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firstSheet="3" activeTab="4"/>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Altérations" sheetId="24" r:id="rId19"/>
    <sheet name="Export global" sheetId="20" r:id="rId20"/>
    <sheet name="Génasis" sheetId="7" r:id="rId21"/>
    <sheet name="Moine" sheetId="8" r:id="rId22"/>
    <sheet name="Feuil2" sheetId="26" r:id="rId23"/>
  </sheets>
  <calcPr calcId="162913" concurrentCalc="0"/>
</workbook>
</file>

<file path=xl/calcChain.xml><?xml version="1.0" encoding="utf-8"?>
<calcChain xmlns="http://schemas.openxmlformats.org/spreadsheetml/2006/main">
  <c r="M3" i="21" l="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8"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2" i="21"/>
  <c r="DH4" i="19"/>
  <c r="DH5" i="19"/>
  <c r="DH6" i="19"/>
  <c r="DH7" i="19"/>
  <c r="DH8" i="19"/>
  <c r="DH9" i="19"/>
  <c r="DH10" i="19"/>
  <c r="DH11" i="19"/>
  <c r="DH12" i="19"/>
  <c r="DH13" i="19"/>
  <c r="DH14" i="19"/>
  <c r="DH15" i="19"/>
  <c r="DH16" i="19"/>
  <c r="DH17" i="19"/>
  <c r="DH18" i="19"/>
  <c r="DH19" i="19"/>
  <c r="DH20" i="19"/>
  <c r="DH21" i="19"/>
  <c r="DH22" i="19"/>
  <c r="DH3" i="19"/>
  <c r="CV4" i="19"/>
  <c r="CV5" i="19"/>
  <c r="CV6" i="19"/>
  <c r="CV7" i="19"/>
  <c r="CV8" i="19"/>
  <c r="CV9" i="19"/>
  <c r="CV10" i="19"/>
  <c r="CV11" i="19"/>
  <c r="CV12" i="19"/>
  <c r="CV13" i="19"/>
  <c r="CV14" i="19"/>
  <c r="CV15" i="19"/>
  <c r="CV16" i="19"/>
  <c r="CV17" i="19"/>
  <c r="CV18" i="19"/>
  <c r="CV19" i="19"/>
  <c r="CV20" i="19"/>
  <c r="CV21" i="19"/>
  <c r="CV22" i="19"/>
  <c r="CV3" i="19"/>
  <c r="CM3" i="19"/>
  <c r="BY3" i="19"/>
  <c r="BY4" i="19"/>
  <c r="BY5" i="19"/>
  <c r="BY6" i="19"/>
  <c r="BY7" i="19"/>
  <c r="BY8" i="19"/>
  <c r="BY9" i="19"/>
  <c r="BY10" i="19"/>
  <c r="BY11" i="19"/>
  <c r="BY12" i="19"/>
  <c r="BY13" i="19"/>
  <c r="BY14" i="19"/>
  <c r="BY15" i="19"/>
  <c r="BY16" i="19"/>
  <c r="BY17" i="19"/>
  <c r="BY18" i="19"/>
  <c r="BY19" i="19"/>
  <c r="BY20" i="19"/>
  <c r="BY21" i="19"/>
  <c r="BY22" i="19"/>
  <c r="BI4" i="19"/>
  <c r="BI5" i="19"/>
  <c r="BI6" i="19"/>
  <c r="BI7" i="19"/>
  <c r="BI8" i="19"/>
  <c r="BI9" i="19"/>
  <c r="BI10" i="19"/>
  <c r="BI11" i="19"/>
  <c r="BI12" i="19"/>
  <c r="BI13" i="19"/>
  <c r="BI14" i="19"/>
  <c r="BI15" i="19"/>
  <c r="BI16" i="19"/>
  <c r="BI17" i="19"/>
  <c r="BI18" i="19"/>
  <c r="BI19" i="19"/>
  <c r="BI20" i="19"/>
  <c r="BI21" i="19"/>
  <c r="BI22" i="19"/>
  <c r="BI3" i="19"/>
  <c r="AT4" i="19"/>
  <c r="AT5" i="19"/>
  <c r="AT6" i="19"/>
  <c r="AT7" i="19"/>
  <c r="AT8" i="19"/>
  <c r="AT9" i="19"/>
  <c r="AT10" i="19"/>
  <c r="AT11" i="19"/>
  <c r="AT12" i="19"/>
  <c r="AT13" i="19"/>
  <c r="AT14" i="19"/>
  <c r="AT15" i="19"/>
  <c r="AT16" i="19"/>
  <c r="AT17" i="19"/>
  <c r="AT18" i="19"/>
  <c r="AT19" i="19"/>
  <c r="AT20" i="19"/>
  <c r="AT21" i="19"/>
  <c r="AT22"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B24" i="19"/>
  <c r="I43" i="5"/>
  <c r="I39" i="5"/>
  <c r="I66" i="5"/>
  <c r="L468" i="21"/>
  <c r="L467" i="21"/>
  <c r="L466" i="21"/>
  <c r="L465" i="21"/>
  <c r="L464" i="21"/>
  <c r="L463" i="21"/>
  <c r="I48" i="5"/>
  <c r="I36" i="5"/>
  <c r="I17" i="5"/>
  <c r="I18" i="5"/>
  <c r="I19" i="5"/>
  <c r="I20" i="5"/>
  <c r="I21" i="5"/>
  <c r="I22" i="5"/>
  <c r="I23" i="5"/>
  <c r="I24" i="5"/>
  <c r="I25" i="5"/>
  <c r="I26" i="5"/>
  <c r="I27" i="5"/>
  <c r="I28" i="5"/>
  <c r="I29" i="5"/>
  <c r="I30" i="5"/>
  <c r="I31" i="5"/>
  <c r="I32" i="5"/>
  <c r="I33" i="5"/>
  <c r="I34" i="5"/>
  <c r="I35" i="5"/>
  <c r="I37" i="5"/>
  <c r="I38" i="5"/>
  <c r="I40" i="5"/>
  <c r="I41" i="5"/>
  <c r="I42" i="5"/>
  <c r="I44" i="5"/>
  <c r="I45" i="5"/>
  <c r="I46" i="5"/>
  <c r="I47" i="5"/>
  <c r="I49" i="5"/>
  <c r="I50" i="5"/>
  <c r="I51" i="5"/>
  <c r="I52" i="5"/>
  <c r="I53" i="5"/>
  <c r="I54" i="5"/>
  <c r="I55" i="5"/>
  <c r="I56" i="5"/>
  <c r="I57" i="5"/>
  <c r="I58" i="5"/>
  <c r="I59" i="5"/>
  <c r="I60" i="5"/>
  <c r="I61" i="5"/>
  <c r="I62" i="5"/>
  <c r="I63" i="5"/>
  <c r="I64" i="5"/>
  <c r="B25" i="20"/>
  <c r="C25" i="20"/>
  <c r="Z2" i="5"/>
  <c r="Z3" i="5"/>
  <c r="Z4" i="5"/>
  <c r="Z5" i="5"/>
  <c r="Z6" i="5"/>
  <c r="Z7" i="5"/>
  <c r="Z8" i="5"/>
  <c r="Z9" i="5"/>
  <c r="Z10" i="5"/>
  <c r="Z11" i="5"/>
  <c r="Z12" i="5"/>
  <c r="Z13" i="5"/>
  <c r="Z15" i="5"/>
  <c r="B9" i="20"/>
  <c r="C9" i="20"/>
  <c r="L470" i="21"/>
  <c r="B26" i="20"/>
  <c r="C26" i="20"/>
  <c r="B25" i="19"/>
  <c r="B26" i="19"/>
  <c r="B27" i="19"/>
  <c r="B28" i="19"/>
  <c r="B30" i="19"/>
  <c r="B33" i="19"/>
  <c r="B35" i="19"/>
  <c r="B37" i="19"/>
  <c r="B6" i="20"/>
  <c r="C6" i="20"/>
  <c r="C33" i="20"/>
  <c r="O2" i="4"/>
  <c r="N4" i="10"/>
  <c r="N5" i="10"/>
  <c r="N6" i="10"/>
  <c r="N7" i="10"/>
  <c r="N8" i="10"/>
  <c r="N9" i="10"/>
  <c r="N10" i="10"/>
  <c r="N11" i="10"/>
  <c r="N12" i="10"/>
  <c r="N13" i="10"/>
  <c r="N14" i="10"/>
  <c r="N15" i="10"/>
  <c r="N16" i="10"/>
  <c r="N17" i="10"/>
  <c r="N18" i="10"/>
  <c r="N3" i="10"/>
  <c r="Q2" i="9"/>
  <c r="E28" i="24"/>
  <c r="E29" i="24"/>
  <c r="E30" i="24"/>
  <c r="E31" i="24"/>
  <c r="E32" i="24"/>
  <c r="E27" i="24"/>
  <c r="E34" i="24"/>
  <c r="B3" i="20"/>
  <c r="C3" i="20"/>
  <c r="B1" i="20"/>
  <c r="C1" i="20"/>
  <c r="G2" i="24"/>
  <c r="G13" i="24"/>
  <c r="G10" i="24"/>
  <c r="G11" i="24"/>
  <c r="G12" i="24"/>
  <c r="G9" i="24"/>
  <c r="G5" i="24"/>
  <c r="G6" i="24"/>
  <c r="G7" i="24"/>
  <c r="G8" i="24"/>
  <c r="G3" i="24"/>
  <c r="G17" i="24"/>
  <c r="G18" i="24"/>
  <c r="G15" i="24"/>
  <c r="G16" i="24"/>
  <c r="G19" i="24"/>
  <c r="G21" i="24"/>
  <c r="G23" i="24"/>
  <c r="G22" i="24"/>
  <c r="G14" i="24"/>
  <c r="G20" i="24"/>
  <c r="G4" i="24"/>
  <c r="G25" i="24"/>
  <c r="B2" i="20"/>
  <c r="C2" i="20"/>
  <c r="C4" i="20"/>
  <c r="N20" i="10"/>
  <c r="B5" i="20"/>
  <c r="C5" i="20"/>
  <c r="C7" i="20"/>
  <c r="C8" i="20"/>
  <c r="B10" i="20"/>
  <c r="C10" i="20"/>
  <c r="B11" i="20"/>
  <c r="C11" i="20"/>
  <c r="B12" i="20"/>
  <c r="C12" i="20"/>
  <c r="C13" i="20"/>
  <c r="B14" i="20"/>
  <c r="C14" i="20"/>
  <c r="B15" i="20"/>
  <c r="C15" i="20"/>
  <c r="B16" i="20"/>
  <c r="C16" i="20"/>
  <c r="B17" i="20"/>
  <c r="C17" i="20"/>
  <c r="B18" i="20"/>
  <c r="C18" i="20"/>
  <c r="B19" i="20"/>
  <c r="C19" i="20"/>
  <c r="B20" i="20"/>
  <c r="C20" i="20"/>
  <c r="C21" i="20"/>
  <c r="B22" i="20"/>
  <c r="C22" i="20"/>
  <c r="B23" i="20"/>
  <c r="C23" i="20"/>
  <c r="C24" i="20"/>
  <c r="Q33" i="9"/>
  <c r="B27" i="20"/>
  <c r="C27" i="20"/>
  <c r="B28" i="20"/>
  <c r="C28" i="20"/>
  <c r="B29" i="20"/>
  <c r="C29" i="20"/>
  <c r="C30" i="20"/>
  <c r="B31" i="20"/>
  <c r="C31" i="20"/>
  <c r="H63" i="11"/>
  <c r="H56" i="11"/>
  <c r="H3" i="18"/>
  <c r="H4" i="18"/>
  <c r="H5" i="18"/>
  <c r="H6" i="18"/>
  <c r="H7" i="18"/>
  <c r="H8" i="18"/>
  <c r="H9" i="18"/>
  <c r="H10" i="18"/>
  <c r="H11" i="18"/>
  <c r="H12" i="18"/>
  <c r="H13" i="18"/>
  <c r="H14" i="18"/>
  <c r="H15" i="18"/>
  <c r="H16" i="18"/>
  <c r="H17" i="18"/>
  <c r="H18" i="18"/>
  <c r="H19" i="18"/>
  <c r="H2" i="18"/>
  <c r="H21" i="18"/>
  <c r="H43" i="11"/>
  <c r="G3" i="18"/>
  <c r="G4" i="18"/>
  <c r="G5" i="18"/>
  <c r="G6" i="18"/>
  <c r="G7" i="18"/>
  <c r="G8" i="18"/>
  <c r="G9" i="18"/>
  <c r="G10" i="18"/>
  <c r="G11" i="18"/>
  <c r="G12" i="18"/>
  <c r="G13" i="18"/>
  <c r="G14" i="18"/>
  <c r="G15" i="18"/>
  <c r="G16" i="18"/>
  <c r="G17" i="18"/>
  <c r="G18" i="18"/>
  <c r="G19" i="18"/>
  <c r="G2" i="18"/>
  <c r="L3" i="6"/>
  <c r="K3" i="6"/>
  <c r="G3" i="23"/>
  <c r="G4" i="23"/>
  <c r="G5" i="23"/>
  <c r="G6" i="23"/>
  <c r="G7" i="23"/>
  <c r="G8" i="23"/>
  <c r="G9" i="23"/>
  <c r="G10" i="23"/>
  <c r="G11" i="23"/>
  <c r="G12" i="23"/>
  <c r="G13" i="23"/>
  <c r="G14" i="23"/>
  <c r="G15" i="23"/>
  <c r="G16" i="23"/>
  <c r="G17" i="23"/>
  <c r="G18" i="23"/>
  <c r="G2" i="23"/>
  <c r="G20" i="2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O3" i="4"/>
  <c r="O4" i="4"/>
  <c r="O5" i="4"/>
  <c r="O6" i="4"/>
  <c r="O7" i="4"/>
  <c r="O8" i="4"/>
  <c r="O9" i="4"/>
  <c r="O10" i="4"/>
  <c r="O11" i="4"/>
  <c r="O12" i="4"/>
  <c r="O13" i="4"/>
  <c r="CE3" i="19"/>
  <c r="CE4" i="19"/>
  <c r="CE5" i="19"/>
  <c r="CE6" i="19"/>
  <c r="CE7" i="19"/>
  <c r="CE8" i="19"/>
  <c r="CE9" i="19"/>
  <c r="CE10" i="19"/>
  <c r="CE11" i="19"/>
  <c r="CE12" i="19"/>
  <c r="CE13" i="19"/>
  <c r="CE14" i="19"/>
  <c r="CE15" i="19"/>
  <c r="CE16" i="19"/>
  <c r="CE17" i="19"/>
  <c r="CE18" i="19"/>
  <c r="CE19" i="19"/>
  <c r="CE20" i="19"/>
  <c r="CE21" i="19"/>
  <c r="CE22" i="19"/>
  <c r="B31" i="19"/>
  <c r="O15" i="4"/>
  <c r="I20" i="11"/>
  <c r="I42" i="11"/>
  <c r="I22" i="11"/>
  <c r="I21" i="11"/>
  <c r="I44" i="11"/>
  <c r="I41" i="11"/>
  <c r="I45" i="11"/>
  <c r="I30" i="11"/>
  <c r="I57" i="11"/>
  <c r="I58" i="11"/>
  <c r="I59" i="11"/>
  <c r="I60" i="11"/>
  <c r="I51" i="11"/>
  <c r="I63" i="11"/>
  <c r="M3" i="6"/>
  <c r="M44" i="6"/>
  <c r="E6" i="22"/>
  <c r="E2" i="22"/>
  <c r="E3" i="22"/>
  <c r="E4" i="22"/>
  <c r="E5" i="22"/>
  <c r="E7" i="22"/>
  <c r="E8" i="22"/>
  <c r="E9" i="22"/>
  <c r="E10" i="22"/>
  <c r="E12" i="22"/>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H13" i="11"/>
  <c r="H2" i="11"/>
  <c r="H46" i="11"/>
  <c r="H23" i="11"/>
  <c r="H18" i="11"/>
  <c r="I16" i="11"/>
  <c r="B34" i="19"/>
  <c r="B32" i="19"/>
  <c r="B29" i="19"/>
  <c r="CZ22" i="19"/>
  <c r="CM22" i="19"/>
  <c r="BL22" i="19"/>
  <c r="CZ21" i="19"/>
  <c r="CM21" i="19"/>
  <c r="BL21" i="19"/>
  <c r="CZ20" i="19"/>
  <c r="CM20" i="19"/>
  <c r="BL20" i="19"/>
  <c r="CZ19" i="19"/>
  <c r="CM19" i="19"/>
  <c r="BL19" i="19"/>
  <c r="CZ18" i="19"/>
  <c r="CM18" i="19"/>
  <c r="BL18" i="19"/>
  <c r="CZ17" i="19"/>
  <c r="CM17" i="19"/>
  <c r="BL17" i="19"/>
  <c r="CZ16" i="19"/>
  <c r="CM16" i="19"/>
  <c r="BL16" i="19"/>
  <c r="CZ15" i="19"/>
  <c r="CM15" i="19"/>
  <c r="BL15" i="19"/>
  <c r="CZ14" i="19"/>
  <c r="CM14" i="19"/>
  <c r="BL14" i="19"/>
  <c r="CZ13" i="19"/>
  <c r="CM13" i="19"/>
  <c r="BL13" i="19"/>
  <c r="CZ12" i="19"/>
  <c r="CM12" i="19"/>
  <c r="BL12" i="19"/>
  <c r="CZ11" i="19"/>
  <c r="CM11" i="19"/>
  <c r="BL11" i="19"/>
  <c r="CZ10" i="19"/>
  <c r="CM10" i="19"/>
  <c r="BL10" i="19"/>
  <c r="CZ9" i="19"/>
  <c r="CM9" i="19"/>
  <c r="BL9" i="19"/>
  <c r="CZ8" i="19"/>
  <c r="CM8" i="19"/>
  <c r="BL8" i="19"/>
  <c r="CZ7" i="19"/>
  <c r="CM7" i="19"/>
  <c r="BL7" i="19"/>
  <c r="CZ6" i="19"/>
  <c r="CM6" i="19"/>
  <c r="BL6" i="19"/>
  <c r="CZ5" i="19"/>
  <c r="CM5" i="19"/>
  <c r="BL5" i="19"/>
  <c r="CZ4" i="19"/>
  <c r="CM4" i="19"/>
  <c r="BL4" i="19"/>
  <c r="CZ3" i="19"/>
  <c r="BL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G52" i="11"/>
  <c r="F52" i="11"/>
  <c r="I52" i="11"/>
  <c r="G53" i="11"/>
  <c r="F53" i="11"/>
  <c r="I53" i="11"/>
  <c r="G54" i="11"/>
  <c r="F54" i="11"/>
  <c r="I54" i="11"/>
  <c r="G55" i="11"/>
  <c r="F55" i="11"/>
  <c r="I55" i="11"/>
  <c r="G57" i="11"/>
  <c r="F57" i="11"/>
  <c r="G58" i="11"/>
  <c r="F58" i="11"/>
  <c r="G59" i="11"/>
  <c r="F59" i="11"/>
  <c r="G60" i="11"/>
  <c r="F60" i="11"/>
  <c r="G61" i="11"/>
  <c r="F61" i="11"/>
  <c r="I61"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G21" i="11"/>
  <c r="F21" i="11"/>
  <c r="G22" i="11"/>
  <c r="F22" i="11"/>
  <c r="G24" i="11"/>
  <c r="F24" i="11"/>
  <c r="I24" i="11"/>
  <c r="G25" i="11"/>
  <c r="F25" i="11"/>
  <c r="I25" i="11"/>
  <c r="G26" i="11"/>
  <c r="F26" i="11"/>
  <c r="I26" i="11"/>
  <c r="G27" i="11"/>
  <c r="F27" i="11"/>
  <c r="I27" i="11"/>
  <c r="G28" i="11"/>
  <c r="F28" i="11"/>
  <c r="I28" i="11"/>
  <c r="G29" i="11"/>
  <c r="F29" i="11"/>
  <c r="I29" i="11"/>
  <c r="G30" i="11"/>
  <c r="F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G42" i="11"/>
  <c r="F42" i="11"/>
  <c r="L4" i="10"/>
  <c r="M4" i="10"/>
  <c r="L5" i="10"/>
  <c r="M5" i="10"/>
  <c r="L7" i="10"/>
  <c r="M7" i="10"/>
  <c r="L8" i="10"/>
  <c r="M8" i="10"/>
  <c r="L9" i="10"/>
  <c r="M9" i="10"/>
  <c r="L10" i="10"/>
  <c r="M10" i="10"/>
  <c r="L11" i="10"/>
  <c r="M11" i="10"/>
  <c r="L13" i="10"/>
  <c r="M13" i="10"/>
  <c r="L14" i="10"/>
  <c r="M14" i="10"/>
  <c r="L15" i="10"/>
  <c r="M15" i="10"/>
  <c r="L16" i="10"/>
  <c r="M16" i="10"/>
  <c r="L18" i="10"/>
  <c r="M18" i="10"/>
  <c r="M3" i="10"/>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alcChain>
</file>

<file path=xl/sharedStrings.xml><?xml version="1.0" encoding="utf-8"?>
<sst xmlns="http://schemas.openxmlformats.org/spreadsheetml/2006/main" count="6431" uniqueCount="3259">
  <si>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</si>
  <si>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</si>
  <si>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</si>
  <si>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</si>
  <si>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</si>
  <si>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</si>
  <si>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</si>
  <si>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</si>
  <si>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</si>
  <si>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</si>
  <si>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</si>
  <si>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</si>
  <si>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</si>
  <si>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</si>
  <si>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</si>
  <si>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</si>
  <si>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</si>
  <si>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</si>
  <si>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</si>
  <si>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</si>
  <si>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</si>
  <si>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</si>
  <si>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</si>
  <si>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</si>
  <si>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</si>
  <si>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</si>
  <si>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</si>
  <si>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</si>
  <si>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</si>
  <si>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</si>
  <si>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</si>
  <si>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</si>
  <si>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</si>
  <si>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</si>
  <si>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</si>
  <si>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</si>
  <si>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</si>
  <si>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</si>
  <si>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</si>
  <si>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</si>
  <si>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</si>
  <si>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</si>
  <si>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</si>
  <si>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</si>
  <si>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</si>
  <si>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</si>
  <si>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</si>
  <si>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</si>
  <si>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</si>
  <si>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</si>
  <si>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</si>
  <si>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</si>
  <si>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</si>
  <si>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</si>
  <si>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</si>
  <si>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</si>
  <si>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</si>
  <si>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</si>
  <si>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</si>
  <si>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</si>
  <si>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</si>
  <si>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</si>
  <si>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</si>
  <si>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</si>
  <si>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</si>
  <si>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</si>
  <si>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</si>
  <si>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</si>
  <si>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</si>
  <si>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</si>
  <si>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</si>
  <si>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</si>
  <si>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</si>
  <si>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</si>
  <si>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</si>
  <si>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</si>
  <si>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</si>
  <si>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</si>
  <si>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</si>
  <si>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</si>
  <si>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</si>
  <si>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</si>
  <si>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</si>
  <si>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</si>
  <si>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</si>
  <si>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</si>
  <si>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</si>
  <si>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</si>
  <si>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</si>
  <si>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</si>
  <si>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</si>
  <si>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</si>
  <si>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</si>
  <si>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</si>
  <si>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</si>
  <si>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</si>
  <si>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</si>
  <si>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</si>
  <si>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</si>
  <si>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</si>
  <si>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</si>
  <si>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</si>
  <si>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</si>
  <si>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</si>
  <si>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</si>
  <si>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</si>
  <si>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</si>
  <si>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</si>
  <si>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</si>
  <si>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</si>
  <si>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</si>
  <si>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</si>
  <si>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</si>
  <si>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</si>
  <si>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</si>
  <si>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</si>
  <si>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</si>
  <si>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</si>
  <si>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</si>
  <si>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</si>
  <si>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</si>
  <si>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</si>
  <si>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</si>
  <si>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</si>
  <si>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</si>
  <si>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</si>
  <si>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</si>
  <si>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</si>
  <si>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</si>
  <si>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</si>
  <si>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</si>
  <si>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</si>
  <si>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</si>
  <si>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</si>
  <si>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</si>
  <si>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</si>
  <si>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</si>
  <si>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</si>
  <si>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</si>
  <si>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</si>
  <si>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</si>
  <si>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</si>
  <si>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</si>
  <si>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</si>
  <si>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</si>
  <si>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</si>
  <si>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</si>
  <si>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</si>
  <si>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</si>
  <si>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</si>
  <si>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</si>
  <si>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</si>
  <si>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</si>
  <si>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</si>
  <si>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</si>
  <si>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</si>
  <si>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</si>
  <si>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</si>
  <si>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</si>
  <si>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</si>
  <si>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</si>
  <si>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</si>
  <si>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</si>
  <si>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</si>
  <si>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</si>
  <si>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</si>
  <si>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</si>
  <si>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</si>
  <si>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</si>
  <si>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</si>
  <si>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</si>
  <si>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</si>
  <si>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</si>
  <si>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</si>
  <si>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</si>
  <si>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</si>
  <si>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</si>
  <si>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</si>
  <si>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</si>
  <si>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</si>
  <si>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</si>
  <si>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</si>
  <si>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</si>
  <si>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</si>
  <si>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</si>
  <si>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</si>
  <si>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</si>
  <si>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</si>
  <si>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</si>
  <si>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</si>
  <si>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</si>
  <si>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</si>
  <si>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</si>
  <si>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</si>
  <si>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</si>
  <si>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</si>
  <si>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</si>
  <si>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</si>
  <si>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</si>
  <si>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</si>
  <si>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</si>
  <si>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</si>
  <si>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</si>
  <si>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</si>
  <si>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</si>
  <si>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</si>
  <si>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</si>
  <si>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</si>
  <si>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</si>
  <si>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</si>
  <si>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</si>
  <si>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</si>
  <si>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</si>
  <si>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</si>
  <si>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</si>
  <si>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</si>
  <si>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</si>
  <si>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</si>
  <si>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</si>
  <si>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</si>
  <si>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</si>
  <si>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</si>
  <si>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</si>
  <si>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</si>
  <si>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</si>
  <si>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</si>
  <si>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</si>
  <si>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</si>
  <si>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</si>
  <si>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</si>
  <si>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</si>
  <si>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</si>
  <si>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</si>
  <si>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</si>
  <si>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</si>
  <si>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</si>
  <si>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</si>
  <si>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</si>
  <si>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</si>
  <si>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</si>
  <si>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Ki, Déplacement sans armure</t>
  </si>
  <si>
    <t>Tradition monastique, Parade de projectiles</t>
  </si>
  <si>
    <t>Amélioration de caractéristiques, Chute ralentie</t>
  </si>
  <si>
    <t>1d6</t>
  </si>
  <si>
    <t>Attaque supplémentaire, Frappe étourdissante</t>
  </si>
  <si>
    <t>Frappes de ki, Capacité de la tradition monastique</t>
  </si>
  <si>
    <t>Dérobade, Tranquillité de l'esprit</t>
  </si>
  <si>
    <t>Amélioration de caractéristiques</t>
  </si>
  <si>
    <t>Déplacement sans armure amélioré</t>
  </si>
  <si>
    <t>Pureté du corps</t>
  </si>
  <si>
    <t>1d8</t>
  </si>
  <si>
    <t>Capacité de la tradition monastique</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</si>
  <si>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</si>
  <si>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</si>
  <si>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</si>
  <si>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</si>
  <si>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</si>
  <si>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</si>
  <si>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</si>
  <si>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</si>
  <si>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</si>
  <si>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</si>
  <si>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</si>
  <si>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</si>
  <si>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</si>
  <si>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</si>
  <si>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</si>
  <si>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</si>
  <si>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</si>
  <si>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</si>
  <si>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</si>
  <si>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</si>
  <si>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</si>
  <si>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</si>
  <si>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</si>
  <si>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</si>
  <si>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</si>
  <si>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</si>
  <si>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</si>
  <si>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</si>
  <si>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</si>
  <si>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</si>
  <si>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</si>
  <si>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</si>
  <si>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</si>
  <si>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</si>
  <si>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</si>
  <si>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</si>
  <si>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</si>
  <si>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</si>
  <si>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</si>
  <si>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</si>
  <si>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</si>
  <si>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</si>
  <si>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</si>
  <si>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</si>
  <si>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</si>
  <si>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</si>
  <si>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</si>
  <si>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</si>
  <si>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</si>
  <si>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</si>
  <si>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</si>
  <si>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</si>
  <si>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</si>
  <si>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</si>
  <si>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</si>
  <si>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</si>
  <si>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</si>
  <si>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</si>
  <si>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</si>
  <si>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</si>
  <si>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</si>
  <si>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</si>
  <si>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</si>
  <si>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</si>
  <si>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</si>
  <si>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</si>
  <si>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</si>
  <si>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</si>
  <si>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</si>
  <si>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</si>
  <si>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</si>
  <si>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</si>
  <si>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</si>
  <si>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</si>
  <si>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</si>
  <si>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</si>
  <si>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</si>
  <si>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</si>
  <si>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</si>
  <si>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</si>
  <si>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</si>
  <si>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</si>
  <si>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</si>
  <si>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</si>
  <si>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</si>
  <si>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</si>
  <si>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</si>
  <si>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</si>
  <si>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</si>
  <si>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</si>
  <si>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</si>
  <si>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</si>
  <si>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</si>
  <si>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</si>
  <si>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</si>
  <si>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</si>
  <si>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</si>
  <si>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</si>
  <si>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</si>
  <si>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</si>
  <si>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</si>
  <si>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</si>
  <si>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</si>
  <si>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</si>
  <si>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</si>
  <si>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</si>
  <si>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</si>
  <si>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</si>
  <si>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</si>
  <si>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</si>
  <si>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</si>
  <si>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</si>
  <si>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</si>
  <si>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</si>
  <si>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</si>
  <si>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</si>
  <si>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</si>
  <si>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</si>
  <si>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</si>
  <si>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</si>
  <si>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</si>
  <si>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</si>
  <si>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</si>
  <si>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</si>
  <si>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</si>
  <si>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</si>
  <si>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</si>
  <si>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</si>
  <si>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</si>
  <si>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</si>
  <si>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</si>
  <si>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</si>
  <si>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</si>
  <si>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</si>
  <si>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</si>
  <si>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</si>
  <si>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</si>
  <si>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</si>
  <si>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</si>
  <si>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</si>
  <si>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</si>
  <si>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</si>
  <si>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</si>
  <si>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</si>
  <si>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</si>
  <si>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</si>
  <si>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</si>
  <si>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</si>
  <si>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</si>
  <si>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</si>
  <si>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</si>
  <si>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</si>
  <si>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</si>
  <si>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</si>
  <si>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</si>
  <si>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</si>
  <si>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</si>
  <si>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</si>
  <si>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</si>
  <si>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</si>
  <si>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</si>
  <si>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</si>
  <si>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</si>
  <si>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</si>
  <si>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</si>
  <si>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</si>
  <si>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</si>
  <si>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</si>
  <si>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</si>
  <si>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</si>
  <si>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</si>
  <si>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</si>
  <si>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</si>
  <si>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</si>
  <si>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</si>
  <si>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</si>
  <si>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</si>
  <si>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</si>
  <si>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</si>
  <si>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</si>
  <si>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</si>
  <si>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</si>
  <si>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</si>
  <si>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</si>
  <si>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</si>
  <si>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</si>
  <si>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</si>
  <si>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</si>
  <si>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</si>
  <si>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</si>
  <si>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</si>
  <si>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</si>
  <si>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</si>
  <si>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</si>
  <si>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</si>
  <si>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</si>
  <si>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</si>
  <si>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</si>
  <si>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</si>
  <si>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</si>
  <si>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</si>
  <si>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</si>
  <si>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</si>
  <si>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</si>
  <si>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</si>
  <si>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</si>
  <si>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</si>
  <si>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</si>
  <si>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</si>
  <si>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</si>
  <si>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</si>
  <si>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</si>
  <si>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</si>
  <si>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</si>
  <si>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</si>
  <si>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</si>
  <si>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</si>
  <si>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</si>
  <si>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</si>
  <si>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</si>
  <si>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</si>
  <si>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</si>
  <si>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</si>
  <si>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</si>
  <si>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</si>
  <si>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</si>
  <si>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</si>
  <si>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</si>
  <si>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</si>
  <si>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</si>
  <si>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</si>
  <si>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</si>
  <si>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</si>
  <si>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</si>
  <si>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</si>
  <si>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</si>
  <si>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</si>
  <si>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</si>
  <si>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</si>
  <si>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</si>
  <si>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</si>
  <si>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</si>
  <si>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</si>
  <si>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</si>
  <si>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</si>
  <si>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</si>
  <si>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</si>
  <si>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</si>
  <si>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</si>
  <si>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</si>
  <si>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</si>
  <si>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</si>
  <si>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</si>
  <si>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</si>
  <si>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</si>
  <si>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</si>
  <si>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</si>
  <si>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</si>
  <si>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</si>
  <si>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</si>
  <si>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</si>
  <si>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</si>
  <si>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</si>
  <si>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</si>
  <si>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</si>
  <si>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</si>
  <si>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</si>
  <si>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</si>
  <si>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</si>
  <si>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</si>
  <si>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</si>
  <si>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</si>
  <si>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</si>
  <si>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</si>
  <si>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</si>
  <si>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</si>
  <si>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</si>
  <si>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</si>
  <si>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</si>
  <si>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</si>
  <si>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</si>
  <si>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</si>
  <si>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</si>
  <si>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</si>
  <si>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</si>
  <si>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</si>
  <si>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</si>
  <si>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</si>
  <si>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</si>
  <si>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</si>
  <si>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</si>
  <si>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</si>
  <si>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</si>
  <si>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</si>
  <si>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</si>
  <si>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</si>
  <si>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</si>
  <si>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</si>
  <si>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</si>
  <si>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</si>
  <si>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</si>
  <si>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</si>
  <si>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</si>
  <si>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</si>
  <si>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</si>
  <si>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</si>
  <si>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</si>
  <si>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</si>
  <si>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</si>
  <si>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</si>
  <si>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</si>
  <si>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</si>
  <si>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</si>
  <si>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</si>
  <si>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</si>
  <si>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</si>
  <si>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</si>
  <si>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</si>
  <si>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</si>
  <si>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</si>
  <si>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</si>
  <si>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</si>
  <si>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</si>
  <si>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</si>
  <si>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</si>
  <si>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</si>
  <si>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</si>
  <si>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</si>
  <si>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</si>
  <si>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</si>
  <si>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</si>
  <si>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</si>
  <si>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</si>
  <si>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</si>
  <si>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</si>
  <si>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</si>
  <si>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</si>
  <si>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</si>
  <si>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</si>
  <si>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</si>
  <si>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</si>
  <si>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</si>
  <si>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</si>
  <si>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</si>
  <si>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</si>
  <si>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</si>
  <si>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</si>
  <si>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</si>
  <si>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</si>
  <si>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</si>
  <si>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</si>
  <si>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</si>
  <si>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</si>
  <si>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</si>
  <si>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</si>
  <si>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</si>
  <si>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</si>
  <si>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</si>
  <si>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</si>
  <si>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</si>
  <si>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</si>
  <si>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</si>
  <si>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</si>
  <si>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</si>
  <si>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</si>
  <si>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</si>
  <si>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</si>
  <si>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</si>
  <si>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</si>
  <si>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</si>
  <si>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</si>
  <si>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</si>
  <si>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</si>
  <si>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</si>
  <si>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</si>
  <si>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</si>
  <si>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</si>
  <si>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</si>
  <si>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</si>
  <si>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</si>
  <si>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</si>
  <si>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</si>
  <si>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</si>
  <si>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</si>
  <si>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</si>
  <si>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</si>
  <si>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</si>
  <si>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</si>
  <si>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</si>
  <si>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</si>
  <si>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</si>
  <si>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</si>
  <si>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</si>
  <si>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</si>
  <si>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</si>
  <si>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</si>
  <si>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</si>
  <si>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</si>
  <si>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</si>
  <si>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</si>
  <si>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</si>
  <si>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</si>
  <si>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</si>
  <si>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</si>
  <si>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</si>
  <si>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</si>
  <si>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</si>
  <si>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</si>
  <si>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</si>
  <si>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</si>
  <si>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</si>
  <si>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</si>
  <si>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</si>
  <si>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</si>
  <si>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</si>
  <si>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</si>
  <si>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</si>
  <si>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</si>
  <si>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</si>
  <si>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</si>
  <si>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</si>
  <si>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</si>
  <si>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</si>
  <si>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</si>
  <si>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</si>
  <si>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</si>
  <si>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</si>
  <si>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</si>
  <si>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</si>
  <si>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</si>
  <si>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</si>
  <si>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</si>
  <si>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</si>
  <si>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</si>
  <si>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</si>
  <si>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</si>
  <si>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</si>
  <si>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</si>
  <si>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</si>
  <si>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</si>
  <si>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</si>
  <si>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</si>
  <si>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</si>
  <si>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</si>
  <si>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</si>
  <si>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</si>
  <si>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</si>
  <si>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</si>
  <si>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</si>
  <si>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</si>
  <si>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</si>
  <si>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</si>
  <si>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</si>
  <si>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</si>
  <si>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</si>
  <si>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</si>
  <si>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</si>
  <si>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</si>
  <si>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</si>
  <si>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</si>
  <si>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</si>
  <si>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</si>
  <si>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</si>
  <si>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</si>
  <si>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</si>
  <si>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</si>
  <si>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</si>
  <si>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</si>
  <si>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</si>
  <si>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</si>
  <si>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</si>
  <si>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</si>
  <si>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</si>
  <si>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</si>
  <si>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</si>
  <si>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</si>
  <si>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</si>
  <si>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</si>
  <si>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</si>
  <si>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</si>
  <si>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</si>
  <si>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</si>
  <si>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</si>
  <si>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</si>
  <si>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</si>
  <si>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</si>
  <si>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</si>
  <si>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</si>
  <si>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</si>
  <si>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</si>
  <si>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</si>
  <si>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</si>
  <si>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</si>
  <si>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</si>
  <si>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</si>
  <si>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</si>
  <si>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</si>
  <si>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</si>
  <si>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</si>
  <si>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</si>
  <si>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</si>
  <si>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</si>
  <si>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</si>
  <si>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</si>
  <si>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</si>
  <si>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</si>
  <si>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</si>
  <si>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</si>
  <si>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</si>
  <si>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</si>
  <si>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</si>
  <si>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</si>
  <si>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</si>
  <si>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</si>
  <si>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</si>
  <si>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</si>
  <si>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</si>
  <si>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</si>
  <si>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</si>
  <si>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</si>
  <si>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</si>
  <si>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</si>
  <si>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</si>
  <si>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</si>
  <si>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</si>
  <si>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</si>
  <si>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</si>
  <si>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</si>
  <si>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</si>
  <si>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</si>
  <si>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</si>
  <si>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</si>
  <si>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</si>
  <si>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</si>
  <si>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</si>
  <si>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</si>
  <si>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</si>
  <si>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</si>
  <si>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</si>
  <si>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</si>
  <si>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</si>
  <si>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</si>
  <si>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</si>
  <si>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</si>
  <si>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</si>
  <si>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</si>
  <si>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</si>
  <si>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</si>
  <si>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</si>
  <si>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</si>
  <si>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</si>
  <si>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</si>
  <si>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</si>
  <si>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</si>
  <si>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</si>
  <si>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</si>
  <si>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</si>
  <si>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</si>
  <si>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</si>
  <si>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</si>
  <si>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</si>
  <si>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</si>
  <si>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</si>
  <si>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</si>
  <si>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</si>
  <si>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</si>
  <si>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</si>
  <si>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</si>
  <si>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</si>
  <si>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</si>
  <si>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</si>
  <si>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</si>
  <si>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</si>
  <si>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</si>
  <si>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</si>
  <si>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</si>
  <si>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</si>
  <si>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</si>
  <si>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</si>
  <si>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</si>
  <si>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</si>
  <si>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</si>
  <si>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</si>
  <si>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</si>
  <si>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</si>
  <si>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</si>
  <si>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</si>
  <si>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</si>
  <si>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</si>
  <si>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</si>
  <si>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</si>
  <si>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</si>
  <si>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</si>
  <si>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</si>
  <si>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</si>
  <si>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</si>
  <si>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</si>
  <si>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</si>
  <si>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</si>
  <si>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</si>
  <si>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</si>
  <si>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</si>
  <si>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</si>
  <si>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</si>
  <si>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</si>
  <si>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</si>
  <si>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</si>
  <si>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</si>
  <si>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</si>
  <si>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</si>
  <si>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</si>
  <si>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</si>
  <si>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</si>
  <si>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</si>
  <si>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</si>
  <si>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</si>
  <si>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</si>
  <si>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</si>
  <si>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</si>
  <si>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</si>
  <si>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</si>
  <si>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</si>
  <si>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</si>
  <si>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</si>
  <si>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</si>
  <si>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</si>
  <si>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</si>
  <si>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</si>
  <si>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</si>
  <si>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</si>
  <si>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</si>
  <si>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</si>
  <si>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</si>
  <si>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</si>
  <si>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</si>
  <si>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</si>
  <si>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</si>
  <si>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</si>
  <si>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</si>
  <si>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</si>
  <si>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</si>
  <si>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</si>
  <si>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</si>
  <si>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</si>
  <si>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</si>
  <si>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</si>
  <si>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</si>
  <si>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</si>
  <si>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</si>
  <si>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</si>
  <si>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</si>
  <si>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</si>
  <si>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</si>
  <si>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</si>
  <si>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</si>
  <si>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</si>
  <si>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</si>
  <si>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</si>
  <si>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</si>
  <si>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</si>
  <si>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</si>
  <si>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</si>
  <si>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</si>
  <si>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</si>
  <si>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</si>
  <si>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</si>
  <si>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</si>
  <si>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</si>
  <si>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</si>
  <si>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</si>
  <si>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</si>
  <si>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</si>
  <si>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</si>
  <si>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</si>
  <si>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</si>
  <si>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</si>
  <si>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</si>
  <si>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</si>
  <si>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</si>
  <si>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</si>
  <si>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</si>
  <si>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</si>
  <si>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</si>
  <si>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</si>
  <si>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</si>
  <si>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</si>
  <si>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</si>
  <si>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</si>
  <si>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</si>
  <si>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</si>
  <si>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</si>
  <si>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</si>
  <si>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</si>
  <si>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</si>
  <si>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</si>
  <si>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</si>
  <si>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</si>
  <si>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</si>
  <si>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</si>
  <si>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</si>
  <si>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</si>
  <si>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</si>
  <si>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</si>
  <si>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</si>
  <si>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</si>
  <si>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</si>
  <si>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</si>
  <si>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</si>
  <si>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</si>
  <si>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</si>
  <si>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</si>
  <si>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</si>
  <si>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</si>
  <si>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</si>
  <si>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</si>
  <si>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</si>
  <si>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</si>
  <si>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</si>
  <si>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</si>
  <si>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</si>
  <si>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</si>
  <si>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</si>
  <si>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</si>
  <si>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</si>
  <si>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</si>
  <si>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</si>
  <si>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</si>
  <si>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</si>
  <si>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</si>
  <si>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</si>
  <si>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</si>
  <si>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</si>
  <si>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</si>
  <si>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</si>
  <si>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</si>
  <si>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</si>
  <si>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</si>
  <si>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</si>
  <si>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</si>
  <si>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</si>
  <si>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</si>
  <si>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</si>
  <si>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</si>
  <si>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</si>
  <si>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</si>
  <si>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</si>
  <si>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</si>
  <si>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</si>
  <si>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</si>
  <si>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</si>
  <si>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</si>
  <si>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</si>
  <si>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</si>
  <si>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</si>
  <si>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</si>
  <si>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</si>
  <si>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</si>
  <si>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</si>
  <si>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</si>
  <si>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</si>
  <si>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</si>
  <si>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</si>
  <si>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</si>
  <si>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</si>
  <si>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</si>
  <si>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</si>
  <si>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</si>
  <si>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</si>
  <si>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</si>
  <si>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</si>
  <si>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</si>
  <si>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</si>
  <si>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</si>
  <si>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</si>
  <si>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</si>
  <si>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</si>
  <si>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</si>
  <si>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</si>
  <si>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</si>
  <si>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</si>
  <si>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</si>
  <si>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</si>
  <si>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</si>
  <si>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</si>
  <si>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</si>
  <si>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</si>
  <si>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</si>
  <si>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</si>
  <si>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</si>
  <si>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</si>
  <si>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</si>
  <si>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</si>
  <si>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</si>
  <si>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</si>
  <si>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</si>
  <si>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</si>
  <si>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</si>
  <si>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</si>
  <si>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</si>
  <si>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</si>
  <si>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</si>
  <si>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</si>
  <si>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</si>
  <si>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</si>
  <si>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</si>
  <si>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</si>
  <si>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</si>
  <si>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</si>
  <si>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</si>
  <si>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</si>
  <si>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</si>
  <si>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</si>
  <si>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</si>
  <si>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</si>
  <si>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</si>
  <si>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</si>
  <si>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</si>
  <si>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</si>
  <si>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</si>
  <si>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</si>
  <si>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</si>
  <si>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</si>
  <si>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</si>
  <si>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</si>
  <si>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</si>
  <si>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</si>
  <si>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</si>
  <si>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</si>
  <si>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</si>
  <si>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</si>
  <si>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</si>
  <si>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</si>
  <si>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</si>
  <si>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</si>
  <si>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</si>
  <si>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</si>
  <si>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</si>
  <si>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</si>
  <si>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</si>
  <si>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</si>
  <si>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</si>
  <si>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</si>
  <si>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</si>
  <si>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</si>
  <si>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</si>
  <si>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</si>
  <si>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</si>
  <si>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</si>
  <si>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</si>
  <si>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</si>
  <si>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</si>
  <si>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</si>
  <si>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</si>
  <si>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</si>
  <si>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</si>
  <si>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</si>
  <si>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</si>
  <si>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</si>
  <si>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</si>
  <si>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</si>
  <si>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</si>
  <si>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</si>
  <si>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</si>
  <si>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</si>
  <si>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</si>
  <si>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</si>
  <si>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</si>
  <si>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</si>
  <si>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</si>
  <si>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</si>
  <si>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</si>
  <si>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</si>
  <si>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</si>
  <si>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</si>
  <si>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</si>
  <si>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</si>
  <si>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</si>
  <si>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</si>
  <si>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</si>
  <si>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</si>
  <si>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</si>
  <si>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</si>
  <si>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</si>
  <si>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</si>
  <si>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</si>
  <si>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</si>
  <si>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</si>
  <si>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</si>
  <si>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</si>
  <si>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</si>
  <si>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</si>
  <si>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</si>
  <si>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</si>
  <si>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</si>
  <si>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</si>
  <si>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</si>
  <si>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</si>
  <si>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</si>
  <si>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</si>
  <si>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</si>
  <si>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</si>
  <si>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</si>
  <si>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</si>
  <si>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</si>
  <si>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</si>
  <si>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</si>
  <si>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</si>
  <si>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</si>
  <si>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</si>
  <si>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</si>
  <si>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</si>
  <si>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</si>
  <si>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</si>
  <si>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</si>
  <si>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</si>
  <si>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</si>
  <si>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</si>
  <si>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</si>
  <si>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</si>
  <si>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</si>
  <si>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</si>
  <si>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</si>
  <si>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</si>
  <si>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</si>
  <si>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</si>
  <si>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</si>
  <si>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</si>
  <si>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</si>
  <si>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</si>
  <si>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</si>
  <si>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</si>
  <si>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</si>
  <si>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</si>
  <si>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</si>
  <si>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</si>
  <si>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</si>
  <si>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</si>
  <si>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</si>
  <si>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</si>
  <si>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</si>
  <si>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</si>
  <si>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</si>
  <si>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</si>
  <si>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</si>
  <si>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</si>
  <si>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</si>
  <si>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</si>
  <si>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</si>
  <si>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</si>
  <si>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</si>
  <si>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</si>
  <si>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</si>
  <si>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</si>
  <si>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</si>
  <si>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</si>
  <si>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</si>
  <si>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</si>
  <si>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</si>
  <si>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</si>
  <si>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</si>
  <si>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</si>
  <si>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</si>
  <si>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</si>
  <si>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</si>
  <si>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</si>
  <si>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</si>
  <si>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</si>
  <si>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</si>
  <si>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</si>
  <si>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</si>
  <si>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</si>
  <si>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</si>
  <si>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</si>
  <si>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</si>
  <si>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</si>
  <si>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</si>
  <si>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</si>
  <si>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</si>
  <si>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</si>
  <si>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</si>
  <si>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</si>
  <si>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</si>
  <si>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</si>
  <si>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</si>
  <si>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</si>
  <si>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</si>
  <si>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</si>
  <si>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</si>
  <si>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</si>
  <si>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</si>
  <si>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</si>
  <si>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</si>
  <si>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</si>
  <si>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</si>
  <si>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</si>
  <si>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</si>
  <si>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</si>
  <si>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</si>
  <si>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</si>
  <si>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</si>
  <si>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</si>
  <si>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</si>
  <si>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</si>
  <si>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</si>
  <si>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</si>
  <si>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</si>
  <si>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</si>
  <si>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</si>
  <si>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</si>
  <si>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</si>
  <si>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</si>
  <si>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</si>
  <si>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</si>
  <si>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</si>
  <si>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</si>
  <si>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</si>
  <si>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</si>
  <si>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</si>
  <si>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</si>
  <si>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</si>
  <si>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</si>
  <si>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</si>
  <si>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</si>
  <si>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</si>
  <si>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</si>
  <si>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</si>
  <si>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</si>
  <si>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</si>
  <si>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</si>
  <si>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</si>
  <si>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</si>
  <si>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</si>
  <si>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</si>
  <si>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</si>
  <si>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</si>
  <si>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</si>
  <si>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</si>
  <si>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</si>
  <si>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</si>
  <si>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</si>
  <si>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</si>
  <si>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</si>
  <si>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</si>
  <si>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</si>
  <si>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</si>
  <si>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</si>
  <si>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</si>
  <si>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</si>
  <si>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</si>
  <si>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</si>
  <si>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</si>
  <si>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</si>
  <si>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</si>
  <si>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</si>
  <si>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</si>
  <si>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</si>
  <si>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</si>
  <si>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</si>
  <si>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</si>
  <si>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</si>
  <si>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</si>
  <si>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</si>
  <si>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</si>
  <si>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</si>
  <si>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</si>
  <si>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</si>
  <si>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</si>
  <si>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</si>
  <si>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</si>
  <si>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</si>
  <si>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</si>
  <si>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</si>
  <si>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</si>
  <si>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</si>
  <si>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</si>
  <si>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</si>
  <si>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</si>
  <si>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</si>
  <si>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</si>
  <si>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</si>
  <si>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</si>
  <si>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</si>
  <si>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</si>
  <si>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</si>
  <si>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</si>
  <si>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</si>
  <si>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</si>
  <si>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</si>
  <si>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</si>
  <si>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</si>
  <si>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</si>
  <si>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</si>
  <si>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</si>
  <si>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</si>
  <si>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</si>
  <si>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</si>
  <si>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</si>
  <si>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</si>
  <si>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</si>
  <si>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</si>
  <si>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</si>
  <si>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</si>
  <si>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</si>
  <si>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</si>
  <si>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</si>
  <si>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</si>
  <si>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</si>
  <si>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</si>
  <si>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</si>
  <si>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</si>
  <si>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</si>
  <si>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</si>
  <si>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</si>
  <si>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</si>
  <si>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</si>
  <si>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</si>
  <si>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</si>
  <si>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</si>
  <si>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</si>
  <si>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</si>
  <si>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</si>
  <si>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</si>
  <si>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</si>
  <si>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</si>
  <si>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</si>
  <si>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</si>
  <si>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</si>
  <si>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</si>
  <si>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</si>
  <si>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</si>
  <si>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</si>
  <si>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</si>
  <si>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</si>
  <si>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</si>
  <si>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</si>
  <si>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</si>
  <si>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</si>
  <si>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</si>
  <si>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</si>
  <si>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</si>
  <si>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</si>
  <si>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</si>
  <si>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</si>
  <si>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</si>
  <si>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</si>
  <si>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</si>
  <si>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</si>
  <si>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</si>
  <si>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</si>
  <si>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</si>
  <si>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</si>
  <si>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</si>
  <si>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</si>
  <si>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</si>
  <si>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</si>
  <si>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</si>
  <si>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</si>
  <si>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</si>
  <si>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</si>
  <si>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</si>
  <si>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</si>
  <si>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</si>
  <si>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</si>
  <si>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</si>
  <si>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</si>
  <si>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</si>
  <si>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</si>
  <si>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</si>
  <si>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</si>
  <si>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</si>
  <si>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</si>
  <si>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</si>
  <si>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</si>
  <si>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</si>
  <si>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</si>
  <si>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</si>
  <si>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</si>
  <si>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</si>
  <si>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</si>
  <si>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</si>
  <si>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</si>
  <si>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</si>
  <si>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</si>
  <si>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</si>
  <si>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</si>
  <si>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</si>
  <si>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</si>
  <si>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</si>
  <si>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</si>
  <si>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</si>
  <si>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</si>
  <si>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</si>
  <si>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</si>
  <si>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</si>
  <si>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</si>
  <si>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</si>
  <si>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</si>
  <si>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</si>
  <si>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</si>
  <si>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</si>
  <si>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</si>
  <si>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</si>
  <si>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</si>
  <si>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</si>
  <si>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</si>
  <si>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</si>
  <si>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</si>
  <si>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</si>
  <si>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</si>
  <si>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</si>
  <si>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</si>
  <si>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</si>
  <si>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</si>
  <si>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</si>
  <si>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</si>
  <si>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</si>
  <si>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</si>
  <si>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</si>
  <si>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</si>
  <si>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</si>
  <si>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</si>
  <si>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</si>
  <si>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</si>
  <si>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</si>
  <si>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</si>
  <si>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</si>
  <si>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</si>
  <si>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</si>
  <si>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</si>
  <si>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</si>
  <si>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</si>
  <si>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</si>
  <si>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</si>
  <si>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</si>
  <si>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</si>
  <si>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</si>
  <si>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</si>
  <si>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</si>
  <si>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</si>
  <si>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</si>
  <si>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</si>
  <si>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</si>
  <si>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</si>
  <si>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</si>
  <si>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</si>
  <si>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</si>
  <si>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</si>
  <si>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</si>
  <si>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</si>
  <si>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</si>
  <si>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</si>
  <si>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</si>
  <si>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</si>
  <si>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</si>
  <si>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</si>
  <si>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</si>
  <si>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</si>
  <si>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</si>
  <si>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</si>
  <si>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</si>
  <si>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</si>
  <si>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</si>
  <si>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</si>
  <si>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</si>
  <si>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</si>
  <si>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</si>
  <si>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</si>
  <si>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</si>
  <si>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</si>
  <si>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</si>
  <si>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</si>
  <si>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</si>
  <si>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</si>
  <si>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</si>
  <si>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</si>
  <si>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</si>
  <si>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</si>
  <si>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</si>
  <si>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</si>
  <si>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</si>
  <si>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</si>
  <si>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</si>
  <si>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</si>
  <si>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</si>
  <si>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</si>
  <si>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</si>
  <si>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</si>
  <si>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</si>
  <si>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</si>
  <si>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</si>
  <si>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</si>
  <si>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</si>
  <si>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</si>
  <si>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</si>
  <si>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</si>
  <si>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</si>
  <si>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</si>
  <si>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</si>
  <si>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</si>
  <si>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</si>
  <si>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</si>
  <si>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</si>
  <si>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</si>
  <si>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</si>
  <si>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</si>
  <si>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</si>
  <si>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</si>
  <si>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</si>
  <si>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</si>
  <si>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</si>
  <si>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</si>
  <si>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</si>
  <si>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</si>
  <si>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</si>
  <si>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</si>
  <si>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</si>
  <si>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</si>
  <si>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</si>
  <si>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</si>
  <si>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</si>
  <si>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</si>
  <si>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</si>
  <si>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</si>
  <si>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</si>
  <si>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</si>
  <si>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</si>
  <si>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</si>
  <si>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</si>
  <si>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</si>
  <si>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</si>
  <si>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</si>
  <si>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</si>
  <si>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</si>
  <si>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</si>
  <si>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</si>
  <si>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</si>
  <si>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</si>
  <si>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</si>
  <si>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</si>
  <si>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</si>
  <si>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</si>
  <si>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</si>
  <si>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</si>
  <si>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</si>
  <si>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</si>
  <si>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</si>
  <si>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</si>
  <si>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</si>
  <si>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</si>
  <si>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</si>
  <si>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</si>
  <si>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</si>
  <si>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</si>
  <si>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</si>
  <si>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</si>
  <si>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</si>
  <si>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</si>
  <si>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</si>
  <si>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</si>
  <si>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</si>
  <si>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</si>
  <si>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</si>
  <si>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</si>
  <si>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</si>
  <si>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</si>
  <si>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</si>
  <si>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</si>
  <si>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</si>
  <si>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</si>
  <si>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</si>
  <si>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</si>
  <si>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</si>
  <si>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</si>
  <si>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</si>
  <si>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</si>
  <si>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</si>
  <si>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</si>
  <si>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</si>
  <si>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</si>
  <si>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</si>
  <si>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</si>
  <si>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</si>
  <si>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</si>
  <si>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</si>
  <si>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</si>
  <si>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</si>
  <si>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</si>
  <si>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</si>
  <si>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</si>
  <si>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</si>
  <si>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</si>
  <si>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</si>
  <si>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</si>
  <si>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</si>
  <si>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</si>
  <si>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</si>
  <si>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</si>
  <si>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</si>
  <si>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</si>
  <si>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</si>
  <si>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</si>
  <si>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</si>
  <si>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</si>
  <si>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</si>
  <si>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</si>
  <si>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</si>
  <si>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</si>
  <si>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</si>
  <si>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</si>
  <si>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</si>
  <si>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</si>
  <si>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</si>
  <si>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</si>
  <si>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</si>
  <si>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</si>
  <si>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</si>
  <si>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</si>
  <si>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</si>
  <si>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</si>
  <si>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</si>
  <si>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</si>
  <si>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</si>
  <si>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</si>
  <si>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</si>
  <si>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</si>
  <si>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</si>
  <si>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</si>
  <si>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</si>
  <si>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</si>
  <si>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</si>
  <si>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</si>
  <si>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</si>
  <si>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</si>
  <si>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</si>
  <si>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</si>
  <si>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</si>
  <si>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</si>
  <si>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</si>
  <si>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</si>
  <si>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</si>
  <si>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</si>
  <si>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</si>
  <si>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</si>
  <si>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</si>
  <si>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</si>
  <si>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</si>
  <si>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</si>
  <si>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</si>
  <si>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</si>
  <si>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</si>
  <si>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</si>
  <si>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</si>
  <si>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</si>
  <si>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</si>
  <si>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</si>
  <si>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</si>
  <si>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</si>
  <si>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</si>
  <si>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</si>
  <si>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</si>
  <si>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</si>
  <si>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</si>
  <si>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</si>
  <si>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</si>
  <si>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</si>
  <si>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</si>
  <si>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</si>
  <si>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</si>
  <si>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</si>
  <si>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</si>
  <si>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</si>
  <si>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</si>
  <si>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</si>
  <si>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</si>
  <si>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</si>
  <si>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</si>
  <si>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</si>
  <si>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</si>
  <si>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</si>
  <si>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</si>
  <si>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</si>
  <si>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</si>
  <si>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</si>
  <si>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</si>
  <si>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</si>
  <si>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</si>
  <si>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</si>
  <si>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</si>
  <si>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</si>
  <si>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</si>
  <si>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</si>
  <si>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</si>
  <si>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</si>
  <si>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</si>
  <si>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</si>
  <si>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</si>
  <si>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</si>
  <si>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</si>
  <si>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</si>
  <si>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</si>
  <si>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</si>
  <si>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</si>
  <si>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</si>
  <si>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</si>
  <si>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</si>
  <si>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</si>
  <si>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</si>
  <si>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</si>
  <si>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</si>
  <si>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</si>
  <si>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</si>
  <si>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</si>
  <si>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</si>
  <si>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</si>
  <si>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</si>
  <si>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</si>
  <si>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</si>
  <si>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</si>
  <si>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</si>
  <si>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</si>
  <si>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</si>
  <si>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</si>
  <si>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</si>
  <si>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</si>
  <si>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</si>
  <si>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</si>
  <si>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</si>
  <si>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</si>
  <si>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</si>
  <si>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</si>
  <si>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</si>
  <si>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</si>
  <si>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</si>
  <si>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</si>
  <si>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</si>
  <si>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</si>
  <si>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</si>
  <si>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</si>
  <si>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</si>
  <si>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</si>
  <si>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</si>
  <si>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</si>
  <si>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</si>
  <si>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</si>
  <si>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</si>
  <si>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</si>
  <si>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</si>
  <si>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</si>
  <si>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</si>
  <si>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</si>
  <si>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</si>
  <si>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</si>
  <si>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</si>
  <si>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</si>
  <si>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</si>
  <si>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</si>
  <si>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</si>
  <si>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</si>
  <si>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</si>
  <si>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</si>
  <si>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</si>
  <si>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</si>
  <si>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</si>
  <si>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</si>
  <si>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</si>
  <si>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</si>
  <si>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</si>
  <si>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</si>
  <si>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</si>
  <si>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</si>
  <si>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</si>
  <si>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</si>
  <si>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</si>
  <si>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</si>
  <si>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</si>
  <si>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</si>
  <si>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</si>
  <si>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</si>
  <si>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</si>
  <si>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</si>
  <si>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</si>
  <si>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</si>
  <si>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</si>
  <si>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</si>
  <si>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</si>
  <si>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</si>
  <si>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</si>
  <si>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</si>
  <si>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</si>
  <si>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</si>
  <si>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</si>
  <si>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</si>
  <si>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</si>
  <si>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</si>
  <si>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</si>
  <si>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</si>
  <si>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</si>
  <si>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</si>
  <si>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</si>
  <si>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</si>
  <si>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</si>
  <si>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</si>
  <si>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</si>
  <si>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</si>
  <si>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</si>
  <si>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</si>
  <si>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</si>
  <si>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</si>
  <si>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</si>
  <si>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</si>
  <si>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</si>
  <si>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</si>
  <si>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</si>
  <si>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</si>
  <si>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</si>
  <si>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</si>
  <si>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</si>
  <si>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</si>
  <si>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</si>
  <si>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</si>
  <si>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</si>
  <si>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</si>
  <si>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</si>
  <si>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</si>
  <si>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</si>
  <si>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</si>
  <si>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</si>
  <si>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</si>
  <si>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</si>
  <si>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</si>
  <si>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</si>
  <si>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</si>
  <si>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</si>
  <si>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</si>
  <si>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</si>
  <si>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</si>
  <si>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</si>
  <si>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</si>
  <si>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</si>
  <si>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</si>
  <si>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</si>
  <si>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</si>
  <si>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</si>
  <si>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</si>
  <si>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</si>
  <si>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</si>
  <si>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</si>
  <si>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</si>
  <si>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</si>
  <si>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</si>
  <si>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</si>
  <si>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</si>
  <si>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</si>
  <si>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</si>
  <si>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</si>
  <si>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</si>
  <si>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</si>
  <si>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</si>
  <si>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</si>
  <si>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</si>
  <si>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</si>
  <si>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</si>
  <si>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</si>
  <si>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</si>
  <si>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</si>
  <si>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</si>
  <si>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</si>
  <si>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</si>
  <si>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</si>
  <si>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</si>
  <si>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</si>
  <si>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</si>
  <si>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</si>
  <si>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</si>
  <si>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</si>
  <si>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</si>
  <si>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</si>
  <si>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</si>
  <si>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</si>
  <si>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</si>
  <si>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</si>
  <si>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</si>
  <si>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</si>
  <si>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</si>
  <si>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</si>
  <si>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</si>
  <si>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</si>
  <si>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</si>
  <si>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</si>
  <si>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</si>
  <si>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</si>
  <si>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</si>
  <si>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</si>
  <si>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</si>
  <si>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</si>
  <si>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</si>
  <si>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</si>
  <si>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</si>
  <si>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</si>
  <si>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</si>
  <si>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</si>
  <si>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</si>
  <si>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</si>
  <si>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</si>
  <si>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</si>
  <si>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</si>
  <si>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</si>
  <si>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</si>
  <si>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</si>
  <si>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</si>
  <si>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</si>
  <si>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</si>
  <si>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</si>
  <si>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</si>
  <si>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</si>
  <si>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</si>
  <si>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</si>
  <si>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</si>
  <si>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</si>
  <si>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</si>
  <si>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</si>
  <si>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</si>
  <si>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</si>
  <si>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</si>
  <si>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</si>
  <si>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</si>
  <si>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</si>
  <si>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</si>
  <si>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</si>
  <si>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</si>
  <si>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</si>
  <si>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</si>
  <si>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</si>
  <si>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</si>
  <si>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</si>
  <si>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</si>
  <si>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</si>
  <si>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</si>
  <si>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</si>
  <si>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</si>
  <si>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</si>
  <si>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</si>
  <si>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</si>
  <si>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</si>
  <si>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</si>
  <si>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</si>
  <si>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</si>
  <si>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</si>
  <si>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</si>
  <si>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</si>
  <si>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</si>
  <si>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</si>
  <si>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</si>
  <si>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</si>
  <si>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</si>
  <si>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</si>
  <si>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</si>
  <si>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</si>
  <si>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</si>
  <si>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</si>
  <si>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</si>
  <si>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</si>
  <si>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</si>
  <si>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</si>
  <si>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</si>
  <si>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</si>
  <si>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</si>
  <si>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</si>
  <si>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</si>
  <si>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</si>
  <si>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</si>
  <si>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</si>
  <si>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</si>
  <si>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</si>
  <si>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</si>
  <si>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</si>
  <si>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</si>
  <si>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</si>
  <si>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</si>
  <si>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</si>
  <si>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</si>
  <si>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</si>
  <si>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</si>
  <si>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</si>
  <si>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</si>
  <si>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</si>
  <si>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</si>
  <si>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</si>
  <si>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</si>
  <si>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</si>
  <si>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</si>
  <si>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</si>
  <si>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</si>
  <si>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</si>
  <si>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</si>
  <si>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</si>
  <si>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</si>
  <si>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</si>
  <si>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</si>
  <si>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</si>
  <si>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</si>
  <si>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</si>
  <si>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</si>
  <si>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</si>
  <si>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</si>
  <si>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</si>
  <si>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</si>
  <si>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</si>
  <si>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</si>
  <si>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</si>
  <si>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</si>
  <si>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</si>
  <si>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</si>
  <si>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</si>
  <si>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</si>
  <si>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</si>
  <si>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</si>
  <si>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</si>
  <si>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</si>
  <si>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</si>
  <si>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</si>
  <si>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</si>
  <si>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</si>
  <si>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</si>
  <si>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</si>
  <si>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</si>
  <si>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</si>
  <si>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</si>
  <si>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</si>
  <si>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</si>
  <si>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</si>
  <si>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</si>
  <si>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</si>
  <si>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</si>
  <si>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</si>
  <si>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</si>
  <si>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</si>
  <si>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</si>
  <si>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</si>
  <si>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</si>
  <si>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</si>
  <si>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</si>
  <si>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</si>
  <si>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</si>
  <si>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</si>
  <si>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</si>
  <si>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</si>
  <si>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</si>
  <si>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</si>
  <si>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</si>
  <si>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</si>
  <si>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</si>
  <si>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</si>
  <si>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</si>
  <si>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</si>
  <si>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</si>
  <si>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</si>
  <si>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</si>
  <si>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</si>
  <si>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</si>
  <si>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</si>
  <si>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</si>
  <si>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</si>
  <si>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</si>
  <si>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</si>
  <si>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</si>
  <si>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</si>
  <si>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</si>
  <si>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</si>
  <si>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</si>
  <si>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</si>
  <si>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</si>
  <si>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</si>
  <si>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</si>
  <si>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</si>
  <si>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</si>
  <si>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</si>
  <si>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</si>
  <si>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</si>
  <si>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</si>
  <si>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</si>
  <si>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</si>
  <si>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</si>
  <si>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</si>
  <si>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</si>
  <si>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</si>
  <si>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</si>
  <si>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</si>
  <si>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</si>
  <si>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</si>
  <si>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</si>
  <si>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</si>
  <si>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</si>
  <si>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</si>
  <si>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</si>
  <si>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</si>
  <si>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</si>
  <si>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</si>
  <si>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</si>
  <si>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</si>
  <si>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</si>
  <si>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</si>
  <si>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</si>
  <si>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</si>
  <si>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</si>
  <si>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</si>
  <si>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</si>
  <si>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</si>
  <si>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</si>
  <si>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</si>
  <si>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</si>
  <si>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</si>
  <si>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</si>
  <si>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</si>
  <si>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</si>
  <si>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</si>
  <si>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</si>
  <si>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</si>
  <si>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</si>
  <si>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</si>
  <si>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</si>
  <si>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</si>
  <si>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</si>
  <si>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</si>
  <si>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</si>
  <si>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</si>
  <si>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</si>
  <si>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</si>
  <si>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</si>
  <si>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</si>
  <si>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</si>
  <si>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</si>
  <si>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</si>
  <si>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</si>
  <si>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</si>
  <si>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</si>
  <si>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</si>
  <si>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</si>
  <si>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</si>
  <si>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</si>
  <si>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</si>
  <si>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</si>
  <si>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</si>
  <si>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</si>
  <si>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</si>
  <si>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</si>
  <si>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</si>
  <si>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</si>
  <si>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</si>
  <si>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</si>
  <si>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</si>
  <si>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</si>
  <si>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</si>
  <si>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</si>
  <si>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</si>
  <si>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</si>
  <si>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</si>
  <si>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</si>
  <si>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</si>
  <si>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</si>
  <si>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</si>
  <si>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</si>
  <si>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</si>
  <si>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</si>
  <si>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</si>
  <si>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</si>
  <si>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</si>
  <si>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</si>
  <si>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</si>
  <si>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</si>
  <si>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</si>
  <si>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</si>
  <si>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</si>
  <si>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</si>
  <si>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</si>
  <si>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</si>
  <si>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</si>
  <si>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</si>
  <si>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</si>
  <si>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</si>
  <si>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</si>
  <si>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</si>
  <si>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</si>
  <si>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</si>
  <si>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</si>
  <si>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</si>
  <si>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</si>
  <si>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</si>
  <si>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</si>
  <si>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</si>
  <si>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</si>
  <si>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</si>
  <si>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</si>
  <si>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</si>
  <si>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</si>
  <si>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</si>
  <si>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</si>
  <si>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</si>
  <si>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</si>
  <si>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</si>
  <si>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</si>
  <si>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</si>
  <si>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</si>
  <si>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</si>
  <si>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</si>
  <si>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</si>
  <si>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</si>
  <si>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</si>
  <si>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</si>
  <si>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</si>
  <si>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</si>
  <si>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</si>
  <si>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</si>
  <si>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</si>
  <si>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</si>
  <si>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</si>
  <si>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</si>
  <si>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</si>
  <si>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</si>
  <si>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</si>
  <si>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</si>
  <si>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</si>
  <si>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</si>
  <si>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</si>
  <si>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</si>
  <si>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</si>
  <si>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</si>
  <si>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</si>
  <si>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</si>
  <si>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</si>
  <si>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</si>
  <si>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</si>
  <si>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</si>
  <si>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</si>
  <si>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</si>
  <si>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</si>
  <si>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</si>
  <si>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</si>
  <si>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</si>
  <si>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</si>
  <si>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</si>
  <si>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</si>
  <si>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</si>
  <si>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</si>
  <si>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</si>
  <si>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</si>
  <si>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</si>
  <si>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</si>
  <si>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</si>
  <si>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</si>
  <si>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</si>
  <si>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</si>
  <si>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</si>
  <si>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</si>
  <si>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</si>
  <si>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</si>
  <si>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</si>
  <si>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</si>
  <si>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</si>
  <si>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</si>
  <si>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</si>
  <si>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</si>
  <si>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</si>
  <si>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</si>
  <si>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</si>
  <si>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</si>
  <si>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</si>
  <si>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</si>
  <si>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</si>
  <si>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</si>
  <si>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</si>
  <si>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</si>
  <si>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</si>
  <si>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</si>
  <si>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</si>
  <si>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</si>
  <si>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</si>
  <si>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</si>
  <si>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</si>
  <si>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</si>
  <si>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</si>
  <si>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</si>
  <si>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</si>
  <si>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</si>
  <si>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</si>
  <si>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</si>
  <si>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</si>
  <si>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</si>
  <si>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</si>
  <si>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</si>
  <si>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</si>
  <si>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</si>
  <si>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</si>
  <si>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</si>
  <si>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</si>
  <si>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</si>
  <si>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</si>
  <si>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</si>
  <si>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</si>
  <si>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</si>
  <si>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</si>
  <si>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</si>
  <si>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</si>
  <si>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</si>
  <si>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</si>
  <si>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</si>
  <si>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</si>
  <si>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</si>
  <si>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</si>
  <si>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</si>
  <si>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</si>
  <si>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</si>
  <si>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</si>
  <si>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</si>
  <si>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</si>
  <si>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</si>
  <si>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</si>
  <si>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</si>
  <si>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</si>
  <si>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</si>
  <si>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</si>
  <si>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</si>
  <si>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</si>
  <si>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</si>
  <si>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</si>
  <si>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</si>
  <si>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</si>
  <si>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</si>
  <si>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</si>
  <si>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</si>
  <si>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</si>
  <si>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</si>
  <si>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</si>
  <si>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</si>
  <si>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</si>
  <si>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</si>
  <si>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</si>
  <si>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</si>
  <si>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</si>
  <si>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</si>
  <si>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</si>
  <si>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</si>
  <si>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</si>
  <si>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</si>
  <si>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</si>
  <si>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</si>
  <si>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</si>
  <si>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</si>
  <si>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</si>
  <si>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</si>
  <si>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</si>
  <si>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</si>
  <si>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</si>
  <si>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</si>
  <si>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</si>
  <si>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</si>
  <si>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</si>
  <si>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</si>
  <si>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</si>
  <si>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</si>
  <si>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</si>
  <si>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</si>
  <si>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</si>
  <si>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</si>
  <si>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</si>
  <si>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</si>
  <si>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</si>
  <si>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</si>
  <si>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</si>
  <si>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</si>
  <si>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</si>
  <si>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</si>
  <si>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</si>
  <si>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</si>
  <si>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</si>
  <si>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</si>
  <si>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</si>
  <si>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</si>
  <si>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</si>
  <si>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</si>
  <si>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</si>
  <si>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</si>
  <si>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</si>
  <si>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</si>
  <si>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</si>
  <si>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</si>
  <si>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</si>
  <si>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</si>
  <si>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</si>
  <si>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</si>
  <si>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</si>
  <si>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</si>
  <si>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</si>
  <si>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</si>
  <si>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</si>
  <si>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</si>
  <si>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</si>
  <si>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</si>
  <si>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</si>
  <si>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</si>
  <si>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</si>
  <si>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</si>
  <si>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</si>
  <si>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</si>
  <si>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</si>
  <si>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</si>
  <si>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</si>
  <si>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</si>
  <si>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</si>
  <si>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</si>
  <si>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</si>
  <si>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</si>
  <si>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</si>
  <si>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</si>
  <si>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</si>
  <si>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</si>
  <si>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</si>
  <si>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</si>
  <si>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</si>
  <si>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</si>
  <si>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</si>
  <si>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</si>
  <si>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</si>
  <si>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</si>
  <si>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</si>
  <si>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</si>
  <si>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</si>
  <si>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</si>
  <si>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</si>
  <si>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</si>
  <si>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</si>
  <si>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</si>
  <si>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</si>
  <si>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</si>
  <si>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</si>
  <si>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</si>
  <si>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</si>
  <si>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</si>
  <si>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</si>
  <si>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</si>
  <si>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</si>
  <si>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</si>
  <si>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</si>
  <si>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</si>
  <si>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</si>
  <si>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</si>
  <si>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</si>
  <si>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</si>
  <si>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</si>
  <si>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</si>
  <si>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</si>
  <si>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</si>
  <si>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</si>
  <si>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</si>
  <si>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</si>
  <si>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</si>
  <si>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</si>
  <si>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</si>
  <si>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</si>
  <si>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</si>
  <si>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</si>
  <si>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</si>
  <si>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</si>
  <si>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</si>
  <si>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</si>
  <si>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</si>
  <si>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</si>
  <si>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</si>
  <si>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</si>
  <si>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</si>
  <si>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</si>
  <si>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</si>
  <si>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</si>
  <si>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</si>
  <si>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</si>
  <si>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</si>
  <si>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</si>
  <si>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</si>
  <si>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</si>
  <si>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</si>
  <si>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</si>
  <si>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</si>
  <si>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</si>
  <si>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</si>
  <si>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</si>
  <si>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</si>
  <si>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</si>
  <si>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</si>
  <si>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</si>
  <si>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</si>
  <si>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</si>
  <si>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</si>
  <si>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</si>
  <si>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</si>
  <si>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</si>
  <si>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</si>
  <si>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</si>
  <si>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</si>
  <si>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</si>
  <si>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</si>
  <si>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</si>
  <si>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</si>
  <si>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</si>
  <si>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</si>
  <si>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</si>
  <si>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</si>
  <si>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</si>
  <si>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</si>
  <si>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</si>
  <si>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</si>
  <si>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</si>
  <si>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</si>
  <si>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</si>
  <si>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</si>
  <si>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</si>
  <si>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</si>
  <si>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</si>
  <si>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</si>
  <si>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</si>
  <si>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</si>
  <si>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</si>
  <si>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</si>
  <si>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</si>
  <si>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</si>
  <si>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</si>
  <si>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</si>
  <si>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</si>
  <si>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</si>
  <si>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</si>
  <si>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</si>
  <si>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</si>
  <si>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</si>
  <si>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</si>
  <si>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</si>
  <si>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</si>
  <si>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</si>
  <si>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</si>
  <si>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</si>
  <si>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</si>
  <si>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</si>
  <si>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</si>
  <si>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</si>
  <si>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</si>
  <si>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</si>
  <si>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</si>
  <si>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</si>
  <si>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</si>
  <si>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</si>
  <si>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</si>
  <si>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</si>
  <si>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</si>
  <si>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</si>
  <si>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</si>
  <si>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</si>
  <si>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</si>
  <si>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</si>
  <si>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</si>
  <si>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</si>
  <si>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</si>
  <si>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</si>
  <si>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</si>
  <si>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</si>
  <si>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</si>
  <si>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</si>
  <si>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</si>
  <si>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</si>
  <si>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</si>
  <si>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</si>
  <si>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</si>
  <si>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</si>
  <si>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</si>
  <si>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</si>
  <si>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</si>
  <si>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</si>
  <si>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</si>
  <si>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</si>
  <si>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</si>
  <si>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</si>
  <si>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</si>
  <si>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</si>
  <si>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</si>
  <si>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</si>
  <si>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</si>
  <si>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</si>
  <si>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</si>
  <si>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</si>
  <si>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</si>
  <si>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</si>
  <si>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</si>
  <si>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</si>
  <si>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</si>
  <si>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</si>
  <si>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</si>
  <si>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</si>
  <si>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</si>
  <si>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</si>
  <si>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</si>
  <si>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</si>
  <si>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</si>
  <si>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</si>
  <si>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</si>
  <si>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</si>
  <si>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</si>
  <si>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</si>
  <si>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</si>
  <si>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</si>
  <si>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</si>
  <si>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</si>
  <si>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</si>
  <si>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</si>
  <si>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</si>
  <si>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</si>
  <si>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</si>
  <si>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</si>
  <si>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</si>
  <si>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</si>
  <si>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</si>
  <si>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</si>
  <si>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</si>
  <si>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</si>
  <si>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</si>
  <si>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</si>
  <si>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</si>
  <si>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</si>
  <si>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</si>
  <si>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</si>
  <si>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</si>
  <si>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</si>
  <si>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</si>
  <si>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</si>
  <si>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</si>
  <si>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</si>
  <si>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</si>
  <si>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</si>
  <si>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</si>
  <si>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</si>
  <si>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</si>
  <si>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</si>
  <si>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</si>
  <si>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</si>
  <si>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</si>
  <si>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</si>
  <si>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</si>
  <si>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</si>
  <si>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</si>
  <si>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</si>
  <si>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</si>
  <si>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</si>
  <si>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</si>
  <si>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</si>
  <si>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</si>
  <si>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</si>
  <si>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</si>
  <si>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</si>
  <si>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</si>
  <si>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</si>
  <si>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</si>
  <si>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</si>
  <si>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</si>
  <si>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</si>
  <si>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</si>
  <si>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</si>
  <si>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</si>
  <si>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</si>
  <si>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</si>
  <si>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</si>
  <si>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</si>
  <si>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</si>
  <si>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</si>
  <si>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</si>
  <si>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</si>
  <si>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</si>
  <si>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</si>
  <si>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</si>
  <si>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</si>
  <si>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</si>
  <si>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</si>
  <si>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</si>
  <si>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</si>
  <si>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</si>
  <si>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</si>
  <si>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</si>
  <si>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</si>
  <si>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</si>
  <si>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</si>
  <si>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</si>
  <si>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</si>
  <si>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</si>
  <si>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</si>
  <si>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</si>
  <si>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</si>
  <si>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</si>
  <si>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</si>
  <si>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</si>
  <si>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</si>
  <si>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</si>
  <si>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</si>
  <si>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</si>
  <si>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</si>
  <si>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</si>
  <si>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</si>
  <si>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</si>
  <si>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</si>
  <si>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</si>
  <si>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</si>
  <si>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</si>
  <si>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</si>
  <si>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</si>
  <si>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</si>
  <si>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</si>
  <si>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</si>
  <si>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</si>
  <si>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</si>
  <si>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</si>
  <si>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</si>
  <si>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</si>
  <si>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</si>
  <si>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</si>
  <si>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</si>
  <si>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</si>
  <si>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</si>
  <si>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</si>
  <si>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</si>
  <si>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</si>
  <si>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</si>
  <si>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</si>
  <si>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</si>
  <si>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</si>
  <si>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</si>
  <si>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</si>
  <si>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</si>
  <si>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</si>
  <si>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</si>
  <si>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</si>
  <si>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</si>
  <si>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</si>
  <si>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</si>
  <si>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</si>
  <si>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</si>
  <si>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</si>
  <si>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</si>
  <si>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</si>
  <si>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</si>
  <si>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</si>
  <si>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</si>
  <si>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</si>
  <si>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</si>
  <si>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</si>
  <si>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</si>
  <si>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</si>
  <si>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</si>
  <si>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</si>
  <si>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</si>
  <si>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</si>
  <si>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</si>
  <si>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</si>
  <si>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</si>
  <si>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</si>
  <si>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</si>
  <si>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</si>
  <si>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</si>
  <si>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</si>
  <si>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</si>
  <si>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</si>
  <si>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</si>
  <si>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</si>
  <si>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</si>
  <si>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</si>
  <si>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</si>
  <si>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</si>
  <si>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</si>
  <si>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</si>
  <si>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</si>
  <si>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</si>
  <si>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</si>
  <si>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</si>
  <si>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</si>
  <si>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</si>
  <si>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</si>
  <si>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</si>
  <si>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</si>
  <si>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</si>
  <si>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</si>
  <si>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</si>
  <si>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</si>
  <si>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</si>
  <si>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</si>
  <si>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</si>
  <si>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</si>
  <si>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</si>
  <si>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</si>
  <si>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</si>
  <si>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</si>
  <si>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</si>
  <si>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</si>
  <si>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</si>
  <si>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</si>
  <si>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</si>
  <si>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</si>
  <si>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</si>
  <si>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</si>
  <si>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</si>
  <si>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</si>
  <si>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</si>
  <si>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</si>
  <si>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</si>
  <si>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</si>
  <si>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</si>
  <si>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</si>
  <si>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</si>
  <si>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</si>
  <si>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</si>
  <si>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</si>
  <si>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</si>
  <si>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</si>
  <si>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</si>
  <si>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</si>
  <si>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</si>
  <si>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</si>
  <si>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</si>
  <si>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</si>
  <si>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</si>
  <si>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</si>
  <si>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</si>
  <si>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</si>
  <si>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</si>
  <si>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</si>
  <si>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</si>
  <si>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</si>
  <si>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</si>
  <si>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</si>
  <si>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</si>
  <si>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</si>
  <si>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</si>
  <si>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</si>
  <si>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</si>
  <si>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</si>
  <si>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</si>
  <si>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</si>
  <si>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</si>
  <si>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</si>
  <si>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</si>
  <si>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</si>
  <si>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</si>
  <si>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</si>
  <si>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</si>
  <si>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</si>
  <si>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</si>
  <si>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</si>
  <si>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</si>
  <si>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</si>
  <si>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</si>
  <si>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5_NB</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</si>
  <si>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</si>
  <si>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</si>
  <si>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</si>
  <si>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</si>
  <si>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</si>
  <si>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</si>
  <si>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</si>
  <si>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</si>
  <si>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</si>
  <si>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</si>
  <si>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</si>
  <si>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</si>
  <si>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</si>
  <si>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</si>
  <si>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</si>
  <si>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</si>
  <si>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</si>
  <si>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</si>
  <si>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</si>
  <si>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</si>
  <si>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</si>
  <si>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</si>
  <si>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</si>
  <si>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</si>
  <si>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</si>
  <si>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</si>
  <si>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</si>
  <si>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</si>
  <si>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</si>
  <si>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</si>
  <si>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</si>
  <si>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</si>
  <si>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</si>
  <si>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"CHARME"</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</si>
  <si>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</si>
  <si>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</si>
  <si>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</si>
  <si>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</si>
  <si>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</si>
  <si>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</si>
  <si>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</si>
  <si>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</si>
  <si>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</si>
  <si>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</si>
  <si>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</si>
  <si>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</si>
  <si>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</si>
  <si>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</si>
  <si>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</si>
  <si>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</si>
  <si>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</si>
  <si>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</si>
  <si>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</si>
  <si>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</si>
  <si>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</si>
  <si>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</si>
  <si>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</si>
  <si>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</si>
  <si>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</si>
  <si>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</si>
  <si>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</si>
  <si>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</si>
  <si>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</si>
  <si>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</si>
  <si>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</si>
  <si>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</si>
  <si>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</si>
  <si>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</si>
  <si>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</si>
  <si>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</si>
  <si>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</si>
  <si>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</si>
  <si>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</si>
  <si>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</si>
  <si>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</si>
  <si>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</si>
  <si>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</si>
  <si>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</si>
  <si>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</si>
  <si>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</si>
  <si>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</si>
  <si>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</si>
  <si>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</si>
  <si>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</si>
  <si>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</si>
  <si>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</si>
  <si>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</si>
  <si>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</si>
  <si>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</si>
  <si>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</si>
  <si>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</si>
  <si>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</si>
  <si>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</si>
  <si>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</si>
  <si>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</si>
  <si>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</si>
  <si>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</si>
  <si>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</si>
  <si>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</si>
  <si>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</si>
  <si>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</si>
  <si>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</si>
  <si>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</si>
  <si>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</si>
  <si>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</si>
  <si>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</si>
  <si>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</si>
  <si>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</si>
  <si>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</si>
  <si>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</si>
  <si>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</si>
  <si>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</si>
  <si>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</si>
  <si>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</si>
  <si>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</si>
  <si>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</si>
  <si>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</si>
  <si>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</si>
  <si>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 xml:space="preserve">Agrippé </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</si>
  <si>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</si>
  <si>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</si>
  <si>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</si>
  <si>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 xml:space="preserve">Assourdi </t>
  </si>
  <si>
    <t>Une créature assourdie n'entend pas et rate automatiquement tout jet de caractéristique qui nécessite l’ouïe.</t>
  </si>
  <si>
    <t>BLINDED</t>
  </si>
  <si>
    <t>Aveuglement</t>
  </si>
  <si>
    <t>Aveuglé </t>
  </si>
  <si>
    <t>Une créature aveuglée ne voit pas et rate automatiquement tout jet de caractéristique qui nécessite la vue.\nLes jets d'attaque contre la créature ont l'avantage, et les jets d'attaque de la créature ont un désavantage.</t>
  </si>
  <si>
    <t>RESTRAINED</t>
  </si>
  <si>
    <t>Entrave</t>
  </si>
  <si>
    <t xml:space="preserve">Entravé </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</si>
  <si>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</si>
  <si>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</si>
  <si>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</si>
  <si>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 xml:space="preserve">Étourdi </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</si>
  <si>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</si>
  <si>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</si>
  <si>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</si>
  <si>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</si>
  <si>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</si>
  <si>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</si>
  <si>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</si>
  <si>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</si>
  <si>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</si>
  <si>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</si>
  <si>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</si>
  <si>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</si>
  <si>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</si>
  <si>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 xml:space="preserve">Pétrifié </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</si>
  <si>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</si>
  <si>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</si>
  <si>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</si>
  <si>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</si>
  <si>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</si>
  <si>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</si>
  <si>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</si>
  <si>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</si>
  <si>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</si>
  <si>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</si>
  <si>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</si>
  <si>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</si>
  <si>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</si>
  <si>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</si>
  <si>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</si>
  <si>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</si>
  <si>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</si>
  <si>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</si>
  <si>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</si>
  <si>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</si>
  <si>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</si>
  <si>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</si>
  <si>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</si>
  <si>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</si>
  <si>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</si>
  <si>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</si>
  <si>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</si>
  <si>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</si>
  <si>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Spécialisation multiple</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</si>
  <si>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</si>
  <si>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</si>
  <si>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</si>
  <si>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</si>
  <si>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</si>
  <si>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</si>
  <si>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</si>
  <si>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</si>
  <si>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</si>
  <si>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</si>
  <si>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</si>
  <si>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</si>
  <si>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</si>
  <si>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</si>
  <si>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</si>
  <si>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</si>
  <si>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</si>
  <si>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</si>
  <si>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</si>
  <si>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</si>
  <si>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</si>
  <si>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</si>
  <si>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</si>
  <si>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</si>
  <si>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</si>
  <si>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</si>
  <si>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</si>
  <si>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</si>
  <si>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</si>
  <si>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</si>
  <si>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</si>
  <si>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</si>
  <si>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</si>
  <si>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</si>
  <si>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</si>
  <si>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</si>
  <si>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</si>
  <si>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</si>
  <si>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</si>
  <si>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</si>
  <si>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</si>
  <si>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</si>
  <si>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</si>
  <si>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</si>
  <si>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</si>
  <si>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</si>
  <si>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</si>
  <si>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</si>
  <si>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</si>
  <si>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</si>
  <si>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</si>
  <si>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</si>
  <si>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</si>
  <si>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</si>
  <si>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</si>
  <si>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</si>
  <si>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</si>
  <si>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</si>
  <si>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</si>
  <si>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</si>
  <si>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</si>
  <si>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</si>
  <si>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</si>
  <si>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</si>
  <si>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</si>
  <si>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</si>
  <si>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</si>
  <si>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</si>
  <si>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DIVINATION</t>
  </si>
  <si>
    <t>ENCHANTMENT</t>
  </si>
  <si>
    <t>EVOCATION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</si>
  <si>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</si>
  <si>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</si>
  <si>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</si>
  <si>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</si>
  <si>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</si>
  <si>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</si>
  <si>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</si>
  <si>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</si>
  <si>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</si>
  <si>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</si>
  <si>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</si>
  <si>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</si>
  <si>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</si>
  <si>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</si>
  <si>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</si>
  <si>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</si>
  <si>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</si>
  <si>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</si>
  <si>
    <t>"BARD"</t>
  </si>
  <si>
    <t>"CLERK"</t>
  </si>
  <si>
    <t>"BARD", "CLERK"</t>
  </si>
  <si>
    <t xml:space="preserve"> "CLERK"</t>
  </si>
  <si>
    <t>"BARD",  "CLERK"</t>
  </si>
  <si>
    <t>"CLERK", "DRUID"</t>
  </si>
  <si>
    <t>"DRUID"</t>
  </si>
  <si>
    <t>"BARD", "DRUID"</t>
  </si>
  <si>
    <t>"BARD", "CLERK", "DRUID"</t>
  </si>
  <si>
    <t>"BARD",  "CLERK", "DRUID"</t>
  </si>
  <si>
    <t xml:space="preserve"> "CLERK", "DRUID"</t>
  </si>
  <si>
    <t>"SORCERER"</t>
  </si>
  <si>
    <t>"DRUID", "SORCERER"</t>
  </si>
  <si>
    <t>"BARD", "CLERK", "DRUID", "SORCERER"</t>
  </si>
  <si>
    <t xml:space="preserve"> "CLERK", "DRUID", "SORCERER"</t>
  </si>
  <si>
    <t>"BARD", "SORCERER", "MAGICIAN"</t>
  </si>
  <si>
    <t>"SORCERER", "MAGICIAN"</t>
  </si>
  <si>
    <t>"DRUID", "SORCERER", "MAGICIAN"</t>
  </si>
  <si>
    <t>"BARD", "DRUID", "SORCERER", "MAGICIAN"</t>
  </si>
  <si>
    <t>"MAGICIAN"</t>
  </si>
  <si>
    <t>"BARD", "CLERK", "SORCERER", "MAGICIAN"</t>
  </si>
  <si>
    <t>"BARD", "CLERK", "DRUID", "SORCERER", "MAGICIAN"</t>
  </si>
  <si>
    <t>"DRUID", "MAGICIAN"</t>
  </si>
  <si>
    <t>"BARD", "MAGICIAN"</t>
  </si>
  <si>
    <t>"BARD", "DRUID", "MAGICIAN"</t>
  </si>
  <si>
    <t xml:space="preserve"> "CLERK", "MAGICIAN"</t>
  </si>
  <si>
    <t>"BARD",  "CLERK", "DRUID", "MAGICIAN"</t>
  </si>
  <si>
    <t>"BARD",  "CLERK", "MAGICIAN"</t>
  </si>
  <si>
    <t>"BARD",  "CLERK", "SORCERER", "MAGICIAN"</t>
  </si>
  <si>
    <t xml:space="preserve"> "CLERK", "SORCERER", "MAGICIAN"</t>
  </si>
  <si>
    <t xml:space="preserve"> "CLERK", "DRUID", "MAGICIAN"</t>
  </si>
  <si>
    <t>"CLERK", "PALADIN"</t>
  </si>
  <si>
    <t>"PALADIN"</t>
  </si>
  <si>
    <t>"CLERK", "DRUID", "PALADIN"</t>
  </si>
  <si>
    <t>"BARD", "PALADIN"</t>
  </si>
  <si>
    <t>"MAGICIAN", "PALADIN"</t>
  </si>
  <si>
    <t>"BARD",  "CLERK", "DRUID", "MAGICIAN", "PALADIN"</t>
  </si>
  <si>
    <t>"BARD",  "CLERK", "PALADIN"</t>
  </si>
  <si>
    <t xml:space="preserve"> "CLERK", "PALADIN"</t>
  </si>
  <si>
    <t>"MAGICIAN", "PROWLER"</t>
  </si>
  <si>
    <t>"BARD", "DRUID", "PROWLER"</t>
  </si>
  <si>
    <t>"DRUID", "PROWLER"</t>
  </si>
  <si>
    <t>"DRUID", "MAGICIAN", "PROWLER"</t>
  </si>
  <si>
    <t>"BARD", "CLERK", "DRUID", "SORCERER", "MAGICIAN", "PALADIN", "PROWLER"</t>
  </si>
  <si>
    <t>"CLERK", "DRUID", "PALADIN", "PROWLER"</t>
  </si>
  <si>
    <t>"PROWLER"</t>
  </si>
  <si>
    <t>"BARD", "DRUID", "MAGICIAN", "PROWLER"</t>
  </si>
  <si>
    <t>"DRUID", "SORCERER", "MAGICIAN", "PROWLER"</t>
  </si>
  <si>
    <t>"BARD", "CLERK", "DRUID", "PALADIN", "PROWLER"</t>
  </si>
  <si>
    <t>"BARD",  "CLERK", "DRUID", "MAGICIAN", "PALADIN", "PROWLER"</t>
  </si>
  <si>
    <t xml:space="preserve"> "CLERK", "DRUID", "PALADIN", "PROWLER"</t>
  </si>
  <si>
    <t>"BARD",  "CLERK", "DRUID", "PALADIN", "PROWLER"</t>
  </si>
  <si>
    <t xml:space="preserve"> "CLERK", "DRUID", "PROWLER"</t>
  </si>
  <si>
    <t>"BARD",  "CLERK", "PROWLER"</t>
  </si>
  <si>
    <t xml:space="preserve"> "CLERK", "DRUID", "SORCERER", "PALADIN", "PROWLER"</t>
  </si>
  <si>
    <t xml:space="preserve"> "CLERK", "DRUID", "SORCERER", "PROWLER"</t>
  </si>
  <si>
    <t>"BARD", "MAGICIAN", "PROWLER"</t>
  </si>
  <si>
    <t xml:space="preserve"> "CLERK", "DRUID", "SORCERER", "MAGICIAN", "PROWLER"</t>
  </si>
  <si>
    <t>"BARD",  "CLERK", "DRUID", "PROWLER"</t>
  </si>
  <si>
    <t>"BARD", "SORCERER", "MAGICIAN", "WIZARD"</t>
  </si>
  <si>
    <t>"SORCERER", "MAGICIAN", "WIZARD"</t>
  </si>
  <si>
    <t>"BARD", "DRUID", "SORCERER", "MAGICIAN", "WIZARD"</t>
  </si>
  <si>
    <t>"WIZARD"</t>
  </si>
  <si>
    <t>"DRUID", "SORCERER", "MAGICIAN", "WIZARD"</t>
  </si>
  <si>
    <t>"MAGICIAN", "WIZARD"</t>
  </si>
  <si>
    <t>"CLERK", "DRUID", "SORCERER", "MAGICIAN", "WIZARD"</t>
  </si>
  <si>
    <t>"DRUID", "WIZARD"</t>
  </si>
  <si>
    <t xml:space="preserve"> "MAGICIAN", "WIZARD"</t>
  </si>
  <si>
    <t>"CLERK", "MAGICIAN", "PALADIN", "WIZARD"</t>
  </si>
  <si>
    <t>"BARD", "MAGICIAN", "WIZARD"</t>
  </si>
  <si>
    <t>"DRUID", "SORCERER", "WIZARD"</t>
  </si>
  <si>
    <t>"BARD", "WIZARD"</t>
  </si>
  <si>
    <t>"BARD",  "CLERK", "DRUID", "SORCERER", "MAGICIAN", "WIZARD"</t>
  </si>
  <si>
    <t xml:space="preserve"> "CLERK", "MAGICIAN", "PALADIN", "WIZARD"</t>
  </si>
  <si>
    <t>"BARD",  "CLERK", "DRUID", "SORCERER", "MAGICIAN", "PALADIN", "WIZARD"</t>
  </si>
  <si>
    <t>"BARD",  "CLERK", "SORCERER", "MAGICIAN", "WIZARD"</t>
  </si>
  <si>
    <t xml:space="preserve"> "CLERK", "SORCERER", "MAGICIAN", "PALADIN", "WIZARD"</t>
  </si>
  <si>
    <t>"DRUID", "MAGICIAN", "WIZARD"</t>
  </si>
  <si>
    <t>"BARD", "DRUID", "MAGICIAN", "WIZARD"</t>
  </si>
  <si>
    <t>"BARD",  "CLERK", "DRUID", "MAGICIAN", "WIZARD"</t>
  </si>
  <si>
    <t xml:space="preserve"> "CLERK", "MAGICIAN", "WIZARD"</t>
  </si>
  <si>
    <t xml:space="preserve"> "CLERK", "DRUID", "SORCERER", "MAGICIAN", "WIZARD"</t>
  </si>
  <si>
    <t>Agrandissement-Rapetissement</t>
  </si>
  <si>
    <t>Cécité-Surdité</t>
  </si>
  <si>
    <t>Répulsion-Attirance</t>
  </si>
  <si>
    <t>ILLUSION</t>
  </si>
  <si>
    <t>ABJURATION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</si>
</sst>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General"/>
    <numFmt numFmtId="165" formatCode="&quot;D&quot;General"/>
    <numFmt numFmtId="166" formatCode="&quot;+&quot;General&quot; m&quot;"/>
    <numFmt numFmtId="167" formatCode="&quot;Niveau &quot;General"/>
  </numFmts>
  <fonts count="4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5">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8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4" xfId="0" applyBorder="1" applyAlignment="1">
      <alignment horizontal="justify" vertical="center" wrapText="1"/>
    </xf>
    <xf numFmtId="0" fontId="12" fillId="0" borderId="14"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3"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3" xfId="0" applyFont="1" applyBorder="1" applyAlignment="1">
      <alignment vertical="center" wrapText="1"/>
    </xf>
    <xf numFmtId="0" fontId="27" fillId="5" borderId="0" xfId="0" applyFont="1" applyFill="1" applyAlignment="1">
      <alignment horizontal="center" vertical="top" wrapText="1"/>
    </xf>
    <xf numFmtId="0" fontId="27" fillId="0" borderId="0" xfId="0" applyFont="1" applyAlignment="1">
      <alignment horizontal="center"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3"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5"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6" xfId="0" applyFont="1" applyFill="1" applyBorder="1" applyAlignment="1">
      <alignment horizontal="center"/>
    </xf>
    <xf numFmtId="0" fontId="26" fillId="4" borderId="17" xfId="0" applyFont="1" applyFill="1" applyBorder="1" applyAlignment="1">
      <alignment horizontal="center" vertical="top" wrapText="1"/>
    </xf>
    <xf numFmtId="0" fontId="27" fillId="5" borderId="18" xfId="0" applyFont="1" applyFill="1" applyBorder="1" applyAlignment="1">
      <alignment vertical="top" wrapText="1"/>
    </xf>
    <xf numFmtId="0" fontId="26" fillId="4" borderId="20" xfId="0" applyFont="1" applyFill="1" applyBorder="1" applyAlignment="1">
      <alignment horizontal="center" vertical="top" wrapText="1"/>
    </xf>
    <xf numFmtId="0" fontId="30" fillId="4" borderId="18" xfId="0" applyFont="1" applyFill="1" applyBorder="1" applyAlignment="1">
      <alignment horizontal="center" vertical="top" wrapText="1"/>
    </xf>
    <xf numFmtId="0" fontId="2" fillId="5" borderId="21" xfId="0" applyFont="1" applyFill="1" applyBorder="1" applyAlignment="1">
      <alignment horizontal="center" vertical="top" wrapText="1"/>
    </xf>
    <xf numFmtId="0" fontId="2" fillId="5" borderId="18" xfId="0" applyFont="1" applyFill="1" applyBorder="1" applyAlignment="1">
      <alignment vertical="top" wrapText="1"/>
    </xf>
    <xf numFmtId="0" fontId="2" fillId="4" borderId="21" xfId="0" applyFont="1" applyFill="1" applyBorder="1" applyAlignment="1">
      <alignment horizontal="center" vertical="top" wrapText="1"/>
    </xf>
    <xf numFmtId="0" fontId="2" fillId="4" borderId="20" xfId="0" applyFont="1" applyFill="1" applyBorder="1" applyAlignment="1">
      <alignment horizontal="center" vertical="top" wrapText="1"/>
    </xf>
    <xf numFmtId="0" fontId="2" fillId="5" borderId="18" xfId="0" applyFont="1" applyFill="1" applyBorder="1" applyAlignment="1">
      <alignment horizontal="center" vertical="top" wrapText="1"/>
    </xf>
    <xf numFmtId="0" fontId="33" fillId="9" borderId="16"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1" xfId="0" applyFont="1" applyFill="1" applyBorder="1" applyAlignment="1">
      <alignment horizontal="center" vertical="top" wrapText="1"/>
    </xf>
    <xf numFmtId="0" fontId="27" fillId="0" borderId="21" xfId="0" applyFont="1" applyBorder="1" applyAlignment="1">
      <alignment horizontal="center" vertical="top" wrapText="1"/>
    </xf>
    <xf numFmtId="0" fontId="27" fillId="0" borderId="20" xfId="0" applyFont="1" applyBorder="1" applyAlignment="1">
      <alignment horizontal="center" vertical="top" wrapText="1"/>
    </xf>
    <xf numFmtId="0" fontId="2" fillId="5" borderId="18" xfId="0" applyFont="1" applyFill="1" applyBorder="1" applyAlignment="1">
      <alignment horizontal="left" vertical="top" wrapText="1"/>
    </xf>
    <xf numFmtId="0" fontId="30" fillId="4" borderId="22"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0" fillId="7" borderId="10"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39" fillId="0" borderId="0" xfId="0" applyFont="1" applyAlignment="1">
      <alignment vertical="top"/>
    </xf>
    <xf numFmtId="0" fontId="1" fillId="9" borderId="0" xfId="0" applyFont="1" applyFill="1" applyAlignment="1">
      <alignment vertical="top"/>
    </xf>
    <xf numFmtId="0" fontId="36" fillId="0" borderId="0" xfId="0" applyFont="1" applyAlignment="1">
      <alignment vertical="top"/>
    </xf>
    <xf numFmtId="0" fontId="38" fillId="0" borderId="0" xfId="0" applyFont="1" applyAlignment="1">
      <alignment vertical="top"/>
    </xf>
    <xf numFmtId="0" fontId="37" fillId="0" borderId="0" xfId="0" applyFont="1" applyAlignment="1">
      <alignment vertical="top"/>
    </xf>
    <xf numFmtId="0" fontId="40" fillId="0" borderId="0" xfId="0" applyFont="1" applyAlignment="1">
      <alignment vertical="top"/>
    </xf>
    <xf numFmtId="0" fontId="41" fillId="0" borderId="0" xfId="0" applyFont="1" applyAlignment="1">
      <alignment vertical="top"/>
    </xf>
    <xf numFmtId="0" fontId="26" fillId="0" borderId="0" xfId="0" applyFont="1" applyFill="1" applyBorder="1" applyAlignment="1">
      <alignment horizontal="center" vertical="top" wrapText="1"/>
    </xf>
    <xf numFmtId="0" fontId="27" fillId="0" borderId="0" xfId="0" applyFont="1" applyFill="1" applyBorder="1" applyAlignment="1">
      <alignment horizontal="center"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42" fillId="7" borderId="0" xfId="0" applyFont="1" applyFill="1" applyAlignment="1">
      <alignment vertical="top"/>
    </xf>
    <xf numFmtId="0" fontId="43" fillId="7" borderId="0" xfId="0" applyFont="1" applyFill="1" applyAlignment="1">
      <alignment vertical="top"/>
    </xf>
    <xf numFmtId="0" fontId="29" fillId="7" borderId="0" xfId="0" applyFont="1" applyFill="1" applyAlignment="1">
      <alignment vertical="top"/>
    </xf>
    <xf numFmtId="0" fontId="44" fillId="7" borderId="0" xfId="0" applyFont="1" applyFill="1" applyAlignment="1">
      <alignment vertical="top"/>
    </xf>
    <xf numFmtId="0" fontId="45" fillId="7" borderId="0" xfId="0" applyFont="1" applyFill="1" applyAlignment="1">
      <alignment vertical="top"/>
    </xf>
    <xf numFmtId="167" fontId="0" fillId="3" borderId="0" xfId="0" applyNumberFormat="1" applyFont="1" applyFill="1" applyBorder="1"/>
    <xf numFmtId="167" fontId="0" fillId="0" borderId="0" xfId="0" applyNumberFormat="1" applyFont="1" applyBorder="1"/>
    <xf numFmtId="167" fontId="0" fillId="0" borderId="1" xfId="0" applyNumberFormat="1" applyFont="1" applyBorder="1"/>
    <xf numFmtId="165" fontId="29" fillId="0" borderId="0" xfId="0" applyNumberFormat="1" applyFont="1" applyBorder="1"/>
    <xf numFmtId="165" fontId="29" fillId="3" borderId="0" xfId="0" applyNumberFormat="1" applyFont="1" applyFill="1" applyBorder="1"/>
    <xf numFmtId="0" fontId="1" fillId="2" borderId="11" xfId="0" applyFont="1" applyFill="1" applyBorder="1"/>
    <xf numFmtId="0" fontId="1" fillId="6" borderId="23" xfId="0" applyFont="1" applyFill="1" applyBorder="1"/>
    <xf numFmtId="0" fontId="1" fillId="6" borderId="12" xfId="0" applyFont="1" applyFill="1" applyBorder="1"/>
    <xf numFmtId="0" fontId="1" fillId="6" borderId="24" xfId="0" applyFont="1" applyFill="1" applyBorder="1"/>
    <xf numFmtId="49" fontId="1" fillId="9" borderId="0" xfId="0" applyNumberFormat="1" applyFont="1" applyFill="1"/>
    <xf numFmtId="49" fontId="0" fillId="0" borderId="0" xfId="0" applyNumberFormat="1"/>
    <xf numFmtId="164" fontId="0" fillId="7" borderId="0" xfId="0" applyNumberFormat="1" applyFill="1" applyBorder="1" applyAlignment="1">
      <alignment horizontal="right"/>
    </xf>
    <xf numFmtId="0" fontId="1" fillId="6" borderId="23" xfId="0" applyFont="1" applyFill="1" applyBorder="1"/>
    <xf numFmtId="0" fontId="1" fillId="6" borderId="12" xfId="0" applyFont="1" applyFill="1" applyBorder="1"/>
    <xf numFmtId="164" fontId="0" fillId="0" borderId="0" xfId="0" applyNumberFormat="1" applyBorder="1" applyAlignment="1">
      <alignment horizontal="right"/>
    </xf>
    <xf numFmtId="164" fontId="0" fillId="0" borderId="1" xfId="0" applyNumberFormat="1" applyBorder="1" applyAlignment="1">
      <alignment horizontal="right"/>
    </xf>
    <xf numFmtId="0" fontId="0" fillId="0" borderId="4" xfId="0" applyBorder="1" applyAlignment="1">
      <alignment horizontal="left"/>
    </xf>
    <xf numFmtId="0" fontId="0" fillId="7" borderId="4" xfId="0" applyFill="1" applyBorder="1" applyAlignment="1">
      <alignment horizontal="left"/>
    </xf>
    <xf numFmtId="0" fontId="0" fillId="0" borderId="5" xfId="0" applyBorder="1" applyAlignment="1">
      <alignment horizontal="left"/>
    </xf>
    <xf numFmtId="0" fontId="0" fillId="7" borderId="0" xfId="0" applyFill="1" applyBorder="1" applyAlignment="1">
      <alignment horizontal="left"/>
    </xf>
    <xf numFmtId="0" fontId="33" fillId="9" borderId="19"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19" xfId="0" applyFont="1" applyFill="1" applyBorder="1" applyAlignment="1">
      <alignment horizontal="center"/>
    </xf>
    <xf numFmtId="0" fontId="34" fillId="9" borderId="16"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44224</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2" customWidth="1"/>
    <col min="5" max="5" width="48.140625" customWidth="1"/>
    <col min="8" max="8" width="65.42578125" customWidth="1"/>
  </cols>
  <sheetData>
    <row r="1" spans="1:8" ht="16.5" customHeight="1">
      <c r="A1" s="2" t="s">
        <v>0</v>
      </c>
      <c r="B1" s="11" t="s">
        <v>1</v>
      </c>
      <c r="C1" s="1" t="s">
        <v>2</v>
      </c>
      <c r="D1" s="90"/>
    </row>
    <row r="2" spans="1:8">
      <c r="A2" s="3">
        <v>1</v>
      </c>
      <c r="B2" s="12">
        <v>0</v>
      </c>
      <c r="C2" s="7">
        <v>2</v>
      </c>
      <c r="D2" s="91"/>
      <c r="E2" t="str">
        <f>""""&amp;A2&amp;""": {
  ""Level"": "&amp;A2&amp;",
  ""XP"" : "&amp;B2&amp;",
  ""MasteryBonus"": "&amp;C2&amp;"
  }"</f>
        <v>"1": {
  "Level": 1,
  "XP" : 0,
  "MasteryBonus": 2
  }</v>
      </c>
    </row>
    <row r="3" spans="1:8">
      <c r="A3" s="4">
        <v>2</v>
      </c>
      <c r="B3" s="13">
        <v>300</v>
      </c>
      <c r="C3" s="8">
        <v>2</v>
      </c>
      <c r="D3" s="91"/>
      <c r="E3" t="str">
        <f t="shared" ref="E3:E21" si="0">""""&amp;A3&amp;""": {
  ""Level"": "&amp;A3&amp;",
  ""XP"" : "&amp;B3&amp;",
  ""MasteryBonus"": "&amp;C3&amp;"
  }"</f>
        <v>"2": {
  "Level": 2,
  "XP" : 300,
  "MasteryBonus": 2
  }</v>
      </c>
    </row>
    <row r="4" spans="1:8">
      <c r="A4" s="5">
        <v>3</v>
      </c>
      <c r="B4" s="14">
        <v>900</v>
      </c>
      <c r="C4" s="9">
        <v>2</v>
      </c>
      <c r="D4" s="91"/>
      <c r="E4" t="str">
        <f t="shared" si="0"/>
        <v>"3": {
  "Level": 3,
  "XP" : 900,
  "MasteryBonus": 2
  }</v>
      </c>
    </row>
    <row r="5" spans="1:8" ht="15.75">
      <c r="A5" s="4">
        <v>4</v>
      </c>
      <c r="B5" s="15">
        <v>2700</v>
      </c>
      <c r="C5" s="8">
        <v>2</v>
      </c>
      <c r="D5" s="91"/>
      <c r="E5" t="str">
        <f t="shared" si="0"/>
        <v>"4": {
  "Level": 4,
  "XP" : 2700,
  "MasteryBonus": 2
  }</v>
      </c>
      <c r="H5" s="19"/>
    </row>
    <row r="6" spans="1:8">
      <c r="A6" s="5">
        <v>5</v>
      </c>
      <c r="B6" s="16">
        <v>6500</v>
      </c>
      <c r="C6" s="9">
        <v>3</v>
      </c>
      <c r="D6" s="91"/>
      <c r="E6" t="str">
        <f t="shared" si="0"/>
        <v>"5": {
  "Level": 5,
  "XP" : 6500,
  "MasteryBonus": 3
  }</v>
      </c>
    </row>
    <row r="7" spans="1:8">
      <c r="A7" s="4">
        <v>6</v>
      </c>
      <c r="B7" s="15">
        <v>14000</v>
      </c>
      <c r="C7" s="8">
        <v>3</v>
      </c>
      <c r="D7" s="91"/>
      <c r="E7" t="str">
        <f t="shared" si="0"/>
        <v>"6": {
  "Level": 6,
  "XP" : 14000,
  "MasteryBonus": 3
  }</v>
      </c>
    </row>
    <row r="8" spans="1:8">
      <c r="A8" s="5">
        <v>7</v>
      </c>
      <c r="B8" s="16">
        <v>23000</v>
      </c>
      <c r="C8" s="9">
        <v>3</v>
      </c>
      <c r="D8" s="91"/>
      <c r="E8" t="str">
        <f t="shared" si="0"/>
        <v>"7": {
  "Level": 7,
  "XP" : 23000,
  "MasteryBonus": 3
  }</v>
      </c>
    </row>
    <row r="9" spans="1:8">
      <c r="A9" s="4">
        <v>8</v>
      </c>
      <c r="B9" s="15">
        <v>34000</v>
      </c>
      <c r="C9" s="8">
        <v>3</v>
      </c>
      <c r="D9" s="91"/>
      <c r="E9" t="str">
        <f t="shared" si="0"/>
        <v>"8": {
  "Level": 8,
  "XP" : 34000,
  "MasteryBonus": 3
  }</v>
      </c>
    </row>
    <row r="10" spans="1:8">
      <c r="A10" s="5">
        <v>9</v>
      </c>
      <c r="B10" s="16">
        <v>48000</v>
      </c>
      <c r="C10" s="9">
        <v>4</v>
      </c>
      <c r="D10" s="91"/>
      <c r="E10" t="str">
        <f t="shared" si="0"/>
        <v>"9": {
  "Level": 9,
  "XP" : 48000,
  "MasteryBonus": 4
  }</v>
      </c>
    </row>
    <row r="11" spans="1:8">
      <c r="A11" s="4">
        <v>10</v>
      </c>
      <c r="B11" s="15">
        <v>64000</v>
      </c>
      <c r="C11" s="8">
        <v>4</v>
      </c>
      <c r="D11" s="91"/>
      <c r="E11" t="str">
        <f t="shared" si="0"/>
        <v>"10": {
  "Level": 10,
  "XP" : 64000,
  "MasteryBonus": 4
  }</v>
      </c>
    </row>
    <row r="12" spans="1:8">
      <c r="A12" s="5">
        <v>11</v>
      </c>
      <c r="B12" s="16">
        <v>85000</v>
      </c>
      <c r="C12" s="9">
        <v>4</v>
      </c>
      <c r="D12" s="91"/>
      <c r="E12" t="str">
        <f t="shared" si="0"/>
        <v>"11": {
  "Level": 11,
  "XP" : 85000,
  "MasteryBonus": 4
  }</v>
      </c>
    </row>
    <row r="13" spans="1:8">
      <c r="A13" s="4">
        <v>12</v>
      </c>
      <c r="B13" s="15">
        <v>100000</v>
      </c>
      <c r="C13" s="8">
        <v>4</v>
      </c>
      <c r="D13" s="91"/>
      <c r="E13" t="str">
        <f t="shared" si="0"/>
        <v>"12": {
  "Level": 12,
  "XP" : 100000,
  "MasteryBonus": 4
  }</v>
      </c>
    </row>
    <row r="14" spans="1:8">
      <c r="A14" s="5">
        <v>13</v>
      </c>
      <c r="B14" s="16">
        <v>120000</v>
      </c>
      <c r="C14" s="9">
        <v>5</v>
      </c>
      <c r="D14" s="91"/>
      <c r="E14" t="str">
        <f t="shared" si="0"/>
        <v>"13": {
  "Level": 13,
  "XP" : 120000,
  "MasteryBonus": 5
  }</v>
      </c>
    </row>
    <row r="15" spans="1:8">
      <c r="A15" s="4">
        <v>14</v>
      </c>
      <c r="B15" s="15">
        <v>140000</v>
      </c>
      <c r="C15" s="8">
        <v>5</v>
      </c>
      <c r="D15" s="91"/>
      <c r="E15" t="str">
        <f t="shared" si="0"/>
        <v>"14": {
  "Level": 14,
  "XP" : 140000,
  "MasteryBonus": 5
  }</v>
      </c>
    </row>
    <row r="16" spans="1:8">
      <c r="A16" s="5">
        <v>15</v>
      </c>
      <c r="B16" s="16">
        <v>165000</v>
      </c>
      <c r="C16" s="9">
        <v>5</v>
      </c>
      <c r="D16" s="91"/>
      <c r="E16" t="str">
        <f t="shared" si="0"/>
        <v>"15": {
  "Level": 15,
  "XP" : 165000,
  "MasteryBonus": 5
  }</v>
      </c>
    </row>
    <row r="17" spans="1:5">
      <c r="A17" s="4">
        <v>16</v>
      </c>
      <c r="B17" s="15">
        <v>195000</v>
      </c>
      <c r="C17" s="8">
        <v>5</v>
      </c>
      <c r="D17" s="91"/>
      <c r="E17" t="str">
        <f t="shared" si="0"/>
        <v>"16": {
  "Level": 16,
  "XP" : 195000,
  "MasteryBonus": 5
  }</v>
      </c>
    </row>
    <row r="18" spans="1:5">
      <c r="A18" s="5">
        <v>17</v>
      </c>
      <c r="B18" s="16">
        <v>225000</v>
      </c>
      <c r="C18" s="9">
        <v>6</v>
      </c>
      <c r="D18" s="91"/>
      <c r="E18" t="str">
        <f t="shared" si="0"/>
        <v>"17": {
  "Level": 17,
  "XP" : 225000,
  "MasteryBonus": 6
  }</v>
      </c>
    </row>
    <row r="19" spans="1:5">
      <c r="A19" s="4">
        <v>18</v>
      </c>
      <c r="B19" s="15">
        <v>265000</v>
      </c>
      <c r="C19" s="8">
        <v>6</v>
      </c>
      <c r="D19" s="91"/>
      <c r="E19" t="str">
        <f t="shared" si="0"/>
        <v>"18": {
  "Level": 18,
  "XP" : 265000,
  "MasteryBonus": 6
  }</v>
      </c>
    </row>
    <row r="20" spans="1:5">
      <c r="A20" s="5">
        <v>19</v>
      </c>
      <c r="B20" s="16">
        <v>305000</v>
      </c>
      <c r="C20" s="9">
        <v>6</v>
      </c>
      <c r="D20" s="91"/>
      <c r="E20" t="str">
        <f t="shared" si="0"/>
        <v>"19": {
  "Level": 19,
  "XP" : 305000,
  "MasteryBonus": 6
  }</v>
      </c>
    </row>
    <row r="21" spans="1:5">
      <c r="A21" s="6">
        <v>20</v>
      </c>
      <c r="B21" s="17">
        <v>355000</v>
      </c>
      <c r="C21" s="10">
        <v>6</v>
      </c>
      <c r="D21" s="91"/>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14" t="s">
        <v>887</v>
      </c>
      <c r="B1" s="114" t="s">
        <v>888</v>
      </c>
      <c r="C1" s="114" t="s">
        <v>439</v>
      </c>
      <c r="D1" s="127" t="s">
        <v>906</v>
      </c>
    </row>
    <row r="2" spans="1:8">
      <c r="A2" s="111" t="s">
        <v>889</v>
      </c>
      <c r="B2" s="112" t="s">
        <v>588</v>
      </c>
      <c r="C2" s="121" t="s">
        <v>890</v>
      </c>
      <c r="D2" s="112" t="s">
        <v>891</v>
      </c>
      <c r="F2" s="105">
        <f>LEFT(B2,LEN(B2)-3)*IF(RIGHT(B2,2)="po",100,IF(RIGHT(B2,2)="pa",10,1))</f>
        <v>800</v>
      </c>
      <c r="G2" s="105">
        <f>IF(RIGHT(D2,2)="kg",LEFT(D2,LEN(D2)-3)*1000,LEFT(D2,LEN(D2)-2))</f>
        <v>210000</v>
      </c>
      <c r="H2" t="str">
        <f>""""&amp;A2&amp;""": {
 ""Name"" : """&amp;A2&amp;""",
 ""Speed"": "&amp;LEFT(C2,LEN(C2)-2)&amp;",
 ""ChargeCapacity"" : "&amp;G2&amp;",
 ""Price"" : "&amp;F2&amp;"
  }"</f>
        <v>"Âne ou mule": {
 "Name" : "Âne ou mule",
 "Speed": 12,
 "ChargeCapacity" : 210000,
 "Price" : 800
  }</v>
      </c>
    </row>
    <row r="3" spans="1:8">
      <c r="A3" s="109" t="s">
        <v>892</v>
      </c>
      <c r="B3" s="110" t="s">
        <v>81</v>
      </c>
      <c r="C3" s="122" t="s">
        <v>893</v>
      </c>
      <c r="D3" s="110" t="s">
        <v>894</v>
      </c>
      <c r="F3" s="105">
        <f t="shared" ref="F3:F8" si="0">LEFT(B3,LEN(B3)-3)*IF(RIGHT(B3,2)="po",100,IF(RIGHT(B3,2)="pa",10,1))</f>
        <v>5000</v>
      </c>
      <c r="G3" s="105">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1" t="s">
        <v>895</v>
      </c>
      <c r="B4" s="112" t="s">
        <v>506</v>
      </c>
      <c r="C4" s="121" t="s">
        <v>896</v>
      </c>
      <c r="D4" s="112" t="s">
        <v>897</v>
      </c>
      <c r="F4" s="105">
        <f t="shared" si="0"/>
        <v>40000</v>
      </c>
      <c r="G4" s="105">
        <f t="shared" si="1"/>
        <v>270000</v>
      </c>
      <c r="H4" t="str">
        <f t="shared" si="2"/>
        <v>"Cheval de guerre": {
 "Name" : "Cheval de guerre",
 "Speed": 18,
 "ChargeCapacity" : 270000,
 "Price" : 40000
  }</v>
      </c>
    </row>
    <row r="5" spans="1:8" ht="25.5">
      <c r="A5" s="109" t="s">
        <v>898</v>
      </c>
      <c r="B5" s="110" t="s">
        <v>114</v>
      </c>
      <c r="C5" s="122" t="s">
        <v>896</v>
      </c>
      <c r="D5" s="110" t="s">
        <v>894</v>
      </c>
      <c r="F5" s="105">
        <f t="shared" si="0"/>
        <v>7500</v>
      </c>
      <c r="G5" s="105">
        <f t="shared" si="1"/>
        <v>240000</v>
      </c>
      <c r="H5" t="str">
        <f t="shared" si="2"/>
        <v>"Cheval de selle": {
 "Name" : "Cheval de selle",
 "Speed": 18,
 "ChargeCapacity" : 240000,
 "Price" : 7500
  }</v>
      </c>
    </row>
    <row r="6" spans="1:8" ht="25.5">
      <c r="A6" s="111" t="s">
        <v>899</v>
      </c>
      <c r="B6" s="112" t="s">
        <v>81</v>
      </c>
      <c r="C6" s="121" t="s">
        <v>890</v>
      </c>
      <c r="D6" s="112" t="s">
        <v>897</v>
      </c>
      <c r="F6" s="105">
        <f t="shared" si="0"/>
        <v>5000</v>
      </c>
      <c r="G6" s="105">
        <f t="shared" si="1"/>
        <v>270000</v>
      </c>
      <c r="H6" t="str">
        <f t="shared" si="2"/>
        <v>"Cheval de trait": {
 "Name" : "Cheval de trait",
 "Speed": 12,
 "ChargeCapacity" : 270000,
 "Price" : 5000
  }</v>
      </c>
    </row>
    <row r="7" spans="1:8">
      <c r="A7" s="109" t="s">
        <v>900</v>
      </c>
      <c r="B7" s="110" t="s">
        <v>520</v>
      </c>
      <c r="C7" s="122" t="s">
        <v>890</v>
      </c>
      <c r="D7" s="110" t="s">
        <v>901</v>
      </c>
      <c r="F7" s="105">
        <f t="shared" si="0"/>
        <v>20000</v>
      </c>
      <c r="G7" s="105">
        <f t="shared" si="1"/>
        <v>660000</v>
      </c>
      <c r="H7" t="str">
        <f t="shared" si="2"/>
        <v>"Éléphant": {
 "Name" : "Éléphant",
 "Speed": 12,
 "ChargeCapacity" : 660000,
 "Price" : 20000
  }</v>
      </c>
    </row>
    <row r="8" spans="1:8">
      <c r="A8" s="111" t="s">
        <v>902</v>
      </c>
      <c r="B8" s="112" t="s">
        <v>61</v>
      </c>
      <c r="C8" s="121" t="s">
        <v>890</v>
      </c>
      <c r="D8" s="112" t="s">
        <v>903</v>
      </c>
      <c r="F8" s="105">
        <f t="shared" si="0"/>
        <v>2500</v>
      </c>
      <c r="G8" s="105">
        <f t="shared" si="1"/>
        <v>95000</v>
      </c>
      <c r="H8" t="str">
        <f t="shared" si="2"/>
        <v>"Molosse": {
 "Name" : "Molosse",
 "Speed": 12,
 "ChargeCapacity" : 95000,
 "Price" : 2500
  }</v>
      </c>
    </row>
    <row r="9" spans="1:8">
      <c r="A9" s="109" t="s">
        <v>904</v>
      </c>
      <c r="B9" s="110" t="s">
        <v>95</v>
      </c>
      <c r="C9" s="122" t="s">
        <v>890</v>
      </c>
      <c r="D9" s="110" t="s">
        <v>905</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14" t="s">
        <v>907</v>
      </c>
      <c r="B1" s="114" t="s">
        <v>15</v>
      </c>
      <c r="C1" s="114" t="s">
        <v>888</v>
      </c>
      <c r="D1" s="114" t="s">
        <v>439</v>
      </c>
    </row>
    <row r="2" spans="1:8">
      <c r="A2" s="111" t="s">
        <v>908</v>
      </c>
      <c r="B2" s="111" t="s">
        <v>909</v>
      </c>
      <c r="C2" s="112" t="s">
        <v>81</v>
      </c>
      <c r="D2" s="112" t="s">
        <v>910</v>
      </c>
      <c r="F2" s="105">
        <f t="shared" ref="F2:F7" si="0">LEFT(C2,LEN(C2)-3)*IF(RIGHT(C2,2)="po",100,IF(RIGHT(C2,2)="pa",10,1))</f>
        <v>5000</v>
      </c>
      <c r="G2" s="105">
        <f t="shared" ref="G2:G7" si="1">IF(RIGHT(D2,4)="km/h",LEFT(D2,LEN(D2)-5)*1000,LEFT(D2,LEN(D2)-2))</f>
        <v>2250</v>
      </c>
      <c r="H2" t="str">
        <f t="shared" ref="H2:H7" si="2">""""&amp;A2&amp;""": {
 ""Name"" : """&amp;A2&amp;""",
 ""OV"" : """&amp;B2&amp;""",
 ""Speed"": """&amp;D2&amp;""",
 ""Price"" : "&amp;F2&amp;"
  }"</f>
        <v>"Barque": {
 "Name" : "Barque",
 "OV" : "Rowboat",
 "Speed": "2,25 km/h",
 "Price" : 5000
  }</v>
      </c>
    </row>
    <row r="3" spans="1:8" ht="25.5">
      <c r="A3" s="109" t="s">
        <v>911</v>
      </c>
      <c r="B3" s="109" t="s">
        <v>912</v>
      </c>
      <c r="C3" s="110" t="s">
        <v>913</v>
      </c>
      <c r="D3" s="110" t="s">
        <v>914</v>
      </c>
      <c r="F3" s="105">
        <f t="shared" si="0"/>
        <v>300000</v>
      </c>
      <c r="G3" s="105">
        <f t="shared" si="1"/>
        <v>1500</v>
      </c>
      <c r="H3" t="str">
        <f t="shared" si="2"/>
        <v>"Bateau à fond plat": {
 "Name" : "Bateau à fond plat",
 "OV" : "Keelboat",
 "Speed": "1,5 km/h",
 "Price" : 300000
  }</v>
      </c>
    </row>
    <row r="4" spans="1:8" ht="25.5">
      <c r="A4" s="111" t="s">
        <v>915</v>
      </c>
      <c r="B4" s="111" t="s">
        <v>916</v>
      </c>
      <c r="C4" s="112" t="s">
        <v>917</v>
      </c>
      <c r="D4" s="112" t="s">
        <v>918</v>
      </c>
      <c r="F4" s="105">
        <f t="shared" si="0"/>
        <v>1000000</v>
      </c>
      <c r="G4" s="105">
        <f t="shared" si="1"/>
        <v>3000</v>
      </c>
      <c r="H4" t="str">
        <f t="shared" si="2"/>
        <v>"Bateau à voiles": {
 "Name" : "Bateau à voiles",
 "OV" : "Sailing ship",
 "Speed": "3 km/h",
 "Price" : 1000000
  }</v>
      </c>
    </row>
    <row r="5" spans="1:8">
      <c r="A5" s="109" t="s">
        <v>919</v>
      </c>
      <c r="B5" s="109" t="s">
        <v>920</v>
      </c>
      <c r="C5" s="110" t="s">
        <v>917</v>
      </c>
      <c r="D5" s="110" t="s">
        <v>921</v>
      </c>
      <c r="F5" s="105">
        <f t="shared" si="0"/>
        <v>1000000</v>
      </c>
      <c r="G5" s="105">
        <f t="shared" si="1"/>
        <v>4500</v>
      </c>
      <c r="H5" t="str">
        <f t="shared" si="2"/>
        <v>"Drakkar": {
 "Name" : "Drakkar",
 "OV" : "Longship",
 "Speed": "4,5 km/h",
 "Price" : 1000000
  }</v>
      </c>
    </row>
    <row r="6" spans="1:8">
      <c r="A6" s="111" t="s">
        <v>922</v>
      </c>
      <c r="B6" s="111" t="s">
        <v>923</v>
      </c>
      <c r="C6" s="112" t="s">
        <v>924</v>
      </c>
      <c r="D6" s="112" t="s">
        <v>925</v>
      </c>
      <c r="F6" s="105">
        <f t="shared" si="0"/>
        <v>3000000</v>
      </c>
      <c r="G6" s="105">
        <f t="shared" si="1"/>
        <v>6000</v>
      </c>
      <c r="H6" t="str">
        <f t="shared" si="2"/>
        <v>"Galère": {
 "Name" : "Galère",
 "OV" : "Galley",
 "Speed": "6 km/h",
 "Price" : 3000000
  }</v>
      </c>
    </row>
    <row r="7" spans="1:8" ht="25.5">
      <c r="A7" s="109" t="s">
        <v>926</v>
      </c>
      <c r="B7" s="109" t="s">
        <v>927</v>
      </c>
      <c r="C7" s="110" t="s">
        <v>928</v>
      </c>
      <c r="D7" s="110" t="s">
        <v>929</v>
      </c>
      <c r="F7" s="105">
        <f t="shared" si="0"/>
        <v>2500000</v>
      </c>
      <c r="G7" s="105">
        <f t="shared" si="1"/>
        <v>3750</v>
      </c>
      <c r="H7" t="str">
        <f t="shared" si="2"/>
        <v>"Navire de guerre": {
 "Name" : "Navire de guerre",
 "OV" : "Warship",
 "Speed": "3,75 km/h",
 "Price" : 2500000
  }</v>
      </c>
    </row>
    <row r="8" spans="1:8">
      <c r="F8" s="105"/>
      <c r="G8" s="105"/>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14" t="s">
        <v>888</v>
      </c>
      <c r="B1" s="114" t="s">
        <v>930</v>
      </c>
    </row>
    <row r="2" spans="1:5">
      <c r="A2" s="112" t="s">
        <v>644</v>
      </c>
      <c r="B2" s="111" t="s">
        <v>931</v>
      </c>
      <c r="D2" s="105">
        <f>LEFT(A2,LEN(A2)-3)*IF(RIGHT(A2,2)="po",100,IF(RIGHT(A2,2)="pa",10,1))</f>
        <v>1</v>
      </c>
      <c r="E2" t="str">
        <f>""""&amp;B2&amp;""": {
 ""Name"" : """&amp;B2&amp;""",
 ""Price"" : "&amp;D2&amp;"
  }"</f>
        <v>"500 g de blé": {
 "Name" : "500 g de blé",
 "Price" : 1
  }</v>
      </c>
    </row>
    <row r="3" spans="1:5">
      <c r="A3" s="110" t="s">
        <v>676</v>
      </c>
      <c r="B3" s="109" t="s">
        <v>932</v>
      </c>
      <c r="D3" s="105">
        <f t="shared" ref="D3:D14" si="0">LEFT(A3,LEN(A3)-3)*IF(RIGHT(A3,2)="po",100,IF(RIGHT(A3,2)="pa",10,1))</f>
        <v>2</v>
      </c>
      <c r="E3" t="str">
        <f t="shared" ref="E3:E14" si="1">""""&amp;B3&amp;""": {
 ""Name"" : """&amp;B3&amp;""",
 ""Price"" : "&amp;D3&amp;"
  }"</f>
        <v>"500 g de farine ou 1 poulet": {
 "Name" : "500 g de farine ou 1 poulet",
 "Price" : 2
  }</v>
      </c>
    </row>
    <row r="4" spans="1:5">
      <c r="A4" s="112" t="s">
        <v>67</v>
      </c>
      <c r="B4" s="111" t="s">
        <v>933</v>
      </c>
      <c r="D4" s="105">
        <f t="shared" si="0"/>
        <v>5</v>
      </c>
      <c r="E4" t="str">
        <f t="shared" si="1"/>
        <v>"500 g de sel": {
 "Name" : "500 g de sel",
 "Price" : 5
  }</v>
      </c>
    </row>
    <row r="5" spans="1:5">
      <c r="A5" s="110" t="s">
        <v>34</v>
      </c>
      <c r="B5" s="109" t="s">
        <v>934</v>
      </c>
      <c r="D5" s="105">
        <f t="shared" si="0"/>
        <v>10</v>
      </c>
      <c r="E5" t="str">
        <f t="shared" si="1"/>
        <v>"500 g de fer ou 1 m² de toile": {
 "Name" : "500 g de fer ou 1 m² de toile",
 "Price" : 10
  }</v>
      </c>
    </row>
    <row r="6" spans="1:5">
      <c r="A6" s="112" t="s">
        <v>42</v>
      </c>
      <c r="B6" s="111" t="s">
        <v>935</v>
      </c>
      <c r="D6" s="105">
        <f t="shared" si="0"/>
        <v>50</v>
      </c>
      <c r="E6" t="str">
        <f t="shared" si="1"/>
        <v>"500 g de cuivre ou 1 m² de tissu en coton": {
 "Name" : "500 g de cuivre ou 1 m² de tissu en coton",
 "Price" : 50
  }</v>
      </c>
    </row>
    <row r="7" spans="1:5">
      <c r="A7" s="110" t="s">
        <v>46</v>
      </c>
      <c r="B7" s="109" t="s">
        <v>936</v>
      </c>
      <c r="D7" s="105">
        <f t="shared" si="0"/>
        <v>100</v>
      </c>
      <c r="E7" t="str">
        <f t="shared" si="1"/>
        <v>"500 g de gingembre ou 1 chèvre": {
 "Name" : "500 g de gingembre ou 1 chèvre",
 "Price" : 100
  }</v>
      </c>
    </row>
    <row r="8" spans="1:5" ht="25.5">
      <c r="A8" s="112" t="s">
        <v>29</v>
      </c>
      <c r="B8" s="111" t="s">
        <v>937</v>
      </c>
      <c r="D8" s="105">
        <f t="shared" si="0"/>
        <v>200</v>
      </c>
      <c r="E8" t="str">
        <f t="shared" si="1"/>
        <v>"500 g de cannelle ou de poivre, ou 1 mouton": {
 "Name" : "500 g de cannelle ou de poivre, ou 1 mouton",
 "Price" : 200
  }</v>
      </c>
    </row>
    <row r="9" spans="1:5" ht="18" customHeight="1">
      <c r="A9" s="110" t="s">
        <v>535</v>
      </c>
      <c r="B9" s="109" t="s">
        <v>938</v>
      </c>
      <c r="D9" s="105">
        <f t="shared" si="0"/>
        <v>300</v>
      </c>
      <c r="E9" t="str">
        <f t="shared" si="1"/>
        <v>"500 g de clous de girofle ou 1 cochon": {
 "Name" : "500 g de clous de girofle ou 1 cochon",
 "Price" : 300
  }</v>
      </c>
    </row>
    <row r="10" spans="1:5">
      <c r="A10" s="112" t="s">
        <v>38</v>
      </c>
      <c r="B10" s="111" t="s">
        <v>939</v>
      </c>
      <c r="D10" s="105">
        <f t="shared" si="0"/>
        <v>500</v>
      </c>
      <c r="E10" t="str">
        <f t="shared" si="1"/>
        <v>"500 g d'argent ou 1 m² de lin": {
 "Name" : "500 g d'argent ou 1 m² de lin",
 "Price" : 500
  }</v>
      </c>
    </row>
    <row r="11" spans="1:5">
      <c r="A11" s="110" t="s">
        <v>84</v>
      </c>
      <c r="B11" s="109" t="s">
        <v>940</v>
      </c>
      <c r="D11" s="105">
        <f t="shared" si="0"/>
        <v>1000</v>
      </c>
      <c r="E11" t="str">
        <f t="shared" si="1"/>
        <v>"1 m² de soie ou 1 vache": {
 "Name" : "1 m² de soie ou 1 vache",
 "Price" : 1000
  }</v>
      </c>
    </row>
    <row r="12" spans="1:5">
      <c r="A12" s="112" t="s">
        <v>87</v>
      </c>
      <c r="B12" s="111" t="s">
        <v>941</v>
      </c>
      <c r="D12" s="105">
        <f t="shared" si="0"/>
        <v>1500</v>
      </c>
      <c r="E12" t="str">
        <f t="shared" si="1"/>
        <v>"500 g de safran ou 1 boeuf": {
 "Name" : "500 g de safran ou 1 boeuf",
 "Price" : 1500
  }</v>
      </c>
    </row>
    <row r="13" spans="1:5">
      <c r="A13" s="110" t="s">
        <v>81</v>
      </c>
      <c r="B13" s="109" t="s">
        <v>942</v>
      </c>
      <c r="D13" s="105">
        <f t="shared" si="0"/>
        <v>5000</v>
      </c>
      <c r="E13" t="str">
        <f t="shared" si="1"/>
        <v>"500 g d'or": {
 "Name" : "500 g d'or",
 "Price" : 5000
  }</v>
      </c>
    </row>
    <row r="14" spans="1:5">
      <c r="A14" s="112" t="s">
        <v>943</v>
      </c>
      <c r="B14" s="111" t="s">
        <v>944</v>
      </c>
      <c r="D14" s="105">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14" t="s">
        <v>528</v>
      </c>
      <c r="B1" s="128" t="s">
        <v>18</v>
      </c>
    </row>
    <row r="2" spans="1:6">
      <c r="A2" s="109" t="s">
        <v>968</v>
      </c>
      <c r="B2" s="110" t="s">
        <v>945</v>
      </c>
      <c r="D2" t="s">
        <v>951</v>
      </c>
      <c r="E2" s="105">
        <f>LEFT(B2,LEN(B2)-3)*IF(RIGHT(B2,2)="po",100,IF(RIGHT(B2,2)="pa",10,1))</f>
        <v>7</v>
      </c>
      <c r="F2" t="str">
        <f>""""&amp;RIGHT(A2,LEN(A2)-2)&amp;""": {
 ""Name"" : """&amp;RIGHT(A2,LEN(A2)-2)&amp;""",
 ""Category"": """&amp;D2&amp;""",
 ""Price"" : "&amp;E2&amp;"
  }"</f>
        <v>"Auberge Sordide": {
 "Name" : "Auberge Sordide",
 "Category": "HOSTEL",
 "Price" : 7
  }</v>
      </c>
    </row>
    <row r="3" spans="1:6">
      <c r="A3" s="111" t="s">
        <v>969</v>
      </c>
      <c r="B3" s="112" t="s">
        <v>34</v>
      </c>
      <c r="D3" t="s">
        <v>951</v>
      </c>
      <c r="E3" s="105">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09" t="s">
        <v>970</v>
      </c>
      <c r="B4" s="110" t="s">
        <v>42</v>
      </c>
      <c r="D4" t="s">
        <v>951</v>
      </c>
      <c r="E4" s="105">
        <f t="shared" si="0"/>
        <v>50</v>
      </c>
      <c r="F4" t="str">
        <f t="shared" si="1"/>
        <v>"Auberge Modeste": {
 "Name" : "Auberge Modeste",
 "Category": "HOSTEL",
 "Price" : 50
  }</v>
      </c>
    </row>
    <row r="5" spans="1:6">
      <c r="A5" s="111" t="s">
        <v>971</v>
      </c>
      <c r="B5" s="112" t="s">
        <v>946</v>
      </c>
      <c r="D5" t="s">
        <v>951</v>
      </c>
      <c r="E5" s="105">
        <f t="shared" si="0"/>
        <v>80</v>
      </c>
      <c r="F5" t="str">
        <f t="shared" si="1"/>
        <v>"Auberge Confortable": {
 "Name" : "Auberge Confortable",
 "Category": "HOSTEL",
 "Price" : 80
  }</v>
      </c>
    </row>
    <row r="6" spans="1:6">
      <c r="A6" s="109" t="s">
        <v>972</v>
      </c>
      <c r="B6" s="110" t="s">
        <v>29</v>
      </c>
      <c r="D6" t="s">
        <v>951</v>
      </c>
      <c r="E6" s="105">
        <f t="shared" si="0"/>
        <v>200</v>
      </c>
      <c r="F6" t="str">
        <f t="shared" si="1"/>
        <v>"Auberge Riche": {
 "Name" : "Auberge Riche",
 "Category": "HOSTEL",
 "Price" : 200
  }</v>
      </c>
    </row>
    <row r="7" spans="1:6" ht="25.5">
      <c r="A7" s="111" t="s">
        <v>973</v>
      </c>
      <c r="B7" s="112" t="s">
        <v>636</v>
      </c>
      <c r="D7" t="s">
        <v>951</v>
      </c>
      <c r="E7" s="105">
        <f t="shared" si="0"/>
        <v>400</v>
      </c>
      <c r="F7" t="str">
        <f t="shared" si="1"/>
        <v>"Auberge Aristocratique": {
 "Name" : "Auberge Aristocratique",
 "Category": "HOSTEL",
 "Price" : 400
  }</v>
      </c>
    </row>
    <row r="8" spans="1:6">
      <c r="A8" s="111" t="s">
        <v>962</v>
      </c>
      <c r="B8" s="112" t="s">
        <v>947</v>
      </c>
      <c r="D8" t="s">
        <v>952</v>
      </c>
      <c r="E8" s="105">
        <f t="shared" si="0"/>
        <v>3</v>
      </c>
      <c r="F8" t="str">
        <f t="shared" si="1"/>
        <v>"Repas Sordide": {
 "Name" : "Repas Sordide",
 "Category": "MEAL",
 "Price" : 3
  }</v>
      </c>
    </row>
    <row r="9" spans="1:6">
      <c r="A9" s="109" t="s">
        <v>967</v>
      </c>
      <c r="B9" s="110" t="s">
        <v>948</v>
      </c>
      <c r="D9" t="s">
        <v>952</v>
      </c>
      <c r="E9" s="105">
        <f t="shared" si="0"/>
        <v>6</v>
      </c>
      <c r="F9" t="str">
        <f t="shared" si="1"/>
        <v>"Repas Pauvre": {
 "Name" : "Repas Pauvre",
 "Category": "MEAL",
 "Price" : 6
  }</v>
      </c>
    </row>
    <row r="10" spans="1:6">
      <c r="A10" s="111" t="s">
        <v>966</v>
      </c>
      <c r="B10" s="112" t="s">
        <v>949</v>
      </c>
      <c r="D10" t="s">
        <v>952</v>
      </c>
      <c r="E10" s="105">
        <f t="shared" si="0"/>
        <v>30</v>
      </c>
      <c r="F10" t="str">
        <f t="shared" si="1"/>
        <v>"Repas Modeste": {
 "Name" : "Repas Modeste",
 "Category": "MEAL",
 "Price" : 30
  }</v>
      </c>
    </row>
    <row r="11" spans="1:6">
      <c r="A11" s="109" t="s">
        <v>965</v>
      </c>
      <c r="B11" s="110" t="s">
        <v>42</v>
      </c>
      <c r="D11" t="s">
        <v>952</v>
      </c>
      <c r="E11" s="105">
        <f t="shared" si="0"/>
        <v>50</v>
      </c>
      <c r="F11" t="str">
        <f t="shared" si="1"/>
        <v>"Repas Confortable": {
 "Name" : "Repas Confortable",
 "Category": "MEAL",
 "Price" : 50
  }</v>
      </c>
    </row>
    <row r="12" spans="1:6">
      <c r="A12" s="111" t="s">
        <v>964</v>
      </c>
      <c r="B12" s="112" t="s">
        <v>946</v>
      </c>
      <c r="D12" t="s">
        <v>952</v>
      </c>
      <c r="E12" s="105">
        <f t="shared" si="0"/>
        <v>80</v>
      </c>
      <c r="F12" t="str">
        <f t="shared" si="1"/>
        <v>"Repas Riche": {
 "Name" : "Repas Riche",
 "Category": "MEAL",
 "Price" : 80
  }</v>
      </c>
    </row>
    <row r="13" spans="1:6">
      <c r="A13" s="109" t="s">
        <v>963</v>
      </c>
      <c r="B13" s="110" t="s">
        <v>29</v>
      </c>
      <c r="D13" t="s">
        <v>952</v>
      </c>
      <c r="E13" s="105">
        <f t="shared" si="0"/>
        <v>200</v>
      </c>
      <c r="F13" t="str">
        <f t="shared" si="1"/>
        <v>"Repas Aristocratique": {
 "Name" : "Repas Aristocratique",
 "Category": "MEAL",
 "Price" : 200
  }</v>
      </c>
    </row>
    <row r="14" spans="1:6" ht="25.5">
      <c r="A14" s="109" t="s">
        <v>953</v>
      </c>
      <c r="B14" s="110" t="s">
        <v>84</v>
      </c>
      <c r="D14" t="s">
        <v>952</v>
      </c>
      <c r="E14" s="105">
        <f t="shared" si="0"/>
        <v>1000</v>
      </c>
      <c r="F14" t="str">
        <f t="shared" si="1"/>
        <v>"Banquet (par personne)": {
 "Name" : "Banquet (par personne)",
 "Category": "MEAL",
 "Price" : 1000
  }</v>
      </c>
    </row>
    <row r="15" spans="1:6" ht="25.5">
      <c r="A15" s="111" t="s">
        <v>959</v>
      </c>
      <c r="B15" s="112" t="s">
        <v>949</v>
      </c>
      <c r="D15" t="s">
        <v>954</v>
      </c>
      <c r="E15" s="105">
        <f t="shared" si="0"/>
        <v>30</v>
      </c>
      <c r="F15" t="str">
        <f t="shared" si="1"/>
        <v>"Viande, gros morceau": {
 "Name" : "Viande, gros morceau",
 "Category": "FOOD",
 "Price" : 30
  }</v>
      </c>
    </row>
    <row r="16" spans="1:6" ht="25.5">
      <c r="A16" s="109" t="s">
        <v>958</v>
      </c>
      <c r="B16" s="110" t="s">
        <v>34</v>
      </c>
      <c r="D16" t="s">
        <v>954</v>
      </c>
      <c r="E16" s="105">
        <f t="shared" si="0"/>
        <v>10</v>
      </c>
      <c r="F16" t="str">
        <f t="shared" si="1"/>
        <v>"Fromage, gros morceau": {
 "Name" : "Fromage, gros morceau",
 "Category": "FOOD",
 "Price" : 10
  }</v>
      </c>
    </row>
    <row r="17" spans="1:6">
      <c r="A17" s="111" t="s">
        <v>957</v>
      </c>
      <c r="B17" s="112" t="s">
        <v>676</v>
      </c>
      <c r="D17" t="s">
        <v>954</v>
      </c>
      <c r="E17" s="105">
        <f t="shared" si="0"/>
        <v>2</v>
      </c>
      <c r="F17" t="str">
        <f t="shared" si="1"/>
        <v>"Pain, miche": {
 "Name" : "Pain, miche",
 "Category": "FOOD",
 "Price" : 2
  }</v>
      </c>
    </row>
    <row r="18" spans="1:6">
      <c r="A18" s="111" t="s">
        <v>956</v>
      </c>
      <c r="B18" s="112" t="s">
        <v>24</v>
      </c>
      <c r="D18" t="s">
        <v>955</v>
      </c>
      <c r="E18" s="105">
        <f t="shared" si="0"/>
        <v>20</v>
      </c>
      <c r="F18" t="str">
        <f t="shared" si="1"/>
        <v>"Vin Ordinaire (pichet)": {
 "Name" : "Vin Ordinaire (pichet)",
 "Category": "DRINK",
 "Price" : 20
  }</v>
      </c>
    </row>
    <row r="19" spans="1:6">
      <c r="A19" s="109" t="s">
        <v>950</v>
      </c>
      <c r="B19" s="109" t="s">
        <v>84</v>
      </c>
      <c r="D19" t="s">
        <v>955</v>
      </c>
      <c r="E19" s="105">
        <f t="shared" si="0"/>
        <v>1000</v>
      </c>
      <c r="F19" t="str">
        <f t="shared" si="1"/>
        <v>"Fin (bouteille)": {
 "Name" : "Fin (bouteille)",
 "Category": "DRINK",
 "Price" : 1000
  }</v>
      </c>
    </row>
    <row r="20" spans="1:6">
      <c r="A20" s="109" t="s">
        <v>960</v>
      </c>
      <c r="B20" s="110" t="s">
        <v>743</v>
      </c>
      <c r="D20" t="s">
        <v>955</v>
      </c>
      <c r="E20" s="105">
        <f t="shared" si="0"/>
        <v>4</v>
      </c>
      <c r="F20" t="str">
        <f t="shared" si="1"/>
        <v>"Chope de bière": {
 "Name" : "Chope de bière",
 "Category": "DRINK",
 "Price" : 4
  }</v>
      </c>
    </row>
    <row r="21" spans="1:6">
      <c r="A21" s="111" t="s">
        <v>961</v>
      </c>
      <c r="B21" s="112" t="s">
        <v>24</v>
      </c>
      <c r="D21" t="s">
        <v>955</v>
      </c>
      <c r="E21" s="105">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14" t="s">
        <v>988</v>
      </c>
      <c r="B23" s="114" t="s">
        <v>18</v>
      </c>
    </row>
    <row r="24" spans="1:6">
      <c r="A24" s="109" t="s">
        <v>974</v>
      </c>
      <c r="B24" s="109" t="s">
        <v>975</v>
      </c>
      <c r="D24" t="s">
        <v>983</v>
      </c>
      <c r="F24" t="str">
        <f>""""&amp;RIGHT(A24,LEN(A24)-2)&amp;""": {
 ""Name"" : """&amp;RIGHT(A24,LEN(A24)-2)&amp;""",
 ""Category"": """&amp;D24&amp;""",
 ""Price"" : """&amp;B24&amp;"""
  }"</f>
        <v>"Non qualifié": {
 "Name" : "Non qualifié",
 "Category": "HIRING",
 "Price" : "2 pa par jour"
  }</v>
      </c>
    </row>
    <row r="25" spans="1:6">
      <c r="A25" s="111" t="s">
        <v>976</v>
      </c>
      <c r="B25" s="111" t="s">
        <v>977</v>
      </c>
      <c r="D25" t="s">
        <v>983</v>
      </c>
      <c r="F25" t="str">
        <f t="shared" ref="F25:F30" si="2">""""&amp;RIGHT(A25,LEN(A25)-2)&amp;""": {
 ""Name"" : """&amp;RIGHT(A25,LEN(A25)-2)&amp;""",
 ""Category"": """&amp;D25&amp;""",
 ""Price"" : """&amp;B25&amp;"""
  }"</f>
        <v>"Qualifié": {
 "Name" : "Qualifié",
 "Category": "HIRING",
 "Price" : "2 po par jour"
  }</v>
      </c>
    </row>
    <row r="26" spans="1:6" ht="25.5">
      <c r="A26" s="109" t="s">
        <v>984</v>
      </c>
      <c r="B26" s="109" t="s">
        <v>978</v>
      </c>
      <c r="D26" t="s">
        <v>983</v>
      </c>
      <c r="F26" t="str">
        <f t="shared" si="2"/>
        <v>"Messager": {
 "Name" : "Messager",
 "Category": "HIRING",
 "Price" : "2 pc par 1,5 kilomètre"
  }</v>
      </c>
    </row>
    <row r="27" spans="1:6" ht="25.5">
      <c r="A27" s="111" t="s">
        <v>986</v>
      </c>
      <c r="B27" s="111" t="s">
        <v>644</v>
      </c>
      <c r="D27" t="s">
        <v>985</v>
      </c>
      <c r="F27" t="str">
        <f t="shared" si="2"/>
        <v>"Péage routier ou porte": {
 "Name" : "Péage routier ou porte",
 "Category": "TRANSPORT",
 "Price" : "1 pc"
  }</v>
      </c>
    </row>
    <row r="28" spans="1:6">
      <c r="A28" s="111" t="s">
        <v>979</v>
      </c>
      <c r="B28" s="111" t="s">
        <v>644</v>
      </c>
      <c r="D28" t="s">
        <v>985</v>
      </c>
      <c r="F28" t="str">
        <f t="shared" si="2"/>
        <v>"En ville": {
 "Name" : "En ville",
 "Category": "TRANSPORT",
 "Price" : "1 pc"
  }</v>
      </c>
    </row>
    <row r="29" spans="1:6" ht="25.5">
      <c r="A29" s="109" t="s">
        <v>980</v>
      </c>
      <c r="B29" s="109" t="s">
        <v>981</v>
      </c>
      <c r="D29" t="s">
        <v>985</v>
      </c>
      <c r="F29" t="str">
        <f t="shared" si="2"/>
        <v>"Entre deux villes": {
 "Name" : "Entre deux villes",
 "Category": "TRANSPORT",
 "Price" : "3 pc par 1,5 kilomètre"
  }</v>
      </c>
    </row>
    <row r="30" spans="1:6" ht="25.5">
      <c r="A30" s="111" t="s">
        <v>987</v>
      </c>
      <c r="B30" s="111" t="s">
        <v>982</v>
      </c>
      <c r="D30" t="s">
        <v>985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25" t="s">
        <v>989</v>
      </c>
      <c r="B1" s="107" t="s">
        <v>990</v>
      </c>
    </row>
    <row r="2" spans="1:4" ht="15" customHeight="1">
      <c r="A2" s="121">
        <v>1</v>
      </c>
      <c r="B2" s="111" t="s">
        <v>991</v>
      </c>
      <c r="D2" t="str">
        <f>""""&amp;A2&amp;""": {
 ""d100"" : "&amp;A2&amp;",
 ""Trinket"" : """&amp;B2&amp;"""
  }"</f>
        <v>"1": {
 "d100" : 1,
 "Trinket" : "Une main de gobelin momifiée"
  }</v>
      </c>
    </row>
    <row r="3" spans="1:4" ht="15" customHeight="1">
      <c r="A3" s="122">
        <v>2</v>
      </c>
      <c r="B3" s="109" t="s">
        <v>992</v>
      </c>
      <c r="D3" t="str">
        <f t="shared" ref="D3:D66" si="0">""""&amp;A3&amp;""": {
 ""d100"" : "&amp;A3&amp;",
 ""Trinket"" : """&amp;B3&amp;"""
  }"</f>
        <v>"2": {
 "d100" : 2,
 "Trinket" : "Un morceau de cristal qui brille faiblement au clair de lune"
  }</v>
      </c>
    </row>
    <row r="4" spans="1:4" ht="15" customHeight="1">
      <c r="A4" s="121">
        <v>3</v>
      </c>
      <c r="B4" s="111" t="s">
        <v>993</v>
      </c>
      <c r="D4" t="str">
        <f t="shared" si="0"/>
        <v>"3": {
 "d100" : 3,
 "Trinket" : "Une pièce d'or d'une terre inconnue"
  }</v>
      </c>
    </row>
    <row r="5" spans="1:4" ht="15" customHeight="1">
      <c r="A5" s="122">
        <v>4</v>
      </c>
      <c r="B5" s="109" t="s">
        <v>994</v>
      </c>
      <c r="D5" t="str">
        <f t="shared" si="0"/>
        <v>"4": {
 "d100" : 4,
 "Trinket" : "Un journal écrit dans une langue que vous ne connaissez pas"
  }</v>
      </c>
    </row>
    <row r="6" spans="1:4" ht="15" customHeight="1">
      <c r="A6" s="121">
        <v>5</v>
      </c>
      <c r="B6" s="111" t="s">
        <v>995</v>
      </c>
      <c r="D6" t="str">
        <f t="shared" si="0"/>
        <v>"5": {
 "d100" : 5,
 "Trinket" : "Un anneau de cuivre qui ne ternit pas"
  }</v>
      </c>
    </row>
    <row r="7" spans="1:4" ht="15" customHeight="1">
      <c r="A7" s="122">
        <v>6</v>
      </c>
      <c r="B7" s="109" t="s">
        <v>996</v>
      </c>
      <c r="D7" t="str">
        <f t="shared" si="0"/>
        <v>"6": {
 "d100" : 6,
 "Trinket" : "Une vieille pièce d'échecs en verre"
  }</v>
      </c>
    </row>
    <row r="8" spans="1:4" ht="14.25" customHeight="1">
      <c r="A8" s="121">
        <v>7</v>
      </c>
      <c r="B8" s="111" t="s">
        <v>997</v>
      </c>
      <c r="D8" t="str">
        <f t="shared" si="0"/>
        <v>"7": {
 "d100" : 7,
 "Trinket" : "Une paire de dés en osselet, chacun portant le symbole d'un crâne sur la face qui montrerait normalement le 6"
  }</v>
      </c>
    </row>
    <row r="9" spans="1:4" ht="26.25" customHeight="1">
      <c r="A9" s="122">
        <v>8</v>
      </c>
      <c r="B9" s="109" t="s">
        <v>998</v>
      </c>
      <c r="D9" t="str">
        <f t="shared" si="0"/>
        <v>"8": {
 "d100" : 8,
 "Trinket" : "Une petite idole représentant une créature cauchemardesque qui vous donne des rêves troublants quand vous dormez près d'elle"
  }</v>
      </c>
    </row>
    <row r="10" spans="1:4" ht="15" customHeight="1">
      <c r="A10" s="121">
        <v>9</v>
      </c>
      <c r="B10" s="111" t="s">
        <v>999</v>
      </c>
      <c r="D10" t="str">
        <f t="shared" si="0"/>
        <v>"9": {
 "d100" : 9,
 "Trinket" : "Un collier en corde duquel pendent quatre doigts elfes momifiés"
  }</v>
      </c>
    </row>
    <row r="11" spans="1:4" ht="15" customHeight="1">
      <c r="A11" s="122">
        <v>10</v>
      </c>
      <c r="B11" s="109" t="s">
        <v>1000</v>
      </c>
      <c r="D11" t="str">
        <f t="shared" si="0"/>
        <v>"10": {
 "d100" : 10,
 "Trinket" : "L'acte d'une parcelle de terrain d'un domaine que vous ne connaissez pas"
  }</v>
      </c>
    </row>
    <row r="12" spans="1:4" ht="15" customHeight="1">
      <c r="A12" s="121">
        <v>11</v>
      </c>
      <c r="B12" s="111" t="s">
        <v>1001</v>
      </c>
      <c r="D12" t="str">
        <f t="shared" si="0"/>
        <v>"11": {
 "d100" : 11,
 "Trinket" : "Un bloc de 30 grammes d'un matériau inconnu"
  }</v>
      </c>
    </row>
    <row r="13" spans="1:4" ht="15" customHeight="1">
      <c r="A13" s="122">
        <v>12</v>
      </c>
      <c r="B13" s="109" t="s">
        <v>1002</v>
      </c>
      <c r="D13" t="str">
        <f t="shared" si="0"/>
        <v>"12": {
 "d100" : 12,
 "Trinket" : "Une petite poupée de chiffon piquée avec des aiguilles"
  }</v>
      </c>
    </row>
    <row r="14" spans="1:4" ht="15" customHeight="1">
      <c r="A14" s="121">
        <v>13</v>
      </c>
      <c r="B14" s="111" t="s">
        <v>1003</v>
      </c>
      <c r="D14" t="str">
        <f t="shared" si="0"/>
        <v>"13": {
 "d100" : 13,
 "Trinket" : "Une dent d'une bête inconnue"
  }</v>
      </c>
    </row>
    <row r="15" spans="1:4" ht="15" customHeight="1">
      <c r="A15" s="122">
        <v>14</v>
      </c>
      <c r="B15" s="109" t="s">
        <v>1004</v>
      </c>
      <c r="D15" t="str">
        <f t="shared" si="0"/>
        <v>"14": {
 "d100" : 14,
 "Trinket" : "Une énorme écaille, peut-être d'un dragon"
  }</v>
      </c>
    </row>
    <row r="16" spans="1:4" ht="15" customHeight="1">
      <c r="A16" s="121">
        <v>15</v>
      </c>
      <c r="B16" s="111" t="s">
        <v>1005</v>
      </c>
      <c r="D16" t="str">
        <f t="shared" si="0"/>
        <v>"15": {
 "d100" : 15,
 "Trinket" : "Une plume vert clair"
  }</v>
      </c>
    </row>
    <row r="17" spans="1:4" ht="15" customHeight="1">
      <c r="A17" s="122">
        <v>16</v>
      </c>
      <c r="B17" s="109" t="s">
        <v>1006</v>
      </c>
      <c r="D17" t="str">
        <f t="shared" si="0"/>
        <v>"16": {
 "d100" : 16,
 "Trinket" : "Une vieille carte de divination portant votre portrait"
  }</v>
      </c>
    </row>
    <row r="18" spans="1:4" ht="15" customHeight="1">
      <c r="A18" s="121">
        <v>17</v>
      </c>
      <c r="B18" s="111" t="s">
        <v>1007</v>
      </c>
      <c r="D18" t="str">
        <f t="shared" si="0"/>
        <v>"17": {
 "d100" : 17,
 "Trinket" : "Un orbe en verre rempli de fumée qui se déplace"
  }</v>
      </c>
    </row>
    <row r="19" spans="1:4" ht="15" customHeight="1">
      <c r="A19" s="122">
        <v>18</v>
      </c>
      <c r="B19" s="109" t="s">
        <v>1008</v>
      </c>
      <c r="D19" t="str">
        <f t="shared" si="0"/>
        <v>"18": {
 "d100" : 18,
 "Trinket" : "Un oeuf de 30 grammes avec une coque rouge vif"
  }</v>
      </c>
    </row>
    <row r="20" spans="1:4" ht="15" customHeight="1">
      <c r="A20" s="121">
        <v>19</v>
      </c>
      <c r="B20" s="111" t="s">
        <v>1009</v>
      </c>
      <c r="D20" t="str">
        <f t="shared" si="0"/>
        <v>"19": {
 "d100" : 19,
 "Trinket" : "Une pipe qui fait des bulles"
  }</v>
      </c>
    </row>
    <row r="21" spans="1:4" ht="15" customHeight="1">
      <c r="A21" s="122">
        <v>20</v>
      </c>
      <c r="B21" s="109" t="s">
        <v>1010</v>
      </c>
      <c r="D21" t="str">
        <f t="shared" si="0"/>
        <v>"20": {
 "d100" : 20,
 "Trinket" : "Un pot en verre contenant un morceau de chair bizarre qui flotte dans un liquide salé"
  }</v>
      </c>
    </row>
    <row r="22" spans="1:4" ht="15" customHeight="1">
      <c r="A22" s="121">
        <v>21</v>
      </c>
      <c r="B22" s="111" t="s">
        <v>1011</v>
      </c>
      <c r="D22" t="str">
        <f t="shared" si="0"/>
        <v>"21": {
 "d100" : 21,
 "Trinket" : "Une petite boîte à musique de gnome qui joue une chanson qui vous rappelle vaguement votre enfance"
  }</v>
      </c>
    </row>
    <row r="23" spans="1:4" ht="15" customHeight="1">
      <c r="A23" s="122">
        <v>22</v>
      </c>
      <c r="B23" s="109" t="s">
        <v>1012</v>
      </c>
      <c r="D23" t="str">
        <f t="shared" si="0"/>
        <v>"22": {
 "d100" : 22,
 "Trinket" : "Une petite statuette en bois d'un halfelin béat"
  }</v>
      </c>
    </row>
    <row r="24" spans="1:4" ht="15" customHeight="1">
      <c r="A24" s="121">
        <v>23</v>
      </c>
      <c r="B24" s="111" t="s">
        <v>1013</v>
      </c>
      <c r="D24" t="str">
        <f t="shared" si="0"/>
        <v>"23": {
 "d100" : 23,
 "Trinket" : "Un orbe en cuivre gravé de runes étranges"
  }</v>
      </c>
    </row>
    <row r="25" spans="1:4" ht="15" customHeight="1">
      <c r="A25" s="122">
        <v>24</v>
      </c>
      <c r="B25" s="109" t="s">
        <v>1014</v>
      </c>
      <c r="D25" t="str">
        <f t="shared" si="0"/>
        <v>"24": {
 "d100" : 24,
 "Trinket" : "Un disque de pierre multicolore"
  }</v>
      </c>
    </row>
    <row r="26" spans="1:4" ht="15" customHeight="1">
      <c r="A26" s="121">
        <v>25</v>
      </c>
      <c r="B26" s="111" t="s">
        <v>1015</v>
      </c>
      <c r="D26" t="str">
        <f t="shared" si="0"/>
        <v>"25": {
 "d100" : 25,
 "Trinket" : "Une petite icône d'argent représentant un corbeau"
  }</v>
      </c>
    </row>
    <row r="27" spans="1:4" ht="15" customHeight="1">
      <c r="A27" s="122">
        <v>26</v>
      </c>
      <c r="B27" s="109" t="s">
        <v>1016</v>
      </c>
      <c r="D27" t="str">
        <f t="shared" si="0"/>
        <v>"26": {
 "d100" : 26,
 "Trinket" : "Un sac contenant quarante-sept dents humanoïdes, dont l'une est cariée"
  }</v>
      </c>
    </row>
    <row r="28" spans="1:4" ht="15" customHeight="1">
      <c r="A28" s="121">
        <v>27</v>
      </c>
      <c r="B28" s="111" t="s">
        <v>1017</v>
      </c>
      <c r="D28" t="str">
        <f t="shared" si="0"/>
        <v>"27": {
 "d100" : 27,
 "Trinket" : "Un fragment d'obsidienne qui se sent toujours chaud au toucher"
  }</v>
      </c>
    </row>
    <row r="29" spans="1:4" ht="15" customHeight="1">
      <c r="A29" s="122">
        <v>28</v>
      </c>
      <c r="B29" s="109" t="s">
        <v>1018</v>
      </c>
      <c r="D29" t="str">
        <f t="shared" si="0"/>
        <v>"28": {
 "d100" : 28,
 "Trinket" : "Une griffe osseuse d'un dragon suspendue à un collier de cuir lisse"
  }</v>
      </c>
    </row>
    <row r="30" spans="1:4" ht="15" customHeight="1">
      <c r="A30" s="121">
        <v>29</v>
      </c>
      <c r="B30" s="111" t="s">
        <v>1019</v>
      </c>
      <c r="D30" t="str">
        <f t="shared" si="0"/>
        <v>"29": {
 "d100" : 29,
 "Trinket" : "Une paire de vieilles chaussettes"
  }</v>
      </c>
    </row>
    <row r="31" spans="1:4" ht="15" customHeight="1">
      <c r="A31" s="122">
        <v>30</v>
      </c>
      <c r="B31" s="109" t="s">
        <v>1020</v>
      </c>
      <c r="D31" t="str">
        <f t="shared" si="0"/>
        <v>"30": {
 "d100" : 30,
 "Trinket" : "Un livre blanc dont les pages refusent de retenir l'encre, la craie, la graphite ou toute autre substance ou marquage"
  }</v>
      </c>
    </row>
    <row r="32" spans="1:4" ht="15" customHeight="1">
      <c r="A32" s="121">
        <v>31</v>
      </c>
      <c r="B32" s="111" t="s">
        <v>1021</v>
      </c>
      <c r="D32" t="str">
        <f t="shared" si="0"/>
        <v>"31": {
 "d100" : 31,
 "Trinket" : "Un badge en argent qui représente une étoile à cinq branches"
  }</v>
      </c>
    </row>
    <row r="33" spans="1:4" ht="15" customHeight="1">
      <c r="A33" s="122">
        <v>32</v>
      </c>
      <c r="B33" s="109" t="s">
        <v>1022</v>
      </c>
      <c r="D33" t="str">
        <f t="shared" si="0"/>
        <v>"32": {
 "d100" : 32,
 "Trinket" : "Un couteau qui appartenait à un parent"
  }</v>
      </c>
    </row>
    <row r="34" spans="1:4" ht="15" customHeight="1">
      <c r="A34" s="121">
        <v>33</v>
      </c>
      <c r="B34" s="111" t="s">
        <v>1023</v>
      </c>
      <c r="D34" t="str">
        <f t="shared" si="0"/>
        <v>"33": {
 "d100" : 33,
 "Trinket" : "Un flacon de verre rempli de rognures d'ongles"
  }</v>
      </c>
    </row>
    <row r="35" spans="1:4" ht="27.75" customHeight="1">
      <c r="A35" s="122">
        <v>34</v>
      </c>
      <c r="B35" s="109" t="s">
        <v>1024</v>
      </c>
      <c r="D35" t="str">
        <f t="shared" si="0"/>
        <v>"34": {
 "d100" : 34,
 "Trinket" : "Un dispositif métallique et rectangulaire avec deux petites coupes en métal à une extrémité et qui jette des étincelles lorsqu'il est mouillé"
  }</v>
      </c>
    </row>
    <row r="36" spans="1:4" ht="15" customHeight="1">
      <c r="A36" s="121">
        <v>35</v>
      </c>
      <c r="B36" s="111" t="s">
        <v>1025</v>
      </c>
      <c r="D36" t="str">
        <f t="shared" si="0"/>
        <v>"35": {
 "d100" : 35,
 "Trinket" : "Un gant blanc pailleté aux dimensions d'un humain"
  }</v>
      </c>
    </row>
    <row r="37" spans="1:4" ht="15" customHeight="1">
      <c r="A37" s="122">
        <v>36</v>
      </c>
      <c r="B37" s="109" t="s">
        <v>1026</v>
      </c>
      <c r="D37" t="str">
        <f t="shared" si="0"/>
        <v>"36": {
 "d100" : 36,
 "Trinket" : "Une veste avec une centaine de minuscules poches"
  }</v>
      </c>
    </row>
    <row r="38" spans="1:4" ht="15" customHeight="1">
      <c r="A38" s="121">
        <v>37</v>
      </c>
      <c r="B38" s="111" t="s">
        <v>1027</v>
      </c>
      <c r="D38" t="str">
        <f t="shared" si="0"/>
        <v>"37": {
 "d100" : 37,
 "Trinket" : "Un petit bloc de pierre léger"
  }</v>
      </c>
    </row>
    <row r="39" spans="1:4" ht="15" customHeight="1">
      <c r="A39" s="122">
        <v>38</v>
      </c>
      <c r="B39" s="109" t="s">
        <v>1028</v>
      </c>
      <c r="D39" t="str">
        <f t="shared" si="0"/>
        <v>"38": {
 "d100" : 38,
 "Trinket" : "Un petit dessin qui représente le portrait d'un gobelin"
  }</v>
      </c>
    </row>
    <row r="40" spans="1:4" ht="15" customHeight="1">
      <c r="A40" s="121">
        <v>39</v>
      </c>
      <c r="B40" s="111" t="s">
        <v>1029</v>
      </c>
      <c r="D40" t="str">
        <f t="shared" si="0"/>
        <v>"39": {
 "d100" : 39,
 "Trinket" : "Un flacon de verre vide qui sent le parfum lorsqu'il est ouvert"
  }</v>
      </c>
    </row>
    <row r="41" spans="1:4" ht="15" customHeight="1">
      <c r="A41" s="122">
        <v>40</v>
      </c>
      <c r="B41" s="109" t="s">
        <v>1030</v>
      </c>
      <c r="D41" t="str">
        <f t="shared" si="0"/>
        <v>"40": {
 "d100" : 40,
 "Trinket" : "Une pierre précieuse qui ressemble à un morceau de charbon pour tout le monde, sauf pour vous"
  }</v>
      </c>
    </row>
    <row r="42" spans="1:4" ht="15" customHeight="1">
      <c r="A42" s="121">
        <v>41</v>
      </c>
      <c r="B42" s="111" t="s">
        <v>1031</v>
      </c>
      <c r="D42" t="str">
        <f t="shared" si="0"/>
        <v>"41": {
 "d100" : 41,
 "Trinket" : "Un morceau de tissu d'une vieille bannière"
  }</v>
      </c>
    </row>
    <row r="43" spans="1:4" ht="15" customHeight="1">
      <c r="A43" s="122">
        <v>42</v>
      </c>
      <c r="B43" s="109" t="s">
        <v>1032</v>
      </c>
      <c r="D43" t="str">
        <f t="shared" si="0"/>
        <v>"42": {
 "d100" : 42,
 "Trinket" : "Un insigne de grade d'un légionnaire perdu"
  }</v>
      </c>
    </row>
    <row r="44" spans="1:4" ht="15" customHeight="1">
      <c r="A44" s="121">
        <v>43</v>
      </c>
      <c r="B44" s="111" t="s">
        <v>1033</v>
      </c>
      <c r="D44" t="str">
        <f t="shared" si="0"/>
        <v>"43": {
 "d100" : 43,
 "Trinket" : "Une cloche en argent minuscule et sans battant"
  }</v>
      </c>
    </row>
    <row r="45" spans="1:4" ht="15" customHeight="1">
      <c r="A45" s="122">
        <v>44</v>
      </c>
      <c r="B45" s="109" t="s">
        <v>1034</v>
      </c>
      <c r="D45" t="str">
        <f t="shared" si="0"/>
        <v>"44": {
 "d100" : 44,
 "Trinket" : "Un canari mécanique à l'intérieur d'une lampe de gnome"
  }</v>
      </c>
    </row>
    <row r="46" spans="1:4" ht="15" customHeight="1">
      <c r="A46" s="121">
        <v>45</v>
      </c>
      <c r="B46" s="111" t="s">
        <v>1035</v>
      </c>
      <c r="D46" t="str">
        <f t="shared" si="0"/>
        <v>"45": {
 "d100" : 45,
 "Trinket" : "Un petit coffre avec de nombreux pieds sculptés sur le fond"
  }</v>
      </c>
    </row>
    <row r="47" spans="1:4" ht="15" customHeight="1">
      <c r="A47" s="122">
        <v>46</v>
      </c>
      <c r="B47" s="109" t="s">
        <v>1036</v>
      </c>
      <c r="D47" t="str">
        <f t="shared" si="0"/>
        <v>"46": {
 "d100" : 46,
 "Trinket" : "Une pixie morte à l'intérieur d'une bouteille en verre transparent"
  }</v>
      </c>
    </row>
    <row r="48" spans="1:4" ht="30.75" customHeight="1">
      <c r="A48" s="121">
        <v>47</v>
      </c>
      <c r="B48" s="111" t="s">
        <v>1037</v>
      </c>
      <c r="D48" t="str">
        <f t="shared" si="0"/>
        <v>"47": {
 "d100" : 47,
 "Trinket" : "Une boîte métallique qui n'a pas d'ouverture mais qui sonne comme si elle était remplie de liquide, de sable, d'araignées ou de verre brisé (au choix)"
  }</v>
      </c>
    </row>
    <row r="49" spans="1:4" ht="15" customHeight="1">
      <c r="A49" s="122">
        <v>48</v>
      </c>
      <c r="B49" s="109" t="s">
        <v>1038</v>
      </c>
      <c r="D49" t="str">
        <f t="shared" si="0"/>
        <v>"48": {
 "d100" : 48,
 "Trinket" : "Un orbe de verre rempli d'eau, dans lequel nage un poisson rouge mécanique"
  }</v>
      </c>
    </row>
    <row r="50" spans="1:4" ht="15" customHeight="1">
      <c r="A50" s="121">
        <v>49</v>
      </c>
      <c r="B50" s="111" t="s">
        <v>1039</v>
      </c>
      <c r="D50" t="str">
        <f t="shared" si="0"/>
        <v>"49": {
 "d100" : 49,
 "Trinket" : "Une cuillère d'argent avec un M gravé sur le manche"
  }</v>
      </c>
    </row>
    <row r="51" spans="1:4" ht="15" customHeight="1">
      <c r="A51" s="122">
        <v>50</v>
      </c>
      <c r="B51" s="109" t="s">
        <v>1040</v>
      </c>
      <c r="D51" t="str">
        <f t="shared" si="0"/>
        <v>"50": {
 "d100" : 50,
 "Trinket" : "Un sifflet en bois de couleur or"
  }</v>
      </c>
    </row>
    <row r="52" spans="1:4" ht="15" customHeight="1">
      <c r="A52" s="121">
        <v>51</v>
      </c>
      <c r="B52" s="111" t="s">
        <v>1041</v>
      </c>
      <c r="D52" t="str">
        <f t="shared" si="0"/>
        <v>"51": {
 "d100" : 51,
 "Trinket" : "Un scarabée mort de la taille de votre main"
  }</v>
      </c>
    </row>
    <row r="53" spans="1:4" ht="15" customHeight="1">
      <c r="A53" s="122">
        <v>52</v>
      </c>
      <c r="B53" s="109" t="s">
        <v>1042</v>
      </c>
      <c r="D53" t="str">
        <f t="shared" si="0"/>
        <v>"52": {
 "d100" : 52,
 "Trinket" : "Deux soldats de plomb, l'un avec la tête manquante"
  }</v>
      </c>
    </row>
    <row r="54" spans="1:4" ht="15" customHeight="1">
      <c r="A54" s="121">
        <v>53</v>
      </c>
      <c r="B54" s="111" t="s">
        <v>1043</v>
      </c>
      <c r="D54" t="str">
        <f t="shared" si="0"/>
        <v>"53": {
 "d100" : 53,
 "Trinket" : "Une petite boîte remplie de boutons de différentes tailles"
  }</v>
      </c>
    </row>
    <row r="55" spans="1:4" ht="15" customHeight="1">
      <c r="A55" s="122">
        <v>54</v>
      </c>
      <c r="B55" s="109" t="s">
        <v>1044</v>
      </c>
      <c r="D55" t="str">
        <f t="shared" si="0"/>
        <v>"54": {
 "d100" : 54,
 "Trinket" : "Une bougie qui ne peut pas être allumée"
  }</v>
      </c>
    </row>
    <row r="56" spans="1:4" ht="15" customHeight="1">
      <c r="A56" s="121">
        <v>55</v>
      </c>
      <c r="B56" s="111" t="s">
        <v>1045</v>
      </c>
      <c r="D56" t="str">
        <f t="shared" si="0"/>
        <v>"55": {
 "d100" : 55,
 "Trinket" : "Une petite cage sans porte"
  }</v>
      </c>
    </row>
    <row r="57" spans="1:4" ht="15" customHeight="1">
      <c r="A57" s="122">
        <v>56</v>
      </c>
      <c r="B57" s="109" t="s">
        <v>1046</v>
      </c>
      <c r="D57" t="str">
        <f t="shared" si="0"/>
        <v>"56": {
 "d100" : 56,
 "Trinket" : "Une vieille clé"
  }</v>
      </c>
    </row>
    <row r="58" spans="1:4" ht="15" customHeight="1">
      <c r="A58" s="121">
        <v>57</v>
      </c>
      <c r="B58" s="111" t="s">
        <v>1047</v>
      </c>
      <c r="D58" t="str">
        <f t="shared" si="0"/>
        <v>"57": {
 "d100" : 57,
 "Trinket" : "Une carte au trésor indéchiffrable"
  }</v>
      </c>
    </row>
    <row r="59" spans="1:4" ht="15" customHeight="1">
      <c r="A59" s="122">
        <v>58</v>
      </c>
      <c r="B59" s="109" t="s">
        <v>1048</v>
      </c>
      <c r="D59" t="str">
        <f t="shared" si="0"/>
        <v>"58": {
 "d100" : 58,
 "Trinket" : "Une poigne d'épée brisée"
  }</v>
      </c>
    </row>
    <row r="60" spans="1:4" ht="15" customHeight="1">
      <c r="A60" s="121">
        <v>59</v>
      </c>
      <c r="B60" s="111" t="s">
        <v>1049</v>
      </c>
      <c r="D60" t="str">
        <f t="shared" si="0"/>
        <v>"59": {
 "d100" : 59,
 "Trinket" : "Une patte de lapin"
  }</v>
      </c>
    </row>
    <row r="61" spans="1:4" ht="15" customHeight="1">
      <c r="A61" s="122">
        <v>60</v>
      </c>
      <c r="B61" s="109" t="s">
        <v>1050</v>
      </c>
      <c r="D61" t="str">
        <f t="shared" si="0"/>
        <v>"60": {
 "d100" : 60,
 "Trinket" : "Un œil de verre"
  }</v>
      </c>
    </row>
    <row r="62" spans="1:4" ht="15" customHeight="1">
      <c r="A62" s="121">
        <v>61</v>
      </c>
      <c r="B62" s="111" t="s">
        <v>1051</v>
      </c>
      <c r="D62" t="str">
        <f t="shared" si="0"/>
        <v>"61": {
 "d100" : 61,
 "Trinket" : "Un camée (pendentif) sculpté à l'image d'une personne hideuse"
  }</v>
      </c>
    </row>
    <row r="63" spans="1:4" ht="15" customHeight="1">
      <c r="A63" s="122">
        <v>62</v>
      </c>
      <c r="B63" s="109" t="s">
        <v>1052</v>
      </c>
      <c r="D63" t="str">
        <f t="shared" si="0"/>
        <v>"62": {
 "d100" : 62,
 "Trinket" : "Un crâne en argent de la taille d'une pièce de monnaie"
  }</v>
      </c>
    </row>
    <row r="64" spans="1:4" ht="15" customHeight="1">
      <c r="A64" s="121">
        <v>63</v>
      </c>
      <c r="B64" s="111" t="s">
        <v>1053</v>
      </c>
      <c r="D64" t="str">
        <f t="shared" si="0"/>
        <v>"63": {
 "d100" : 63,
 "Trinket" : "Un masque d'albâtre"
  }</v>
      </c>
    </row>
    <row r="65" spans="1:4" ht="15" customHeight="1">
      <c r="A65" s="122">
        <v>64</v>
      </c>
      <c r="B65" s="109" t="s">
        <v>1054</v>
      </c>
      <c r="D65" t="str">
        <f t="shared" si="0"/>
        <v>"64": {
 "d100" : 64,
 "Trinket" : "Une pyramide de bâtonnets d'encens noir qui sent très mauvais"
  }</v>
      </c>
    </row>
    <row r="66" spans="1:4" ht="15" customHeight="1">
      <c r="A66" s="121">
        <v>65</v>
      </c>
      <c r="B66" s="111" t="s">
        <v>1055</v>
      </c>
      <c r="D66" t="str">
        <f t="shared" si="0"/>
        <v>"65": {
 "d100" : 65,
 "Trinket" : "Un bonnet de nuit qui, lorsqu'il est porté, vous donne des rêves agréables"
  }</v>
      </c>
    </row>
    <row r="67" spans="1:4" ht="15" customHeight="1">
      <c r="A67" s="122">
        <v>66</v>
      </c>
      <c r="B67" s="109" t="s">
        <v>1056</v>
      </c>
      <c r="D67" t="str">
        <f t="shared" ref="D67:D101" si="1">""""&amp;A67&amp;""": {
 ""d100"" : "&amp;A67&amp;",
 ""Trinket"" : """&amp;B67&amp;"""
  }"</f>
        <v>"66": {
 "d100" : 66,
 "Trinket" : "Une chausse-trappe unique fabriquée à partir d'un os"
  }</v>
      </c>
    </row>
    <row r="68" spans="1:4" ht="15" customHeight="1">
      <c r="A68" s="121">
        <v>67</v>
      </c>
      <c r="B68" s="111" t="s">
        <v>1057</v>
      </c>
      <c r="D68" t="str">
        <f t="shared" si="1"/>
        <v>"67": {
 "d100" : 67,
 "Trinket" : "Un cadre de monocle en or sans la lentille"
  }</v>
      </c>
    </row>
    <row r="69" spans="1:4" ht="15" customHeight="1">
      <c r="A69" s="122">
        <v>68</v>
      </c>
      <c r="B69" s="109" t="s">
        <v>1058</v>
      </c>
      <c r="D69" t="str">
        <f t="shared" si="1"/>
        <v>"68": {
 "d100" : 68,
 "Trinket" : "Un cube de 2 centimètres de côté, avec chaque face peinte d'une couleur différente"
  }</v>
      </c>
    </row>
    <row r="70" spans="1:4" ht="15" customHeight="1">
      <c r="A70" s="121">
        <v>69</v>
      </c>
      <c r="B70" s="111" t="s">
        <v>1059</v>
      </c>
      <c r="D70" t="str">
        <f t="shared" si="1"/>
        <v>"69": {
 "d100" : 69,
 "Trinket" : "Un bouton de porte en cristal"
  }</v>
      </c>
    </row>
    <row r="71" spans="1:4" ht="15" customHeight="1">
      <c r="A71" s="122">
        <v>70</v>
      </c>
      <c r="B71" s="109" t="s">
        <v>1060</v>
      </c>
      <c r="D71" t="str">
        <f t="shared" si="1"/>
        <v>"70": {
 "d100" : 70,
 "Trinket" : "Un petit paquet rempli de poussière rose"
  }</v>
      </c>
    </row>
    <row r="72" spans="1:4" ht="15" customHeight="1">
      <c r="A72" s="121">
        <v>71</v>
      </c>
      <c r="B72" s="111" t="s">
        <v>1061</v>
      </c>
      <c r="D72" t="str">
        <f t="shared" si="1"/>
        <v>"71": {
 "d100" : 71,
 "Trinket" : "Un fragment d'une belle chanson, écrite avec des notes de musique sur deux morceaux de parchemin"
  }</v>
      </c>
    </row>
    <row r="73" spans="1:4" ht="15" customHeight="1">
      <c r="A73" s="122">
        <v>72</v>
      </c>
      <c r="B73" s="109" t="s">
        <v>1062</v>
      </c>
      <c r="D73" t="str">
        <f t="shared" si="1"/>
        <v>"72": {
 "d100" : 72,
 "Trinket" : "Une boucle d'oreille en forme de goutte d'argent faite à partir d'une vraie larme"
  }</v>
      </c>
    </row>
    <row r="74" spans="1:4" ht="15" customHeight="1">
      <c r="A74" s="121">
        <v>73</v>
      </c>
      <c r="B74" s="111" t="s">
        <v>1063</v>
      </c>
      <c r="D74" t="str">
        <f t="shared" si="1"/>
        <v>"73": {
 "d100" : 73,
 "Trinket" : "La coquille d'un oeuf peint avec des scènes de misère humaine d'un détail troublant"
  }</v>
      </c>
    </row>
    <row r="75" spans="1:4" ht="15" customHeight="1">
      <c r="A75" s="122">
        <v>74</v>
      </c>
      <c r="B75" s="109" t="s">
        <v>1064</v>
      </c>
      <c r="D75" t="str">
        <f t="shared" si="1"/>
        <v>"74": {
 "d100" : 74,
 "Trinket" : "Un éventail qui, une fois déplié, montre un chat endormi"
  }</v>
      </c>
    </row>
    <row r="76" spans="1:4" ht="15" customHeight="1">
      <c r="A76" s="121">
        <v>75</v>
      </c>
      <c r="B76" s="111" t="s">
        <v>1065</v>
      </c>
      <c r="D76" t="str">
        <f t="shared" si="1"/>
        <v>"75": {
 "d100" : 75,
 "Trinket" : "Un ensemble de tubes d'os"
  }</v>
      </c>
    </row>
    <row r="77" spans="1:4" ht="15" customHeight="1">
      <c r="A77" s="122">
        <v>76</v>
      </c>
      <c r="B77" s="109" t="s">
        <v>1066</v>
      </c>
      <c r="D77" t="str">
        <f t="shared" si="1"/>
        <v>"76": {
 "d100" : 76,
 "Trinket" : "Un trèfle à quatre feuilles à l'intérieur d'un livre qui traite des bonnes manières et de l'étiquette"
  }</v>
      </c>
    </row>
    <row r="78" spans="1:4" ht="15" customHeight="1">
      <c r="A78" s="121">
        <v>77</v>
      </c>
      <c r="B78" s="111" t="s">
        <v>1067</v>
      </c>
      <c r="D78" t="str">
        <f t="shared" si="1"/>
        <v>"77": {
 "d100" : 77,
 "Trinket" : "Une feuille de parchemin sur laquelle est dessiné un engin mécanique complexe"
  }</v>
      </c>
    </row>
    <row r="79" spans="1:4" ht="15" customHeight="1">
      <c r="A79" s="122">
        <v>78</v>
      </c>
      <c r="B79" s="109" t="s">
        <v>1068</v>
      </c>
      <c r="D79" t="str">
        <f t="shared" si="1"/>
        <v>"78": {
 "d100" : 78,
 "Trinket" : "Un fourreau orné dans lequel à ce jour aucune lame ne rentre"
  }</v>
      </c>
    </row>
    <row r="80" spans="1:4" ht="15" customHeight="1">
      <c r="A80" s="121">
        <v>79</v>
      </c>
      <c r="B80" s="111" t="s">
        <v>1069</v>
      </c>
      <c r="D80" t="str">
        <f t="shared" si="1"/>
        <v>"79": {
 "d100" : 79,
 "Trinket" : "Une invitation à une fête où un assassinat a eu lieu"
  }</v>
      </c>
    </row>
    <row r="81" spans="1:4" ht="15" customHeight="1">
      <c r="A81" s="122">
        <v>80</v>
      </c>
      <c r="B81" s="109" t="s">
        <v>1070</v>
      </c>
      <c r="D81" t="str">
        <f t="shared" si="1"/>
        <v>"80": {
 "d100" : 80,
 "Trinket" : "Un pentacle de bronze avec la gravure d'une tête de rat au centre"
  }</v>
      </c>
    </row>
    <row r="82" spans="1:4" ht="15" customHeight="1">
      <c r="A82" s="121">
        <v>81</v>
      </c>
      <c r="B82" s="111" t="s">
        <v>1071</v>
      </c>
      <c r="D82" t="str">
        <f t="shared" si="1"/>
        <v>"81": {
 "d100" : 81,
 "Trinket" : "Un mouchoir violet brodé avec le nom d'un puissant archimage"
  }</v>
      </c>
    </row>
    <row r="83" spans="1:4" ht="15" customHeight="1">
      <c r="A83" s="122">
        <v>82</v>
      </c>
      <c r="B83" s="109" t="s">
        <v>1072</v>
      </c>
      <c r="D83" t="str">
        <f t="shared" si="1"/>
        <v>"82": {
 "d100" : 82,
 "Trinket" : "La moitié du plan d'un temple, d'un château, ou d'une autre structure"
  }</v>
      </c>
    </row>
    <row r="84" spans="1:4" ht="15" customHeight="1">
      <c r="A84" s="121">
        <v>83</v>
      </c>
      <c r="B84" s="111" t="s">
        <v>1073</v>
      </c>
      <c r="D84" t="str">
        <f t="shared" si="1"/>
        <v>"83": {
 "d100" : 83,
 "Trinket" : "Un peu de tissu plié qui, une fois déplié, se transforme en un élégant chapeau"
  }</v>
      </c>
    </row>
    <row r="85" spans="1:4" ht="15" customHeight="1">
      <c r="A85" s="122">
        <v>84</v>
      </c>
      <c r="B85" s="109" t="s">
        <v>1074</v>
      </c>
      <c r="D85" t="str">
        <f t="shared" si="1"/>
        <v>"84": {
 "d100" : 84,
 "Trinket" : "Un récépissé de dépôt dans une banque d'une ville très éloignée"
  }</v>
      </c>
    </row>
    <row r="86" spans="1:4" ht="15" customHeight="1">
      <c r="A86" s="121">
        <v>85</v>
      </c>
      <c r="B86" s="111" t="s">
        <v>1075</v>
      </c>
      <c r="D86" t="str">
        <f t="shared" si="1"/>
        <v>"85": {
 "d100" : 85,
 "Trinket" : "Un journal avec sept pages manquantes"
  }</v>
      </c>
    </row>
    <row r="87" spans="1:4" ht="15" customHeight="1">
      <c r="A87" s="122">
        <v>86</v>
      </c>
      <c r="B87" s="109" t="s">
        <v>1076</v>
      </c>
      <c r="D87" t="str">
        <f t="shared" si="1"/>
        <v>"86": {
 "d100" : 86,
 "Trinket" : "Une tabatière en argent vide et portant une inscription sur le dessus qui dit « rêves »"
  }</v>
      </c>
    </row>
    <row r="88" spans="1:4" ht="15" customHeight="1">
      <c r="A88" s="121">
        <v>87</v>
      </c>
      <c r="B88" s="111" t="s">
        <v>1077</v>
      </c>
      <c r="D88" t="str">
        <f t="shared" si="1"/>
        <v>"87": {
 "d100" : 87,
 "Trinket" : "Un symbole sacré en fer et consacré à un dieu inconnu"
  }</v>
      </c>
    </row>
    <row r="89" spans="1:4" ht="15" customHeight="1">
      <c r="A89" s="122">
        <v>88</v>
      </c>
      <c r="B89" s="109" t="s">
        <v>1078</v>
      </c>
      <c r="D89" t="str">
        <f t="shared" si="1"/>
        <v>"88": {
 "d100" : 88,
 "Trinket" : "Un livre qui raconte l'histoire de l'ascension et la chute d'un héros légendaire, avec le dernier chapitre manquant"
  }</v>
      </c>
    </row>
    <row r="90" spans="1:4" ht="15" customHeight="1">
      <c r="A90" s="121">
        <v>89</v>
      </c>
      <c r="B90" s="111" t="s">
        <v>1079</v>
      </c>
      <c r="D90" t="str">
        <f t="shared" si="1"/>
        <v>"89": {
 "d100" : 89,
 "Trinket" : "Un flacon de sang de dragon"
  }</v>
      </c>
    </row>
    <row r="91" spans="1:4" ht="15" customHeight="1">
      <c r="A91" s="122">
        <v>90</v>
      </c>
      <c r="B91" s="109" t="s">
        <v>1080</v>
      </c>
      <c r="D91" t="str">
        <f t="shared" si="1"/>
        <v>"90": {
 "d100" : 90,
 "Trinket" : "Une ancienne flèche de conception elfique"
  }</v>
      </c>
    </row>
    <row r="92" spans="1:4" ht="15" customHeight="1">
      <c r="A92" s="121">
        <v>91</v>
      </c>
      <c r="B92" s="111" t="s">
        <v>1081</v>
      </c>
      <c r="D92" t="str">
        <f t="shared" si="1"/>
        <v>"91": {
 "d100" : 91,
 "Trinket" : "Une aiguille qui ne se plie pas"
  }</v>
      </c>
    </row>
    <row r="93" spans="1:4" ht="15" customHeight="1">
      <c r="A93" s="122">
        <v>92</v>
      </c>
      <c r="B93" s="109" t="s">
        <v>1082</v>
      </c>
      <c r="D93" t="str">
        <f t="shared" si="1"/>
        <v>"92": {
 "d100" : 92,
 "Trinket" : "Une broche ornée de conception naine"
  }</v>
      </c>
    </row>
    <row r="94" spans="1:4" ht="15.75" customHeight="1">
      <c r="A94" s="121">
        <v>93</v>
      </c>
      <c r="B94" s="111" t="s">
        <v>1083</v>
      </c>
      <c r="D94" t="str">
        <f t="shared" si="1"/>
        <v>"93": {
 "d100" : 93,
 "Trinket" : "Une bouteille de vin vide portant une jolie étiquette qui dit « Le magicien des vins, Cuvée du Dragon Rouge, 331422-W »"
  }</v>
      </c>
    </row>
    <row r="95" spans="1:4" ht="15" customHeight="1">
      <c r="A95" s="122">
        <v>94</v>
      </c>
      <c r="B95" s="109" t="s">
        <v>1084</v>
      </c>
      <c r="D95" t="str">
        <f t="shared" si="1"/>
        <v>"94": {
 "d100" : 94,
 "Trinket" : "Un couvercle avec une mosaïque multicolore en surface"
  }</v>
      </c>
    </row>
    <row r="96" spans="1:4" ht="15" customHeight="1">
      <c r="A96" s="121">
        <v>95</v>
      </c>
      <c r="B96" s="111" t="s">
        <v>1085</v>
      </c>
      <c r="D96" t="str">
        <f t="shared" si="1"/>
        <v>"95": {
 "d100" : 95,
 "Trinket" : "Une souris pétrifiée"
  }</v>
      </c>
    </row>
    <row r="97" spans="1:4" ht="15" customHeight="1">
      <c r="A97" s="122">
        <v>96</v>
      </c>
      <c r="B97" s="109" t="s">
        <v>1086</v>
      </c>
      <c r="D97" t="str">
        <f t="shared" si="1"/>
        <v>"96": {
 "d100" : 96,
 "Trinket" : "Un drapeau de pirate noir orné d'un crâne et des os croisés d'un dragon"
  }</v>
      </c>
    </row>
    <row r="98" spans="1:4" ht="15" customHeight="1">
      <c r="A98" s="121">
        <v>97</v>
      </c>
      <c r="B98" s="111" t="s">
        <v>1087</v>
      </c>
      <c r="D98" t="str">
        <f t="shared" si="1"/>
        <v>"97": {
 "d100" : 97,
 "Trinket" : "Un petit crabe ou araignée mécanique qui se déplace quand il n'est pas observé"
  }</v>
      </c>
    </row>
    <row r="99" spans="1:4" ht="15" customHeight="1">
      <c r="A99" s="122">
        <v>98</v>
      </c>
      <c r="B99" s="109" t="s">
        <v>1088</v>
      </c>
      <c r="D99" t="str">
        <f t="shared" si="1"/>
        <v>"98": {
 "d100" : 98,
 "Trinket" : "Un pot de verre contenant du lard avec une étiquette qui dit « Graisse de griffon »"
  }</v>
      </c>
    </row>
    <row r="100" spans="1:4" ht="15" customHeight="1">
      <c r="A100" s="121">
        <v>99</v>
      </c>
      <c r="B100" s="111" t="s">
        <v>1089</v>
      </c>
      <c r="D100" t="str">
        <f t="shared" si="1"/>
        <v>"99": {
 "d100" : 99,
 "Trinket" : "Une boîte en bois avec un fond en céramique qui contient un ver vivant avec une tête à chaque extrémité de son corps"
  }</v>
      </c>
    </row>
    <row r="101" spans="1:4" ht="15" customHeight="1">
      <c r="A101" s="122">
        <v>100</v>
      </c>
      <c r="B101" s="109" t="s">
        <v>1090</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14" t="s">
        <v>528</v>
      </c>
      <c r="B1" s="114" t="s">
        <v>15</v>
      </c>
      <c r="C1" s="114" t="s">
        <v>18</v>
      </c>
      <c r="D1" s="114" t="s">
        <v>17</v>
      </c>
    </row>
    <row r="2" spans="1:14" s="119" customFormat="1">
      <c r="A2" s="113" t="s">
        <v>695</v>
      </c>
      <c r="B2" s="113"/>
      <c r="C2" s="113"/>
      <c r="D2" s="113"/>
      <c r="E2" s="119" t="s">
        <v>839</v>
      </c>
      <c r="H2" s="119" t="str">
        <f>""""&amp;E2&amp;""": {""Code"": """&amp;E2&amp;""", ""Name"": """&amp;A2&amp;"""}"</f>
        <v>"ARCANE_FOCUSER": {"Code": "ARCANE_FOCUSER", "Name": "Focaliseur arcanique"}</v>
      </c>
    </row>
    <row r="3" spans="1:14">
      <c r="A3" s="111" t="s">
        <v>826</v>
      </c>
      <c r="B3" s="111" t="s">
        <v>696</v>
      </c>
      <c r="C3" s="112" t="s">
        <v>84</v>
      </c>
      <c r="D3" s="112" t="s">
        <v>28</v>
      </c>
      <c r="E3" s="56" t="s">
        <v>839</v>
      </c>
      <c r="F3" s="105">
        <f>LEFT(C3,LEN(C3)-3)*IF(RIGHT(C3,2)="po",100,IF(RIGHT(C3,2)="pa",10,1))</f>
        <v>1000</v>
      </c>
      <c r="G3" s="105" t="str">
        <f>IF(RIGHT(D3,2)="kg",LEFT(D3,LEN(D3)-3)*1000,LEFT(D3,LEN(D3)-2))</f>
        <v>500</v>
      </c>
      <c r="H3" s="119"/>
      <c r="I3" t="str">
        <f>""""&amp;A3&amp;""": {
 ""Name"" : """&amp;A3&amp;""",
 ""OV"" : """&amp;B3&amp;""",
 ""Category"": """&amp;E3&amp;""",
 ""Weight"" : "&amp;G3&amp;",
 ""Price"" : "&amp;F3&amp;"
  }"</f>
        <v>"Baguette": {
 "Name" : "Baguette",
 "OV" : "Wand",
 "Category": "ARCANE_FOCUSER",
 "Weight" : 500,
 "Price" : 1000
  }</v>
      </c>
      <c r="J3" s="56"/>
      <c r="K3" s="56"/>
      <c r="L3" s="56"/>
      <c r="M3" s="56"/>
      <c r="N3" s="56"/>
    </row>
    <row r="4" spans="1:14">
      <c r="A4" s="109" t="s">
        <v>1091</v>
      </c>
      <c r="B4" s="109" t="s">
        <v>697</v>
      </c>
      <c r="C4" s="110" t="s">
        <v>38</v>
      </c>
      <c r="D4" s="110" t="s">
        <v>23</v>
      </c>
      <c r="E4" s="56" t="s">
        <v>839</v>
      </c>
      <c r="F4" s="105">
        <f t="shared" ref="F4:F67" si="0">LEFT(C4,LEN(C4)-3)*IF(RIGHT(C4,2)="po",100,IF(RIGHT(C4,2)="pa",10,1))</f>
        <v>500</v>
      </c>
      <c r="G4" s="105">
        <f t="shared" ref="G4:G67" si="1">IF(RIGHT(D4,2)="kg",LEFT(D4,LEN(D4)-3)*1000,LEFT(D4,LEN(D4)-2))</f>
        <v>2000</v>
      </c>
      <c r="H4" s="119"/>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1" t="s">
        <v>827</v>
      </c>
      <c r="B5" s="111" t="s">
        <v>698</v>
      </c>
      <c r="C5" s="112" t="s">
        <v>84</v>
      </c>
      <c r="D5" s="112" t="s">
        <v>28</v>
      </c>
      <c r="E5" s="56" t="s">
        <v>839</v>
      </c>
      <c r="F5" s="105">
        <f t="shared" si="0"/>
        <v>1000</v>
      </c>
      <c r="G5" s="105" t="str">
        <f t="shared" si="1"/>
        <v>500</v>
      </c>
      <c r="H5" s="119"/>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09" t="s">
        <v>828</v>
      </c>
      <c r="B6" s="109" t="s">
        <v>699</v>
      </c>
      <c r="C6" s="110" t="s">
        <v>77</v>
      </c>
      <c r="D6" s="110" t="s">
        <v>45</v>
      </c>
      <c r="E6" s="56" t="s">
        <v>839</v>
      </c>
      <c r="F6" s="105">
        <f t="shared" si="0"/>
        <v>2000</v>
      </c>
      <c r="G6" s="105">
        <f t="shared" si="1"/>
        <v>1500</v>
      </c>
      <c r="H6" s="119"/>
      <c r="I6" t="str">
        <f>""""&amp;A6&amp;""": {
 ""Name"" : """&amp;A6&amp;""",
 ""OV"" : """&amp;B6&amp;""",
 ""Category"": """&amp;E6&amp;""",
 ""Weight"" : "&amp;G6&amp;",
 ""Price"" : "&amp;F6&amp;"
  }"</f>
        <v>"Orbe": {
 "Name" : "Orbe",
 "OV" : "Orb",
 "Category": "ARCANE_FOCUSER",
 "Weight" : 1500,
 "Price" : 2000
  }</v>
      </c>
      <c r="J6" s="56"/>
      <c r="K6" s="56"/>
      <c r="L6" s="56"/>
      <c r="M6" s="56"/>
      <c r="N6" s="56"/>
    </row>
    <row r="7" spans="1:14">
      <c r="A7" s="111" t="s">
        <v>829</v>
      </c>
      <c r="B7" s="111" t="s">
        <v>700</v>
      </c>
      <c r="C7" s="112" t="s">
        <v>84</v>
      </c>
      <c r="D7" s="112" t="s">
        <v>33</v>
      </c>
      <c r="E7" s="56" t="s">
        <v>839</v>
      </c>
      <c r="F7" s="105">
        <f t="shared" si="0"/>
        <v>1000</v>
      </c>
      <c r="G7" s="105">
        <f t="shared" si="1"/>
        <v>1000</v>
      </c>
      <c r="H7" s="119"/>
      <c r="I7" t="str">
        <f>""""&amp;A7&amp;""": {
 ""Name"" : """&amp;A7&amp;""",
 ""OV"" : """&amp;B7&amp;""",
 ""Category"": """&amp;E7&amp;""",
 ""Weight"" : "&amp;G7&amp;",
 ""Price"" : "&amp;F7&amp;"
  }"</f>
        <v>"Sceptre": {
 "Name" : "Sceptre",
 "OV" : "Rod",
 "Category": "ARCANE_FOCUSER",
 "Weight" : 1000,
 "Price" : 1000
  }</v>
      </c>
      <c r="J7" s="56"/>
      <c r="K7" s="56"/>
      <c r="L7" s="56"/>
      <c r="M7" s="56"/>
      <c r="N7" s="56"/>
    </row>
    <row r="8" spans="1:14" s="119" customFormat="1">
      <c r="A8" s="113" t="s">
        <v>701</v>
      </c>
      <c r="B8" s="113"/>
      <c r="C8" s="113"/>
      <c r="D8" s="113"/>
      <c r="E8" s="119" t="s">
        <v>840</v>
      </c>
      <c r="F8" s="118"/>
      <c r="G8" s="118"/>
      <c r="H8" s="119" t="str">
        <f>""""&amp;E8&amp;""": {""Code"": """&amp;E8&amp;""", ""Name"": """&amp;A8&amp;"""}"</f>
        <v>"DRUIDIC_FOCUSER": {"Code": "DRUIDIC_FOCUSER", "Name": "Focaliseur druidique"}</v>
      </c>
      <c r="I8"/>
    </row>
    <row r="9" spans="1:14">
      <c r="A9" s="111" t="s">
        <v>825</v>
      </c>
      <c r="B9" s="111" t="s">
        <v>702</v>
      </c>
      <c r="C9" s="112" t="s">
        <v>84</v>
      </c>
      <c r="D9" s="112" t="s">
        <v>28</v>
      </c>
      <c r="E9" s="56" t="s">
        <v>840</v>
      </c>
      <c r="F9" s="105">
        <f t="shared" si="0"/>
        <v>1000</v>
      </c>
      <c r="G9" s="105" t="str">
        <f t="shared" si="1"/>
        <v>500</v>
      </c>
      <c r="H9" s="119"/>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09" t="s">
        <v>1092</v>
      </c>
      <c r="B10" s="109" t="s">
        <v>703</v>
      </c>
      <c r="C10" s="110" t="s">
        <v>38</v>
      </c>
      <c r="D10" s="110" t="s">
        <v>23</v>
      </c>
      <c r="E10" s="56" t="s">
        <v>840</v>
      </c>
      <c r="F10" s="105">
        <f t="shared" si="0"/>
        <v>500</v>
      </c>
      <c r="G10" s="105">
        <f t="shared" si="1"/>
        <v>2000</v>
      </c>
      <c r="H10" s="119"/>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1" t="s">
        <v>824</v>
      </c>
      <c r="B11" s="111" t="s">
        <v>704</v>
      </c>
      <c r="C11" s="112" t="s">
        <v>46</v>
      </c>
      <c r="D11" s="121" t="s">
        <v>437</v>
      </c>
      <c r="E11" s="56" t="s">
        <v>840</v>
      </c>
      <c r="F11" s="105">
        <f t="shared" si="0"/>
        <v>100</v>
      </c>
      <c r="G11" s="105" t="str">
        <f t="shared" si="1"/>
        <v>0</v>
      </c>
      <c r="H11" s="119"/>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09" t="s">
        <v>705</v>
      </c>
      <c r="B12" s="109" t="s">
        <v>705</v>
      </c>
      <c r="C12" s="110" t="s">
        <v>46</v>
      </c>
      <c r="D12" s="122" t="s">
        <v>437</v>
      </c>
      <c r="E12" s="56" t="s">
        <v>840</v>
      </c>
      <c r="F12" s="105">
        <f t="shared" si="0"/>
        <v>100</v>
      </c>
      <c r="G12" s="105" t="str">
        <f t="shared" si="1"/>
        <v>0</v>
      </c>
      <c r="H12" s="119"/>
      <c r="I12" t="str">
        <f>""""&amp;A12&amp;""": {
 ""Name"" : """&amp;A12&amp;""",
 ""OV"" : """&amp;B12&amp;""",
 ""Category"": """&amp;E12&amp;""",
 ""Weight"" : "&amp;G12&amp;",
 ""Price"" : "&amp;F12&amp;"
  }"</f>
        <v>"Totem": {
 "Name" : "Totem",
 "OV" : "Totem",
 "Category": "DRUIDIC_FOCUSER",
 "Weight" : 0,
 "Price" : 100
  }</v>
      </c>
      <c r="J12" s="56"/>
      <c r="K12" s="56"/>
      <c r="L12" s="56"/>
      <c r="M12" s="56"/>
      <c r="N12" s="56"/>
    </row>
    <row r="13" spans="1:14" s="119" customFormat="1">
      <c r="A13" s="108" t="s">
        <v>740</v>
      </c>
      <c r="B13" s="108"/>
      <c r="C13" s="108"/>
      <c r="D13" s="108"/>
      <c r="E13" s="119" t="s">
        <v>841</v>
      </c>
      <c r="F13" s="118"/>
      <c r="G13" s="118"/>
      <c r="H13" s="119" t="str">
        <f>""""&amp;E13&amp;""": {""Code"": """&amp;E13&amp;""", ""Name"": """&amp;A13&amp;"""}"</f>
        <v>"AMMUNITION": {"Code": "AMMUNITION", "Name": "Munitions"}</v>
      </c>
      <c r="I13"/>
    </row>
    <row r="14" spans="1:14">
      <c r="A14" s="109" t="s">
        <v>833</v>
      </c>
      <c r="B14" s="109" t="s">
        <v>741</v>
      </c>
      <c r="C14" s="110" t="s">
        <v>46</v>
      </c>
      <c r="D14" s="110" t="s">
        <v>28</v>
      </c>
      <c r="E14" s="56" t="s">
        <v>841</v>
      </c>
      <c r="F14" s="105">
        <f t="shared" si="0"/>
        <v>100</v>
      </c>
      <c r="G14" s="105" t="str">
        <f t="shared" si="1"/>
        <v>500</v>
      </c>
      <c r="H14" s="119"/>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1" t="s">
        <v>832</v>
      </c>
      <c r="B15" s="111" t="s">
        <v>742</v>
      </c>
      <c r="C15" s="112" t="s">
        <v>743</v>
      </c>
      <c r="D15" s="112" t="s">
        <v>744</v>
      </c>
      <c r="E15" s="56" t="s">
        <v>841</v>
      </c>
      <c r="F15" s="105">
        <f t="shared" si="0"/>
        <v>4</v>
      </c>
      <c r="G15" s="105" t="str">
        <f t="shared" si="1"/>
        <v>750</v>
      </c>
      <c r="H15" s="119"/>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09" t="s">
        <v>831</v>
      </c>
      <c r="B16" s="109" t="s">
        <v>745</v>
      </c>
      <c r="C16" s="110" t="s">
        <v>46</v>
      </c>
      <c r="D16" s="110" t="s">
        <v>744</v>
      </c>
      <c r="E16" s="56" t="s">
        <v>841</v>
      </c>
      <c r="F16" s="105">
        <f t="shared" si="0"/>
        <v>100</v>
      </c>
      <c r="G16" s="105" t="str">
        <f t="shared" si="1"/>
        <v>750</v>
      </c>
      <c r="H16" s="119"/>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1" t="s">
        <v>830</v>
      </c>
      <c r="B17" s="111" t="s">
        <v>746</v>
      </c>
      <c r="C17" s="112" t="s">
        <v>46</v>
      </c>
      <c r="D17" s="112" t="s">
        <v>28</v>
      </c>
      <c r="E17" s="56" t="s">
        <v>841</v>
      </c>
      <c r="F17" s="105">
        <f t="shared" si="0"/>
        <v>100</v>
      </c>
      <c r="G17" s="105" t="str">
        <f t="shared" si="1"/>
        <v>500</v>
      </c>
      <c r="H17" s="119"/>
      <c r="I17" t="str">
        <f>""""&amp;A17&amp;""": {
 ""Name"" : """&amp;A17&amp;""",
 ""OV"" : """&amp;B17&amp;""",
 ""Category"": """&amp;E17&amp;""",
 ""Weight"" : "&amp;G17&amp;",
 ""Price"" : "&amp;F17&amp;"
  }"</f>
        <v>"Flèches (20)": {
 "Name" : "Flèches (20)",
 "OV" : "Arrows",
 "Category": "AMMUNITION",
 "Weight" : 500,
 "Price" : 100
  }</v>
      </c>
      <c r="J17" s="56"/>
      <c r="K17" s="56"/>
      <c r="L17" s="56"/>
      <c r="M17" s="56"/>
      <c r="N17" s="56"/>
    </row>
    <row r="18" spans="1:14" s="119" customFormat="1">
      <c r="A18" s="113" t="s">
        <v>802</v>
      </c>
      <c r="B18" s="113"/>
      <c r="C18" s="113"/>
      <c r="D18" s="113"/>
      <c r="E18" s="119" t="s">
        <v>842</v>
      </c>
      <c r="F18" s="118"/>
      <c r="G18" s="118"/>
      <c r="H18" s="119" t="str">
        <f>""""&amp;E18&amp;""": {""Code"": """&amp;E18&amp;""", ""Name"": """&amp;A18&amp;"""}"</f>
        <v>"SACRED_SYMBOL": {"Code": "SACRED_SYMBOL", "Name": "Symbole sacré"}</v>
      </c>
      <c r="I18"/>
    </row>
    <row r="19" spans="1:14">
      <c r="A19" s="111" t="s">
        <v>836</v>
      </c>
      <c r="B19" s="111" t="s">
        <v>803</v>
      </c>
      <c r="C19" s="112" t="s">
        <v>38</v>
      </c>
      <c r="D19" s="112" t="s">
        <v>28</v>
      </c>
      <c r="E19" s="56" t="s">
        <v>842</v>
      </c>
      <c r="F19" s="105">
        <f t="shared" si="0"/>
        <v>500</v>
      </c>
      <c r="G19" s="105" t="str">
        <f t="shared" si="1"/>
        <v>500</v>
      </c>
      <c r="H19" s="119"/>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09" t="s">
        <v>835</v>
      </c>
      <c r="B20" s="109" t="s">
        <v>804</v>
      </c>
      <c r="C20" s="110" t="s">
        <v>38</v>
      </c>
      <c r="D20" s="122" t="s">
        <v>437</v>
      </c>
      <c r="E20" s="56" t="s">
        <v>842</v>
      </c>
      <c r="F20" s="105">
        <f t="shared" si="0"/>
        <v>500</v>
      </c>
      <c r="G20" s="105" t="str">
        <f t="shared" si="1"/>
        <v>0</v>
      </c>
      <c r="H20" s="119"/>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1" t="s">
        <v>834</v>
      </c>
      <c r="B21" s="111" t="s">
        <v>805</v>
      </c>
      <c r="C21" s="112" t="s">
        <v>38</v>
      </c>
      <c r="D21" s="112" t="s">
        <v>33</v>
      </c>
      <c r="E21" s="56" t="s">
        <v>842</v>
      </c>
      <c r="F21" s="105">
        <f t="shared" si="0"/>
        <v>500</v>
      </c>
      <c r="G21" s="105">
        <f t="shared" si="1"/>
        <v>1000</v>
      </c>
      <c r="H21" s="119"/>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19" customFormat="1">
      <c r="A22" s="123" t="s">
        <v>837</v>
      </c>
      <c r="B22" s="123" t="s">
        <v>838</v>
      </c>
      <c r="C22" s="126"/>
      <c r="D22" s="126"/>
      <c r="E22" s="119" t="s">
        <v>843</v>
      </c>
      <c r="F22" s="118"/>
      <c r="G22" s="118"/>
      <c r="H22" s="119" t="str">
        <f>""""&amp;E22&amp;""": {""Code"": """&amp;E22&amp;""", ""Name"": """&amp;A22&amp;"""}"</f>
        <v>"CLOTHES": {"Code": "CLOTHES", "Name": "Vêtements"}</v>
      </c>
      <c r="I22"/>
    </row>
    <row r="23" spans="1:14" s="119" customFormat="1">
      <c r="A23" s="109" t="s">
        <v>815</v>
      </c>
      <c r="B23" s="109" t="s">
        <v>816</v>
      </c>
      <c r="C23" s="110" t="s">
        <v>42</v>
      </c>
      <c r="D23" s="110" t="s">
        <v>45</v>
      </c>
      <c r="E23" s="56" t="s">
        <v>843</v>
      </c>
      <c r="F23" s="105">
        <f t="shared" si="0"/>
        <v>50</v>
      </c>
      <c r="G23" s="105">
        <f t="shared" si="1"/>
        <v>1500</v>
      </c>
      <c r="I23" t="str">
        <f>""""&amp;A23&amp;""": {
 ""Name"" : """&amp;A23&amp;""",
 ""OV"" : """&amp;B23&amp;""",
 ""Category"": """&amp;E23&amp;""",
 ""Weight"" : "&amp;G23&amp;",
 ""Price"" : "&amp;F23&amp;"
  }"</f>
        <v>"Vêtements, communs": {
 "Name" : "Vêtements, communs",
 "OV" : "Clothes, common",
 "Category": "CLOTHES",
 "Weight" : 1500,
 "Price" : 50
  }</v>
      </c>
    </row>
    <row r="24" spans="1:14">
      <c r="A24" s="111" t="s">
        <v>817</v>
      </c>
      <c r="B24" s="111" t="s">
        <v>818</v>
      </c>
      <c r="C24" s="112" t="s">
        <v>38</v>
      </c>
      <c r="D24" s="112" t="s">
        <v>23</v>
      </c>
      <c r="E24" s="56" t="s">
        <v>843</v>
      </c>
      <c r="F24" s="105">
        <f t="shared" si="0"/>
        <v>500</v>
      </c>
      <c r="G24" s="105">
        <f t="shared" si="1"/>
        <v>2000</v>
      </c>
      <c r="H24" s="119"/>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09" t="s">
        <v>819</v>
      </c>
      <c r="B25" s="109" t="s">
        <v>820</v>
      </c>
      <c r="C25" s="110" t="s">
        <v>87</v>
      </c>
      <c r="D25" s="110" t="s">
        <v>76</v>
      </c>
      <c r="E25" s="56" t="s">
        <v>843</v>
      </c>
      <c r="F25" s="105">
        <f t="shared" si="0"/>
        <v>1500</v>
      </c>
      <c r="G25" s="105">
        <f t="shared" si="1"/>
        <v>3000</v>
      </c>
      <c r="H25" s="119"/>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1" t="s">
        <v>821</v>
      </c>
      <c r="B26" s="111" t="s">
        <v>822</v>
      </c>
      <c r="C26" s="112" t="s">
        <v>29</v>
      </c>
      <c r="D26" s="112" t="s">
        <v>23</v>
      </c>
      <c r="E26" s="56" t="s">
        <v>843</v>
      </c>
      <c r="F26" s="105">
        <f t="shared" si="0"/>
        <v>200</v>
      </c>
      <c r="G26" s="105">
        <f t="shared" si="1"/>
        <v>2000</v>
      </c>
      <c r="H26" s="119"/>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19" customFormat="1">
      <c r="A27" s="123" t="s">
        <v>823</v>
      </c>
      <c r="B27" s="123"/>
      <c r="C27" s="126"/>
      <c r="D27" s="126"/>
      <c r="E27" s="119" t="s">
        <v>844</v>
      </c>
      <c r="F27" s="118"/>
      <c r="G27" s="118"/>
      <c r="H27" s="119" t="str">
        <f>""""&amp;E27&amp;""": {""Code"": """&amp;E27&amp;""", ""Name"": """&amp;A27&amp;"""}"</f>
        <v>"VARIOUS": {"Code": "VARIOUS", "Name": "Divers"}</v>
      </c>
      <c r="I27"/>
    </row>
    <row r="28" spans="1:14">
      <c r="A28" s="109" t="s">
        <v>806</v>
      </c>
      <c r="B28" s="109" t="s">
        <v>807</v>
      </c>
      <c r="C28" s="110" t="s">
        <v>29</v>
      </c>
      <c r="D28" s="110" t="s">
        <v>500</v>
      </c>
      <c r="E28" s="56" t="s">
        <v>844</v>
      </c>
      <c r="F28" s="105">
        <f t="shared" si="0"/>
        <v>200</v>
      </c>
      <c r="G28" s="105">
        <f t="shared" si="1"/>
        <v>10000</v>
      </c>
      <c r="H28" s="119"/>
      <c r="I28" t="str">
        <f>""""&amp;A28&amp;""": {
 ""Name"" : """&amp;A28&amp;""",
 ""OV"" : """&amp;B28&amp;""",
 ""Category"": """&amp;E28&amp;""",
 ""Weight"" : "&amp;G28&amp;",
 ""Price"" : "&amp;F28&amp;"
  }"</f>
        <v>"Tente": {
 "Name" : "Tente",
 "OV" : "Tent",
 "Category": "VARIOUS",
 "Weight" : 10000,
 "Price" : 200
  }</v>
      </c>
      <c r="J28" s="56"/>
      <c r="K28" s="56"/>
      <c r="L28" s="56"/>
      <c r="M28" s="56"/>
      <c r="N28" s="56"/>
    </row>
    <row r="29" spans="1:14">
      <c r="A29" s="111" t="s">
        <v>808</v>
      </c>
      <c r="B29" s="111" t="s">
        <v>809</v>
      </c>
      <c r="C29" s="112" t="s">
        <v>29</v>
      </c>
      <c r="D29" s="112" t="s">
        <v>810</v>
      </c>
      <c r="E29" s="56" t="s">
        <v>844</v>
      </c>
      <c r="F29" s="105">
        <f t="shared" si="0"/>
        <v>200</v>
      </c>
      <c r="G29" s="105">
        <f t="shared" si="1"/>
        <v>35000</v>
      </c>
      <c r="H29" s="119"/>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09" t="s">
        <v>811</v>
      </c>
      <c r="B30" s="109" t="s">
        <v>812</v>
      </c>
      <c r="C30" s="110" t="s">
        <v>644</v>
      </c>
      <c r="D30" s="110" t="s">
        <v>28</v>
      </c>
      <c r="E30" s="56" t="s">
        <v>844</v>
      </c>
      <c r="F30" s="105">
        <f t="shared" si="0"/>
        <v>1</v>
      </c>
      <c r="G30" s="105" t="str">
        <f t="shared" si="1"/>
        <v>500</v>
      </c>
      <c r="H30" s="119"/>
      <c r="I30" t="str">
        <f t="shared" si="2"/>
        <v>"Torche": {
 "Name" : "Torche",
 "OV" : "Torch",
 "Category": "VARIOUS",
 "Weight" : 500,
 "Price" : 1
  }</v>
      </c>
      <c r="J30" s="56"/>
      <c r="K30" s="56"/>
      <c r="L30" s="56"/>
      <c r="M30" s="56"/>
      <c r="N30" s="56"/>
    </row>
    <row r="31" spans="1:14">
      <c r="A31" s="111" t="s">
        <v>813</v>
      </c>
      <c r="B31" s="111" t="s">
        <v>814</v>
      </c>
      <c r="C31" s="112" t="s">
        <v>38</v>
      </c>
      <c r="D31" s="112" t="s">
        <v>45</v>
      </c>
      <c r="E31" s="56" t="s">
        <v>844</v>
      </c>
      <c r="F31" s="105">
        <f t="shared" si="0"/>
        <v>500</v>
      </c>
      <c r="G31" s="105">
        <f t="shared" si="1"/>
        <v>1500</v>
      </c>
      <c r="H31" s="119"/>
      <c r="I31" t="str">
        <f t="shared" si="2"/>
        <v>"Trousse de soins": {
 "Name" : "Trousse de soins",
 "OV" : "Healer’s Kit",
 "Category": "VARIOUS",
 "Weight" : 1500,
 "Price" : 500
  }</v>
      </c>
      <c r="J31" s="56"/>
      <c r="K31" s="56"/>
      <c r="L31" s="56"/>
      <c r="M31" s="56"/>
      <c r="N31" s="56"/>
    </row>
    <row r="32" spans="1:14">
      <c r="A32" s="109" t="s">
        <v>747</v>
      </c>
      <c r="B32" s="109" t="s">
        <v>748</v>
      </c>
      <c r="C32" s="110" t="s">
        <v>46</v>
      </c>
      <c r="D32" s="110" t="s">
        <v>60</v>
      </c>
      <c r="E32" s="56" t="s">
        <v>844</v>
      </c>
      <c r="F32" s="105">
        <f t="shared" si="0"/>
        <v>100</v>
      </c>
      <c r="G32" s="105">
        <f t="shared" si="1"/>
        <v>2500</v>
      </c>
      <c r="H32" s="119"/>
      <c r="I32" t="str">
        <f t="shared" si="2"/>
        <v>"Palan": {
 "Name" : "Palan",
 "OV" : "Block and tackle",
 "Category": "VARIOUS",
 "Weight" : 2500,
 "Price" : 100
  }</v>
      </c>
      <c r="J32" s="56"/>
      <c r="K32" s="56"/>
      <c r="L32" s="56"/>
      <c r="M32" s="56"/>
      <c r="N32" s="56"/>
    </row>
    <row r="33" spans="1:14" s="119" customFormat="1">
      <c r="A33" s="111" t="s">
        <v>749</v>
      </c>
      <c r="B33" s="111" t="s">
        <v>750</v>
      </c>
      <c r="C33" s="112" t="s">
        <v>751</v>
      </c>
      <c r="D33" s="112" t="s">
        <v>33</v>
      </c>
      <c r="E33" s="56" t="s">
        <v>844</v>
      </c>
      <c r="F33" s="105">
        <f t="shared" si="0"/>
        <v>40</v>
      </c>
      <c r="G33" s="105">
        <f t="shared" si="1"/>
        <v>1000</v>
      </c>
      <c r="I33" t="str">
        <f t="shared" si="2"/>
        <v>"Panier": {
 "Name" : "Panier",
 "OV" : "Basket",
 "Category": "VARIOUS",
 "Weight" : 1000,
 "Price" : 40
  }</v>
      </c>
    </row>
    <row r="34" spans="1:14">
      <c r="A34" s="109" t="s">
        <v>752</v>
      </c>
      <c r="B34" s="109" t="s">
        <v>753</v>
      </c>
      <c r="C34" s="110" t="s">
        <v>24</v>
      </c>
      <c r="D34" s="122" t="s">
        <v>437</v>
      </c>
      <c r="E34" s="56" t="s">
        <v>844</v>
      </c>
      <c r="F34" s="105">
        <f t="shared" si="0"/>
        <v>20</v>
      </c>
      <c r="G34" s="105" t="str">
        <f t="shared" si="1"/>
        <v>0</v>
      </c>
      <c r="H34" s="119"/>
      <c r="I34" t="str">
        <f t="shared" si="2"/>
        <v>"Papier (une feuille)": {
 "Name" : "Papier (une feuille)",
 "OV" : "Paper",
 "Category": "VARIOUS",
 "Weight" : 0,
 "Price" : 20
  }</v>
      </c>
      <c r="J34" s="56"/>
      <c r="K34" s="56"/>
      <c r="L34" s="56"/>
      <c r="M34" s="56"/>
      <c r="N34" s="56"/>
    </row>
    <row r="35" spans="1:14">
      <c r="A35" s="111" t="s">
        <v>754</v>
      </c>
      <c r="B35" s="111" t="s">
        <v>755</v>
      </c>
      <c r="C35" s="112" t="s">
        <v>34</v>
      </c>
      <c r="D35" s="121" t="s">
        <v>437</v>
      </c>
      <c r="E35" s="56" t="s">
        <v>844</v>
      </c>
      <c r="F35" s="105">
        <f t="shared" si="0"/>
        <v>10</v>
      </c>
      <c r="G35" s="105" t="str">
        <f t="shared" si="1"/>
        <v>0</v>
      </c>
      <c r="H35" s="119"/>
      <c r="I35" t="str">
        <f t="shared" si="2"/>
        <v>"Parchemin (une feuille)": {
 "Name" : "Parchemin (une feuille)",
 "OV" : "Parchment",
 "Category": "VARIOUS",
 "Weight" : 0,
 "Price" : 10
  }</v>
      </c>
      <c r="J35" s="56"/>
      <c r="K35" s="56"/>
      <c r="L35" s="56"/>
      <c r="M35" s="56"/>
      <c r="N35" s="56"/>
    </row>
    <row r="36" spans="1:14">
      <c r="A36" s="109" t="s">
        <v>756</v>
      </c>
      <c r="B36" s="109" t="s">
        <v>757</v>
      </c>
      <c r="C36" s="110" t="s">
        <v>38</v>
      </c>
      <c r="D36" s="122" t="s">
        <v>437</v>
      </c>
      <c r="E36" s="56" t="s">
        <v>844</v>
      </c>
      <c r="F36" s="105">
        <f t="shared" si="0"/>
        <v>500</v>
      </c>
      <c r="G36" s="105" t="str">
        <f t="shared" si="1"/>
        <v>0</v>
      </c>
      <c r="H36" s="119"/>
      <c r="I36" t="str">
        <f t="shared" si="2"/>
        <v>"Parfum (fiole)": {
 "Name" : "Parfum (fiole)",
 "OV" : "Perfum",
 "Category": "VARIOUS",
 "Weight" : 0,
 "Price" : 500
  }</v>
      </c>
      <c r="J36" s="56"/>
      <c r="K36" s="56"/>
      <c r="L36" s="56"/>
      <c r="M36" s="56"/>
      <c r="N36" s="56"/>
    </row>
    <row r="37" spans="1:14">
      <c r="A37" s="111" t="s">
        <v>758</v>
      </c>
      <c r="B37" s="111" t="s">
        <v>759</v>
      </c>
      <c r="C37" s="112" t="s">
        <v>29</v>
      </c>
      <c r="D37" s="112" t="s">
        <v>60</v>
      </c>
      <c r="E37" s="56" t="s">
        <v>844</v>
      </c>
      <c r="F37" s="105">
        <f t="shared" si="0"/>
        <v>200</v>
      </c>
      <c r="G37" s="105">
        <f t="shared" si="1"/>
        <v>2500</v>
      </c>
      <c r="H37" s="119"/>
      <c r="I37" t="str">
        <f t="shared" si="2"/>
        <v>"Pelle": {
 "Name" : "Pelle",
 "OV" : "Shovel",
 "Category": "VARIOUS",
 "Weight" : 2500,
 "Price" : 200
  }</v>
      </c>
      <c r="J37" s="56"/>
      <c r="K37" s="56"/>
      <c r="L37" s="56"/>
      <c r="M37" s="56"/>
      <c r="N37" s="56"/>
    </row>
    <row r="38" spans="1:14">
      <c r="A38" s="109" t="s">
        <v>760</v>
      </c>
      <c r="B38" s="109" t="s">
        <v>761</v>
      </c>
      <c r="C38" s="110" t="s">
        <v>67</v>
      </c>
      <c r="D38" s="110" t="s">
        <v>76</v>
      </c>
      <c r="E38" s="56" t="s">
        <v>844</v>
      </c>
      <c r="F38" s="105">
        <f t="shared" si="0"/>
        <v>5</v>
      </c>
      <c r="G38" s="105">
        <f t="shared" si="1"/>
        <v>3000</v>
      </c>
      <c r="H38" s="119"/>
      <c r="I38" t="str">
        <f t="shared" si="2"/>
        <v>"Perche (3 m)": {
 "Name" : "Perche (3 m)",
 "OV" : "Pole",
 "Category": "VARIOUS",
 "Weight" : 3000,
 "Price" : 5
  }</v>
      </c>
      <c r="J38" s="56"/>
      <c r="K38" s="56"/>
      <c r="L38" s="56"/>
      <c r="M38" s="56"/>
      <c r="N38" s="56"/>
    </row>
    <row r="39" spans="1:14" s="119" customFormat="1">
      <c r="A39" s="111" t="s">
        <v>762</v>
      </c>
      <c r="B39" s="111" t="s">
        <v>763</v>
      </c>
      <c r="C39" s="112" t="s">
        <v>29</v>
      </c>
      <c r="D39" s="112" t="s">
        <v>23</v>
      </c>
      <c r="E39" s="56" t="s">
        <v>844</v>
      </c>
      <c r="F39" s="105">
        <f t="shared" si="0"/>
        <v>200</v>
      </c>
      <c r="G39" s="105">
        <f t="shared" si="1"/>
        <v>2000</v>
      </c>
      <c r="I39" t="str">
        <f t="shared" si="2"/>
        <v>"Pied-de-biche": {
 "Name" : "Pied-de-biche",
 "OV" : "Crowbar",
 "Category": "VARIOUS",
 "Weight" : 2000,
 "Price" : 200
  }</v>
      </c>
    </row>
    <row r="40" spans="1:14">
      <c r="A40" s="109" t="s">
        <v>764</v>
      </c>
      <c r="B40" s="109" t="s">
        <v>765</v>
      </c>
      <c r="C40" s="110" t="s">
        <v>38</v>
      </c>
      <c r="D40" s="110" t="s">
        <v>665</v>
      </c>
      <c r="E40" s="56" t="s">
        <v>844</v>
      </c>
      <c r="F40" s="105">
        <f t="shared" si="0"/>
        <v>500</v>
      </c>
      <c r="G40" s="105">
        <f t="shared" si="1"/>
        <v>12500</v>
      </c>
      <c r="H40" s="119"/>
      <c r="I40" t="str">
        <f t="shared" si="2"/>
        <v>"Piège à mâchoires": {
 "Name" : "Piège à mâchoires",
 "OV" : "Hunting Trap",
 "Category": "VARIOUS",
 "Weight" : 12500,
 "Price" : 500
  }</v>
      </c>
      <c r="J40" s="56"/>
      <c r="K40" s="56"/>
      <c r="L40" s="56"/>
      <c r="M40" s="56"/>
      <c r="N40" s="56"/>
    </row>
    <row r="41" spans="1:14">
      <c r="A41" s="111" t="s">
        <v>766</v>
      </c>
      <c r="B41" s="111" t="s">
        <v>767</v>
      </c>
      <c r="C41" s="112" t="s">
        <v>644</v>
      </c>
      <c r="D41" s="112" t="s">
        <v>28</v>
      </c>
      <c r="E41" s="56" t="s">
        <v>844</v>
      </c>
      <c r="F41" s="105">
        <f t="shared" si="0"/>
        <v>1</v>
      </c>
      <c r="G41" s="105" t="str">
        <f t="shared" si="1"/>
        <v>500</v>
      </c>
      <c r="H41" s="119"/>
      <c r="I41" t="str">
        <f t="shared" si="2"/>
        <v>"Pierre à aiguiser": {
 "Name" : "Pierre à aiguiser",
 "OV" : "Whetstone",
 "Category": "VARIOUS",
 "Weight" : 500,
 "Price" : 1
  }</v>
      </c>
      <c r="J41" s="56"/>
      <c r="K41" s="56"/>
      <c r="L41" s="56"/>
      <c r="M41" s="56"/>
      <c r="N41" s="56"/>
    </row>
    <row r="42" spans="1:14">
      <c r="A42" s="109" t="s">
        <v>768</v>
      </c>
      <c r="B42" s="109" t="s">
        <v>769</v>
      </c>
      <c r="C42" s="110" t="s">
        <v>29</v>
      </c>
      <c r="D42" s="110" t="s">
        <v>53</v>
      </c>
      <c r="E42" s="56" t="s">
        <v>844</v>
      </c>
      <c r="F42" s="105">
        <f t="shared" si="0"/>
        <v>200</v>
      </c>
      <c r="G42" s="105">
        <f t="shared" si="1"/>
        <v>5000</v>
      </c>
      <c r="H42" s="119"/>
      <c r="I42" t="str">
        <f t="shared" si="2"/>
        <v>"Pioche de mineur": {
 "Name" : "Pioche de mineur",
 "OV" : "Pick, miner's",
 "Category": "VARIOUS",
 "Weight" : 5000,
 "Price" : 200
  }</v>
      </c>
      <c r="J42" s="56"/>
      <c r="K42" s="56"/>
      <c r="L42" s="56"/>
      <c r="M42" s="56"/>
      <c r="N42" s="56"/>
    </row>
    <row r="43" spans="1:14" s="119" customFormat="1">
      <c r="A43" s="111" t="s">
        <v>770</v>
      </c>
      <c r="B43" s="111" t="s">
        <v>770</v>
      </c>
      <c r="C43" s="112" t="s">
        <v>67</v>
      </c>
      <c r="D43" s="112" t="s">
        <v>66</v>
      </c>
      <c r="E43" s="56" t="s">
        <v>844</v>
      </c>
      <c r="F43" s="105">
        <f t="shared" si="0"/>
        <v>5</v>
      </c>
      <c r="G43" s="105" t="str">
        <f t="shared" si="1"/>
        <v>100</v>
      </c>
      <c r="I43" t="str">
        <f t="shared" si="2"/>
        <v>"Piton": {
 "Name" : "Piton",
 "OV" : "Piton",
 "Category": "VARIOUS",
 "Weight" : 100,
 "Price" : 5
  }</v>
      </c>
    </row>
    <row r="44" spans="1:14" s="119" customFormat="1">
      <c r="A44" s="109" t="s">
        <v>771</v>
      </c>
      <c r="B44" s="109" t="s">
        <v>772</v>
      </c>
      <c r="C44" s="110" t="s">
        <v>676</v>
      </c>
      <c r="D44" s="122" t="s">
        <v>437</v>
      </c>
      <c r="E44" s="56" t="s">
        <v>844</v>
      </c>
      <c r="F44" s="105">
        <f t="shared" si="0"/>
        <v>2</v>
      </c>
      <c r="G44" s="105" t="str">
        <f t="shared" si="1"/>
        <v>0</v>
      </c>
      <c r="I44" t="str">
        <f t="shared" si="2"/>
        <v>"Plume d’écriture": {
 "Name" : "Plume d’écriture",
 "OV" : "Ink pen",
 "Category": "VARIOUS",
 "Weight" : 0,
 "Price" : 2
  }</v>
      </c>
    </row>
    <row r="45" spans="1:14">
      <c r="A45" s="111" t="s">
        <v>773</v>
      </c>
      <c r="B45" s="111" t="s">
        <v>774</v>
      </c>
      <c r="C45" s="112" t="s">
        <v>46</v>
      </c>
      <c r="D45" s="112" t="s">
        <v>60</v>
      </c>
      <c r="E45" s="56" t="s">
        <v>844</v>
      </c>
      <c r="F45" s="105">
        <f t="shared" si="0"/>
        <v>100</v>
      </c>
      <c r="G45" s="105">
        <f t="shared" si="1"/>
        <v>2500</v>
      </c>
      <c r="H45" s="119"/>
      <c r="I45" t="str">
        <f t="shared" si="2"/>
        <v>"Pointes en fer (10)": {
 "Name" : "Pointes en fer (10)",
 "OV" : "Spikes, iron",
 "Category": "VARIOUS",
 "Weight" : 2500,
 "Price" : 100
  }</v>
      </c>
    </row>
    <row r="46" spans="1:14">
      <c r="A46" s="109" t="s">
        <v>775</v>
      </c>
      <c r="B46" s="109" t="s">
        <v>776</v>
      </c>
      <c r="C46" s="110" t="s">
        <v>729</v>
      </c>
      <c r="D46" s="122" t="s">
        <v>437</v>
      </c>
      <c r="E46" s="56" t="s">
        <v>844</v>
      </c>
      <c r="F46" s="105">
        <f t="shared" si="0"/>
        <v>10000</v>
      </c>
      <c r="G46" s="105" t="str">
        <f t="shared" si="1"/>
        <v>0</v>
      </c>
      <c r="H46" s="119"/>
      <c r="I46" t="str">
        <f t="shared" si="2"/>
        <v>"Poison (fiole)": {
 "Name" : "Poison (fiole)",
 "OV" : "Poison",
 "Category": "VARIOUS",
 "Weight" : 0,
 "Price" : 10000
  }</v>
      </c>
    </row>
    <row r="47" spans="1:14">
      <c r="A47" s="111" t="s">
        <v>777</v>
      </c>
      <c r="B47" s="111" t="s">
        <v>778</v>
      </c>
      <c r="C47" s="112" t="s">
        <v>29</v>
      </c>
      <c r="D47" s="112" t="s">
        <v>53</v>
      </c>
      <c r="E47" s="56" t="s">
        <v>844</v>
      </c>
      <c r="F47" s="105">
        <f t="shared" si="0"/>
        <v>200</v>
      </c>
      <c r="G47" s="105">
        <f t="shared" si="1"/>
        <v>5000</v>
      </c>
      <c r="H47" s="119"/>
      <c r="I47" t="str">
        <f t="shared" si="2"/>
        <v>"Pot en fer": {
 "Name" : "Pot en fer",
 "OV" : "Pot, iron",
 "Category": "VARIOUS",
 "Weight" : 5000,
 "Price" : 200
  }</v>
      </c>
    </row>
    <row r="48" spans="1:14">
      <c r="A48" s="120" t="s">
        <v>779</v>
      </c>
      <c r="B48" s="109" t="s">
        <v>780</v>
      </c>
      <c r="C48" s="110" t="s">
        <v>81</v>
      </c>
      <c r="D48" s="110" t="s">
        <v>560</v>
      </c>
      <c r="E48" s="56" t="s">
        <v>844</v>
      </c>
      <c r="F48" s="105">
        <f t="shared" si="0"/>
        <v>5000</v>
      </c>
      <c r="G48" s="105" t="str">
        <f t="shared" si="1"/>
        <v>250</v>
      </c>
      <c r="H48" s="119"/>
      <c r="I48" t="str">
        <f t="shared" si="2"/>
        <v>"Potion de soins": {
 "Name" : "Potion de soins",
 "OV" : "Potion of Healing",
 "Category": "VARIOUS",
 "Weight" : 250,
 "Price" : 5000
  }</v>
      </c>
    </row>
    <row r="49" spans="1:9" s="119" customFormat="1">
      <c r="A49" s="111" t="s">
        <v>781</v>
      </c>
      <c r="B49" s="111" t="s">
        <v>782</v>
      </c>
      <c r="C49" s="112" t="s">
        <v>42</v>
      </c>
      <c r="D49" s="112" t="s">
        <v>33</v>
      </c>
      <c r="E49" s="56" t="s">
        <v>844</v>
      </c>
      <c r="F49" s="105">
        <f t="shared" si="0"/>
        <v>50</v>
      </c>
      <c r="G49" s="105">
        <f t="shared" si="1"/>
        <v>1000</v>
      </c>
      <c r="I49" t="str">
        <f t="shared" si="2"/>
        <v>"Rations (1 jour)": {
 "Name" : "Rations (1 jour)",
 "OV" : "Rations",
 "Category": "VARIOUS",
 "Weight" : 1000,
 "Price" : 50
  }</v>
      </c>
    </row>
    <row r="50" spans="1:9">
      <c r="A50" s="109" t="s">
        <v>783</v>
      </c>
      <c r="B50" s="109" t="s">
        <v>783</v>
      </c>
      <c r="C50" s="110" t="s">
        <v>46</v>
      </c>
      <c r="D50" s="110" t="s">
        <v>23</v>
      </c>
      <c r="E50" s="56" t="s">
        <v>844</v>
      </c>
      <c r="F50" s="105">
        <f t="shared" si="0"/>
        <v>100</v>
      </c>
      <c r="G50" s="105">
        <f t="shared" si="1"/>
        <v>2000</v>
      </c>
      <c r="H50" s="119"/>
      <c r="I50" t="str">
        <f t="shared" si="2"/>
        <v>"Robes": {
 "Name" : "Robes",
 "OV" : "Robes",
 "Category": "VARIOUS",
 "Weight" : 2000,
 "Price" : 100
  }</v>
      </c>
    </row>
    <row r="51" spans="1:9">
      <c r="A51" s="111" t="s">
        <v>784</v>
      </c>
      <c r="B51" s="111" t="s">
        <v>785</v>
      </c>
      <c r="C51" s="112" t="s">
        <v>61</v>
      </c>
      <c r="D51" s="112" t="s">
        <v>28</v>
      </c>
      <c r="E51" s="56" t="s">
        <v>844</v>
      </c>
      <c r="F51" s="105">
        <f t="shared" si="0"/>
        <v>2500</v>
      </c>
      <c r="G51" s="105" t="str">
        <f t="shared" si="1"/>
        <v>500</v>
      </c>
      <c r="H51" s="119"/>
      <c r="I51" t="str">
        <f t="shared" si="2"/>
        <v>"Sablier": {
 "Name" : "Sablier",
 "OV" : "Hourglass",
 "Category": "VARIOUS",
 "Weight" : 500,
 "Price" : 2500
  }</v>
      </c>
    </row>
    <row r="52" spans="1:9">
      <c r="A52" s="109" t="s">
        <v>786</v>
      </c>
      <c r="B52" s="109" t="s">
        <v>787</v>
      </c>
      <c r="C52" s="110" t="s">
        <v>644</v>
      </c>
      <c r="D52" s="110" t="s">
        <v>560</v>
      </c>
      <c r="E52" s="56" t="s">
        <v>844</v>
      </c>
      <c r="F52" s="105">
        <f t="shared" si="0"/>
        <v>1</v>
      </c>
      <c r="G52" s="105" t="str">
        <f t="shared" si="1"/>
        <v>250</v>
      </c>
      <c r="H52" s="119"/>
      <c r="I52" t="str">
        <f t="shared" si="2"/>
        <v>"Sac": {
 "Name" : "Sac",
 "OV" : "Sack",
 "Category": "VARIOUS",
 "Weight" : 250,
 "Price" : 1
  }</v>
      </c>
    </row>
    <row r="53" spans="1:9" s="119" customFormat="1">
      <c r="A53" s="111" t="s">
        <v>788</v>
      </c>
      <c r="B53" s="111" t="s">
        <v>789</v>
      </c>
      <c r="C53" s="112" t="s">
        <v>29</v>
      </c>
      <c r="D53" s="112" t="s">
        <v>60</v>
      </c>
      <c r="E53" s="56" t="s">
        <v>844</v>
      </c>
      <c r="F53" s="105">
        <f t="shared" si="0"/>
        <v>200</v>
      </c>
      <c r="G53" s="105">
        <f t="shared" si="1"/>
        <v>2500</v>
      </c>
      <c r="I53" t="str">
        <f t="shared" si="2"/>
        <v>"Sac à dos": {
 "Name" : "Sac à dos",
 "OV" : "Backpack",
 "Category": "VARIOUS",
 "Weight" : 2500,
 "Price" : 200
  }</v>
      </c>
    </row>
    <row r="54" spans="1:9">
      <c r="A54" s="109" t="s">
        <v>790</v>
      </c>
      <c r="B54" s="109" t="s">
        <v>791</v>
      </c>
      <c r="C54" s="110" t="s">
        <v>46</v>
      </c>
      <c r="D54" s="110" t="s">
        <v>23</v>
      </c>
      <c r="E54" s="56" t="s">
        <v>844</v>
      </c>
      <c r="F54" s="105">
        <f t="shared" si="0"/>
        <v>100</v>
      </c>
      <c r="G54" s="105">
        <f t="shared" si="1"/>
        <v>2000</v>
      </c>
      <c r="H54" s="119"/>
      <c r="I54" t="str">
        <f t="shared" si="2"/>
        <v>"Sac de couchage": {
 "Name" : "Sac de couchage",
 "OV" : "Bedroll",
 "Category": "VARIOUS",
 "Weight" : 2000,
 "Price" : 100
  }</v>
      </c>
    </row>
    <row r="55" spans="1:9">
      <c r="A55" s="111" t="s">
        <v>792</v>
      </c>
      <c r="B55" s="111" t="s">
        <v>793</v>
      </c>
      <c r="C55" s="112" t="s">
        <v>42</v>
      </c>
      <c r="D55" s="112" t="s">
        <v>28</v>
      </c>
      <c r="E55" s="56" t="s">
        <v>844</v>
      </c>
      <c r="F55" s="105">
        <f t="shared" si="0"/>
        <v>50</v>
      </c>
      <c r="G55" s="105" t="str">
        <f t="shared" si="1"/>
        <v>500</v>
      </c>
      <c r="H55" s="119"/>
      <c r="I55" t="str">
        <f t="shared" si="2"/>
        <v>"Sacoche": {
 "Name" : "Sacoche",
 "OV" : "Pouch",
 "Category": "VARIOUS",
 "Weight" : 500,
 "Price" : 50
  }</v>
      </c>
    </row>
    <row r="56" spans="1:9">
      <c r="A56" s="109" t="s">
        <v>794</v>
      </c>
      <c r="B56" s="109" t="s">
        <v>795</v>
      </c>
      <c r="C56" s="110" t="s">
        <v>61</v>
      </c>
      <c r="D56" s="110" t="s">
        <v>33</v>
      </c>
      <c r="E56" s="56" t="s">
        <v>844</v>
      </c>
      <c r="F56" s="105">
        <f t="shared" si="0"/>
        <v>2500</v>
      </c>
      <c r="G56" s="105">
        <f t="shared" si="1"/>
        <v>1000</v>
      </c>
      <c r="H56" s="119"/>
      <c r="I56" t="str">
        <f t="shared" si="2"/>
        <v>"Sacoche à composantes": {
 "Name" : "Sacoche à composantes",
 "OV" : "Component Pouch",
 "Category": "VARIOUS",
 "Weight" : 1000,
 "Price" : 2500
  }</v>
      </c>
    </row>
    <row r="57" spans="1:9">
      <c r="A57" s="111" t="s">
        <v>796</v>
      </c>
      <c r="B57" s="111" t="s">
        <v>797</v>
      </c>
      <c r="C57" s="112" t="s">
        <v>676</v>
      </c>
      <c r="D57" s="121" t="s">
        <v>437</v>
      </c>
      <c r="E57" s="56" t="s">
        <v>844</v>
      </c>
      <c r="F57" s="105">
        <f t="shared" si="0"/>
        <v>2</v>
      </c>
      <c r="G57" s="105" t="str">
        <f t="shared" si="1"/>
        <v>0</v>
      </c>
      <c r="H57" s="119"/>
      <c r="I57" t="str">
        <f t="shared" si="2"/>
        <v>"Savon": {
 "Name" : "Savon",
 "OV" : "Soap",
 "Category": "VARIOUS",
 "Weight" : 0,
 "Price" : 2
  }</v>
      </c>
    </row>
    <row r="58" spans="1:9">
      <c r="A58" s="109" t="s">
        <v>798</v>
      </c>
      <c r="B58" s="109" t="s">
        <v>799</v>
      </c>
      <c r="C58" s="110" t="s">
        <v>67</v>
      </c>
      <c r="D58" s="110" t="s">
        <v>33</v>
      </c>
      <c r="E58" s="56" t="s">
        <v>844</v>
      </c>
      <c r="F58" s="105">
        <f t="shared" si="0"/>
        <v>5</v>
      </c>
      <c r="G58" s="105">
        <f t="shared" si="1"/>
        <v>1000</v>
      </c>
      <c r="H58" s="119"/>
      <c r="I58" t="str">
        <f t="shared" si="2"/>
        <v>"Seau": {
 "Name" : "Seau",
 "OV" : "Bucket",
 "Category": "VARIOUS",
 "Weight" : 1000,
 "Price" : 5
  }</v>
      </c>
    </row>
    <row r="59" spans="1:9">
      <c r="A59" s="111" t="s">
        <v>800</v>
      </c>
      <c r="B59" s="111" t="s">
        <v>801</v>
      </c>
      <c r="C59" s="112" t="s">
        <v>67</v>
      </c>
      <c r="D59" s="121" t="s">
        <v>437</v>
      </c>
      <c r="E59" s="56" t="s">
        <v>844</v>
      </c>
      <c r="F59" s="105">
        <f t="shared" si="0"/>
        <v>5</v>
      </c>
      <c r="G59" s="105" t="str">
        <f t="shared" si="1"/>
        <v>0</v>
      </c>
      <c r="H59" s="119"/>
      <c r="I59" t="str">
        <f t="shared" si="2"/>
        <v>"Sifflet": {
 "Name" : "Sifflet",
 "OV" : "Signal whistle",
 "Category": "VARIOUS",
 "Weight" : 0,
 "Price" : 5
  }</v>
      </c>
    </row>
    <row r="60" spans="1:9">
      <c r="A60" s="111" t="s">
        <v>706</v>
      </c>
      <c r="B60" s="111" t="s">
        <v>707</v>
      </c>
      <c r="C60" s="112" t="s">
        <v>24</v>
      </c>
      <c r="D60" s="112" t="s">
        <v>28</v>
      </c>
      <c r="E60" s="56" t="s">
        <v>844</v>
      </c>
      <c r="F60" s="105">
        <f t="shared" si="0"/>
        <v>20</v>
      </c>
      <c r="G60" s="105" t="str">
        <f t="shared" si="1"/>
        <v>500</v>
      </c>
      <c r="H60" s="119"/>
      <c r="I60" t="str">
        <f t="shared" si="2"/>
        <v>"Gamelle": {
 "Name" : "Gamelle",
 "OV" : "Mess Kit",
 "Category": "VARIOUS",
 "Weight" : 500,
 "Price" : 20
  }</v>
      </c>
    </row>
    <row r="61" spans="1:9">
      <c r="A61" s="109" t="s">
        <v>708</v>
      </c>
      <c r="B61" s="109" t="s">
        <v>709</v>
      </c>
      <c r="C61" s="110" t="s">
        <v>24</v>
      </c>
      <c r="D61" s="110" t="s">
        <v>60</v>
      </c>
      <c r="E61" s="56" t="s">
        <v>844</v>
      </c>
      <c r="F61" s="105">
        <f t="shared" si="0"/>
        <v>20</v>
      </c>
      <c r="G61" s="105">
        <f t="shared" si="1"/>
        <v>2500</v>
      </c>
      <c r="H61" s="119"/>
      <c r="I61" t="str">
        <f t="shared" si="2"/>
        <v>"Gourde (pleine)": {
 "Name" : "Gourde (pleine)",
 "OV" : "Waterskin",
 "Category": "VARIOUS",
 "Weight" : 2500,
 "Price" : 20
  }</v>
      </c>
    </row>
    <row r="62" spans="1:9">
      <c r="A62" s="111" t="s">
        <v>710</v>
      </c>
      <c r="B62" s="111" t="s">
        <v>711</v>
      </c>
      <c r="C62" s="112" t="s">
        <v>29</v>
      </c>
      <c r="D62" s="112" t="s">
        <v>23</v>
      </c>
      <c r="E62" s="56" t="s">
        <v>844</v>
      </c>
      <c r="F62" s="105">
        <f t="shared" si="0"/>
        <v>200</v>
      </c>
      <c r="G62" s="105">
        <f t="shared" si="1"/>
        <v>2000</v>
      </c>
      <c r="H62" s="119"/>
      <c r="I62" t="str">
        <f t="shared" si="2"/>
        <v>"Grappin": {
 "Name" : "Grappin",
 "OV" : "Grappling hook",
 "Category": "VARIOUS",
 "Weight" : 2000,
 "Price" : 200
  }</v>
      </c>
    </row>
    <row r="63" spans="1:9">
      <c r="A63" s="109" t="s">
        <v>712</v>
      </c>
      <c r="B63" s="109" t="s">
        <v>713</v>
      </c>
      <c r="C63" s="110" t="s">
        <v>81</v>
      </c>
      <c r="D63" s="110" t="s">
        <v>45</v>
      </c>
      <c r="E63" s="56" t="s">
        <v>844</v>
      </c>
      <c r="F63" s="105">
        <f t="shared" si="0"/>
        <v>5000</v>
      </c>
      <c r="G63" s="105">
        <f t="shared" si="1"/>
        <v>1500</v>
      </c>
      <c r="H63" s="119"/>
      <c r="I63" t="str">
        <f t="shared" si="2"/>
        <v>"Grimoire": {
 "Name" : "Grimoire",
 "OV" : "Spellbook",
 "Category": "VARIOUS",
 "Weight" : 1500,
 "Price" : 5000
  }</v>
      </c>
    </row>
    <row r="64" spans="1:9">
      <c r="A64" s="111" t="s">
        <v>714</v>
      </c>
      <c r="B64" s="111" t="s">
        <v>715</v>
      </c>
      <c r="C64" s="112" t="s">
        <v>34</v>
      </c>
      <c r="D64" s="112" t="s">
        <v>28</v>
      </c>
      <c r="E64" s="56" t="s">
        <v>844</v>
      </c>
      <c r="F64" s="105">
        <f t="shared" si="0"/>
        <v>10</v>
      </c>
      <c r="G64" s="105" t="str">
        <f t="shared" si="1"/>
        <v>500</v>
      </c>
      <c r="H64" s="119"/>
      <c r="I64" t="str">
        <f t="shared" si="2"/>
        <v>"Huile (flasque)": {
 "Name" : "Huile (flasque)",
 "OV" : "Oil",
 "Category": "VARIOUS",
 "Weight" : 500,
 "Price" : 10
  }</v>
      </c>
    </row>
    <row r="65" spans="1:9">
      <c r="A65" s="109" t="s">
        <v>716</v>
      </c>
      <c r="B65" s="109" t="s">
        <v>717</v>
      </c>
      <c r="C65" s="110" t="s">
        <v>42</v>
      </c>
      <c r="D65" s="110" t="s">
        <v>28</v>
      </c>
      <c r="E65" s="56" t="s">
        <v>844</v>
      </c>
      <c r="F65" s="105">
        <f t="shared" si="0"/>
        <v>50</v>
      </c>
      <c r="G65" s="105" t="str">
        <f t="shared" si="1"/>
        <v>500</v>
      </c>
      <c r="H65" s="119"/>
      <c r="I65" t="str">
        <f t="shared" si="2"/>
        <v>"Lampe": {
 "Name" : "Lampe",
 "OV" : "Lamp",
 "Category": "VARIOUS",
 "Weight" : 500,
 "Price" : 50
  }</v>
      </c>
    </row>
    <row r="66" spans="1:9">
      <c r="A66" s="111" t="s">
        <v>718</v>
      </c>
      <c r="B66" s="111" t="s">
        <v>719</v>
      </c>
      <c r="C66" s="112" t="s">
        <v>38</v>
      </c>
      <c r="D66" s="112" t="s">
        <v>33</v>
      </c>
      <c r="E66" s="56" t="s">
        <v>844</v>
      </c>
      <c r="F66" s="105">
        <f t="shared" si="0"/>
        <v>500</v>
      </c>
      <c r="G66" s="105">
        <f t="shared" si="1"/>
        <v>1000</v>
      </c>
      <c r="H66" s="119"/>
      <c r="I66" t="str">
        <f t="shared" si="2"/>
        <v>"Lanterne à capote": {
 "Name" : "Lanterne à capote",
 "OV" : "Lantern, hooded",
 "Category": "VARIOUS",
 "Weight" : 1000,
 "Price" : 500
  }</v>
      </c>
    </row>
    <row r="67" spans="1:9">
      <c r="A67" s="109" t="s">
        <v>720</v>
      </c>
      <c r="B67" s="109" t="s">
        <v>721</v>
      </c>
      <c r="C67" s="110" t="s">
        <v>84</v>
      </c>
      <c r="D67" s="110" t="s">
        <v>33</v>
      </c>
      <c r="E67" s="56" t="s">
        <v>844</v>
      </c>
      <c r="F67" s="105">
        <f t="shared" si="0"/>
        <v>1000</v>
      </c>
      <c r="G67" s="105">
        <f t="shared" si="1"/>
        <v>1000</v>
      </c>
      <c r="H67" s="119"/>
      <c r="I67" t="str">
        <f t="shared" si="2"/>
        <v>"Lanterne sourde": {
 "Name" : "Lanterne sourde",
 "OV" : "Lantern, bullseye",
 "Category": "VARIOUS",
 "Weight" : 1000,
 "Price" : 1000
  }</v>
      </c>
    </row>
    <row r="68" spans="1:9">
      <c r="A68" s="111" t="s">
        <v>722</v>
      </c>
      <c r="B68" s="111" t="s">
        <v>723</v>
      </c>
      <c r="C68" s="112" t="s">
        <v>61</v>
      </c>
      <c r="D68" s="112" t="s">
        <v>60</v>
      </c>
      <c r="E68" s="56" t="s">
        <v>844</v>
      </c>
      <c r="F68" s="105">
        <f t="shared" ref="F68:F106" si="3">LEFT(C68,LEN(C68)-3)*IF(RIGHT(C68,2)="po",100,IF(RIGHT(C68,2)="pa",10,1))</f>
        <v>2500</v>
      </c>
      <c r="G68" s="105">
        <f t="shared" ref="G68:G106" si="4">IF(RIGHT(D68,2)="kg",LEFT(D68,LEN(D68)-3)*1000,LEFT(D68,LEN(D68)-2))</f>
        <v>2500</v>
      </c>
      <c r="H68" s="119"/>
      <c r="I68" t="str">
        <f t="shared" si="2"/>
        <v>"Livre": {
 "Name" : "Livre",
 "OV" : "Book",
 "Category": "VARIOUS",
 "Weight" : 2500,
 "Price" : 2500
  }</v>
      </c>
    </row>
    <row r="69" spans="1:9">
      <c r="A69" s="109" t="s">
        <v>724</v>
      </c>
      <c r="B69" s="109" t="s">
        <v>725</v>
      </c>
      <c r="C69" s="110" t="s">
        <v>726</v>
      </c>
      <c r="D69" s="110" t="s">
        <v>28</v>
      </c>
      <c r="E69" s="56" t="s">
        <v>844</v>
      </c>
      <c r="F69" s="105">
        <f t="shared" si="3"/>
        <v>100000</v>
      </c>
      <c r="G69" s="105" t="str">
        <f t="shared" si="4"/>
        <v>500</v>
      </c>
      <c r="H69" s="119"/>
      <c r="I69" t="str">
        <f t="shared" si="2"/>
        <v>"Longue-vue": {
 "Name" : "Longue-vue",
 "OV" : "Spyglass",
 "Category": "VARIOUS",
 "Weight" : 500,
 "Price" : 100000
  }</v>
      </c>
    </row>
    <row r="70" spans="1:9">
      <c r="A70" s="111" t="s">
        <v>727</v>
      </c>
      <c r="B70" s="111" t="s">
        <v>728</v>
      </c>
      <c r="C70" s="112" t="s">
        <v>729</v>
      </c>
      <c r="D70" s="121" t="s">
        <v>437</v>
      </c>
      <c r="E70" s="56" t="s">
        <v>844</v>
      </c>
      <c r="F70" s="105">
        <f t="shared" si="3"/>
        <v>10000</v>
      </c>
      <c r="G70" s="105" t="str">
        <f t="shared" si="4"/>
        <v>0</v>
      </c>
      <c r="H70" s="119"/>
      <c r="I70" t="str">
        <f t="shared" si="2"/>
        <v>"Loupe": {
 "Name" : "Loupe",
 "OV" : "Magnifying Glass",
 "Category": "VARIOUS",
 "Weight" : 0,
 "Price" : 10000
  }</v>
      </c>
    </row>
    <row r="71" spans="1:9">
      <c r="A71" s="109" t="s">
        <v>730</v>
      </c>
      <c r="B71" s="109" t="s">
        <v>731</v>
      </c>
      <c r="C71" s="110" t="s">
        <v>46</v>
      </c>
      <c r="D71" s="110" t="s">
        <v>45</v>
      </c>
      <c r="E71" s="56" t="s">
        <v>844</v>
      </c>
      <c r="F71" s="105">
        <f t="shared" si="3"/>
        <v>100</v>
      </c>
      <c r="G71" s="105">
        <f t="shared" si="4"/>
        <v>1500</v>
      </c>
      <c r="H71" s="119"/>
      <c r="I71" t="str">
        <f t="shared" si="2"/>
        <v>"Marteau": {
 "Name" : "Marteau",
 "OV" : "Hammer",
 "Category": "VARIOUS",
 "Weight" : 1500,
 "Price" : 100
  }</v>
      </c>
    </row>
    <row r="72" spans="1:9">
      <c r="A72" s="111" t="s">
        <v>732</v>
      </c>
      <c r="B72" s="111" t="s">
        <v>733</v>
      </c>
      <c r="C72" s="112" t="s">
        <v>29</v>
      </c>
      <c r="D72" s="112" t="s">
        <v>53</v>
      </c>
      <c r="E72" s="56" t="s">
        <v>844</v>
      </c>
      <c r="F72" s="105">
        <f t="shared" si="3"/>
        <v>200</v>
      </c>
      <c r="G72" s="105">
        <f t="shared" si="4"/>
        <v>5000</v>
      </c>
      <c r="H72" s="119"/>
      <c r="I72" t="str">
        <f t="shared" si="2"/>
        <v>"Marteau de forgeron": {
 "Name" : "Marteau de forgeron",
 "OV" : "Hammer, sledge",
 "Category": "VARIOUS",
 "Weight" : 5000,
 "Price" : 200
  }</v>
      </c>
    </row>
    <row r="73" spans="1:9">
      <c r="A73" s="109" t="s">
        <v>734</v>
      </c>
      <c r="B73" s="109" t="s">
        <v>735</v>
      </c>
      <c r="C73" s="110" t="s">
        <v>46</v>
      </c>
      <c r="D73" s="110" t="s">
        <v>23</v>
      </c>
      <c r="E73" s="56" t="s">
        <v>844</v>
      </c>
      <c r="F73" s="105">
        <f t="shared" si="3"/>
        <v>100</v>
      </c>
      <c r="G73" s="105">
        <f t="shared" si="4"/>
        <v>2000</v>
      </c>
      <c r="H73" s="119"/>
      <c r="I73" t="str">
        <f t="shared" si="2"/>
        <v>"Matériel de pêche": {
 "Name" : "Matériel de pêche",
 "OV" : "Fishing Tackle",
 "Category": "VARIOUS",
 "Weight" : 2000,
 "Price" : 100
  }</v>
      </c>
    </row>
    <row r="74" spans="1:9">
      <c r="A74" s="111" t="s">
        <v>736</v>
      </c>
      <c r="B74" s="111" t="s">
        <v>737</v>
      </c>
      <c r="C74" s="112" t="s">
        <v>29</v>
      </c>
      <c r="D74" s="112" t="s">
        <v>76</v>
      </c>
      <c r="E74" s="56" t="s">
        <v>844</v>
      </c>
      <c r="F74" s="105">
        <f t="shared" si="3"/>
        <v>200</v>
      </c>
      <c r="G74" s="105">
        <f t="shared" si="4"/>
        <v>3000</v>
      </c>
      <c r="H74" s="119"/>
      <c r="I74" t="str">
        <f t="shared" si="2"/>
        <v>"Menottes": {
 "Name" : "Menottes",
 "OV" : "Manacles",
 "Category": "VARIOUS",
 "Weight" : 3000,
 "Price" : 200
  }</v>
      </c>
    </row>
    <row r="75" spans="1:9">
      <c r="A75" s="109" t="s">
        <v>738</v>
      </c>
      <c r="B75" s="109" t="s">
        <v>739</v>
      </c>
      <c r="C75" s="110" t="s">
        <v>38</v>
      </c>
      <c r="D75" s="110" t="s">
        <v>560</v>
      </c>
      <c r="E75" s="56" t="s">
        <v>844</v>
      </c>
      <c r="F75" s="105">
        <f t="shared" si="3"/>
        <v>500</v>
      </c>
      <c r="G75" s="105" t="str">
        <f t="shared" si="4"/>
        <v>250</v>
      </c>
      <c r="H75" s="119"/>
      <c r="I75" t="str">
        <f t="shared" si="2"/>
        <v>"Miroir en acier": {
 "Name" : "Miroir en acier",
 "OV" : "Mirror, steel",
 "Category": "VARIOUS",
 "Weight" : 250,
 "Price" : 500
  }</v>
      </c>
    </row>
    <row r="76" spans="1:9">
      <c r="A76" s="111" t="s">
        <v>628</v>
      </c>
      <c r="B76" s="111" t="s">
        <v>629</v>
      </c>
      <c r="C76" s="112" t="s">
        <v>61</v>
      </c>
      <c r="D76" s="112" t="s">
        <v>28</v>
      </c>
      <c r="E76" s="56" t="s">
        <v>844</v>
      </c>
      <c r="F76" s="105">
        <f t="shared" si="3"/>
        <v>2500</v>
      </c>
      <c r="G76" s="105" t="str">
        <f t="shared" si="4"/>
        <v>500</v>
      </c>
      <c r="H76" s="119"/>
      <c r="I76" t="str">
        <f t="shared" si="2"/>
        <v>"Acide (fiole)": {
 "Name" : "Acide (fiole)",
 "OV" : "Acid",
 "Category": "VARIOUS",
 "Weight" : 500,
 "Price" : 2500
  }</v>
      </c>
    </row>
    <row r="77" spans="1:9">
      <c r="A77" s="109" t="s">
        <v>630</v>
      </c>
      <c r="B77" s="109" t="s">
        <v>631</v>
      </c>
      <c r="C77" s="110" t="s">
        <v>81</v>
      </c>
      <c r="D77" s="122" t="s">
        <v>437</v>
      </c>
      <c r="E77" s="56" t="s">
        <v>844</v>
      </c>
      <c r="F77" s="105">
        <f t="shared" si="3"/>
        <v>5000</v>
      </c>
      <c r="G77" s="105" t="str">
        <f t="shared" si="4"/>
        <v>0</v>
      </c>
      <c r="H77" s="119"/>
      <c r="I77" t="str">
        <f t="shared" si="2"/>
        <v>"Antidote (fiole)": {
 "Name" : "Antidote (fiole)",
 "OV" : "Antitoxin",
 "Category": "VARIOUS",
 "Weight" : 0,
 "Price" : 5000
  }</v>
      </c>
    </row>
    <row r="78" spans="1:9">
      <c r="A78" s="111" t="s">
        <v>632</v>
      </c>
      <c r="B78" s="111" t="s">
        <v>633</v>
      </c>
      <c r="C78" s="112" t="s">
        <v>38</v>
      </c>
      <c r="D78" s="112" t="s">
        <v>45</v>
      </c>
      <c r="E78" s="56" t="s">
        <v>844</v>
      </c>
      <c r="F78" s="105">
        <f t="shared" si="3"/>
        <v>500</v>
      </c>
      <c r="G78" s="105">
        <f t="shared" si="4"/>
        <v>1500</v>
      </c>
      <c r="H78" s="119"/>
      <c r="I78" t="str">
        <f t="shared" si="2"/>
        <v>"Balance de marchand": {
 "Name" : "Balance de marchand",
 "OV" : "Scale, Merchant’s",
 "Category": "VARIOUS",
 "Weight" : 1500,
 "Price" : 500
  }</v>
      </c>
    </row>
    <row r="79" spans="1:9">
      <c r="A79" s="109" t="s">
        <v>634</v>
      </c>
      <c r="B79" s="109" t="s">
        <v>635</v>
      </c>
      <c r="C79" s="110" t="s">
        <v>636</v>
      </c>
      <c r="D79" s="110" t="s">
        <v>637</v>
      </c>
      <c r="E79" s="56" t="s">
        <v>844</v>
      </c>
      <c r="F79" s="105">
        <f t="shared" si="3"/>
        <v>400</v>
      </c>
      <c r="G79" s="105">
        <f t="shared" si="4"/>
        <v>17500</v>
      </c>
      <c r="H79" s="119"/>
      <c r="I79" t="str">
        <f t="shared" si="2"/>
        <v>"Bélier portatif": {
 "Name" : "Bélier portatif",
 "OV" : "Ram, Portable",
 "Category": "VARIOUS",
 "Weight" : 17500,
 "Price" : 400
  }</v>
      </c>
    </row>
    <row r="80" spans="1:9">
      <c r="A80" s="111" t="s">
        <v>638</v>
      </c>
      <c r="B80" s="111" t="s">
        <v>639</v>
      </c>
      <c r="C80" s="112" t="s">
        <v>46</v>
      </c>
      <c r="D80" s="112" t="s">
        <v>33</v>
      </c>
      <c r="E80" s="56" t="s">
        <v>844</v>
      </c>
      <c r="F80" s="105">
        <f t="shared" si="3"/>
        <v>100</v>
      </c>
      <c r="G80" s="105">
        <f t="shared" si="4"/>
        <v>1000</v>
      </c>
      <c r="H80" s="119"/>
      <c r="I80" t="str">
        <f t="shared" si="2"/>
        <v>"Billes (sac de 1000)": {
 "Name" : "Billes (sac de 1000)",
 "OV" : "Ball Bearings",
 "Category": "VARIOUS",
 "Weight" : 1000,
 "Price" : 100
  }</v>
      </c>
    </row>
    <row r="81" spans="1:9">
      <c r="A81" s="109" t="s">
        <v>640</v>
      </c>
      <c r="B81" s="109" t="s">
        <v>641</v>
      </c>
      <c r="C81" s="110" t="s">
        <v>42</v>
      </c>
      <c r="D81" s="110" t="s">
        <v>28</v>
      </c>
      <c r="E81" s="56" t="s">
        <v>844</v>
      </c>
      <c r="F81" s="105">
        <f t="shared" si="3"/>
        <v>50</v>
      </c>
      <c r="G81" s="105" t="str">
        <f t="shared" si="4"/>
        <v>500</v>
      </c>
      <c r="H81" s="119"/>
      <c r="I81" t="str">
        <f t="shared" si="2"/>
        <v>"Boite d'allume-feu": {
 "Name" : "Boite d'allume-feu",
 "OV" : "Tinderbox",
 "Category": "VARIOUS",
 "Weight" : 500,
 "Price" : 50
  }</v>
      </c>
    </row>
    <row r="82" spans="1:9">
      <c r="A82" s="111" t="s">
        <v>642</v>
      </c>
      <c r="B82" s="111" t="s">
        <v>643</v>
      </c>
      <c r="C82" s="112" t="s">
        <v>644</v>
      </c>
      <c r="D82" s="121" t="s">
        <v>437</v>
      </c>
      <c r="E82" s="56" t="s">
        <v>844</v>
      </c>
      <c r="F82" s="105">
        <f t="shared" si="3"/>
        <v>1</v>
      </c>
      <c r="G82" s="105" t="str">
        <f t="shared" si="4"/>
        <v>0</v>
      </c>
      <c r="H82" s="119"/>
      <c r="I82" t="str">
        <f t="shared" si="2"/>
        <v>"Bougie": {
 "Name" : "Bougie",
 "OV" : "Candle",
 "Category": "VARIOUS",
 "Weight" : 0,
 "Price" : 1
  }</v>
      </c>
    </row>
    <row r="83" spans="1:9">
      <c r="A83" s="109" t="s">
        <v>645</v>
      </c>
      <c r="B83" s="109" t="s">
        <v>646</v>
      </c>
      <c r="C83" s="110" t="s">
        <v>29</v>
      </c>
      <c r="D83" s="110" t="s">
        <v>33</v>
      </c>
      <c r="E83" s="56" t="s">
        <v>844</v>
      </c>
      <c r="F83" s="105">
        <f t="shared" si="3"/>
        <v>200</v>
      </c>
      <c r="G83" s="105">
        <f t="shared" si="4"/>
        <v>1000</v>
      </c>
      <c r="H83" s="119"/>
      <c r="I83" t="str">
        <f t="shared" si="2"/>
        <v>"Boulier": {
 "Name" : "Boulier",
 "OV" : "Abacus",
 "Category": "VARIOUS",
 "Weight" : 1000,
 "Price" : 200
  }</v>
      </c>
    </row>
    <row r="84" spans="1:9">
      <c r="A84" s="111" t="s">
        <v>647</v>
      </c>
      <c r="B84" s="111" t="s">
        <v>648</v>
      </c>
      <c r="C84" s="112" t="s">
        <v>29</v>
      </c>
      <c r="D84" s="112" t="s">
        <v>33</v>
      </c>
      <c r="E84" s="56" t="s">
        <v>844</v>
      </c>
      <c r="F84" s="105">
        <f t="shared" si="3"/>
        <v>200</v>
      </c>
      <c r="G84" s="105">
        <f t="shared" si="4"/>
        <v>1000</v>
      </c>
      <c r="H84" s="119"/>
      <c r="I84" t="str">
        <f t="shared" si="2"/>
        <v>"Bouteille en verre": {
 "Name" : "Bouteille en verre",
 "OV" : "Bottle, glass",
 "Category": "VARIOUS",
 "Weight" : 1000,
 "Price" : 200
  }</v>
      </c>
    </row>
    <row r="85" spans="1:9">
      <c r="A85" s="109" t="s">
        <v>649</v>
      </c>
      <c r="B85" s="109" t="s">
        <v>650</v>
      </c>
      <c r="C85" s="110" t="s">
        <v>84</v>
      </c>
      <c r="D85" s="110" t="s">
        <v>28</v>
      </c>
      <c r="E85" s="56" t="s">
        <v>844</v>
      </c>
      <c r="F85" s="105">
        <f t="shared" si="3"/>
        <v>1000</v>
      </c>
      <c r="G85" s="105" t="str">
        <f t="shared" si="4"/>
        <v>500</v>
      </c>
      <c r="H85" s="119"/>
      <c r="I85" t="str">
        <f t="shared" si="2"/>
        <v>"Cadenas": {
 "Name" : "Cadenas",
 "OV" : "Lock",
 "Category": "VARIOUS",
 "Weight" : 500,
 "Price" : 1000
  }</v>
      </c>
    </row>
    <row r="86" spans="1:9">
      <c r="A86" s="111" t="s">
        <v>651</v>
      </c>
      <c r="B86" s="111" t="s">
        <v>652</v>
      </c>
      <c r="C86" s="112" t="s">
        <v>46</v>
      </c>
      <c r="D86" s="112" t="s">
        <v>28</v>
      </c>
      <c r="E86" s="56" t="s">
        <v>844</v>
      </c>
      <c r="F86" s="105">
        <f t="shared" si="3"/>
        <v>100</v>
      </c>
      <c r="G86" s="105" t="str">
        <f t="shared" si="4"/>
        <v>500</v>
      </c>
      <c r="H86" s="119"/>
      <c r="I86" t="str">
        <f t="shared" si="2"/>
        <v>"Carquois": {
 "Name" : "Carquois",
 "OV" : "Quiver",
 "Category": "VARIOUS",
 "Weight" : 500,
 "Price" : 100
  }</v>
      </c>
    </row>
    <row r="87" spans="1:9">
      <c r="A87" s="109" t="s">
        <v>653</v>
      </c>
      <c r="B87" s="109" t="s">
        <v>654</v>
      </c>
      <c r="C87" s="110" t="s">
        <v>38</v>
      </c>
      <c r="D87" s="110" t="s">
        <v>53</v>
      </c>
      <c r="E87" s="56" t="s">
        <v>844</v>
      </c>
      <c r="F87" s="105">
        <f t="shared" si="3"/>
        <v>500</v>
      </c>
      <c r="G87" s="105">
        <f t="shared" si="4"/>
        <v>5000</v>
      </c>
      <c r="H87" s="119"/>
      <c r="I87" t="str">
        <f t="shared" si="2"/>
        <v>"Chaîne (3 m)": {
 "Name" : "Chaîne (3 m)",
 "OV" : "Chain",
 "Category": "VARIOUS",
 "Weight" : 5000,
 "Price" : 500
  }</v>
      </c>
    </row>
    <row r="88" spans="1:9">
      <c r="A88" s="111" t="s">
        <v>655</v>
      </c>
      <c r="B88" s="111" t="s">
        <v>656</v>
      </c>
      <c r="C88" s="112" t="s">
        <v>38</v>
      </c>
      <c r="D88" s="121" t="s">
        <v>437</v>
      </c>
      <c r="E88" s="56" t="s">
        <v>844</v>
      </c>
      <c r="F88" s="105">
        <f t="shared" si="3"/>
        <v>500</v>
      </c>
      <c r="G88" s="105" t="str">
        <f t="shared" si="4"/>
        <v>0</v>
      </c>
      <c r="H88" s="119"/>
      <c r="I88" t="str">
        <f t="shared" si="2"/>
        <v>"Chevalière": {
 "Name" : "Chevalière",
 "OV" : "Signet ring",
 "Category": "VARIOUS",
 "Weight" : 0,
 "Price" : 500
  }</v>
      </c>
    </row>
    <row r="89" spans="1:9">
      <c r="A89" s="109" t="s">
        <v>657</v>
      </c>
      <c r="B89" s="109" t="s">
        <v>658</v>
      </c>
      <c r="C89" s="110" t="s">
        <v>46</v>
      </c>
      <c r="D89" s="110" t="s">
        <v>33</v>
      </c>
      <c r="E89" s="56" t="s">
        <v>844</v>
      </c>
      <c r="F89" s="105">
        <f t="shared" si="3"/>
        <v>100</v>
      </c>
      <c r="G89" s="105">
        <f t="shared" si="4"/>
        <v>1000</v>
      </c>
      <c r="H89" s="119"/>
      <c r="I89" t="str">
        <f t="shared" si="2"/>
        <v>"Chausse-trappes (sac de 20)": {
 "Name" : "Chausse-trappes (sac de 20)",
 "OV" : "Caltrops",
 "Category": "VARIOUS",
 "Weight" : 1000,
 "Price" : 100
  }</v>
      </c>
    </row>
    <row r="90" spans="1:9">
      <c r="A90" s="111" t="s">
        <v>659</v>
      </c>
      <c r="B90" s="111" t="s">
        <v>660</v>
      </c>
      <c r="C90" s="112" t="s">
        <v>42</v>
      </c>
      <c r="D90" s="121" t="s">
        <v>437</v>
      </c>
      <c r="E90" s="56" t="s">
        <v>844</v>
      </c>
      <c r="F90" s="105">
        <f t="shared" si="3"/>
        <v>50</v>
      </c>
      <c r="G90" s="105" t="str">
        <f t="shared" si="4"/>
        <v>0</v>
      </c>
      <c r="H90" s="119"/>
      <c r="I90" t="str">
        <f t="shared" si="2"/>
        <v>"Cire à cacheter": {
 "Name" : "Cire à cacheter",
 "OV" : "Sealing wax",
 "Category": "VARIOUS",
 "Weight" : 0,
 "Price" : 50
  }</v>
      </c>
    </row>
    <row r="91" spans="1:9">
      <c r="A91" s="109" t="s">
        <v>661</v>
      </c>
      <c r="B91" s="109" t="s">
        <v>662</v>
      </c>
      <c r="C91" s="110" t="s">
        <v>46</v>
      </c>
      <c r="D91" s="122" t="s">
        <v>437</v>
      </c>
      <c r="E91" s="56" t="s">
        <v>844</v>
      </c>
      <c r="F91" s="105">
        <f t="shared" si="3"/>
        <v>100</v>
      </c>
      <c r="G91" s="105" t="str">
        <f t="shared" si="4"/>
        <v>0</v>
      </c>
      <c r="H91" s="119"/>
      <c r="I91" t="str">
        <f t="shared" si="2"/>
        <v>"Cloche": {
 "Name" : "Cloche",
 "OV" : "Bell",
 "Category": "VARIOUS",
 "Weight" : 0,
 "Price" : 100
  }</v>
      </c>
    </row>
    <row r="92" spans="1:9">
      <c r="A92" s="111" t="s">
        <v>663</v>
      </c>
      <c r="B92" s="111" t="s">
        <v>664</v>
      </c>
      <c r="C92" s="112" t="s">
        <v>38</v>
      </c>
      <c r="D92" s="112" t="s">
        <v>665</v>
      </c>
      <c r="E92" s="56" t="s">
        <v>844</v>
      </c>
      <c r="F92" s="105">
        <f t="shared" si="3"/>
        <v>500</v>
      </c>
      <c r="G92" s="105">
        <f t="shared" si="4"/>
        <v>12500</v>
      </c>
      <c r="H92" s="119"/>
      <c r="I92" t="str">
        <f t="shared" si="2"/>
        <v>"Coffre": {
 "Name" : "Coffre",
 "OV" : "Chest",
 "Category": "VARIOUS",
 "Weight" : 12500,
 "Price" : 500
  }</v>
      </c>
    </row>
    <row r="93" spans="1:9">
      <c r="A93" s="109" t="s">
        <v>666</v>
      </c>
      <c r="B93" s="109" t="s">
        <v>667</v>
      </c>
      <c r="C93" s="110" t="s">
        <v>46</v>
      </c>
      <c r="D93" s="110" t="s">
        <v>53</v>
      </c>
      <c r="E93" s="56" t="s">
        <v>844</v>
      </c>
      <c r="F93" s="105">
        <f t="shared" si="3"/>
        <v>100</v>
      </c>
      <c r="G93" s="105">
        <f t="shared" si="4"/>
        <v>5000</v>
      </c>
      <c r="H93" s="119"/>
      <c r="I93" t="str">
        <f t="shared" ref="I93:I106" si="5">""""&amp;A93&amp;""": {
 ""Name"" : """&amp;A93&amp;""",
 ""OV"" : """&amp;B93&amp;""",
 ""Category"": """&amp;E93&amp;""",
 ""Weight"" : "&amp;G93&amp;",
 ""Price"" : "&amp;F93&amp;"
  }"</f>
        <v>"Corde en chanvre (15 m)": {
 "Name" : "Corde en chanvre (15 m)",
 "OV" : "Rope, hempen",
 "Category": "VARIOUS",
 "Weight" : 5000,
 "Price" : 100
  }</v>
      </c>
    </row>
    <row r="94" spans="1:9">
      <c r="A94" s="111" t="s">
        <v>668</v>
      </c>
      <c r="B94" s="111" t="s">
        <v>669</v>
      </c>
      <c r="C94" s="112" t="s">
        <v>84</v>
      </c>
      <c r="D94" s="112" t="s">
        <v>60</v>
      </c>
      <c r="E94" s="56" t="s">
        <v>844</v>
      </c>
      <c r="F94" s="105">
        <f t="shared" si="3"/>
        <v>1000</v>
      </c>
      <c r="G94" s="105">
        <f t="shared" si="4"/>
        <v>2500</v>
      </c>
      <c r="H94" s="119"/>
      <c r="I94" t="str">
        <f t="shared" si="5"/>
        <v>"Corde en soie (15 m)": {
 "Name" : "Corde en soie (15 m)",
 "OV" : "Rope, silk",
 "Category": "VARIOUS",
 "Weight" : 2500,
 "Price" : 1000
  }</v>
      </c>
    </row>
    <row r="95" spans="1:9">
      <c r="A95" s="109" t="s">
        <v>670</v>
      </c>
      <c r="B95" s="109" t="s">
        <v>671</v>
      </c>
      <c r="C95" s="110" t="s">
        <v>42</v>
      </c>
      <c r="D95" s="110" t="s">
        <v>45</v>
      </c>
      <c r="E95" s="56" t="s">
        <v>844</v>
      </c>
      <c r="F95" s="105">
        <f t="shared" si="3"/>
        <v>50</v>
      </c>
      <c r="G95" s="105">
        <f t="shared" si="4"/>
        <v>1500</v>
      </c>
      <c r="H95" s="119"/>
      <c r="I95" t="str">
        <f t="shared" si="5"/>
        <v>"Couverture": {
 "Name" : "Couverture",
 "OV" : "Blanket",
 "Category": "VARIOUS",
 "Weight" : 1500,
 "Price" : 50
  }</v>
      </c>
    </row>
    <row r="96" spans="1:9">
      <c r="A96" s="111" t="s">
        <v>672</v>
      </c>
      <c r="B96" s="111" t="s">
        <v>673</v>
      </c>
      <c r="C96" s="112" t="s">
        <v>644</v>
      </c>
      <c r="D96" s="121" t="s">
        <v>437</v>
      </c>
      <c r="E96" s="56" t="s">
        <v>844</v>
      </c>
      <c r="F96" s="105">
        <f t="shared" si="3"/>
        <v>1</v>
      </c>
      <c r="G96" s="105" t="str">
        <f t="shared" si="4"/>
        <v>0</v>
      </c>
      <c r="H96" s="119"/>
      <c r="I96" t="str">
        <f t="shared" si="5"/>
        <v>"Craie (un morceau)": {
 "Name" : "Craie (un morceau)",
 "OV" : "Chalk",
 "Category": "VARIOUS",
 "Weight" : 0,
 "Price" : 1
  }</v>
      </c>
    </row>
    <row r="97" spans="1:9">
      <c r="A97" s="109" t="s">
        <v>674</v>
      </c>
      <c r="B97" s="109" t="s">
        <v>675</v>
      </c>
      <c r="C97" s="110" t="s">
        <v>676</v>
      </c>
      <c r="D97" s="110" t="s">
        <v>23</v>
      </c>
      <c r="E97" s="56" t="s">
        <v>844</v>
      </c>
      <c r="F97" s="105">
        <f t="shared" si="3"/>
        <v>2</v>
      </c>
      <c r="G97" s="105">
        <f t="shared" si="4"/>
        <v>2000</v>
      </c>
      <c r="H97" s="119"/>
      <c r="I97" t="str">
        <f t="shared" si="5"/>
        <v>"Cruche ou pichet": {
 "Name" : "Cruche ou pichet",
 "OV" : "Jug or pitcher",
 "Category": "VARIOUS",
 "Weight" : 2000,
 "Price" : 2
  }</v>
      </c>
    </row>
    <row r="98" spans="1:9">
      <c r="A98" s="111" t="s">
        <v>677</v>
      </c>
      <c r="B98" s="111" t="s">
        <v>678</v>
      </c>
      <c r="C98" s="112" t="s">
        <v>61</v>
      </c>
      <c r="D98" s="112" t="s">
        <v>28</v>
      </c>
      <c r="E98" s="56" t="s">
        <v>844</v>
      </c>
      <c r="F98" s="105">
        <f t="shared" si="3"/>
        <v>2500</v>
      </c>
      <c r="G98" s="105" t="str">
        <f t="shared" si="4"/>
        <v>500</v>
      </c>
      <c r="H98" s="119"/>
      <c r="I98" t="str">
        <f t="shared" si="5"/>
        <v>"Eau bénite (flasque)": {
 "Name" : "Eau bénite (flasque)",
 "OV" : "Holy Water",
 "Category": "VARIOUS",
 "Weight" : 500,
 "Price" : 2500
  }</v>
      </c>
    </row>
    <row r="99" spans="1:9">
      <c r="A99" s="109" t="s">
        <v>679</v>
      </c>
      <c r="B99" s="109" t="s">
        <v>680</v>
      </c>
      <c r="C99" s="110" t="s">
        <v>34</v>
      </c>
      <c r="D99" s="110" t="s">
        <v>665</v>
      </c>
      <c r="E99" s="56" t="s">
        <v>844</v>
      </c>
      <c r="F99" s="105">
        <f t="shared" si="3"/>
        <v>10</v>
      </c>
      <c r="G99" s="105">
        <f t="shared" si="4"/>
        <v>12500</v>
      </c>
      <c r="H99" s="119"/>
      <c r="I99" t="str">
        <f t="shared" si="5"/>
        <v>"Échelle (3 m)": {
 "Name" : "Échelle (3 m)",
 "OV" : "Ladder",
 "Category": "VARIOUS",
 "Weight" : 12500,
 "Price" : 10
  }</v>
      </c>
    </row>
    <row r="100" spans="1:9">
      <c r="A100" s="111" t="s">
        <v>681</v>
      </c>
      <c r="B100" s="111" t="s">
        <v>682</v>
      </c>
      <c r="C100" s="112" t="s">
        <v>84</v>
      </c>
      <c r="D100" s="121" t="s">
        <v>437</v>
      </c>
      <c r="E100" s="56" t="s">
        <v>844</v>
      </c>
      <c r="F100" s="105">
        <f t="shared" si="3"/>
        <v>1000</v>
      </c>
      <c r="G100" s="105" t="str">
        <f t="shared" si="4"/>
        <v>0</v>
      </c>
      <c r="H100" s="119"/>
      <c r="I100" t="str">
        <f t="shared" si="5"/>
        <v>"Encre (bouteille de 30 ml)": {
 "Name" : "Encre (bouteille de 30 ml)",
 "OV" : "Ink",
 "Category": "VARIOUS",
 "Weight" : 0,
 "Price" : 1000
  }</v>
      </c>
    </row>
    <row r="101" spans="1:9">
      <c r="A101" s="109" t="s">
        <v>683</v>
      </c>
      <c r="B101" s="109" t="s">
        <v>684</v>
      </c>
      <c r="C101" s="110" t="s">
        <v>61</v>
      </c>
      <c r="D101" s="110" t="s">
        <v>497</v>
      </c>
      <c r="E101" s="56" t="s">
        <v>844</v>
      </c>
      <c r="F101" s="105">
        <f t="shared" si="3"/>
        <v>2500</v>
      </c>
      <c r="G101" s="105">
        <f t="shared" si="4"/>
        <v>6000</v>
      </c>
      <c r="H101" s="119"/>
      <c r="I101" t="str">
        <f t="shared" si="5"/>
        <v>"Équipement d’escalade": {
 "Name" : "Équipement d’escalade",
 "OV" : "Climber’s Kit",
 "Category": "VARIOUS",
 "Weight" : 6000,
 "Price" : 2500
  }</v>
      </c>
    </row>
    <row r="102" spans="1:9">
      <c r="A102" s="111" t="s">
        <v>685</v>
      </c>
      <c r="B102" s="111" t="s">
        <v>686</v>
      </c>
      <c r="C102" s="112" t="s">
        <v>46</v>
      </c>
      <c r="D102" s="112" t="s">
        <v>28</v>
      </c>
      <c r="E102" s="56" t="s">
        <v>844</v>
      </c>
      <c r="F102" s="105">
        <f t="shared" si="3"/>
        <v>100</v>
      </c>
      <c r="G102" s="105" t="str">
        <f t="shared" si="4"/>
        <v>500</v>
      </c>
      <c r="H102" s="119"/>
      <c r="I102" t="str">
        <f t="shared" si="5"/>
        <v>"Étui à carreaux": {
 "Name" : "Étui à carreaux",
 "OV" : "Case, Crossbow Bolt",
 "Category": "VARIOUS",
 "Weight" : 500,
 "Price" : 100
  }</v>
      </c>
    </row>
    <row r="103" spans="1:9">
      <c r="A103" s="109" t="s">
        <v>687</v>
      </c>
      <c r="B103" s="109" t="s">
        <v>688</v>
      </c>
      <c r="C103" s="110" t="s">
        <v>46</v>
      </c>
      <c r="D103" s="110" t="s">
        <v>28</v>
      </c>
      <c r="E103" s="56" t="s">
        <v>844</v>
      </c>
      <c r="F103" s="105">
        <f t="shared" si="3"/>
        <v>100</v>
      </c>
      <c r="G103" s="105" t="str">
        <f t="shared" si="4"/>
        <v>500</v>
      </c>
      <c r="H103" s="119"/>
      <c r="I103" t="str">
        <f t="shared" si="5"/>
        <v>"Étui à cartes ou parchemins": {
 "Name" : "Étui à cartes ou parchemins",
 "OV" : "Case, Map or Scroll",
 "Category": "VARIOUS",
 "Weight" : 500,
 "Price" : 100
  }</v>
      </c>
    </row>
    <row r="104" spans="1:9">
      <c r="A104" s="111" t="s">
        <v>689</v>
      </c>
      <c r="B104" s="111" t="s">
        <v>690</v>
      </c>
      <c r="C104" s="112" t="s">
        <v>81</v>
      </c>
      <c r="D104" s="112" t="s">
        <v>28</v>
      </c>
      <c r="E104" s="56" t="s">
        <v>844</v>
      </c>
      <c r="F104" s="105">
        <f t="shared" si="3"/>
        <v>5000</v>
      </c>
      <c r="G104" s="105" t="str">
        <f t="shared" si="4"/>
        <v>500</v>
      </c>
      <c r="H104" s="119"/>
      <c r="I104" t="str">
        <f t="shared" si="5"/>
        <v>"Feu grégeois (flasque)": {
 "Name" : "Feu grégeois (flasque)",
 "OV" : "Alchemist’s Fire",
 "Category": "VARIOUS",
 "Weight" : 500,
 "Price" : 5000
  }</v>
      </c>
    </row>
    <row r="105" spans="1:9">
      <c r="A105" s="109" t="s">
        <v>691</v>
      </c>
      <c r="B105" s="109" t="s">
        <v>692</v>
      </c>
      <c r="C105" s="110" t="s">
        <v>46</v>
      </c>
      <c r="D105" s="122" t="s">
        <v>437</v>
      </c>
      <c r="E105" s="56" t="s">
        <v>844</v>
      </c>
      <c r="F105" s="105">
        <f t="shared" si="3"/>
        <v>100</v>
      </c>
      <c r="G105" s="105" t="str">
        <f t="shared" si="4"/>
        <v>0</v>
      </c>
      <c r="H105" s="119"/>
      <c r="I105" t="str">
        <f t="shared" si="5"/>
        <v>"Fiole (10 cl)": {
 "Name" : "Fiole (10 cl)",
 "OV" : "Vial",
 "Category": "VARIOUS",
 "Weight" : 0,
 "Price" : 100
  }</v>
      </c>
    </row>
    <row r="106" spans="1:9">
      <c r="A106" s="111" t="s">
        <v>693</v>
      </c>
      <c r="B106" s="111" t="s">
        <v>694</v>
      </c>
      <c r="C106" s="112" t="s">
        <v>676</v>
      </c>
      <c r="D106" s="112" t="s">
        <v>28</v>
      </c>
      <c r="E106" s="56" t="s">
        <v>844</v>
      </c>
      <c r="F106" s="105">
        <f t="shared" si="3"/>
        <v>2</v>
      </c>
      <c r="G106" s="105" t="str">
        <f t="shared" si="4"/>
        <v>500</v>
      </c>
      <c r="H106" s="119"/>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0"/>
  <sheetViews>
    <sheetView workbookViewId="0">
      <selection activeCell="E1" sqref="E1:E1048576"/>
    </sheetView>
  </sheetViews>
  <sheetFormatPr baseColWidth="10" defaultRowHeight="15"/>
  <cols>
    <col min="2" max="2" width="30.85546875" customWidth="1"/>
    <col min="3" max="3" width="30.28515625" customWidth="1"/>
    <col min="4" max="4" width="19" customWidth="1"/>
    <col min="5" max="5" width="16.42578125" customWidth="1"/>
    <col min="6" max="6" width="16.85546875" customWidth="1"/>
    <col min="7" max="7" width="17.140625" customWidth="1"/>
    <col min="8" max="8" width="8.85546875" customWidth="1"/>
    <col min="9" max="9" width="68.85546875" customWidth="1"/>
    <col min="10" max="10" width="26.7109375" customWidth="1"/>
    <col min="11" max="11" width="26.7109375" style="259" customWidth="1"/>
    <col min="12" max="12" width="8.140625" customWidth="1"/>
  </cols>
  <sheetData>
    <row r="1" spans="1:13">
      <c r="A1" s="186" t="s">
        <v>1310</v>
      </c>
      <c r="B1" s="186" t="s">
        <v>1308</v>
      </c>
      <c r="C1" s="186" t="s">
        <v>1309</v>
      </c>
      <c r="D1" s="186" t="s">
        <v>15</v>
      </c>
      <c r="E1" s="186" t="s">
        <v>1311</v>
      </c>
      <c r="F1" s="186" t="s">
        <v>1312</v>
      </c>
      <c r="G1" s="186" t="s">
        <v>1313</v>
      </c>
      <c r="H1" s="186" t="s">
        <v>1314</v>
      </c>
      <c r="I1" s="186" t="s">
        <v>1315</v>
      </c>
      <c r="J1" s="186" t="s">
        <v>1316</v>
      </c>
      <c r="K1" s="258" t="s">
        <v>13</v>
      </c>
      <c r="M1" s="185"/>
    </row>
    <row r="2" spans="1:13">
      <c r="A2">
        <v>0</v>
      </c>
      <c r="B2" t="s">
        <v>1347</v>
      </c>
      <c r="D2" t="s">
        <v>1348</v>
      </c>
      <c r="E2" t="s">
        <v>3134</v>
      </c>
      <c r="F2" t="s">
        <v>1326</v>
      </c>
      <c r="G2" t="s">
        <v>1313</v>
      </c>
      <c r="I2" t="s">
        <v>1350</v>
      </c>
      <c r="J2" t="s">
        <v>1351</v>
      </c>
      <c r="K2" s="259" t="s">
        <v>3231</v>
      </c>
      <c r="M2" t="str">
        <f>""""&amp;B2&amp;""": {
  ""Name"" : """&amp;B2&amp;""",
  ""OV"" : """&amp;D2&amp;""",
  ""Level"" : "&amp;A2&amp;",
  ""BBE"" : """&amp;C2&amp;""",
  ""School"" : """&amp;PROPER(E2)&amp;""",
  ""Incantation"" : """&amp;F2&amp;""",
  ""Type"" : """&amp;G2&amp;H2&amp;""",
  ""Description"" : """&amp;I2&amp;""",
  ""Classes"" :["&amp;K2&amp;"]
   }"</f>
        <v>"Amis": {
  "Name" : "Amis",
  "OV" : "Friends",
  "Level" : 0,
  "BBE" : "",
  "School" : "Enchantement",
  "Incantation" : "1 action",
  "Type" : "Concentration",
  "Description" : "Le lanceur obtient l'avantage aux jets de Charisme contre une créature choisie qui ne lui est pas hostile.",
  "Classes" :["BARD", "SORCERER", "MAGICIAN", "WIZARD"]
   }</v>
      </c>
    </row>
    <row r="3" spans="1:13">
      <c r="A3">
        <v>0</v>
      </c>
      <c r="B3" t="s">
        <v>1410</v>
      </c>
      <c r="C3" t="s">
        <v>1411</v>
      </c>
      <c r="D3" t="s">
        <v>1412</v>
      </c>
      <c r="E3" t="s">
        <v>3137</v>
      </c>
      <c r="F3" t="s">
        <v>1326</v>
      </c>
      <c r="I3" t="s">
        <v>1413</v>
      </c>
      <c r="J3" t="s">
        <v>1328</v>
      </c>
      <c r="K3" s="259" t="s">
        <v>3188</v>
      </c>
      <c r="M3" t="str">
        <f t="shared" ref="M3:M66" si="0">""""&amp;B3&amp;""": {
  ""Name"" : """&amp;B3&amp;""",
  ""OV"" : """&amp;D3&amp;""",
  ""Level"" : "&amp;A3&amp;",
  ""BBE"" : """&amp;C3&amp;""",
  ""School"" : """&amp;PROPER(E3)&amp;""",
  ""Incantation"" : """&amp;F3&amp;""",
  ""Type"" : """&amp;G3&amp;H3&amp;""",
  ""Description"" : """&amp;I3&amp;""",
  ""Classes"" :["&amp;K3&amp;"]
   }"</f>
        <v>"Aspersion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v>
      </c>
    </row>
    <row r="4" spans="1:13">
      <c r="A4">
        <v>0</v>
      </c>
      <c r="B4" t="s">
        <v>1417</v>
      </c>
      <c r="D4" t="s">
        <v>1418</v>
      </c>
      <c r="E4" t="s">
        <v>1419</v>
      </c>
      <c r="F4" t="s">
        <v>1326</v>
      </c>
      <c r="G4" t="s">
        <v>1313</v>
      </c>
      <c r="I4" t="s">
        <v>1420</v>
      </c>
      <c r="J4" t="s">
        <v>1328</v>
      </c>
      <c r="K4" s="259" t="s">
        <v>3177</v>
      </c>
      <c r="M4" t="str">
        <f t="shared" si="0"/>
        <v>"Assistance": {
  "Name" : "Assistance",
  "OV" : "Guidance",
  "Level" : 0,
  "BBE" : "",
  "School" : "Divination",
  "Incantation" : "1 action",
  "Type" : "Concentration",
  "Description" : "La cible peut ajouter 1d4 à un jet de caractéristique de son choix.",
  "Classes" :["CLERK", "DRUID"]
   }</v>
      </c>
    </row>
    <row r="5" spans="1:13">
      <c r="A5">
        <v>0</v>
      </c>
      <c r="B5" t="s">
        <v>1617</v>
      </c>
      <c r="D5" t="s">
        <v>1618</v>
      </c>
      <c r="E5" t="s">
        <v>1361</v>
      </c>
      <c r="F5" t="s">
        <v>1326</v>
      </c>
      <c r="I5" t="s">
        <v>1619</v>
      </c>
      <c r="J5" t="s">
        <v>1328</v>
      </c>
      <c r="K5" s="259" t="s">
        <v>3232</v>
      </c>
      <c r="M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v>
      </c>
    </row>
    <row r="6" spans="1:13">
      <c r="A6">
        <v>0</v>
      </c>
      <c r="B6" t="s">
        <v>1635</v>
      </c>
      <c r="D6" t="s">
        <v>1636</v>
      </c>
      <c r="E6" t="s">
        <v>1325</v>
      </c>
      <c r="F6" t="s">
        <v>1326</v>
      </c>
      <c r="I6" t="s">
        <v>1637</v>
      </c>
      <c r="J6" t="s">
        <v>1322</v>
      </c>
      <c r="K6" s="259" t="s">
        <v>3189</v>
      </c>
      <c r="M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v>
      </c>
    </row>
    <row r="7" spans="1:13">
      <c r="A7">
        <v>0</v>
      </c>
      <c r="B7" t="s">
        <v>1659</v>
      </c>
      <c r="C7" t="s">
        <v>1660</v>
      </c>
      <c r="D7" t="s">
        <v>1661</v>
      </c>
      <c r="E7" t="s">
        <v>1419</v>
      </c>
      <c r="F7" t="s">
        <v>1326</v>
      </c>
      <c r="G7" t="s">
        <v>1313</v>
      </c>
      <c r="I7" t="s">
        <v>1662</v>
      </c>
      <c r="J7" t="s">
        <v>1328</v>
      </c>
      <c r="K7" s="259" t="s">
        <v>3231</v>
      </c>
      <c r="M7" t="str">
        <f t="shared" si="0"/>
        <v>"Coup au but": {
  "Name" : "Coup au but",
  "OV" : "True Strike",
  "Level" : 0,
  "BBE" : "Viser juste",
  "School" : "Divination",
  "Incantation" : "1 action",
  "Type" : "Concentration",
  "Description" : "Le lanceur obtient l'avantage à son prochain jet d'attaque contre une cible.",
  "Classes" :["BARD", "SORCERER", "MAGICIAN", "WIZARD"]
   }</v>
      </c>
    </row>
    <row r="8" spans="1:13">
      <c r="A8">
        <v>0</v>
      </c>
      <c r="B8" t="s">
        <v>1663</v>
      </c>
      <c r="D8" t="s">
        <v>1664</v>
      </c>
      <c r="E8" t="s">
        <v>1395</v>
      </c>
      <c r="F8" t="s">
        <v>1326</v>
      </c>
      <c r="I8" t="s">
        <v>1665</v>
      </c>
      <c r="J8" t="s">
        <v>1322</v>
      </c>
      <c r="K8" s="259" t="s">
        <v>3233</v>
      </c>
      <c r="M8" t="str">
        <f t="shared" si="0"/>
        <v>"Coup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v>
      </c>
    </row>
    <row r="9" spans="1:13">
      <c r="A9">
        <v>0</v>
      </c>
      <c r="B9" t="s">
        <v>1705</v>
      </c>
      <c r="C9" t="s">
        <v>1706</v>
      </c>
      <c r="D9" t="s">
        <v>1707</v>
      </c>
      <c r="E9" t="s">
        <v>1395</v>
      </c>
      <c r="F9" t="s">
        <v>1326</v>
      </c>
      <c r="I9" t="s">
        <v>1708</v>
      </c>
      <c r="J9" t="s">
        <v>1328</v>
      </c>
      <c r="K9" s="259" t="s">
        <v>3234</v>
      </c>
      <c r="M9" t="str">
        <f t="shared" si="0"/>
        <v>"Décharge occulte": {
  "Name" : "Décharge occulte",
  "OV" : "Eldritch Blast",
  "Level" : 0,
  "BBE" : "Explosion occulte",
  "School" : "Évocation",
  "Incantation" : "1 action",
  "Type" : "",
  "Description" : "Si l'attaque avec un sort touche, inflige 1d10 dégâts de force (nbre de rayons/niv).",
  "Classes" :["WIZARD"]
   }</v>
      </c>
    </row>
    <row r="10" spans="1:13">
      <c r="A10">
        <v>0</v>
      </c>
      <c r="B10" t="s">
        <v>1777</v>
      </c>
      <c r="D10" t="s">
        <v>1778</v>
      </c>
      <c r="E10" t="s">
        <v>1325</v>
      </c>
      <c r="F10" t="s">
        <v>1326</v>
      </c>
      <c r="I10" t="s">
        <v>1779</v>
      </c>
      <c r="J10" t="s">
        <v>1328</v>
      </c>
      <c r="K10" s="259" t="s">
        <v>3178</v>
      </c>
      <c r="M10" t="str">
        <f t="shared" si="0"/>
        <v>"Druidisme": {
  "Name" : "Druidisme",
  "OV" : "Druidcraft",
  "Level" : 0,
  "BBE" : "",
  "School" : "Transmutation",
  "Incantation" : "1 action",
  "Type" : "",
  "Description" : "Permet d'obtenir divers effets mineurs en rapport avec la nature (prévision météo, floraison, effet sensoriel, etc).",
  "Classes" :["DRUID"]
   }</v>
      </c>
    </row>
    <row r="11" spans="1:13">
      <c r="A11">
        <v>0</v>
      </c>
      <c r="B11" t="s">
        <v>1803</v>
      </c>
      <c r="D11" t="s">
        <v>1804</v>
      </c>
      <c r="E11" t="s">
        <v>1338</v>
      </c>
      <c r="F11" t="s">
        <v>1326</v>
      </c>
      <c r="G11" t="s">
        <v>1313</v>
      </c>
      <c r="I11" t="s">
        <v>1805</v>
      </c>
      <c r="J11" t="s">
        <v>1322</v>
      </c>
      <c r="K11" s="259" t="s">
        <v>3235</v>
      </c>
      <c r="M11" t="str">
        <f t="shared" si="0"/>
        <v>"Embrasement":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v>
      </c>
    </row>
    <row r="12" spans="1:13">
      <c r="A12">
        <v>0</v>
      </c>
      <c r="B12" t="s">
        <v>1849</v>
      </c>
      <c r="D12" t="s">
        <v>1850</v>
      </c>
      <c r="E12" t="s">
        <v>1338</v>
      </c>
      <c r="F12" t="s">
        <v>1326</v>
      </c>
      <c r="I12" t="s">
        <v>1851</v>
      </c>
      <c r="J12" t="s">
        <v>1852</v>
      </c>
      <c r="K12" s="259" t="s">
        <v>3232</v>
      </c>
      <c r="M12" t="str">
        <f t="shared" si="0"/>
        <v>"Explosion de lames": {
  "Name" : "Explosion de lames",
  "OV" : "Sword Burst",
  "Level" : 0,
  "BBE" : "",
  "School" : "Invocation",
  "Incantation" : "1 action",
  "Type" : "",
  "Description" : "Les créatures dans un rayon de 1,50 m doivent réussir un JdS de Dex. ou subir 1d6 de force (dégâts/niv).",
  "Classes" :["SORCERER", "MAGICIAN", "WIZARD"]
   }</v>
      </c>
    </row>
    <row r="13" spans="1:13">
      <c r="A13">
        <v>0</v>
      </c>
      <c r="B13" t="s">
        <v>1863</v>
      </c>
      <c r="C13" t="s">
        <v>1864</v>
      </c>
      <c r="D13" t="s">
        <v>1865</v>
      </c>
      <c r="E13" t="s">
        <v>1325</v>
      </c>
      <c r="F13" t="s">
        <v>1326</v>
      </c>
      <c r="I13" t="s">
        <v>1866</v>
      </c>
      <c r="J13" t="s">
        <v>1322</v>
      </c>
      <c r="K13" s="259" t="s">
        <v>3189</v>
      </c>
      <c r="M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v>
      </c>
    </row>
    <row r="14" spans="1:13">
      <c r="A14">
        <v>0</v>
      </c>
      <c r="B14" t="s">
        <v>1856</v>
      </c>
      <c r="C14" t="s">
        <v>1857</v>
      </c>
      <c r="D14" t="s">
        <v>1858</v>
      </c>
      <c r="E14" t="s">
        <v>1325</v>
      </c>
      <c r="F14" t="s">
        <v>1326</v>
      </c>
      <c r="I14" t="s">
        <v>1859</v>
      </c>
      <c r="J14" t="s">
        <v>1322</v>
      </c>
      <c r="K14" s="259" t="s">
        <v>3189</v>
      </c>
      <c r="M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v>
      </c>
    </row>
    <row r="15" spans="1:13">
      <c r="A15">
        <v>0</v>
      </c>
      <c r="B15" t="s">
        <v>1887</v>
      </c>
      <c r="D15" t="s">
        <v>1888</v>
      </c>
      <c r="E15" t="s">
        <v>1395</v>
      </c>
      <c r="F15" t="s">
        <v>1326</v>
      </c>
      <c r="I15" t="s">
        <v>1889</v>
      </c>
      <c r="J15" t="s">
        <v>1328</v>
      </c>
      <c r="K15" s="259" t="s">
        <v>3173</v>
      </c>
      <c r="M15" t="str">
        <f t="shared" si="0"/>
        <v>"Flamme sacrée": {
  "Name" : "Flamme sacrée",
  "OV" : "Sacred Flame",
  "Level" : 0,
  "BBE" : "",
  "School" : "Évocation",
  "Incantation" : "1 action",
  "Type" : "",
  "Description" : "La cible doit réussir un JdS de Dex. ou subir 1d8 dégâts radiant (dégâts/niv).",
  "Classes" :["CLERK"]
   }</v>
      </c>
    </row>
    <row r="16" spans="1:13">
      <c r="A16">
        <v>0</v>
      </c>
      <c r="B16" t="s">
        <v>1936</v>
      </c>
      <c r="D16" t="s">
        <v>1937</v>
      </c>
      <c r="E16" t="s">
        <v>1325</v>
      </c>
      <c r="F16" t="s">
        <v>1326</v>
      </c>
      <c r="I16" t="s">
        <v>1938</v>
      </c>
      <c r="J16" t="s">
        <v>1351</v>
      </c>
      <c r="K16" s="259" t="s">
        <v>3178</v>
      </c>
      <c r="M16" t="str">
        <f t="shared" si="0"/>
        <v>"Fouet épineux": {
  "Name" : "Fouet épineux",
  "OV" : "Thorn Whip",
  "Level" : 0,
  "BBE" : "",
  "School" : "Transmutation",
  "Incantation" : "1 action",
  "Type" : "",
  "Description" : "Si l'attaque touche, inflige 1d6 dégâts perforant et tire la cible (taille G max) sur 3 m (dégâts/niv).",
  "Classes" :["DRUID"]
   }</v>
      </c>
    </row>
    <row r="17" spans="1:13">
      <c r="A17">
        <v>0</v>
      </c>
      <c r="B17" t="s">
        <v>1939</v>
      </c>
      <c r="C17" t="s">
        <v>1940</v>
      </c>
      <c r="D17" t="s">
        <v>1941</v>
      </c>
      <c r="E17" t="s">
        <v>1395</v>
      </c>
      <c r="F17" t="s">
        <v>1326</v>
      </c>
      <c r="I17" t="s">
        <v>1942</v>
      </c>
      <c r="J17" t="s">
        <v>1852</v>
      </c>
      <c r="K17" s="259" t="s">
        <v>3232</v>
      </c>
      <c r="M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v>
      </c>
    </row>
    <row r="18" spans="1:13">
      <c r="A18">
        <v>0</v>
      </c>
      <c r="B18" t="s">
        <v>1972</v>
      </c>
      <c r="D18" t="s">
        <v>1973</v>
      </c>
      <c r="E18" t="s">
        <v>1395</v>
      </c>
      <c r="F18" t="s">
        <v>1326</v>
      </c>
      <c r="I18" t="s">
        <v>1974</v>
      </c>
      <c r="J18" t="s">
        <v>1322</v>
      </c>
      <c r="K18" s="259" t="s">
        <v>3237</v>
      </c>
      <c r="M18" t="str">
        <f t="shared" si="0"/>
        <v>"Gelure": {
  "Name" : "Gelure",
  "OV" : "Frostbite",
  "Level" : 0,
  "BBE" : "",
  "School" : "Évocation",
  "Incantation" : "1 action",
  "Type" : "",
  "Description" : "La cible doit réussir un JdS de Con. ou subir 1d6 dégâts de froid et avoir un désavantage à l'attaque (dégâts/niv).",
  "Classes" :["CLERK", "DRUID", "SORCERER", "MAGICIAN", "WIZARD"]
   }</v>
      </c>
    </row>
    <row r="19" spans="1:13">
      <c r="A19">
        <v>0</v>
      </c>
      <c r="B19" t="s">
        <v>1975</v>
      </c>
      <c r="C19" t="s">
        <v>1976</v>
      </c>
      <c r="D19" t="s">
        <v>1977</v>
      </c>
      <c r="E19" t="s">
        <v>1361</v>
      </c>
      <c r="F19" t="s">
        <v>1326</v>
      </c>
      <c r="I19" t="s">
        <v>1978</v>
      </c>
      <c r="J19" t="s">
        <v>1322</v>
      </c>
      <c r="K19" s="259" t="s">
        <v>3236</v>
      </c>
      <c r="M19" t="str">
        <f t="shared" si="0"/>
        <v>"Glas funèbre": {
  "Name" : "Glas funèbre",
  "OV" : "Toll the Dead",
  "Level" : 0,
  "BBE" : "Sonner le glas",
  "School" : "Nécromancie",
  "Incantation" : "1 action",
  "Type" : "",
  "Description" : "La cible doit réussir un JdS de Sag. ou subir 1d8 ou 1d12 dégâts nécrotiques (dégâts/niv).",
  "Classes" :["MAGICIAN", "WIZARD"]
   }</v>
      </c>
    </row>
    <row r="20" spans="1:13">
      <c r="A20">
        <v>0</v>
      </c>
      <c r="B20" t="s">
        <v>1985</v>
      </c>
      <c r="D20" t="s">
        <v>1986</v>
      </c>
      <c r="E20" t="s">
        <v>1325</v>
      </c>
      <c r="F20" t="s">
        <v>1391</v>
      </c>
      <c r="I20" t="s">
        <v>1987</v>
      </c>
      <c r="J20" t="s">
        <v>1328</v>
      </c>
      <c r="K20" s="259" t="s">
        <v>3178</v>
      </c>
      <c r="M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"Classes" :["DRUID"]
   }</v>
      </c>
    </row>
    <row r="21" spans="1:13">
      <c r="A21">
        <v>0</v>
      </c>
      <c r="B21" t="s">
        <v>2015</v>
      </c>
      <c r="D21" t="s">
        <v>2016</v>
      </c>
      <c r="E21" t="s">
        <v>1368</v>
      </c>
      <c r="F21" t="s">
        <v>1326</v>
      </c>
      <c r="I21" t="s">
        <v>2017</v>
      </c>
      <c r="J21" t="s">
        <v>1328</v>
      </c>
      <c r="K21" s="259" t="s">
        <v>3231</v>
      </c>
      <c r="M21" t="str">
        <f t="shared" si="0"/>
        <v>"Illusion mineure": {
  "Name" : "Illusion mineure",
  "OV" : "Minor Illusion",
  "Level" : 0,
  "BBE" : "",
  "School" : "Illusion",
  "Incantation" : "1 action",
  "Type" : "",
  "Description" : "Crée l'illusion d'un son ou d'une image immobile pas plus grande qu'un cube de 1,50 m.",
  "Classes" :["BARD", "SORCERER", "MAGICIAN", "WIZARD"]
   }</v>
      </c>
    </row>
    <row r="22" spans="1:13">
      <c r="A22">
        <v>0</v>
      </c>
      <c r="B22" t="s">
        <v>2039</v>
      </c>
      <c r="D22" t="s">
        <v>2039</v>
      </c>
      <c r="E22" t="s">
        <v>1338</v>
      </c>
      <c r="F22" t="s">
        <v>1326</v>
      </c>
      <c r="I22" t="s">
        <v>2040</v>
      </c>
      <c r="J22" t="s">
        <v>1322</v>
      </c>
      <c r="K22" s="259" t="s">
        <v>3235</v>
      </c>
      <c r="M22" t="str">
        <f t="shared" si="0"/>
        <v>"Infestation": {
  "Name" : "Infestation",
  "OV" : "Infestation",
  "Level" : 0,
  "BBE" : "",
  "School" : "Invocation",
  "Incantation" : "1 action",
  "Type" : "",
  "Description" : "La cible doit réussir un JdS de Con. ou subir 1d6 dégâts de poison et se déplacer de 1,50 m au hasard (dégâts/niv).",
  "Classes" :["DRUID", "SORCERER", "MAGICIAN", "WIZARD"]
   }</v>
      </c>
    </row>
    <row r="23" spans="1:13">
      <c r="A23">
        <v>0</v>
      </c>
      <c r="B23" t="s">
        <v>2106</v>
      </c>
      <c r="D23" t="s">
        <v>2107</v>
      </c>
      <c r="E23" t="s">
        <v>1395</v>
      </c>
      <c r="F23" t="s">
        <v>1326</v>
      </c>
      <c r="I23" t="s">
        <v>2108</v>
      </c>
      <c r="J23" t="s">
        <v>1852</v>
      </c>
      <c r="K23" s="259" t="s">
        <v>3232</v>
      </c>
      <c r="M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v>
      </c>
    </row>
    <row r="24" spans="1:13">
      <c r="A24">
        <v>0</v>
      </c>
      <c r="B24" t="s">
        <v>2115</v>
      </c>
      <c r="D24" t="s">
        <v>2116</v>
      </c>
      <c r="E24" t="s">
        <v>1395</v>
      </c>
      <c r="F24" t="s">
        <v>1326</v>
      </c>
      <c r="I24" t="s">
        <v>2117</v>
      </c>
      <c r="J24" t="s">
        <v>1852</v>
      </c>
      <c r="K24" s="259" t="s">
        <v>3232</v>
      </c>
      <c r="M24" t="str">
        <f t="shared" si="0"/>
        <v>"Lame tonnante": {
  "Name" : "Lame tonnante",
  "OV" : "Booming Blade",
  "Level" : 0,
  "BBE" : "",
  "School" : "Évocation",
  "Incantation" : "1 action",
  "Type" : "",
  "Description" : "Si une attaque avec une arme touche, inflige 1d8 dégâts de tonnerre si la cible bouge (dégâts/niv).",
  "Classes" :["SORCERER", "MAGICIAN", "WIZARD"]
   }</v>
      </c>
    </row>
    <row r="25" spans="1:13">
      <c r="A25">
        <v>0</v>
      </c>
      <c r="B25" t="s">
        <v>2164</v>
      </c>
      <c r="D25" t="s">
        <v>2165</v>
      </c>
      <c r="E25" t="s">
        <v>1395</v>
      </c>
      <c r="F25" t="s">
        <v>1326</v>
      </c>
      <c r="I25" t="s">
        <v>2166</v>
      </c>
      <c r="J25" t="s">
        <v>1328</v>
      </c>
      <c r="K25" s="259" t="s">
        <v>3192</v>
      </c>
      <c r="M25" t="str">
        <f t="shared" si="0"/>
        <v>"Lumière": {
  "Name" : "Lumière",
  "OV" : "Light",
  "Level" : 0,
  "BBE" : "",
  "School" : "Évocation",
  "Incantation" : "1 action",
  "Type" : "",
  "Description" : "Fait qu'un objet émette une lumière vive sur 6 m et une lumière faible sur 6 m supplémentaires.",
  "Classes" :["BARD", "CLERK", "SORCERER", "MAGICIAN"]
   }</v>
      </c>
    </row>
    <row r="26" spans="1:13">
      <c r="A26">
        <v>0</v>
      </c>
      <c r="B26" t="s">
        <v>2170</v>
      </c>
      <c r="D26" t="s">
        <v>2171</v>
      </c>
      <c r="E26" t="s">
        <v>1395</v>
      </c>
      <c r="F26" t="s">
        <v>1326</v>
      </c>
      <c r="G26" t="s">
        <v>1313</v>
      </c>
      <c r="I26" t="s">
        <v>2172</v>
      </c>
      <c r="J26" t="s">
        <v>1328</v>
      </c>
      <c r="K26" s="259" t="s">
        <v>3187</v>
      </c>
      <c r="M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v>
      </c>
    </row>
    <row r="27" spans="1:13">
      <c r="A27">
        <v>0</v>
      </c>
      <c r="B27" t="s">
        <v>2179</v>
      </c>
      <c r="C27" t="s">
        <v>2180</v>
      </c>
      <c r="D27" t="s">
        <v>2181</v>
      </c>
      <c r="E27" t="s">
        <v>1338</v>
      </c>
      <c r="F27" t="s">
        <v>1326</v>
      </c>
      <c r="I27" t="s">
        <v>2182</v>
      </c>
      <c r="J27" t="s">
        <v>1328</v>
      </c>
      <c r="K27" s="259" t="s">
        <v>3231</v>
      </c>
      <c r="M27" t="str">
        <f t="shared" si="0"/>
        <v>"Main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v>
      </c>
    </row>
    <row r="28" spans="1:13">
      <c r="A28">
        <v>0</v>
      </c>
      <c r="B28" t="s">
        <v>2208</v>
      </c>
      <c r="D28" t="s">
        <v>2208</v>
      </c>
      <c r="E28" t="s">
        <v>1325</v>
      </c>
      <c r="F28" t="s">
        <v>1326</v>
      </c>
      <c r="I28" t="s">
        <v>2209</v>
      </c>
      <c r="J28" t="s">
        <v>1328</v>
      </c>
      <c r="K28" s="259" t="s">
        <v>3187</v>
      </c>
      <c r="M28" t="str">
        <f t="shared" si="0"/>
        <v>"Message": {
  "Name" : "Message",
  "OV" : "Message",
  "Level" : 0,
  "BBE" : "",
  "School" : "Transmutation",
  "Incantation" : "1 action",
  "Type" : "",
  "Description" : "Le lanceur murmure un message à une créature à 36 m qui sera la seule à l'entendre. Elle pourra répondre de la même façon.",
  "Classes" :["BARD", "SORCERER", "MAGICIAN"]
   }</v>
      </c>
    </row>
    <row r="29" spans="1:13">
      <c r="A29">
        <v>0</v>
      </c>
      <c r="B29" t="s">
        <v>2247</v>
      </c>
      <c r="D29" t="s">
        <v>2248</v>
      </c>
      <c r="E29" t="s">
        <v>1349</v>
      </c>
      <c r="F29" t="s">
        <v>1326</v>
      </c>
      <c r="I29" t="s">
        <v>2249</v>
      </c>
      <c r="J29" t="s">
        <v>1328</v>
      </c>
      <c r="K29" s="259" t="s">
        <v>3172</v>
      </c>
      <c r="M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v>
      </c>
    </row>
    <row r="30" spans="1:13">
      <c r="A30">
        <v>0</v>
      </c>
      <c r="B30" t="s">
        <v>2273</v>
      </c>
      <c r="D30" t="s">
        <v>2274</v>
      </c>
      <c r="E30" t="s">
        <v>1395</v>
      </c>
      <c r="F30" t="s">
        <v>1326</v>
      </c>
      <c r="I30" t="s">
        <v>2275</v>
      </c>
      <c r="J30" t="s">
        <v>1322</v>
      </c>
      <c r="K30" s="259" t="s">
        <v>3173</v>
      </c>
      <c r="M30" t="str">
        <f t="shared" si="0"/>
        <v>"Mot de radiance": {
  "Name" : "Mot de radiance",
  "OV" : "Word of Radiance",
  "Level" : 0,
  "BBE" : "",
  "School" : "Évocation",
  "Incantation" : "1 action",
  "Type" : "",
  "Description" : "Les créatures dans un rayon de 1,50 m doivent réussir un JdS de Con. ou subir 1d6 dégâts radiants (dégâts/niv).",
  "Classes" :["CLERK"]
   }</v>
      </c>
    </row>
    <row r="31" spans="1:13">
      <c r="A31">
        <v>0</v>
      </c>
      <c r="B31" t="s">
        <v>2398</v>
      </c>
      <c r="D31" t="s">
        <v>2399</v>
      </c>
      <c r="E31" t="s">
        <v>1325</v>
      </c>
      <c r="F31" t="s">
        <v>1391</v>
      </c>
      <c r="I31" t="s">
        <v>2400</v>
      </c>
      <c r="J31" t="s">
        <v>1322</v>
      </c>
      <c r="K31" s="259" t="s">
        <v>3238</v>
      </c>
      <c r="M31" t="str">
        <f t="shared" si="0"/>
        <v>"Pierre magique": {
  "Name" : "Pierre magique",
  "OV" : "Magic Stone",
  "Level" : 0,
  "BBE" : "",
  "School" : "Transmutation",
  "Incantation" : "1 action bonus",
  "Type" : "",
  "Description" : "Jusqu'à 3 cailloux infligent 1d6 + Mod.Carac.Inc dégâts contondant si l'attaque avec un sort touche.",
  "Classes" :["DRUID", "WIZARD"]
   }</v>
      </c>
    </row>
    <row r="32" spans="1:13">
      <c r="A32">
        <v>0</v>
      </c>
      <c r="B32" t="s">
        <v>2401</v>
      </c>
      <c r="D32" t="s">
        <v>2402</v>
      </c>
      <c r="E32" t="s">
        <v>1395</v>
      </c>
      <c r="F32" t="s">
        <v>1326</v>
      </c>
      <c r="I32" t="s">
        <v>2403</v>
      </c>
      <c r="J32" t="s">
        <v>1328</v>
      </c>
      <c r="K32" s="259" t="s">
        <v>3188</v>
      </c>
      <c r="M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v>
      </c>
    </row>
    <row r="33" spans="1:13">
      <c r="A33">
        <v>0</v>
      </c>
      <c r="B33" t="s">
        <v>2423</v>
      </c>
      <c r="D33" t="s">
        <v>2423</v>
      </c>
      <c r="E33" t="s">
        <v>1325</v>
      </c>
      <c r="F33" t="s">
        <v>1326</v>
      </c>
      <c r="I33" t="s">
        <v>2424</v>
      </c>
      <c r="J33" t="s">
        <v>1328</v>
      </c>
      <c r="K33" s="259" t="s">
        <v>3231</v>
      </c>
      <c r="M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v>
      </c>
    </row>
    <row r="34" spans="1:13">
      <c r="A34">
        <v>0</v>
      </c>
      <c r="B34" t="s">
        <v>2436</v>
      </c>
      <c r="C34" t="s">
        <v>2437</v>
      </c>
      <c r="D34" t="s">
        <v>2438</v>
      </c>
      <c r="E34" t="s">
        <v>1338</v>
      </c>
      <c r="F34" t="s">
        <v>1326</v>
      </c>
      <c r="I34" t="s">
        <v>2439</v>
      </c>
      <c r="J34" t="s">
        <v>1328</v>
      </c>
      <c r="K34" s="259" t="s">
        <v>3178</v>
      </c>
      <c r="M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v>
      </c>
    </row>
    <row r="35" spans="1:13">
      <c r="A35">
        <v>0</v>
      </c>
      <c r="B35" t="s">
        <v>2459</v>
      </c>
      <c r="D35" t="s">
        <v>2460</v>
      </c>
      <c r="E35" t="s">
        <v>1319</v>
      </c>
      <c r="F35" t="s">
        <v>1326</v>
      </c>
      <c r="I35" t="s">
        <v>2461</v>
      </c>
      <c r="J35" t="s">
        <v>1351</v>
      </c>
      <c r="K35" s="259" t="s">
        <v>3231</v>
      </c>
      <c r="M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v>
      </c>
    </row>
    <row r="36" spans="1:13">
      <c r="A36">
        <v>0</v>
      </c>
      <c r="B36" t="s">
        <v>2479</v>
      </c>
      <c r="D36" t="s">
        <v>2480</v>
      </c>
      <c r="E36" t="s">
        <v>1325</v>
      </c>
      <c r="F36" t="s">
        <v>1326</v>
      </c>
      <c r="I36" t="s">
        <v>2481</v>
      </c>
      <c r="J36" t="s">
        <v>1322</v>
      </c>
      <c r="K36" s="259" t="s">
        <v>3189</v>
      </c>
      <c r="M36" t="str">
        <f t="shared" si="0"/>
        <v>"Rafale de vent": {
  "Name" : "Rafale de vent",
  "OV" : "Gust",
  "Level" : 0,
  "BBE" : "",
  "School" : "Transmutation",
  "Incantation" : "1 action",
  "Type" : "",
  "Description" : "Contrôle l'air afin de déplacer des objets ou des créatures (taille M max) ou de créer des effets sensoriels inoffensifs.",
  "Classes" :["DRUID", "SORCERER", "MAGICIAN"]
   }</v>
      </c>
    </row>
    <row r="37" spans="1:13">
      <c r="A37">
        <v>0</v>
      </c>
      <c r="B37" t="s">
        <v>2492</v>
      </c>
      <c r="D37" t="s">
        <v>2493</v>
      </c>
      <c r="E37" t="s">
        <v>1395</v>
      </c>
      <c r="F37" t="s">
        <v>1326</v>
      </c>
      <c r="I37" t="s">
        <v>2494</v>
      </c>
      <c r="J37" t="s">
        <v>1328</v>
      </c>
      <c r="K37" s="259" t="s">
        <v>3188</v>
      </c>
      <c r="M37" t="str">
        <f t="shared" si="0"/>
        <v>"Rayon de givre": {
  "Name" : "Rayon de givre",
  "OV" : "Ray of Frost",
  "Level" : 0,
  "BBE" : "",
  "School" : "Évocation",
  "Incantation" : "1 action",
  "Type" : "",
  "Description" : "Si l'attaque avec un sort touche, inflige 1d8 dégâts de froid (dégâts/niv) et la vitesse de la cible est réduite de 3 m.",
  "Classes" :["SORCERER", "MAGICIAN"]
   }</v>
      </c>
    </row>
    <row r="38" spans="1:13">
      <c r="A38">
        <v>0</v>
      </c>
      <c r="B38" t="s">
        <v>2524</v>
      </c>
      <c r="D38" t="s">
        <v>2525</v>
      </c>
      <c r="E38" t="s">
        <v>1325</v>
      </c>
      <c r="F38" t="s">
        <v>1334</v>
      </c>
      <c r="I38" t="s">
        <v>2526</v>
      </c>
      <c r="J38" t="s">
        <v>1328</v>
      </c>
      <c r="K38" s="259" t="s">
        <v>3193</v>
      </c>
      <c r="M38" t="str">
        <f t="shared" si="0"/>
        <v>"Réparation":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v>
      </c>
    </row>
    <row r="39" spans="1:13">
      <c r="A39">
        <v>0</v>
      </c>
      <c r="B39" t="s">
        <v>2535</v>
      </c>
      <c r="D39" t="s">
        <v>2536</v>
      </c>
      <c r="E39" t="s">
        <v>1319</v>
      </c>
      <c r="F39" t="s">
        <v>1326</v>
      </c>
      <c r="G39" t="s">
        <v>1313</v>
      </c>
      <c r="I39" t="s">
        <v>2537</v>
      </c>
      <c r="J39" t="s">
        <v>1328</v>
      </c>
      <c r="K39" s="259" t="s">
        <v>3177</v>
      </c>
      <c r="M39" t="str">
        <f t="shared" si="0"/>
        <v>"Résistance": {
  "Name" : "Résistance",
  "OV" : "Resistance",
  "Level" : 0,
  "BBE" : "",
  "School" : "Abjuration",
  "Incantation" : "1 action",
  "Type" : "Concentration",
  "Description" : "La cible peut ajouter 1d4 à un jet de sauvegarde de son choix.",
  "Classes" :["CLERK", "DRUID"]
   }</v>
      </c>
    </row>
    <row r="40" spans="1:13">
      <c r="A40">
        <v>0</v>
      </c>
      <c r="B40" t="s">
        <v>2582</v>
      </c>
      <c r="D40" t="s">
        <v>2583</v>
      </c>
      <c r="E40" t="s">
        <v>1325</v>
      </c>
      <c r="F40" t="s">
        <v>1326</v>
      </c>
      <c r="I40" t="s">
        <v>2584</v>
      </c>
      <c r="J40" t="s">
        <v>1322</v>
      </c>
      <c r="K40" s="259" t="s">
        <v>3178</v>
      </c>
      <c r="M40" t="str">
        <f t="shared" si="0"/>
        <v>"Sauvagerie primitive": {
  "Name" : "Sauvagerie primitive",
  "OV" : "Primal Savagery",
  "Level" : 0,
  "BBE" : "",
  "School" : "Transmutation",
  "Incantation" : "1 action",
  "Type" : "",
  "Description" : "Si l'attaque au corps à corps avec un sort touche, inflige 1d10 dégâts d'acide (dégâts/niv).",
  "Classes" :["DRUID"]
   }</v>
      </c>
    </row>
    <row r="41" spans="1:13">
      <c r="A41">
        <v>0</v>
      </c>
      <c r="B41" t="s">
        <v>2656</v>
      </c>
      <c r="C41" t="s">
        <v>2657</v>
      </c>
      <c r="D41" t="s">
        <v>2658</v>
      </c>
      <c r="E41" t="s">
        <v>1361</v>
      </c>
      <c r="F41" t="s">
        <v>1326</v>
      </c>
      <c r="I41" t="s">
        <v>2659</v>
      </c>
      <c r="J41" t="s">
        <v>1328</v>
      </c>
      <c r="K41" s="259" t="s">
        <v>3173</v>
      </c>
      <c r="M41" t="str">
        <f t="shared" si="0"/>
        <v>"Stabilisation": {
  "Name" : "Stabilisation",
  "OV" : "Spare the Dying",
  "Level" : 0,
  "BBE" : "Épargner les mourants",
  "School" : "Nécromancie",
  "Incantation" : "1 action",
  "Type" : "",
  "Description" : "1 créature vivante à 0 point de vie est immédiatement stabilisée.",
  "Classes" :["CLERK"]
   }</v>
      </c>
    </row>
    <row r="42" spans="1:13">
      <c r="A42">
        <v>0</v>
      </c>
      <c r="B42" t="s">
        <v>2715</v>
      </c>
      <c r="D42" t="s">
        <v>2716</v>
      </c>
      <c r="E42" t="s">
        <v>1325</v>
      </c>
      <c r="F42" t="s">
        <v>1326</v>
      </c>
      <c r="I42" t="s">
        <v>2717</v>
      </c>
      <c r="J42" t="s">
        <v>1328</v>
      </c>
      <c r="K42" s="259" t="s">
        <v>3173</v>
      </c>
      <c r="M42" t="str">
        <f t="shared" si="0"/>
        <v>"Thaumaturgie": {
  "Name" : "Thaumaturgie",
  "OV" : "Thaumaturgy",
  "Level" : 0,
  "BBE" : "",
  "School" : "Transmutation",
  "Incantation" : "1 action",
  "Type" : "",
  "Description" : "Crée divers effets mineurs visant à impressionner ou distraire des créatures.",
  "Classes" :["CLERK"]
   }</v>
      </c>
    </row>
    <row r="43" spans="1:13">
      <c r="A43">
        <v>0</v>
      </c>
      <c r="B43" t="s">
        <v>2731</v>
      </c>
      <c r="D43" t="s">
        <v>2732</v>
      </c>
      <c r="E43" t="s">
        <v>1395</v>
      </c>
      <c r="F43" t="s">
        <v>1326</v>
      </c>
      <c r="I43" t="s">
        <v>2733</v>
      </c>
      <c r="J43" t="s">
        <v>1328</v>
      </c>
      <c r="K43" s="259" t="s">
        <v>3188</v>
      </c>
      <c r="M43" t="str">
        <f t="shared" si="0"/>
        <v>"Trait de feu": {
  "Name" : "Trait de feu",
  "OV" : "Fire Bolt",
  "Level" : 0,
  "BBE" : "",
  "School" : "Évocation",
  "Incantation" : "1 action",
  "Type" : "",
  "Description" : "Si l'attaque avec un sort touche, inflige 1d10 dégâts de feu (dégâts/niv). Un objet peut prendre feu.",
  "Classes" :["SORCERER", "MAGICIAN"]
   }</v>
      </c>
    </row>
    <row r="44" spans="1:13">
      <c r="A44">
        <v>0</v>
      </c>
      <c r="B44" t="s">
        <v>2759</v>
      </c>
      <c r="C44" t="s">
        <v>2760</v>
      </c>
      <c r="D44" t="s">
        <v>2761</v>
      </c>
      <c r="E44" t="s">
        <v>1338</v>
      </c>
      <c r="F44" t="s">
        <v>1326</v>
      </c>
      <c r="I44" t="s">
        <v>2762</v>
      </c>
      <c r="J44" t="s">
        <v>1328</v>
      </c>
      <c r="K44" s="259" t="s">
        <v>3235</v>
      </c>
      <c r="M44" t="str">
        <f t="shared" si="0"/>
        <v>"Vaporisation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v>
      </c>
    </row>
    <row r="45" spans="1:13">
      <c r="A45">
        <v>1</v>
      </c>
      <c r="B45" t="s">
        <v>1317</v>
      </c>
      <c r="D45" t="s">
        <v>1318</v>
      </c>
      <c r="E45" t="s">
        <v>1319</v>
      </c>
      <c r="F45" t="s">
        <v>1320</v>
      </c>
      <c r="I45" t="s">
        <v>1321</v>
      </c>
      <c r="J45" t="s">
        <v>1322</v>
      </c>
      <c r="K45" s="259" t="s">
        <v>3211</v>
      </c>
      <c r="M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v>
      </c>
    </row>
    <row r="46" spans="1:13">
      <c r="A46">
        <v>1</v>
      </c>
      <c r="B46" t="s">
        <v>1332</v>
      </c>
      <c r="D46" t="s">
        <v>1333</v>
      </c>
      <c r="E46" t="s">
        <v>1319</v>
      </c>
      <c r="F46" t="s">
        <v>1334</v>
      </c>
      <c r="H46" t="s">
        <v>1314</v>
      </c>
      <c r="I46" t="s">
        <v>1335</v>
      </c>
      <c r="J46" t="s">
        <v>1328</v>
      </c>
      <c r="K46" s="259" t="s">
        <v>3211</v>
      </c>
      <c r="M46" t="str">
        <f t="shared" si="0"/>
        <v>"Alarme": {
  "Name" : "Alarme",
  "OV" : "Alarm",
  "Level" : 1,
  "BBE" : "",
  "School" : "Abjuration",
  "Incantation" : "1 minute",
  "Type" : "Rituel",
  "Description" : "Alerte le lanceur ou active une alarme si une créature de taille TP ou supérieure pénètre dans un cube surveillé de 6 m.",
  "Classes" :["MAGICIAN", "PROWLER"]
   }</v>
      </c>
    </row>
    <row r="47" spans="1:13">
      <c r="A47">
        <v>1</v>
      </c>
      <c r="B47" t="s">
        <v>1352</v>
      </c>
      <c r="D47" t="s">
        <v>1353</v>
      </c>
      <c r="E47" t="s">
        <v>1349</v>
      </c>
      <c r="F47" t="s">
        <v>1326</v>
      </c>
      <c r="I47" t="s">
        <v>1354</v>
      </c>
      <c r="J47" t="s">
        <v>1328</v>
      </c>
      <c r="K47" s="259" t="s">
        <v>3212</v>
      </c>
      <c r="M47" t="str">
        <f t="shared" si="0"/>
        <v>"Amitié avec les animaux": {
  "Name" : "Amitié avec les animaux",
  "OV" : "Animal Friendship",
  "Level" : 1,
  "BBE" : "",
  "School" : "Enchantement",
  "Incantation" : "1 action",
  "Type" : "",
  "Description" : "Une bête d'Intelligence 3 ou moins doit réussir un JdS de Sag. ou être charmée (+1 bête/niv).",
  "Classes" :["BARD", "DRUID", "PROWLER"]
   }</v>
      </c>
    </row>
    <row r="48" spans="1:13">
      <c r="A48">
        <v>1</v>
      </c>
      <c r="B48" t="s">
        <v>1370</v>
      </c>
      <c r="D48" t="s">
        <v>1371</v>
      </c>
      <c r="E48" t="s">
        <v>1338</v>
      </c>
      <c r="F48" t="s">
        <v>1372</v>
      </c>
      <c r="H48" t="s">
        <v>1314</v>
      </c>
      <c r="I48" t="s">
        <v>1373</v>
      </c>
      <c r="J48" t="s">
        <v>1328</v>
      </c>
      <c r="K48" s="259" t="s">
        <v>3191</v>
      </c>
      <c r="M48" t="str">
        <f t="shared" si="0"/>
        <v>"Appel de familier": {
  "Name" : "Appel de familier",
  "OV" : "Find Familiar",
  "Level" : 1,
  "BBE" : "",
  "School" : "Invocation",
  "Incantation" : "1 heure",
  "Type" : "Rituel",
  "Description" : "Invoque un petit animal qui obéit au lanceur du sort et qui partage ses sens avec lui par télépathie.",
  "Classes" :["MAGICIAN"]
   }</v>
      </c>
    </row>
    <row r="49" spans="1:13">
      <c r="A49">
        <v>1</v>
      </c>
      <c r="B49" t="s">
        <v>1400</v>
      </c>
      <c r="D49" t="s">
        <v>1401</v>
      </c>
      <c r="E49" t="s">
        <v>1319</v>
      </c>
      <c r="F49" t="s">
        <v>1326</v>
      </c>
      <c r="I49" t="s">
        <v>1402</v>
      </c>
      <c r="J49" t="s">
        <v>1351</v>
      </c>
      <c r="K49" s="259" t="s">
        <v>3234</v>
      </c>
      <c r="M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v>
      </c>
    </row>
    <row r="50" spans="1:13">
      <c r="A50">
        <v>1</v>
      </c>
      <c r="B50" t="s">
        <v>1403</v>
      </c>
      <c r="C50" t="s">
        <v>1404</v>
      </c>
      <c r="D50" t="s">
        <v>1405</v>
      </c>
      <c r="E50" t="s">
        <v>1319</v>
      </c>
      <c r="F50" t="s">
        <v>1326</v>
      </c>
      <c r="I50" t="s">
        <v>1406</v>
      </c>
      <c r="J50" t="s">
        <v>1328</v>
      </c>
      <c r="K50" s="259" t="s">
        <v>3188</v>
      </c>
      <c r="M50" t="str">
        <f t="shared" si="0"/>
        <v>"Armure de mage": {
  "Name" : "Armure de mage",
  "OV" : "Mage Armor",
  "Level" : 1,
  "BBE" : "Armure du mage",
  "School" : "Abjuration",
  "Incantation" : "1 action",
  "Type" : "",
  "Description" : "La cible, si elle est consentante et ne porte pas d'armure, obtient une CA de 13+Mod.Dex.",
  "Classes" :["SORCERER", "MAGICIAN"]
   }</v>
      </c>
    </row>
    <row r="51" spans="1:13">
      <c r="A51">
        <v>1</v>
      </c>
      <c r="B51" t="s">
        <v>1451</v>
      </c>
      <c r="D51" t="s">
        <v>1452</v>
      </c>
      <c r="E51" t="s">
        <v>1325</v>
      </c>
      <c r="F51" t="s">
        <v>1326</v>
      </c>
      <c r="I51" t="s">
        <v>1453</v>
      </c>
      <c r="J51" t="s">
        <v>1328</v>
      </c>
      <c r="K51" s="259" t="s">
        <v>3213</v>
      </c>
      <c r="M51" t="str">
        <f t="shared" si="0"/>
        <v>"Baies nourricières": {
  "Name" : "Baies nourricières",
  "OV" : "Goodberry",
  "Level" : 1,
  "BBE" : "",
  "School" : "Transmutation",
  "Incantation" : "1 action",
  "Type" : "",
  "Description" : "Crée jusqu'à 10 baies qui redonnent 1 pv chacune et gardent leur pouvoir durant 24 heures.",
  "Classes" :["DRUID", "PROWLER"]
   }</v>
      </c>
    </row>
    <row r="52" spans="1:13">
      <c r="A52">
        <v>1</v>
      </c>
      <c r="B52" t="s">
        <v>1460</v>
      </c>
      <c r="D52" t="s">
        <v>1461</v>
      </c>
      <c r="E52" t="s">
        <v>1349</v>
      </c>
      <c r="F52" t="s">
        <v>1326</v>
      </c>
      <c r="G52" t="s">
        <v>1313</v>
      </c>
      <c r="I52" t="s">
        <v>1462</v>
      </c>
      <c r="J52" t="s">
        <v>1328</v>
      </c>
      <c r="K52" s="259" t="s">
        <v>3203</v>
      </c>
      <c r="M52" t="str">
        <f t="shared" si="0"/>
        <v>"Bénédiction": {
  "Name" : "Bénédiction",
  "OV" : "Bless",
  "Level" : 1,
  "BBE" : "",
  "School" : "Enchantement",
  "Incantation" : "1 action",
  "Type" : "Concentration",
  "Description" : "Jusqu'à 3 cibles peuvent ajouter 1d4 à leur jet d'attaque ou de sauvegarde (+1 créature/niv).",
  "Classes" :["CLERK", "PALADIN"]
   }</v>
      </c>
    </row>
    <row r="53" spans="1:13">
      <c r="A53">
        <v>1</v>
      </c>
      <c r="B53" t="s">
        <v>1463</v>
      </c>
      <c r="D53" t="s">
        <v>1464</v>
      </c>
      <c r="E53" t="s">
        <v>1361</v>
      </c>
      <c r="F53" t="s">
        <v>1326</v>
      </c>
      <c r="I53" t="s">
        <v>1465</v>
      </c>
      <c r="J53" t="s">
        <v>1328</v>
      </c>
      <c r="K53" s="259" t="s">
        <v>3173</v>
      </c>
      <c r="M53" t="str">
        <f t="shared" si="0"/>
        <v>"Blessure": {
  "Name" : "Blessure",
  "OV" : "Inflict Wounds",
  "Level" : 1,
  "BBE" : "",
  "School" : "Nécromancie",
  "Incantation" : "1 action",
  "Type" : "",
  "Description" : "Si l'attaque touche, inflige subit 3d10 dégâts nécrotiques (dégâts/niv).",
  "Classes" :["CLERK"]
   }</v>
      </c>
    </row>
    <row r="54" spans="1:13">
      <c r="A54">
        <v>1</v>
      </c>
      <c r="B54" t="s">
        <v>525</v>
      </c>
      <c r="D54" t="s">
        <v>527</v>
      </c>
      <c r="E54" t="s">
        <v>1319</v>
      </c>
      <c r="F54" t="s">
        <v>1320</v>
      </c>
      <c r="I54" t="s">
        <v>1472</v>
      </c>
      <c r="J54" t="s">
        <v>1328</v>
      </c>
      <c r="K54" s="259" t="s">
        <v>3188</v>
      </c>
      <c r="M54" t="str">
        <f t="shared" si="0"/>
        <v>"Bouclier": {
  "Name" : "Bouclier",
  "OV" : "Shield",
  "Level" : 1,
  "BBE" : "",
  "School" : "Abjuration",
  "Incantation" : "1 réaction",
  "Type" : "",
  "Description" : "En réaction, la lanceur gagne un bonus de +5 à la CA et ne prend aucun dégât du sort projectile magique.",
  "Classes" :["SORCERER", "MAGICIAN"]
   }</v>
      </c>
    </row>
    <row r="55" spans="1:13">
      <c r="A55">
        <v>1</v>
      </c>
      <c r="B55" t="s">
        <v>1476</v>
      </c>
      <c r="D55" t="s">
        <v>1477</v>
      </c>
      <c r="E55" t="s">
        <v>1319</v>
      </c>
      <c r="F55" t="s">
        <v>1391</v>
      </c>
      <c r="G55" t="s">
        <v>1313</v>
      </c>
      <c r="I55" t="s">
        <v>1478</v>
      </c>
      <c r="J55" t="s">
        <v>1328</v>
      </c>
      <c r="K55" s="259" t="s">
        <v>3203</v>
      </c>
      <c r="M55" t="str">
        <f t="shared" si="0"/>
        <v>"Bouclier de la foi": {
  "Name" : "Bouclier de la foi",
  "OV" : "Shield of Faith",
  "Level" : 1,
  "BBE" : "",
  "School" : "Abjuration",
  "Incantation" : "1 action bonus",
  "Type" : "Concentration",
  "Description" : "La cible obtient un bonus de +2 de CA.",
  "Classes" :["CLERK", "PALADIN"]
   }</v>
      </c>
    </row>
    <row r="56" spans="1:13">
      <c r="A56">
        <v>1</v>
      </c>
      <c r="B56" t="s">
        <v>1499</v>
      </c>
      <c r="D56" t="s">
        <v>1500</v>
      </c>
      <c r="E56" t="s">
        <v>1325</v>
      </c>
      <c r="F56" t="s">
        <v>1326</v>
      </c>
      <c r="I56" t="s">
        <v>1501</v>
      </c>
      <c r="J56" t="s">
        <v>1322</v>
      </c>
      <c r="K56" s="259" t="s">
        <v>3188</v>
      </c>
      <c r="M56" t="str">
        <f t="shared" si="0"/>
        <v>"Catapulte": {
  "Name" : "Catapulte",
  "OV" : "Catapult",
  "Level" : 1,
  "BBE" : "",
  "School" : "Transmutation",
  "Incantation" : "1 action",
  "Type" : "",
  "Description" : "La cible doit réussir un JdS de Dex. ou subir 3d8 dégâts contondants d'un objet de 2,5 kg max (+2,5 kg et +1d8/niv).",
  "Classes" :["SORCERER", "MAGICIAN"]
   }</v>
      </c>
    </row>
    <row r="57" spans="1:13">
      <c r="A57">
        <v>1</v>
      </c>
      <c r="B57" t="s">
        <v>1516</v>
      </c>
      <c r="D57" t="s">
        <v>1517</v>
      </c>
      <c r="E57" t="s">
        <v>1319</v>
      </c>
      <c r="F57" t="s">
        <v>1372</v>
      </c>
      <c r="H57" t="s">
        <v>1314</v>
      </c>
      <c r="I57" t="s">
        <v>1518</v>
      </c>
      <c r="J57" t="s">
        <v>1322</v>
      </c>
      <c r="K57" s="259" t="s">
        <v>3203</v>
      </c>
      <c r="M57" t="str">
        <f t="shared" si="0"/>
        <v>"Cérémonie": {
  "Name" : "Cérémonie",
  "OV" : "Ceremony",
  "Level" : 1,
  "BBE" : "",
  "School" : "Abjuration",
  "Incantation" : "1 heure",
  "Type" : "Rituel",
  "Description" : "Célèbre un rite religieux (bénir de l'eau, octroyer un bonus à la CA, aux JdS, au jets de carac, etc).",
  "Classes" :["CLERK", "PALADIN"]
   }</v>
      </c>
    </row>
    <row r="58" spans="1:13">
      <c r="A58">
        <v>1</v>
      </c>
      <c r="B58" t="s">
        <v>1534</v>
      </c>
      <c r="D58" t="s">
        <v>1535</v>
      </c>
      <c r="E58" t="s">
        <v>1349</v>
      </c>
      <c r="F58" t="s">
        <v>1326</v>
      </c>
      <c r="I58" t="s">
        <v>1536</v>
      </c>
      <c r="J58" t="s">
        <v>1328</v>
      </c>
      <c r="K58" s="259" t="s">
        <v>3233</v>
      </c>
      <c r="M58" t="str">
        <f t="shared" si="0"/>
        <v>"Charme-personne": {
  "Name" : "Charme-personne",
  "OV" : "Charm Person",
  "Level" : 1,
  "BBE" : "",
  "School" : "Enchantement",
  "Incantation" : "1 action",
  "Type" : "",
  "Description" : "La cible humanoïde doit réussir un JdS de Sag. ou être charmée par le lanceur (+1 créature/niv).",
  "Classes" :["BARD", "DRUID", "SORCERER", "MAGICIAN", "WIZARD"]
   }</v>
      </c>
    </row>
    <row r="59" spans="1:13">
      <c r="A59">
        <v>1</v>
      </c>
      <c r="B59" t="s">
        <v>1537</v>
      </c>
      <c r="C59" t="s">
        <v>1538</v>
      </c>
      <c r="D59" t="s">
        <v>1539</v>
      </c>
      <c r="E59" t="s">
        <v>1395</v>
      </c>
      <c r="F59" t="s">
        <v>1391</v>
      </c>
      <c r="G59" t="s">
        <v>1313</v>
      </c>
      <c r="I59" t="s">
        <v>1540</v>
      </c>
      <c r="J59" t="s">
        <v>1388</v>
      </c>
      <c r="K59" s="259" t="s">
        <v>3204</v>
      </c>
      <c r="M59" t="str">
        <f t="shared" si="0"/>
        <v>"Châtiment ardent": {
  "Name" : "Châtiment ardent",
  "OV" : "Searing Smite",
  "Level" : 1,
  "BBE" : "Frappe ardente",
  "School" : "Évocation",
  "Incantation" : "1 action bonus",
  "Type" : "Concentration",
  "Description" : "Si l'attaque touche, inflige 1d6 dégâts de feu extra et enflamme la cible (dégâts/niv).",
  "Classes" :["PALADIN"]
   }</v>
      </c>
    </row>
    <row r="60" spans="1:13">
      <c r="A60">
        <v>1</v>
      </c>
      <c r="B60" t="s">
        <v>1549</v>
      </c>
      <c r="C60" t="s">
        <v>1550</v>
      </c>
      <c r="D60" t="s">
        <v>1551</v>
      </c>
      <c r="E60" t="s">
        <v>1395</v>
      </c>
      <c r="F60" t="s">
        <v>1391</v>
      </c>
      <c r="G60" t="s">
        <v>1313</v>
      </c>
      <c r="I60" t="s">
        <v>1552</v>
      </c>
      <c r="J60" t="s">
        <v>1388</v>
      </c>
      <c r="K60" s="259" t="s">
        <v>3204</v>
      </c>
      <c r="M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v>
      </c>
    </row>
    <row r="61" spans="1:13">
      <c r="A61">
        <v>1</v>
      </c>
      <c r="B61" t="s">
        <v>1561</v>
      </c>
      <c r="C61" t="s">
        <v>1562</v>
      </c>
      <c r="D61" t="s">
        <v>1563</v>
      </c>
      <c r="E61" t="s">
        <v>1395</v>
      </c>
      <c r="F61" t="s">
        <v>1391</v>
      </c>
      <c r="G61" t="s">
        <v>1313</v>
      </c>
      <c r="I61" t="s">
        <v>1564</v>
      </c>
      <c r="J61" t="s">
        <v>1388</v>
      </c>
      <c r="K61" s="259" t="s">
        <v>3204</v>
      </c>
      <c r="M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v>
      </c>
    </row>
    <row r="62" spans="1:13">
      <c r="A62">
        <v>1</v>
      </c>
      <c r="B62" t="s">
        <v>1578</v>
      </c>
      <c r="D62" t="s">
        <v>1579</v>
      </c>
      <c r="E62" t="s">
        <v>1319</v>
      </c>
      <c r="F62" t="s">
        <v>1334</v>
      </c>
      <c r="I62" t="s">
        <v>1580</v>
      </c>
      <c r="J62" t="s">
        <v>1322</v>
      </c>
      <c r="K62" s="259" t="s">
        <v>3214</v>
      </c>
      <c r="M62" t="str">
        <f t="shared" si="0"/>
        <v>"Collet": {
  "Name" : "Collet",
  "OV" : "Snare",
  "Level" : 1,
  "BBE" : "",
  "School" : "Abjuration",
  "Incantation" : "1 minute",
  "Type" : "",
  "Description" : "Crée un piège magique (JdS de Dex. ou la créature de taille P à G est hissée en l'air).",
  "Classes" :["DRUID", "MAGICIAN", "PROWLER"]
   }</v>
      </c>
    </row>
    <row r="63" spans="1:13">
      <c r="A63">
        <v>1</v>
      </c>
      <c r="B63" t="s">
        <v>1588</v>
      </c>
      <c r="D63" t="s">
        <v>1589</v>
      </c>
      <c r="E63" t="s">
        <v>1419</v>
      </c>
      <c r="F63" t="s">
        <v>1326</v>
      </c>
      <c r="H63" t="s">
        <v>1314</v>
      </c>
      <c r="I63" t="s">
        <v>1590</v>
      </c>
      <c r="J63" t="s">
        <v>1328</v>
      </c>
      <c r="K63" s="259" t="s">
        <v>3212</v>
      </c>
      <c r="M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v>
      </c>
    </row>
    <row r="64" spans="1:13">
      <c r="A64">
        <v>1</v>
      </c>
      <c r="B64" t="s">
        <v>1603</v>
      </c>
      <c r="D64" t="s">
        <v>1604</v>
      </c>
      <c r="E64" t="s">
        <v>1419</v>
      </c>
      <c r="F64" t="s">
        <v>1326</v>
      </c>
      <c r="H64" t="s">
        <v>1314</v>
      </c>
      <c r="I64" t="s">
        <v>1605</v>
      </c>
      <c r="J64" t="s">
        <v>1328</v>
      </c>
      <c r="K64" s="259" t="s">
        <v>3231</v>
      </c>
      <c r="M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v>
      </c>
    </row>
    <row r="65" spans="1:13">
      <c r="A65">
        <v>1</v>
      </c>
      <c r="B65" t="s">
        <v>1656</v>
      </c>
      <c r="D65" t="s">
        <v>1657</v>
      </c>
      <c r="E65" t="s">
        <v>1368</v>
      </c>
      <c r="F65" t="s">
        <v>1326</v>
      </c>
      <c r="I65" t="s">
        <v>1658</v>
      </c>
      <c r="J65" t="s">
        <v>1328</v>
      </c>
      <c r="K65" s="259" t="s">
        <v>3188</v>
      </c>
      <c r="M65" t="str">
        <f t="shared" si="0"/>
        <v>"Couleurs dansantes": {
  "Name" : "Couleurs dansantes",
  "OV" : "Color Spray",
  "Level" : 1,
  "BBE" : "",
  "School" : "Illusion",
  "Incantation" : "1 action",
  "Type" : "",
  "Description" : "6d10 pv de créatures sont éblouies par ordre croissant de leurs pv actuels (+2d10 pv/niv).",
  "Classes" :["SORCERER", "MAGICIAN"]
   }</v>
      </c>
    </row>
    <row r="66" spans="1:13">
      <c r="A66">
        <v>1</v>
      </c>
      <c r="B66" t="s">
        <v>1672</v>
      </c>
      <c r="D66" t="s">
        <v>1673</v>
      </c>
      <c r="E66" t="s">
        <v>1338</v>
      </c>
      <c r="F66" t="s">
        <v>1326</v>
      </c>
      <c r="I66" t="s">
        <v>1674</v>
      </c>
      <c r="J66" t="s">
        <v>1322</v>
      </c>
      <c r="K66" s="259" t="s">
        <v>3189</v>
      </c>
      <c r="M66" t="str">
        <f t="shared" si="0"/>
        <v>"Couteau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v>
      </c>
    </row>
    <row r="67" spans="1:13">
      <c r="A67">
        <v>1</v>
      </c>
      <c r="B67" t="s">
        <v>1687</v>
      </c>
      <c r="D67" t="s">
        <v>1688</v>
      </c>
      <c r="E67" t="s">
        <v>1325</v>
      </c>
      <c r="F67" t="s">
        <v>1326</v>
      </c>
      <c r="I67" t="s">
        <v>1689</v>
      </c>
      <c r="J67" t="s">
        <v>1328</v>
      </c>
      <c r="K67" s="259" t="s">
        <v>3177</v>
      </c>
      <c r="M67" t="str">
        <f t="shared" ref="M67:M130" si="1">""""&amp;B67&amp;""": {
  ""Name"" : """&amp;B67&amp;""",
  ""OV"" : """&amp;D67&amp;""",
  ""Level"" : "&amp;A67&amp;",
  ""BBE"" : """&amp;C67&amp;""",
  ""School"" : """&amp;PROPER(E67)&amp;""",
  ""Incantation"" : """&amp;F67&amp;""",
  ""Type"" : """&amp;G67&amp;H67&amp;""",
  ""Description"" : """&amp;I67&amp;""",
  ""Classes"" :["&amp;K67&amp;"]
   }"</f>
        <v>"Création ou destruction d'eau": {
  "Name" : "Création ou destruction d'eau",
  "OV" : "Create or Destroy Water",
  "Level" : 1,
  "BBE" : "",
  "School" : "Transmutation",
  "Incantation" : "1 action",
  "Type" : "",
  "Description" : "Crée ou détruit jusqu'à 40 litres d'eau (+40 litres/niv).",
  "Classes" :["CLERK", "DRUID"]
   }</v>
      </c>
    </row>
    <row r="68" spans="1:13">
      <c r="A68">
        <v>1</v>
      </c>
      <c r="B68" t="s">
        <v>1709</v>
      </c>
      <c r="D68" t="s">
        <v>1710</v>
      </c>
      <c r="E68" t="s">
        <v>1368</v>
      </c>
      <c r="F68" t="s">
        <v>1326</v>
      </c>
      <c r="I68" t="s">
        <v>1711</v>
      </c>
      <c r="J68" t="s">
        <v>1328</v>
      </c>
      <c r="K68" s="259" t="s">
        <v>3187</v>
      </c>
      <c r="M68" t="str">
        <f t="shared" si="1"/>
        <v>"Déguisement": {
  "Name" : "Déguisement",
  "OV" : "Disguise Self",
  "Level" : 1,
  "BBE" : "",
  "School" : "Illusion",
  "Incantation" : "1 action",
  "Type" : "",
  "Description" : "Modifie l'apparence du lanceur (son physique et son équipement) grâce à une illusion.",
  "Classes" :["BARD", "SORCERER", "MAGICIAN"]
   }</v>
      </c>
    </row>
    <row r="69" spans="1:13">
      <c r="A69">
        <v>1</v>
      </c>
      <c r="B69" t="s">
        <v>1725</v>
      </c>
      <c r="D69" t="s">
        <v>1726</v>
      </c>
      <c r="E69" t="s">
        <v>1419</v>
      </c>
      <c r="F69" t="s">
        <v>1326</v>
      </c>
      <c r="G69" t="s">
        <v>1313</v>
      </c>
      <c r="H69" t="s">
        <v>1314</v>
      </c>
      <c r="I69" t="s">
        <v>1727</v>
      </c>
      <c r="J69" t="s">
        <v>1328</v>
      </c>
      <c r="K69" s="259" t="s">
        <v>3215</v>
      </c>
      <c r="M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v>
      </c>
    </row>
    <row r="70" spans="1:13">
      <c r="A70">
        <v>1</v>
      </c>
      <c r="B70" t="s">
        <v>1731</v>
      </c>
      <c r="D70" t="s">
        <v>1732</v>
      </c>
      <c r="E70" t="s">
        <v>1419</v>
      </c>
      <c r="F70" t="s">
        <v>1326</v>
      </c>
      <c r="G70" t="s">
        <v>1313</v>
      </c>
      <c r="I70" t="s">
        <v>1733</v>
      </c>
      <c r="J70" t="s">
        <v>1328</v>
      </c>
      <c r="K70" s="259" t="s">
        <v>3203</v>
      </c>
      <c r="M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v>
      </c>
    </row>
    <row r="71" spans="1:13">
      <c r="A71">
        <v>1</v>
      </c>
      <c r="B71" t="s">
        <v>1734</v>
      </c>
      <c r="D71" t="s">
        <v>1735</v>
      </c>
      <c r="E71" t="s">
        <v>1419</v>
      </c>
      <c r="F71" t="s">
        <v>1326</v>
      </c>
      <c r="G71" t="s">
        <v>1313</v>
      </c>
      <c r="H71" t="s">
        <v>1314</v>
      </c>
      <c r="I71" t="s">
        <v>1736</v>
      </c>
      <c r="J71" t="s">
        <v>1328</v>
      </c>
      <c r="K71" s="259" t="s">
        <v>3216</v>
      </c>
      <c r="M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v>
      </c>
    </row>
    <row r="72" spans="1:13">
      <c r="A72">
        <v>1</v>
      </c>
      <c r="B72" t="s">
        <v>1737</v>
      </c>
      <c r="D72" t="s">
        <v>1738</v>
      </c>
      <c r="E72" t="s">
        <v>1338</v>
      </c>
      <c r="F72" t="s">
        <v>1326</v>
      </c>
      <c r="H72" t="s">
        <v>1314</v>
      </c>
      <c r="I72" t="s">
        <v>1739</v>
      </c>
      <c r="J72" t="s">
        <v>1328</v>
      </c>
      <c r="K72" s="259" t="s">
        <v>3191</v>
      </c>
      <c r="M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v>
      </c>
    </row>
    <row r="73" spans="1:13">
      <c r="A73">
        <v>1</v>
      </c>
      <c r="B73" t="s">
        <v>1780</v>
      </c>
      <c r="D73" t="s">
        <v>1781</v>
      </c>
      <c r="E73" t="s">
        <v>1349</v>
      </c>
      <c r="F73" t="s">
        <v>1391</v>
      </c>
      <c r="G73" t="s">
        <v>1313</v>
      </c>
      <c r="I73" t="s">
        <v>1782</v>
      </c>
      <c r="J73" t="s">
        <v>1388</v>
      </c>
      <c r="K73" s="259" t="s">
        <v>3204</v>
      </c>
      <c r="M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v>
      </c>
    </row>
    <row r="74" spans="1:13">
      <c r="A74">
        <v>1</v>
      </c>
      <c r="B74" t="s">
        <v>1786</v>
      </c>
      <c r="D74" t="s">
        <v>1787</v>
      </c>
      <c r="E74" t="s">
        <v>1395</v>
      </c>
      <c r="F74" t="s">
        <v>1326</v>
      </c>
      <c r="I74" t="s">
        <v>1788</v>
      </c>
      <c r="J74" t="s">
        <v>1322</v>
      </c>
      <c r="K74" s="259" t="s">
        <v>3183</v>
      </c>
      <c r="M74" t="str">
        <f t="shared" si="1"/>
        <v>"Éclair de chaos": {
  "Name" : "Éclair de chaos",
  "OV" : "Chaos Bolt",
  "Level" : 1,
  "BBE" : "",
  "School" : "Évocation",
  "Incantation" : "1 action",
  "Type" : "",
  "Description" : "Si l'attaque touche, inflige 2d8 + 1d6 dégâts de type variable (dégâts/niv). Rebond si double 8.",
  "Classes" :["SORCERER"]
   }</v>
      </c>
    </row>
    <row r="75" spans="1:13">
      <c r="A75">
        <v>1</v>
      </c>
      <c r="B75" t="s">
        <v>1789</v>
      </c>
      <c r="C75" t="s">
        <v>1790</v>
      </c>
      <c r="D75" t="s">
        <v>1791</v>
      </c>
      <c r="E75" t="s">
        <v>1395</v>
      </c>
      <c r="F75" t="s">
        <v>1326</v>
      </c>
      <c r="G75" t="s">
        <v>1313</v>
      </c>
      <c r="I75" t="s">
        <v>1792</v>
      </c>
      <c r="J75" t="s">
        <v>1351</v>
      </c>
      <c r="K75" s="259" t="s">
        <v>3232</v>
      </c>
      <c r="M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v>
      </c>
    </row>
    <row r="76" spans="1:13">
      <c r="A76">
        <v>1</v>
      </c>
      <c r="B76" t="s">
        <v>1793</v>
      </c>
      <c r="C76" t="s">
        <v>1794</v>
      </c>
      <c r="D76" t="s">
        <v>1795</v>
      </c>
      <c r="E76" t="s">
        <v>1395</v>
      </c>
      <c r="F76" t="s">
        <v>1326</v>
      </c>
      <c r="I76" t="s">
        <v>1796</v>
      </c>
      <c r="J76" t="s">
        <v>1328</v>
      </c>
      <c r="K76" s="259" t="s">
        <v>3173</v>
      </c>
      <c r="M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"Classes" :["CLERK"]
   }</v>
      </c>
    </row>
    <row r="77" spans="1:13">
      <c r="A77">
        <v>1</v>
      </c>
      <c r="B77" t="s">
        <v>1809</v>
      </c>
      <c r="D77" t="s">
        <v>1810</v>
      </c>
      <c r="E77" t="s">
        <v>1338</v>
      </c>
      <c r="F77" t="s">
        <v>1326</v>
      </c>
      <c r="G77" t="s">
        <v>1313</v>
      </c>
      <c r="I77" t="s">
        <v>1811</v>
      </c>
      <c r="J77" t="s">
        <v>1328</v>
      </c>
      <c r="K77" s="259" t="s">
        <v>3178</v>
      </c>
      <c r="M77" t="str">
        <f t="shared" si="1"/>
        <v>"Enchevêtrement": {
  "Name" : "Enchevêtrement",
  "OV" : "Entangle",
  "Level" : 1,
  "BBE" : "",
  "School" : "Invocation",
  "Incantation" : "1 action",
  "Type" : "Concentration",
  "Description" : "Les créatures dans un carré de 6 m (terrain difficile) doivent réussir un JdS de For. ou être entravées.",
  "Classes" :["DRUID"]
   }</v>
      </c>
    </row>
    <row r="78" spans="1:13">
      <c r="A78">
        <v>1</v>
      </c>
      <c r="B78" t="s">
        <v>1871</v>
      </c>
      <c r="D78" t="s">
        <v>1872</v>
      </c>
      <c r="E78" t="s">
        <v>1395</v>
      </c>
      <c r="F78" t="s">
        <v>1391</v>
      </c>
      <c r="G78" t="s">
        <v>1313</v>
      </c>
      <c r="I78" t="s">
        <v>1873</v>
      </c>
      <c r="J78" t="s">
        <v>1328</v>
      </c>
      <c r="K78" s="259" t="s">
        <v>3204</v>
      </c>
      <c r="M78" t="str">
        <f t="shared" si="1"/>
        <v>"Faveur divine": {
  "Name" : "Faveur divine",
  "OV" : "Divine Favor",
  "Level" : 1,
  "BBE" : "",
  "School" : "Évocation",
  "Incantation" : "1 action bonus",
  "Type" : "Concentration",
  "Description" : "Si une attaque avec une arme touche, inflige 1d4 dégâts radiants extra.",
  "Classes" :["PALADIN"]
   }</v>
      </c>
    </row>
    <row r="79" spans="1:13">
      <c r="A79">
        <v>1</v>
      </c>
      <c r="B79" t="s">
        <v>1877</v>
      </c>
      <c r="C79" t="s">
        <v>1878</v>
      </c>
      <c r="D79" t="s">
        <v>1879</v>
      </c>
      <c r="E79" t="s">
        <v>1325</v>
      </c>
      <c r="F79" t="s">
        <v>1320</v>
      </c>
      <c r="I79" t="s">
        <v>1880</v>
      </c>
      <c r="J79" t="s">
        <v>1328</v>
      </c>
      <c r="K79" s="259" t="s">
        <v>3187</v>
      </c>
      <c r="M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v>
      </c>
    </row>
    <row r="80" spans="1:13">
      <c r="A80">
        <v>1</v>
      </c>
      <c r="B80" t="s">
        <v>1890</v>
      </c>
      <c r="D80" t="s">
        <v>1891</v>
      </c>
      <c r="E80" t="s">
        <v>1349</v>
      </c>
      <c r="F80" t="s">
        <v>1326</v>
      </c>
      <c r="G80" t="s">
        <v>1313</v>
      </c>
      <c r="I80" t="s">
        <v>1892</v>
      </c>
      <c r="J80" t="s">
        <v>1328</v>
      </c>
      <c r="K80" s="259" t="s">
        <v>3174</v>
      </c>
      <c r="M80" t="str">
        <f t="shared" si="1"/>
        <v>"Fléau": {
  "Name" : "Fléau",
  "OV" : "Bane",
  "Level" : 1,
  "BBE" : "",
  "School" : "Enchantement",
  "Incantation" : "1 action",
  "Type" : "Concentration",
  "Description" : "Jusqu'à 3 cibles doivent réussir un JdS de Cha. ou soustraire 1d4 à l'attaque ou à la sauvegarde (+1 créature/niv).",
  "Classes" :["BARD", "CLERK"]
   }</v>
      </c>
    </row>
    <row r="81" spans="1:13">
      <c r="A81">
        <v>1</v>
      </c>
      <c r="B81" t="s">
        <v>1933</v>
      </c>
      <c r="D81" t="s">
        <v>1934</v>
      </c>
      <c r="E81" t="s">
        <v>1349</v>
      </c>
      <c r="F81" t="s">
        <v>1326</v>
      </c>
      <c r="G81" t="s">
        <v>1313</v>
      </c>
      <c r="I81" t="s">
        <v>1935</v>
      </c>
      <c r="J81" t="s">
        <v>1328</v>
      </c>
      <c r="K81" s="259" t="s">
        <v>3195</v>
      </c>
      <c r="M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v>
      </c>
    </row>
    <row r="82" spans="1:13">
      <c r="A82">
        <v>1</v>
      </c>
      <c r="B82" t="s">
        <v>1950</v>
      </c>
      <c r="D82" t="s">
        <v>1951</v>
      </c>
      <c r="E82" t="s">
        <v>1325</v>
      </c>
      <c r="F82" t="s">
        <v>1391</v>
      </c>
      <c r="G82" t="s">
        <v>1313</v>
      </c>
      <c r="I82" t="s">
        <v>1952</v>
      </c>
      <c r="J82" t="s">
        <v>1322</v>
      </c>
      <c r="K82" s="259" t="s">
        <v>3217</v>
      </c>
      <c r="M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v>
      </c>
    </row>
    <row r="83" spans="1:13">
      <c r="A83">
        <v>1</v>
      </c>
      <c r="B83" t="s">
        <v>1953</v>
      </c>
      <c r="C83" t="s">
        <v>1954</v>
      </c>
      <c r="D83" t="s">
        <v>1955</v>
      </c>
      <c r="E83" t="s">
        <v>1338</v>
      </c>
      <c r="F83" t="s">
        <v>1391</v>
      </c>
      <c r="G83" t="s">
        <v>1313</v>
      </c>
      <c r="I83" t="s">
        <v>1956</v>
      </c>
      <c r="J83" t="s">
        <v>1388</v>
      </c>
      <c r="K83" s="259" t="s">
        <v>3217</v>
      </c>
      <c r="M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v>
      </c>
    </row>
    <row r="84" spans="1:13">
      <c r="A84">
        <v>1</v>
      </c>
      <c r="B84" t="s">
        <v>1957</v>
      </c>
      <c r="D84" t="s">
        <v>1958</v>
      </c>
      <c r="E84" t="s">
        <v>1361</v>
      </c>
      <c r="F84" t="s">
        <v>1326</v>
      </c>
      <c r="G84" t="s">
        <v>1313</v>
      </c>
      <c r="I84" t="s">
        <v>1959</v>
      </c>
      <c r="J84" t="s">
        <v>1322</v>
      </c>
      <c r="K84" s="259" t="s">
        <v>3239</v>
      </c>
      <c r="M84" t="str">
        <f t="shared" si="1"/>
        <v>"Frayeur": {
  "Name" : "Frayeur",
  "OV" : "Cause Fear",
  "Level" : 1,
  "BBE" : "",
  "School" : "Nécromancie",
  "Incantation" : "1 action",
  "Type" : "Concentration",
  "Description" : "La cible doit réussir un JdS de Sag. ou être effrayée (nbre de cibles/niv).",
  "Classes" :[ "MAGICIAN", "WIZARD"]
   }</v>
      </c>
    </row>
    <row r="85" spans="1:13">
      <c r="A85">
        <v>1</v>
      </c>
      <c r="B85" t="s">
        <v>1988</v>
      </c>
      <c r="D85" t="s">
        <v>1989</v>
      </c>
      <c r="E85" t="s">
        <v>1338</v>
      </c>
      <c r="F85" t="s">
        <v>1326</v>
      </c>
      <c r="I85" t="s">
        <v>1990</v>
      </c>
      <c r="J85" t="s">
        <v>1328</v>
      </c>
      <c r="K85" s="259" t="s">
        <v>3191</v>
      </c>
      <c r="M85" t="str">
        <f t="shared" si="1"/>
        <v>"Graisse": {
  "Name" : "Graisse",
  "OV" : "Grease",
  "Level" : 1,
  "BBE" : "",
  "School" : "Invocation",
  "Incantation" : "1 action",
  "Type" : "",
  "Description" : "Les créatures dans un carré de 3 m (terrain difficile) doivent réussir un JdS de Dex. pour ne pas tomber.",
  "Classes" :["MAGICIAN"]
   }</v>
      </c>
    </row>
    <row r="86" spans="1:13">
      <c r="A86">
        <v>1</v>
      </c>
      <c r="B86" t="s">
        <v>1991</v>
      </c>
      <c r="D86" t="s">
        <v>1992</v>
      </c>
      <c r="E86" t="s">
        <v>1325</v>
      </c>
      <c r="F86" t="s">
        <v>1326</v>
      </c>
      <c r="I86" t="s">
        <v>1993</v>
      </c>
      <c r="J86" t="s">
        <v>1328</v>
      </c>
      <c r="K86" s="259" t="s">
        <v>3218</v>
      </c>
      <c r="M86" t="str">
        <f t="shared" si="1"/>
        <v>"Grande foulée": {
  "Name" : "Grande foulée",
  "OV" : "Longstrider",
  "Level" : 1,
  "BBE" : "",
  "School" : "Transmutation",
  "Incantation" : "1 action",
  "Type" : "",
  "Description" : "La cible obtient une vitesse augmentée de 3 m (+1 créature/niv).",
  "Classes" :["BARD", "DRUID", "MAGICIAN", "PROWLER"]
   }</v>
      </c>
    </row>
    <row r="87" spans="1:13">
      <c r="A87">
        <v>1</v>
      </c>
      <c r="B87" t="s">
        <v>1994</v>
      </c>
      <c r="D87" t="s">
        <v>1995</v>
      </c>
      <c r="E87" t="s">
        <v>1338</v>
      </c>
      <c r="F87" t="s">
        <v>1391</v>
      </c>
      <c r="G87" t="s">
        <v>1313</v>
      </c>
      <c r="I87" t="s">
        <v>1996</v>
      </c>
      <c r="J87" t="s">
        <v>1388</v>
      </c>
      <c r="K87" s="259" t="s">
        <v>3217</v>
      </c>
      <c r="M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row r="88" spans="1:13">
      <c r="A88">
        <v>1</v>
      </c>
      <c r="B88" t="s">
        <v>2006</v>
      </c>
      <c r="D88" t="s">
        <v>2007</v>
      </c>
      <c r="E88" t="s">
        <v>1349</v>
      </c>
      <c r="F88" t="s">
        <v>1326</v>
      </c>
      <c r="G88" t="s">
        <v>1313</v>
      </c>
      <c r="I88" t="s">
        <v>2008</v>
      </c>
      <c r="J88" t="s">
        <v>1328</v>
      </c>
      <c r="K88" s="259" t="s">
        <v>3206</v>
      </c>
      <c r="M88" t="str">
        <f t="shared" si="1"/>
        <v>"Héroïsme": {
  "Name" : "Héroïsme",
  "OV" : "Heroism",
  "Level" : 1,
  "BBE" : "",
  "School" : "Enchantement",
  "Incantation" : "1 action",
  "Type" : "Concentration",
  "Description" : "La cible est immunisée contre la condition effrayé et gagne Mod.Carac.Inc pv temporaires/round (+1 créatures/niv).",
  "Classes" :["BARD", "PALADIN"]
   }</v>
      </c>
    </row>
    <row r="89" spans="1:13">
      <c r="A89">
        <v>1</v>
      </c>
      <c r="B89" t="s">
        <v>2012</v>
      </c>
      <c r="D89" t="s">
        <v>2013</v>
      </c>
      <c r="E89" t="s">
        <v>1419</v>
      </c>
      <c r="F89" t="s">
        <v>1334</v>
      </c>
      <c r="H89" t="s">
        <v>1314</v>
      </c>
      <c r="I89" t="s">
        <v>2014</v>
      </c>
      <c r="J89" t="s">
        <v>1328</v>
      </c>
      <c r="K89" s="259" t="s">
        <v>3195</v>
      </c>
      <c r="M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v>
      </c>
    </row>
    <row r="90" spans="1:13">
      <c r="A90">
        <v>1</v>
      </c>
      <c r="B90" t="s">
        <v>2027</v>
      </c>
      <c r="D90" t="s">
        <v>2028</v>
      </c>
      <c r="E90" t="s">
        <v>1368</v>
      </c>
      <c r="F90" t="s">
        <v>1326</v>
      </c>
      <c r="G90" t="s">
        <v>1313</v>
      </c>
      <c r="I90" t="s">
        <v>2029</v>
      </c>
      <c r="J90" t="s">
        <v>1328</v>
      </c>
      <c r="K90" s="259" t="s">
        <v>3187</v>
      </c>
      <c r="M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91" spans="1:13">
      <c r="A91">
        <v>1</v>
      </c>
      <c r="B91" t="s">
        <v>2041</v>
      </c>
      <c r="D91" t="s">
        <v>2042</v>
      </c>
      <c r="E91" t="s">
        <v>1349</v>
      </c>
      <c r="F91" t="s">
        <v>1326</v>
      </c>
      <c r="I91" t="s">
        <v>2043</v>
      </c>
      <c r="J91" t="s">
        <v>1328</v>
      </c>
      <c r="K91" s="259" t="s">
        <v>3203</v>
      </c>
      <c r="M91" t="str">
        <f t="shared" si="1"/>
        <v>"Injonction": {
  "Name" : "Injonction",
  "OV" : "Command",
  "Level" : 1,
  "BBE" : "",
  "School" : "Enchantement",
  "Incantation" : "1 action",
  "Type" : "",
  "Description" : "La cible doit réussir un JdS de Sag. ou suivre votre ordre comme Approche, Lâche, Fuis, Tombe, Halte, etc (+1 créature/niv).",
  "Classes" :["CLERK", "PALADIN"]
   }</v>
      </c>
    </row>
    <row r="92" spans="1:13">
      <c r="A92">
        <v>1</v>
      </c>
      <c r="B92" t="s">
        <v>2136</v>
      </c>
      <c r="C92" t="s">
        <v>2137</v>
      </c>
      <c r="D92" t="s">
        <v>2138</v>
      </c>
      <c r="E92" t="s">
        <v>1419</v>
      </c>
      <c r="F92" t="s">
        <v>1326</v>
      </c>
      <c r="G92" t="s">
        <v>1313</v>
      </c>
      <c r="I92" t="s">
        <v>2139</v>
      </c>
      <c r="J92" t="s">
        <v>1322</v>
      </c>
      <c r="K92" s="259" t="s">
        <v>3213</v>
      </c>
      <c r="M92" t="str">
        <f t="shared" si="1"/>
        <v>"Lien avec une bête": {
  "Name" : "Lien avec une bête",
  "OV" : "Beast Bond",
  "Level" : 1,
  "BBE" : "Lien avec les bêtes",
  "School" : "Divination",
  "Incantation" : "1 action",
  "Type" : "Concentration",
  "Description" : "Crée un lien télépathique avec une bête pour pouvoir communiquer avec elle.",
  "Classes" :["DRUID", "PROWLER"]
   }</v>
      </c>
    </row>
    <row r="93" spans="1:13">
      <c r="A93">
        <v>1</v>
      </c>
      <c r="B93" t="s">
        <v>2161</v>
      </c>
      <c r="D93" t="s">
        <v>2162</v>
      </c>
      <c r="E93" t="s">
        <v>1395</v>
      </c>
      <c r="F93" t="s">
        <v>1326</v>
      </c>
      <c r="G93" t="s">
        <v>1313</v>
      </c>
      <c r="I93" t="s">
        <v>2163</v>
      </c>
      <c r="J93" t="s">
        <v>1328</v>
      </c>
      <c r="K93" s="259" t="s">
        <v>3179</v>
      </c>
      <c r="M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v>
      </c>
    </row>
    <row r="94" spans="1:13">
      <c r="A94">
        <v>1</v>
      </c>
      <c r="B94" t="s">
        <v>2183</v>
      </c>
      <c r="D94" t="s">
        <v>2184</v>
      </c>
      <c r="E94" t="s">
        <v>1395</v>
      </c>
      <c r="F94" t="s">
        <v>1326</v>
      </c>
      <c r="I94" t="s">
        <v>2185</v>
      </c>
      <c r="J94" t="s">
        <v>1328</v>
      </c>
      <c r="K94" s="259" t="s">
        <v>3188</v>
      </c>
      <c r="M94" t="str">
        <f t="shared" si="1"/>
        <v>"Mains brûlantes": {
  "Name" : "Mains brûlantes",
  "OV" : "Burning Hands",
  "Level" : 1,
  "BBE" : "",
  "School" : "Évocation",
  "Incantation" : "1 action",
  "Type" : "",
  "Description" : "Les créatures dans un cône de 4,50 m doivent réussir un JdS de Dex. ou subir 3d6 dégâts de feu (dégâts/niv).",
  "Classes" :["SORCERER", "MAGICIAN"]
   }</v>
      </c>
    </row>
    <row r="95" spans="1:13">
      <c r="A95">
        <v>1</v>
      </c>
      <c r="B95" t="s">
        <v>2190</v>
      </c>
      <c r="D95" t="s">
        <v>2191</v>
      </c>
      <c r="E95" t="s">
        <v>1349</v>
      </c>
      <c r="F95" t="s">
        <v>1391</v>
      </c>
      <c r="G95" t="s">
        <v>1313</v>
      </c>
      <c r="I95" t="s">
        <v>2192</v>
      </c>
      <c r="J95" t="s">
        <v>1351</v>
      </c>
      <c r="K95" s="259" t="s">
        <v>3234</v>
      </c>
      <c r="M95" t="str">
        <f t="shared" si="1"/>
        <v>"Maléfice": {
  "Name" : "Maléfice",
  "OV" : "Hex",
  "Level" : 1,
  "BBE" : "",
  "School" : "Enchantement",
  "Incantation" : "1 action bonus",
  "Type" : "Concentration",
  "Description" : "Si une attaque touche, inflige 1d6 dégâts nécrotiques extra. Désavantage à un jet de carac choisi (durée/niv).",
  "Classes" :["WIZARD"]
   }</v>
      </c>
    </row>
    <row r="96" spans="1:13">
      <c r="A96">
        <v>1</v>
      </c>
      <c r="B96" t="s">
        <v>2202</v>
      </c>
      <c r="D96" t="s">
        <v>2203</v>
      </c>
      <c r="E96" t="s">
        <v>1419</v>
      </c>
      <c r="F96" t="s">
        <v>1391</v>
      </c>
      <c r="G96" t="s">
        <v>1313</v>
      </c>
      <c r="I96" t="s">
        <v>2204</v>
      </c>
      <c r="J96" t="s">
        <v>1328</v>
      </c>
      <c r="K96" s="259" t="s">
        <v>3217</v>
      </c>
      <c r="M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v>
      </c>
    </row>
    <row r="97" spans="1:13">
      <c r="A97">
        <v>1</v>
      </c>
      <c r="B97" t="s">
        <v>2254</v>
      </c>
      <c r="D97" t="s">
        <v>2255</v>
      </c>
      <c r="E97" t="s">
        <v>1395</v>
      </c>
      <c r="F97" t="s">
        <v>1391</v>
      </c>
      <c r="I97" t="s">
        <v>2256</v>
      </c>
      <c r="J97" t="s">
        <v>1328</v>
      </c>
      <c r="K97" s="259" t="s">
        <v>3180</v>
      </c>
      <c r="M97" t="str">
        <f t="shared" si="1"/>
        <v>"Mot de guérison": {
  "Name" : "Mot de guérison",
  "OV" : "Healing Word",
  "Level" : 1,
  "BBE" : "",
  "School" : "Évocation",
  "Incantation" : "1 action bonus",
  "Type" : "",
  "Description" : "1 créature récupère 1d4+Mod.Carac pv (+1d4 pv/niv).",
  "Classes" :["BARD", "CLERK", "DRUID"]
   }</v>
      </c>
    </row>
    <row r="98" spans="1:13">
      <c r="A98">
        <v>1</v>
      </c>
      <c r="B98" t="s">
        <v>2313</v>
      </c>
      <c r="D98" t="s">
        <v>2314</v>
      </c>
      <c r="E98" t="s">
        <v>1349</v>
      </c>
      <c r="F98" t="s">
        <v>1326</v>
      </c>
      <c r="I98" t="s">
        <v>2315</v>
      </c>
      <c r="J98" t="s">
        <v>1351</v>
      </c>
      <c r="K98" s="259" t="s">
        <v>3172</v>
      </c>
      <c r="M98" t="str">
        <f t="shared" si="1"/>
        <v>"Murmures dissonants": {
  "Name" : "Murmures dissonants",
  "OV" : "Dissonant Whispers",
  "Level" : 1,
  "BBE" : "",
  "School" : "Enchantement",
  "Incantation" : "1 action",
  "Type" : "",
  "Description" : "La cible doit réussir un JdS de Sag. ou subir 3d6 dégâts psychiques et s'éloigner (dégâts/niv).",
  "Classes" :["BARD"]
   }</v>
      </c>
    </row>
    <row r="99" spans="1:13">
      <c r="A99">
        <v>1</v>
      </c>
      <c r="B99" t="s">
        <v>2316</v>
      </c>
      <c r="D99" t="s">
        <v>2317</v>
      </c>
      <c r="E99" t="s">
        <v>1338</v>
      </c>
      <c r="F99" t="s">
        <v>1326</v>
      </c>
      <c r="G99" t="s">
        <v>1313</v>
      </c>
      <c r="I99" t="s">
        <v>2318</v>
      </c>
      <c r="J99" t="s">
        <v>1328</v>
      </c>
      <c r="K99" s="259" t="s">
        <v>3219</v>
      </c>
      <c r="M99" t="str">
        <f t="shared" si="1"/>
        <v>"Nappe de brouillard": {
  "Name" : "Nappe de brouillard",
  "OV" : "Fog Cloud",
  "Level" : 1,
  "BBE" : "",
  "School" : "Invocation",
  "Incantation" : "1 action",
  "Type" : "Concentration",
  "Description" : "Rend la visibilité nulle dans une sphère de 6 m de rayon (+6 m/niv).",
  "Classes" :["DRUID", "SORCERER", "MAGICIAN", "PROWLER"]
   }</v>
      </c>
    </row>
    <row r="100" spans="1:13">
      <c r="A100">
        <v>1</v>
      </c>
      <c r="B100" t="s">
        <v>2346</v>
      </c>
      <c r="C100" t="s">
        <v>2347</v>
      </c>
      <c r="D100" t="s">
        <v>2348</v>
      </c>
      <c r="E100" t="s">
        <v>1395</v>
      </c>
      <c r="F100" t="s">
        <v>1326</v>
      </c>
      <c r="I100" t="s">
        <v>2349</v>
      </c>
      <c r="J100" t="s">
        <v>1328</v>
      </c>
      <c r="K100" s="259" t="s">
        <v>3190</v>
      </c>
      <c r="M100" t="str">
        <f t="shared" si="1"/>
        <v>"Onde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v>
      </c>
    </row>
    <row r="101" spans="1:13">
      <c r="A101">
        <v>1</v>
      </c>
      <c r="B101" t="s">
        <v>2350</v>
      </c>
      <c r="D101" t="s">
        <v>2351</v>
      </c>
      <c r="E101" t="s">
        <v>1395</v>
      </c>
      <c r="F101" t="s">
        <v>1326</v>
      </c>
      <c r="I101" t="s">
        <v>2352</v>
      </c>
      <c r="J101" t="s">
        <v>1351</v>
      </c>
      <c r="K101" s="259" t="s">
        <v>3188</v>
      </c>
      <c r="M101" t="str">
        <f t="shared" si="1"/>
        <v>"Orbe chromatique": {
  "Name" : "Orbe chromatique",
  "OV" : "Chromatic Orb",
  "Level" : 1,
  "BBE" : "",
  "School" : "Évocation",
  "Incantation" : "1 action",
  "Type" : "",
  "Description" : "Si l'attaque avec un sort touche, inflige 3d8 dégâts d'un type préalablement déterminé (dégâts/niv).",
  "Classes" :["SORCERER", "MAGICIAN"]
   }</v>
      </c>
    </row>
    <row r="102" spans="1:13">
      <c r="A102">
        <v>1</v>
      </c>
      <c r="B102" t="s">
        <v>2440</v>
      </c>
      <c r="D102" t="s">
        <v>2441</v>
      </c>
      <c r="E102" t="s">
        <v>1395</v>
      </c>
      <c r="F102" t="s">
        <v>1326</v>
      </c>
      <c r="I102" t="s">
        <v>2442</v>
      </c>
      <c r="J102" t="s">
        <v>1328</v>
      </c>
      <c r="K102" s="259" t="s">
        <v>3188</v>
      </c>
      <c r="M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v>
      </c>
    </row>
    <row r="103" spans="1:13">
      <c r="A103">
        <v>1</v>
      </c>
      <c r="B103" t="s">
        <v>2453</v>
      </c>
      <c r="D103" t="s">
        <v>2454</v>
      </c>
      <c r="E103" t="s">
        <v>1319</v>
      </c>
      <c r="F103" t="s">
        <v>1326</v>
      </c>
      <c r="G103" t="s">
        <v>1313</v>
      </c>
      <c r="I103" t="s">
        <v>2455</v>
      </c>
      <c r="J103" t="s">
        <v>1328</v>
      </c>
      <c r="K103" s="259" t="s">
        <v>3240</v>
      </c>
      <c r="M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v>
      </c>
    </row>
    <row r="104" spans="1:13">
      <c r="A104">
        <v>1</v>
      </c>
      <c r="B104" t="s">
        <v>2472</v>
      </c>
      <c r="C104" t="s">
        <v>2473</v>
      </c>
      <c r="D104" t="s">
        <v>2474</v>
      </c>
      <c r="E104" t="s">
        <v>1325</v>
      </c>
      <c r="F104" t="s">
        <v>1326</v>
      </c>
      <c r="H104" t="s">
        <v>1314</v>
      </c>
      <c r="I104" t="s">
        <v>2475</v>
      </c>
      <c r="J104" t="s">
        <v>1328</v>
      </c>
      <c r="K104" s="259" t="s">
        <v>3205</v>
      </c>
      <c r="M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v>
      </c>
    </row>
    <row r="105" spans="1:13">
      <c r="A105">
        <v>1</v>
      </c>
      <c r="B105" t="s">
        <v>2501</v>
      </c>
      <c r="D105" t="s">
        <v>2502</v>
      </c>
      <c r="E105" t="s">
        <v>1361</v>
      </c>
      <c r="F105" t="s">
        <v>1326</v>
      </c>
      <c r="I105" t="s">
        <v>2503</v>
      </c>
      <c r="J105" t="s">
        <v>1388</v>
      </c>
      <c r="K105" s="259" t="s">
        <v>3188</v>
      </c>
      <c r="M105" t="str">
        <f t="shared" si="1"/>
        <v>"Rayon empoisonné": {
  "Name" : "Rayon empoisonné",
  "OV" : "Ray of Sickness",
  "Level" : 1,
  "BBE" : "",
  "School" : "Nécromancie",
  "Incantation" : "1 action",
  "Type" : "",
  "Description" : "Si l'attaque touche, inflige 2d8 dégâts de poison (dégâts/niv) et la cible peut être empoisonnée (JdS de Con).",
  "Classes" :["SORCERER", "MAGICIAN"]
   }</v>
      </c>
    </row>
    <row r="106" spans="1:13">
      <c r="A106">
        <v>1</v>
      </c>
      <c r="B106" t="s">
        <v>2527</v>
      </c>
      <c r="D106" t="s">
        <v>2528</v>
      </c>
      <c r="E106" t="s">
        <v>1325</v>
      </c>
      <c r="F106" t="s">
        <v>1391</v>
      </c>
      <c r="G106" t="s">
        <v>1313</v>
      </c>
      <c r="I106" t="s">
        <v>2529</v>
      </c>
      <c r="J106" t="s">
        <v>1328</v>
      </c>
      <c r="K106" s="259" t="s">
        <v>3232</v>
      </c>
      <c r="M106" t="str">
        <f t="shared" si="1"/>
        <v>"Repli expéditif": {
  "Name" : "Repli expéditif",
  "OV" : "Expeditious Retreat",
  "Level" : 1,
  "BBE" : "",
  "School" : "Transmutation",
  "Incantation" : "1 action bonus",
  "Type" : "Concentration",
  "Description" : "Le lanceur peut effectuer l'action Foncer en utilisant une action bonus.",
  "Classes" :["SORCERER", "MAGICIAN", "WIZARD"]
   }</v>
      </c>
    </row>
    <row r="107" spans="1:13">
      <c r="A107">
        <v>1</v>
      </c>
      <c r="B107" t="s">
        <v>2530</v>
      </c>
      <c r="D107" t="s">
        <v>2531</v>
      </c>
      <c r="E107" t="s">
        <v>1395</v>
      </c>
      <c r="F107" t="s">
        <v>1320</v>
      </c>
      <c r="I107" t="s">
        <v>2532</v>
      </c>
      <c r="J107" t="s">
        <v>1328</v>
      </c>
      <c r="K107" s="259" t="s">
        <v>3234</v>
      </c>
      <c r="M107" t="str">
        <f t="shared" si="1"/>
        <v>"Représailles infernales": {
  "Name" : "Représailles infernales",
  "OV" : "Hellish Rebuke",
  "Level" : 1,
  "BBE" : "",
  "School" : "Évocation",
  "Incantation" : "1 réaction",
  "Type" : "",
  "Description" : "La cible doit réussir un JdS de Dex. ou subir 2d10 dégâts de feu (dégâts/niv).",
  "Classes" :["WIZARD"]
   }</v>
      </c>
    </row>
    <row r="108" spans="1:13">
      <c r="A108">
        <v>1</v>
      </c>
      <c r="B108" t="s">
        <v>2573</v>
      </c>
      <c r="D108" t="s">
        <v>2574</v>
      </c>
      <c r="E108" t="s">
        <v>1319</v>
      </c>
      <c r="F108" t="s">
        <v>1391</v>
      </c>
      <c r="I108" t="s">
        <v>2575</v>
      </c>
      <c r="J108" t="s">
        <v>1328</v>
      </c>
      <c r="K108" s="259" t="s">
        <v>3173</v>
      </c>
      <c r="M108" t="str">
        <f t="shared" si="1"/>
        <v>"Sanctuaire": {
  "Name" : "Sanctuaire",
  "OV" : "Sanctuary",
  "Level" : 1,
  "BBE" : "",
  "School" : "Abjuration",
  "Incantation" : "1 action bonus",
  "Type" : "",
  "Description" : "La cible a droit à un JdS de Sag. pour éviter les attaques ou les sorts ofensifs qui la visent en particulier.",
  "Classes" :["CLERK"]
   }</v>
      </c>
    </row>
    <row r="109" spans="1:13">
      <c r="A109">
        <v>1</v>
      </c>
      <c r="B109" t="s">
        <v>2579</v>
      </c>
      <c r="D109" t="s">
        <v>2580</v>
      </c>
      <c r="E109" t="s">
        <v>1325</v>
      </c>
      <c r="F109" t="s">
        <v>1326</v>
      </c>
      <c r="I109" t="s">
        <v>2581</v>
      </c>
      <c r="J109" t="s">
        <v>1328</v>
      </c>
      <c r="K109" s="259" t="s">
        <v>3219</v>
      </c>
      <c r="M109" t="str">
        <f t="shared" si="1"/>
        <v>"Saut": {
  "Name" : "Saut",
  "OV" : "Jump",
  "Level" : 1,
  "BBE" : "",
  "School" : "Transmutation",
  "Incantation" : "1 action",
  "Type" : "",
  "Description" : "La cible obtient une distance de saut multipliée par 3.",
  "Classes" :["DRUID", "SORCERER", "MAGICIAN", "PROWLER"]
   }</v>
      </c>
    </row>
    <row r="110" spans="1:13">
      <c r="A110">
        <v>1</v>
      </c>
      <c r="B110" t="s">
        <v>2588</v>
      </c>
      <c r="D110" t="s">
        <v>2589</v>
      </c>
      <c r="E110" t="s">
        <v>1395</v>
      </c>
      <c r="F110" t="s">
        <v>1326</v>
      </c>
      <c r="I110" t="s">
        <v>2590</v>
      </c>
      <c r="J110" t="s">
        <v>1322</v>
      </c>
      <c r="K110" s="259" t="s">
        <v>3190</v>
      </c>
      <c r="M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v>
      </c>
    </row>
    <row r="111" spans="1:13">
      <c r="A111">
        <v>1</v>
      </c>
      <c r="B111" t="s">
        <v>2602</v>
      </c>
      <c r="D111" t="s">
        <v>2603</v>
      </c>
      <c r="E111" t="s">
        <v>1338</v>
      </c>
      <c r="F111" t="s">
        <v>1326</v>
      </c>
      <c r="H111" t="s">
        <v>1314</v>
      </c>
      <c r="I111" t="s">
        <v>2604</v>
      </c>
      <c r="J111" t="s">
        <v>1328</v>
      </c>
      <c r="K111" s="259" t="s">
        <v>3241</v>
      </c>
      <c r="M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v>
      </c>
    </row>
    <row r="112" spans="1:13">
      <c r="A112">
        <v>1</v>
      </c>
      <c r="B112" t="s">
        <v>2617</v>
      </c>
      <c r="D112" t="s">
        <v>2618</v>
      </c>
      <c r="E112" t="s">
        <v>1361</v>
      </c>
      <c r="F112" t="s">
        <v>1326</v>
      </c>
      <c r="I112" t="s">
        <v>2619</v>
      </c>
      <c r="J112" t="s">
        <v>1328</v>
      </c>
      <c r="K112" s="259" t="s">
        <v>3188</v>
      </c>
      <c r="M112" t="str">
        <f t="shared" si="1"/>
        <v>"Simulacre de vie": {
  "Name" : "Simulacre de vie",
  "OV" : "False Life",
  "Level" : 1,
  "BBE" : "",
  "School" : "Nécromancie",
  "Incantation" : "1 action",
  "Type" : "",
  "Description" : "Le lanceur gagne 1d4+4 pv temporaires (+5 pv/niv).",
  "Classes" :["SORCERER", "MAGICIAN"]
   }</v>
      </c>
    </row>
    <row r="113" spans="1:13">
      <c r="A113">
        <v>1</v>
      </c>
      <c r="B113" t="s">
        <v>2620</v>
      </c>
      <c r="C113" t="s">
        <v>2621</v>
      </c>
      <c r="D113" t="s">
        <v>2622</v>
      </c>
      <c r="E113" t="s">
        <v>1395</v>
      </c>
      <c r="F113" t="s">
        <v>1326</v>
      </c>
      <c r="I113" t="s">
        <v>2623</v>
      </c>
      <c r="J113" t="s">
        <v>1328</v>
      </c>
      <c r="K113" s="259" t="s">
        <v>3220</v>
      </c>
      <c r="M113" t="str">
        <f t="shared" si="1"/>
        <v>"Soins": {
  "Name" : "Soins",
  "OV" : "Cure Wounds",
  "Level" : 1,
  "BBE" : "Soin des blessures",
  "School" : "Évocation",
  "Incantation" : "1 action",
  "Type" : "",
  "Description" : "1 créature récupère 1d8+Mod.Carac pv (+1d8 pv/niv).",
  "Classes" :["BARD", "CLERK", "DRUID", "PALADIN", "PROWLER"]
   }</v>
      </c>
    </row>
    <row r="114" spans="1:13">
      <c r="A114">
        <v>1</v>
      </c>
      <c r="B114" t="s">
        <v>2628</v>
      </c>
      <c r="D114" t="s">
        <v>2629</v>
      </c>
      <c r="E114" t="s">
        <v>1349</v>
      </c>
      <c r="F114" t="s">
        <v>1326</v>
      </c>
      <c r="I114" t="s">
        <v>2630</v>
      </c>
      <c r="J114" t="s">
        <v>1328</v>
      </c>
      <c r="K114" s="259" t="s">
        <v>3187</v>
      </c>
      <c r="M114" t="str">
        <f t="shared" si="1"/>
        <v>"Sommeil": {
  "Name" : "Sommeil",
  "OV" : "Sleep",
  "Level" : 1,
  "BBE" : "",
  "School" : "Enchantement",
  "Incantation" : "1 action",
  "Type" : "",
  "Description" : "5d8 pv de créatures s'endorment, par ordre croissant de leurs pv actuels (+2d8 pv/niv).",
  "Classes" :["BARD", "SORCERER", "MAGICIAN"]
   }</v>
      </c>
    </row>
    <row r="115" spans="1:13">
      <c r="A115">
        <v>1</v>
      </c>
      <c r="B115" t="s">
        <v>2698</v>
      </c>
      <c r="C115" t="s">
        <v>2699</v>
      </c>
      <c r="D115" t="s">
        <v>2700</v>
      </c>
      <c r="E115" t="s">
        <v>1338</v>
      </c>
      <c r="F115" t="s">
        <v>1326</v>
      </c>
      <c r="I115" t="s">
        <v>2701</v>
      </c>
      <c r="J115" t="s">
        <v>1388</v>
      </c>
      <c r="K115" s="259" t="s">
        <v>3234</v>
      </c>
      <c r="M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v>
      </c>
    </row>
    <row r="116" spans="1:13">
      <c r="A116">
        <v>1</v>
      </c>
      <c r="B116" t="s">
        <v>2712</v>
      </c>
      <c r="D116" t="s">
        <v>2713</v>
      </c>
      <c r="E116" t="s">
        <v>1368</v>
      </c>
      <c r="F116" t="s">
        <v>1334</v>
      </c>
      <c r="H116" t="s">
        <v>1314</v>
      </c>
      <c r="I116" t="s">
        <v>2714</v>
      </c>
      <c r="J116" t="s">
        <v>1328</v>
      </c>
      <c r="K116" s="259" t="s">
        <v>3241</v>
      </c>
      <c r="M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v>
      </c>
    </row>
    <row r="117" spans="1:13">
      <c r="A117">
        <v>2</v>
      </c>
      <c r="B117" s="119" t="s">
        <v>3254</v>
      </c>
      <c r="C117" t="s">
        <v>1323</v>
      </c>
      <c r="D117" t="s">
        <v>1324</v>
      </c>
      <c r="E117" t="s">
        <v>1325</v>
      </c>
      <c r="F117" t="s">
        <v>1326</v>
      </c>
      <c r="G117" t="s">
        <v>1313</v>
      </c>
      <c r="I117" t="s">
        <v>1327</v>
      </c>
      <c r="J117" t="s">
        <v>1328</v>
      </c>
      <c r="K117" s="259" t="s">
        <v>3188</v>
      </c>
      <c r="M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v>
      </c>
    </row>
    <row r="118" spans="1:13">
      <c r="A118">
        <v>2</v>
      </c>
      <c r="B118" t="s">
        <v>1329</v>
      </c>
      <c r="D118" t="s">
        <v>1330</v>
      </c>
      <c r="E118" t="s">
        <v>1319</v>
      </c>
      <c r="F118" t="s">
        <v>1326</v>
      </c>
      <c r="I118" t="s">
        <v>1331</v>
      </c>
      <c r="J118" t="s">
        <v>1328</v>
      </c>
      <c r="K118" s="259" t="s">
        <v>3203</v>
      </c>
      <c r="M118" t="str">
        <f t="shared" si="1"/>
        <v>"Aide": {
  "Name" : "Aide",
  "OV" : "Aid",
  "Level" : 2,
  "BBE" : "",
  "School" : "Abjuration",
  "Incantation" : "1 action",
  "Type" : "",
  "Description" : "Jusqu'à 3 créatures augmentent leurs pv actuels et pv max de 5 (+5 pv/niv).",
  "Classes" :["CLERK", "PALADIN"]
   }</v>
      </c>
    </row>
    <row r="119" spans="1:13">
      <c r="A119">
        <v>2</v>
      </c>
      <c r="B119" t="s">
        <v>1341</v>
      </c>
      <c r="D119" t="s">
        <v>1342</v>
      </c>
      <c r="E119" t="s">
        <v>1325</v>
      </c>
      <c r="F119" t="s">
        <v>1326</v>
      </c>
      <c r="G119" t="s">
        <v>1313</v>
      </c>
      <c r="I119" t="s">
        <v>1343</v>
      </c>
      <c r="J119" t="s">
        <v>1328</v>
      </c>
      <c r="K119" s="259" t="s">
        <v>3185</v>
      </c>
      <c r="M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v>
      </c>
    </row>
    <row r="120" spans="1:13">
      <c r="A120">
        <v>2</v>
      </c>
      <c r="B120" t="s">
        <v>1363</v>
      </c>
      <c r="D120" t="s">
        <v>1364</v>
      </c>
      <c r="E120" t="s">
        <v>1349</v>
      </c>
      <c r="F120" t="s">
        <v>1326</v>
      </c>
      <c r="G120" t="s">
        <v>1313</v>
      </c>
      <c r="I120" t="s">
        <v>1365</v>
      </c>
      <c r="J120" t="s">
        <v>1328</v>
      </c>
      <c r="K120" s="259" t="s">
        <v>3174</v>
      </c>
      <c r="M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v>
      </c>
    </row>
    <row r="121" spans="1:13">
      <c r="A121">
        <v>2</v>
      </c>
      <c r="B121" t="s">
        <v>1377</v>
      </c>
      <c r="C121" t="s">
        <v>1378</v>
      </c>
      <c r="D121" t="s">
        <v>1379</v>
      </c>
      <c r="E121" t="s">
        <v>1338</v>
      </c>
      <c r="F121" t="s">
        <v>1339</v>
      </c>
      <c r="I121" t="s">
        <v>1380</v>
      </c>
      <c r="J121" t="s">
        <v>1328</v>
      </c>
      <c r="K121" s="259" t="s">
        <v>3204</v>
      </c>
      <c r="M121" t="str">
        <f t="shared" si="1"/>
        <v>"Appel de monture": {
  "Name" : "Appel de monture",
  "OV" : "Find Steed",
  "Level" : 2,
  "BBE" : "Trouver une monture",
  "School" : "Invocation",
  "Incantation" : "10 minutes",
  "Type" : "",
  "Description" : "Invoque un esprit sous la forme d'un destrier (cheval, élan, etc) lié par télépathie au lanceur.",
  "Classes" :["PALADIN"]
   }</v>
      </c>
    </row>
    <row r="122" spans="1:13">
      <c r="A122">
        <v>2</v>
      </c>
      <c r="B122" t="s">
        <v>1389</v>
      </c>
      <c r="D122" t="s">
        <v>1390</v>
      </c>
      <c r="E122" t="s">
        <v>1325</v>
      </c>
      <c r="F122" t="s">
        <v>1391</v>
      </c>
      <c r="G122" t="s">
        <v>1313</v>
      </c>
      <c r="I122" t="s">
        <v>1392</v>
      </c>
      <c r="J122" t="s">
        <v>1328</v>
      </c>
      <c r="K122" s="259" t="s">
        <v>3207</v>
      </c>
      <c r="M122" t="str">
        <f t="shared" si="1"/>
        <v>"Arme magique": {
  "Name" : "Arme magique",
  "OV" : "Magic Weapon",
  "Level" : 2,
  "BBE" : "",
  "School" : "Transmutation",
  "Incantation" : "1 action bonus",
  "Type" : "Concentration",
  "Description" : "Transforme une arme en arme magique +1 à l'attaque et aux dégâts (bonus de +2 ou +3/niv).",
  "Classes" :["MAGICIAN", "PALADIN"]
   }</v>
      </c>
    </row>
    <row r="123" spans="1:13">
      <c r="A123">
        <v>2</v>
      </c>
      <c r="B123" t="s">
        <v>1397</v>
      </c>
      <c r="D123" t="s">
        <v>1398</v>
      </c>
      <c r="E123" t="s">
        <v>1395</v>
      </c>
      <c r="F123" t="s">
        <v>1391</v>
      </c>
      <c r="I123" t="s">
        <v>1399</v>
      </c>
      <c r="J123" t="s">
        <v>1328</v>
      </c>
      <c r="K123" s="259" t="s">
        <v>3173</v>
      </c>
      <c r="M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v>
      </c>
    </row>
    <row r="124" spans="1:13">
      <c r="A124">
        <v>2</v>
      </c>
      <c r="B124" t="s">
        <v>1421</v>
      </c>
      <c r="D124" t="s">
        <v>1422</v>
      </c>
      <c r="E124" t="s">
        <v>1325</v>
      </c>
      <c r="F124" t="s">
        <v>1326</v>
      </c>
      <c r="G124" t="s">
        <v>1313</v>
      </c>
      <c r="I124" t="s">
        <v>1423</v>
      </c>
      <c r="J124" t="s">
        <v>1322</v>
      </c>
      <c r="K124" s="259" t="s">
        <v>3242</v>
      </c>
      <c r="M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v>
      </c>
    </row>
    <row r="125" spans="1:13">
      <c r="A125">
        <v>2</v>
      </c>
      <c r="B125" t="s">
        <v>1427</v>
      </c>
      <c r="D125" t="s">
        <v>1428</v>
      </c>
      <c r="E125" t="s">
        <v>1419</v>
      </c>
      <c r="F125" t="s">
        <v>1334</v>
      </c>
      <c r="H125" t="s">
        <v>1314</v>
      </c>
      <c r="I125" t="s">
        <v>1429</v>
      </c>
      <c r="J125" t="s">
        <v>1328</v>
      </c>
      <c r="K125" s="259" t="s">
        <v>3173</v>
      </c>
      <c r="M125" t="str">
        <f t="shared" si="1"/>
        <v>"Augure": {
  "Name" : "Augure",
  "OV" : "Augury",
  "Level" : 2,
  "BBE" : "",
  "School" : "Divination",
  "Incantation" : "1 minute",
  "Type" : "Rituel",
  "Description" : "Le lanceur obtient un présage concernant le résultat d'une action dans les 30 prochaines min (fortune, péril, les deux ou rien).",
  "Classes" :["CLERK"]
   }</v>
      </c>
    </row>
    <row r="126" spans="1:13">
      <c r="A126">
        <v>2</v>
      </c>
      <c r="B126" t="s">
        <v>1442</v>
      </c>
      <c r="D126" t="s">
        <v>1443</v>
      </c>
      <c r="E126" t="s">
        <v>1368</v>
      </c>
      <c r="F126" t="s">
        <v>1326</v>
      </c>
      <c r="I126" t="s">
        <v>1444</v>
      </c>
      <c r="J126" t="s">
        <v>1328</v>
      </c>
      <c r="K126" s="259" t="s">
        <v>3191</v>
      </c>
      <c r="M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v>
      </c>
    </row>
    <row r="127" spans="1:13">
      <c r="A127">
        <v>2</v>
      </c>
      <c r="B127" t="s">
        <v>1469</v>
      </c>
      <c r="D127" t="s">
        <v>1470</v>
      </c>
      <c r="E127" t="s">
        <v>1368</v>
      </c>
      <c r="F127" t="s">
        <v>1334</v>
      </c>
      <c r="H127" t="s">
        <v>1314</v>
      </c>
      <c r="I127" t="s">
        <v>1471</v>
      </c>
      <c r="J127" t="s">
        <v>1328</v>
      </c>
      <c r="K127" s="259" t="s">
        <v>3195</v>
      </c>
      <c r="M127" t="str">
        <f t="shared" si="1"/>
        <v>"Bouche magique": {
  "Name" : "Bouche magique",
  "OV" : "Magic Mouth",
  "Level" : 2,
  "BBE" : "",
  "School" : "Illusion",
  "Incantation" : "1 minute",
  "Type" : "Rituel",
  "Description" : "Crée une bouche magique qui répétera un message de 25 mots max lorsqu'une condition de déclenchement est remplie.",
  "Classes" :["BARD", "MAGICIAN"]
   }</v>
      </c>
    </row>
    <row r="128" spans="1:13">
      <c r="A128">
        <v>2</v>
      </c>
      <c r="B128" t="s">
        <v>1486</v>
      </c>
      <c r="D128" t="s">
        <v>1487</v>
      </c>
      <c r="E128" t="s">
        <v>1395</v>
      </c>
      <c r="F128" t="s">
        <v>1326</v>
      </c>
      <c r="G128" t="s">
        <v>1313</v>
      </c>
      <c r="I128" t="s">
        <v>1488</v>
      </c>
      <c r="J128" t="s">
        <v>1328</v>
      </c>
      <c r="K128" s="259" t="s">
        <v>3189</v>
      </c>
      <c r="M128" t="str">
        <f t="shared" si="1"/>
        <v>"Bourrasque": {
  "Name" : "Bourrasque",
  "OV" : "Gust of Wind",
  "Level" : 2,
  "BBE" : "",
  "School" : "Évocation",
  "Incantation" : "1 action",
  "Type" : "Concentration",
  "Description" : "Les créatures sur une ligne de 18 x 3 m doivent réussir un JdS de For. ou être repoussées de 4,50 m.",
  "Classes" :["DRUID", "SORCERER", "MAGICIAN"]
   }</v>
      </c>
    </row>
    <row r="129" spans="1:13">
      <c r="A129">
        <v>2</v>
      </c>
      <c r="B129" s="119" t="s">
        <v>3255</v>
      </c>
      <c r="D129" t="s">
        <v>1502</v>
      </c>
      <c r="E129" t="s">
        <v>1361</v>
      </c>
      <c r="F129" t="s">
        <v>1326</v>
      </c>
      <c r="I129" t="s">
        <v>1503</v>
      </c>
      <c r="J129" t="s">
        <v>1328</v>
      </c>
      <c r="K129" s="259" t="s">
        <v>3192</v>
      </c>
      <c r="M129" t="str">
        <f t="shared" si="1"/>
        <v>"Cécité-Surdité": {
  "Name" : "Cécité-Surdité",
  "OV" : "Blindness/Deafness",
  "Level" : 2,
  "BBE" : "",
  "School" : "Nécromancie",
  "Incantation" : "1 action",
  "Type" : "",
  "Description" : "La cible doit réussir un JdS de Con. ou devenir aveuglée ou assourdie (+1 créature/niv).",
  "Classes" :["BARD", "CLERK", "SORCERER", "MAGICIAN"]
   }</v>
      </c>
    </row>
    <row r="130" spans="1:13">
      <c r="A130">
        <v>2</v>
      </c>
      <c r="B130" t="s">
        <v>1557</v>
      </c>
      <c r="C130" t="s">
        <v>1558</v>
      </c>
      <c r="D130" t="s">
        <v>1559</v>
      </c>
      <c r="E130" t="s">
        <v>1395</v>
      </c>
      <c r="F130" t="s">
        <v>1391</v>
      </c>
      <c r="G130" t="s">
        <v>1313</v>
      </c>
      <c r="I130" t="s">
        <v>1560</v>
      </c>
      <c r="J130" t="s">
        <v>1328</v>
      </c>
      <c r="K130" s="259" t="s">
        <v>3204</v>
      </c>
      <c r="M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v>
      </c>
    </row>
    <row r="131" spans="1:13">
      <c r="A131">
        <v>2</v>
      </c>
      <c r="B131" t="s">
        <v>1650</v>
      </c>
      <c r="D131" t="s">
        <v>1651</v>
      </c>
      <c r="E131" t="s">
        <v>1325</v>
      </c>
      <c r="F131" t="s">
        <v>1326</v>
      </c>
      <c r="I131" t="s">
        <v>1652</v>
      </c>
      <c r="J131" t="s">
        <v>1328</v>
      </c>
      <c r="K131" s="259" t="s">
        <v>3191</v>
      </c>
      <c r="M131" t="str">
        <f t="shared" ref="M131:M194" si="2">""""&amp;B131&amp;""": {
  ""Name"" : """&amp;B131&amp;""",
  ""OV"" : """&amp;D131&amp;""",
  ""Level"" : "&amp;A131&amp;",
  ""BBE"" : """&amp;C131&amp;""",
  ""School"" : """&amp;PROPER(E131)&amp;""",
  ""Incantation"" : """&amp;F131&amp;""",
  ""Type"" : """&amp;G131&amp;H131&amp;""",
  ""Description"" : """&amp;I131&amp;""",
  ""Classes"" :["&amp;K131&amp;"]
   }"</f>
        <v>"Corde enchantée": {
  "Name" : "Corde enchantée",
  "OV" : "Rope Trick",
  "Level" : 2,
  "BBE" : "",
  "School" : "Transmutation",
  "Incantation" : "1 action",
  "Type" : "",
  "Description" : "Fait se dresser verticalement une corde qui donne dans un espace extradimensionnel qui peut contenir 8 créatures de taille M.",
  "Classes" :["MAGICIAN"]
   }</v>
      </c>
    </row>
    <row r="132" spans="1:13">
      <c r="A132">
        <v>2</v>
      </c>
      <c r="B132" t="s">
        <v>1653</v>
      </c>
      <c r="D132" t="s">
        <v>1654</v>
      </c>
      <c r="E132" t="s">
        <v>1325</v>
      </c>
      <c r="F132" t="s">
        <v>1326</v>
      </c>
      <c r="I132" t="s">
        <v>1655</v>
      </c>
      <c r="J132" t="s">
        <v>1388</v>
      </c>
      <c r="K132" s="259" t="s">
        <v>3217</v>
      </c>
      <c r="M132" t="str">
        <f t="shared" si="2"/>
        <v>"Cordon de flèches": {
  "Name" : "Cordon de flèches",
  "OV" : "Cordon of Arrows",
  "Level" : 2,
  "BBE" : "",
  "School" : "Transmutation",
  "Incantation" : "1 action",
  "Type" : "",
  "Description" : "4 munitions infligent 1d6 dégâts perforants si la cible rate un JdS de Dex. (nbre de munitions/niv).",
  "Classes" :["PROWLER"]
   }</v>
      </c>
    </row>
    <row r="133" spans="1:13">
      <c r="A133">
        <v>2</v>
      </c>
      <c r="B133" t="s">
        <v>1669</v>
      </c>
      <c r="D133" t="s">
        <v>1670</v>
      </c>
      <c r="E133" t="s">
        <v>1349</v>
      </c>
      <c r="F133" t="s">
        <v>1326</v>
      </c>
      <c r="G133" t="s">
        <v>1313</v>
      </c>
      <c r="I133" t="s">
        <v>1671</v>
      </c>
      <c r="J133" t="s">
        <v>1388</v>
      </c>
      <c r="K133" s="259" t="s">
        <v>3231</v>
      </c>
      <c r="M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v>
      </c>
    </row>
    <row r="134" spans="1:13">
      <c r="A134">
        <v>2</v>
      </c>
      <c r="B134" t="s">
        <v>1690</v>
      </c>
      <c r="D134" t="s">
        <v>1691</v>
      </c>
      <c r="E134" t="s">
        <v>1325</v>
      </c>
      <c r="F134" t="s">
        <v>1326</v>
      </c>
      <c r="G134" t="s">
        <v>1313</v>
      </c>
      <c r="I134" t="s">
        <v>1692</v>
      </c>
      <c r="J134" t="s">
        <v>1328</v>
      </c>
      <c r="K134" s="259" t="s">
        <v>3213</v>
      </c>
      <c r="M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v>
      </c>
    </row>
    <row r="135" spans="1:13">
      <c r="A135">
        <v>2</v>
      </c>
      <c r="B135" t="s">
        <v>1702</v>
      </c>
      <c r="D135" t="s">
        <v>1703</v>
      </c>
      <c r="E135" t="s">
        <v>1325</v>
      </c>
      <c r="F135" t="s">
        <v>1326</v>
      </c>
      <c r="I135" t="s">
        <v>1704</v>
      </c>
      <c r="J135" t="s">
        <v>1328</v>
      </c>
      <c r="K135" s="259" t="s">
        <v>3187</v>
      </c>
      <c r="M135" t="str">
        <f t="shared" si="2"/>
        <v>"Déblocage": {
  "Name" : "Déblocage",
  "OV" : "Knock",
  "Level" : 2,
  "BBE" : "",
  "School" : "Transmutation",
  "Incantation" : "1 action",
  "Type" : "",
  "Description" : "Déverrouille ou débloque 1 objet (porte, coffre, cadenas, menottes, etc) ou supprime le sort verrou magique pour 10 minutes.",
  "Classes" :["BARD", "SORCERER", "MAGICIAN"]
   }</v>
      </c>
    </row>
    <row r="136" spans="1:13">
      <c r="A136">
        <v>2</v>
      </c>
      <c r="B136" t="s">
        <v>1728</v>
      </c>
      <c r="D136" t="s">
        <v>1729</v>
      </c>
      <c r="E136" t="s">
        <v>1419</v>
      </c>
      <c r="F136" t="s">
        <v>1326</v>
      </c>
      <c r="G136" t="s">
        <v>1313</v>
      </c>
      <c r="I136" t="s">
        <v>1730</v>
      </c>
      <c r="J136" t="s">
        <v>1328</v>
      </c>
      <c r="K136" s="259" t="s">
        <v>3187</v>
      </c>
      <c r="M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v>
      </c>
    </row>
    <row r="137" spans="1:13">
      <c r="A137">
        <v>2</v>
      </c>
      <c r="B137" t="s">
        <v>1800</v>
      </c>
      <c r="D137" t="s">
        <v>1801</v>
      </c>
      <c r="E137" t="s">
        <v>1325</v>
      </c>
      <c r="F137" t="s">
        <v>1326</v>
      </c>
      <c r="G137" t="s">
        <v>1313</v>
      </c>
      <c r="H137" t="s">
        <v>1314</v>
      </c>
      <c r="I137" t="s">
        <v>1802</v>
      </c>
      <c r="J137" t="s">
        <v>1322</v>
      </c>
      <c r="K137" s="259" t="s">
        <v>3196</v>
      </c>
      <c r="M137" t="str">
        <f t="shared" si="2"/>
        <v>"Écrire dans le ciel": {
  "Name" : "Écrire dans le ciel",
  "OV" : "Skywrite",
  "Level" : 2,
  "BBE" : "",
  "School" : "Transmutation",
  "Incantation" : "1 action",
  "Type" : "ConcentrationRituel",
  "Description" : "Crée jusqu'à 10 mots dans les nuages.",
  "Classes" :["BARD", "DRUID", "MAGICIAN"]
   }</v>
      </c>
    </row>
    <row r="138" spans="1:13">
      <c r="A138">
        <v>2</v>
      </c>
      <c r="B138" t="s">
        <v>1822</v>
      </c>
      <c r="D138" t="s">
        <v>1823</v>
      </c>
      <c r="E138" t="s">
        <v>1349</v>
      </c>
      <c r="F138" t="s">
        <v>1326</v>
      </c>
      <c r="I138" t="s">
        <v>1824</v>
      </c>
      <c r="J138" t="s">
        <v>1328</v>
      </c>
      <c r="K138" s="259" t="s">
        <v>3243</v>
      </c>
      <c r="M138" t="str">
        <f t="shared" si="2"/>
        <v>"Envoûtement": {
  "Name" : "Envoûtement",
  "OV" : "Enthrall",
  "Level" : 2,
  "BBE" : "",
  "School" : "Enchantement",
  "Incantation" : "1 action",
  "Type" : "",
  "Description" : "Les cibles doivent réussir un JdS de Sag. ou avoir un désavantage aux jets de Sagesse (Perception) contre d'autres créatures.",
  "Classes" :["BARD", "WIZARD"]
   }</v>
      </c>
    </row>
    <row r="139" spans="1:13">
      <c r="A139">
        <v>2</v>
      </c>
      <c r="B139" t="s">
        <v>1828</v>
      </c>
      <c r="D139" t="s">
        <v>1829</v>
      </c>
      <c r="E139" t="s">
        <v>1419</v>
      </c>
      <c r="F139" t="s">
        <v>1326</v>
      </c>
      <c r="G139" t="s">
        <v>1313</v>
      </c>
      <c r="I139" t="s">
        <v>1830</v>
      </c>
      <c r="J139" t="s">
        <v>1322</v>
      </c>
      <c r="K139" s="259" t="s">
        <v>3232</v>
      </c>
      <c r="M139" t="str">
        <f t="shared" si="2"/>
        <v>"Épine mentale": {
  "Name" : "Épine mentale",
  "OV" : "Mind Spike",
  "Level" : 2,
  "BBE" : "",
  "School" : "Divination",
  "Incantation" : "1 action",
  "Type" : "Concentration",
  "Description" : "La cible doit réussir un JdS de Sag. ou subir 3d8 dégâts psychiques (dégâts/niv).",
  "Classes" :["SORCERER", "MAGICIAN", "WIZARD"]
   }</v>
      </c>
    </row>
    <row r="140" spans="1:13">
      <c r="A140">
        <v>2</v>
      </c>
      <c r="B140" t="s">
        <v>1837</v>
      </c>
      <c r="D140" t="s">
        <v>1838</v>
      </c>
      <c r="E140" t="s">
        <v>1338</v>
      </c>
      <c r="F140" t="s">
        <v>1391</v>
      </c>
      <c r="G140" t="s">
        <v>1313</v>
      </c>
      <c r="I140" t="s">
        <v>1839</v>
      </c>
      <c r="J140" t="s">
        <v>1322</v>
      </c>
      <c r="K140" s="259" t="s">
        <v>3213</v>
      </c>
      <c r="M140" t="str">
        <f t="shared" si="2"/>
        <v>"Esprit guérisseur": {
  "Name" : "Esprit guérisseur",
  "OV" : "Healing Spirit",
  "Level" : 2,
  "BBE" : "",
  "School" : "Invocation",
  "Incantation" : "1 action bonus",
  "Type" : "Concentration",
  "Description" : "Les créatures au contact de l'esprit créé récupèrent 1d6 pv (+1d6 pv/niv).",
  "Classes" :["DRUID", "PROWLER"]
   }</v>
      </c>
    </row>
    <row r="141" spans="1:13">
      <c r="A141">
        <v>2</v>
      </c>
      <c r="B141" t="s">
        <v>1881</v>
      </c>
      <c r="D141" t="s">
        <v>1882</v>
      </c>
      <c r="E141" t="s">
        <v>1395</v>
      </c>
      <c r="F141" t="s">
        <v>1326</v>
      </c>
      <c r="I141" t="s">
        <v>1883</v>
      </c>
      <c r="J141" t="s">
        <v>1322</v>
      </c>
      <c r="K141" s="259" t="s">
        <v>3188</v>
      </c>
      <c r="M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v>
      </c>
    </row>
    <row r="142" spans="1:13">
      <c r="A142">
        <v>2</v>
      </c>
      <c r="B142" t="s">
        <v>1884</v>
      </c>
      <c r="D142" t="s">
        <v>1885</v>
      </c>
      <c r="E142" t="s">
        <v>1395</v>
      </c>
      <c r="F142" t="s">
        <v>1326</v>
      </c>
      <c r="I142" t="s">
        <v>1886</v>
      </c>
      <c r="J142" t="s">
        <v>1328</v>
      </c>
      <c r="K142" s="259" t="s">
        <v>3197</v>
      </c>
      <c r="M142" t="str">
        <f t="shared" si="2"/>
        <v>"Flamme éternelle": {
  "Name" : "Flamme éternelle",
  "OV" : "Continual Flame",
  "Level" : 2,
  "BBE" : "",
  "School" : "Évocation",
  "Incantation" : "1 action",
  "Type" : "",
  "Description" : "Crée une flamme qui produit une lumière équivalente à celle d'une torche, mais qui ne dégage aucune chaleur.",
  "Classes" :[ "CLERK", "MAGICIAN"]
   }</v>
      </c>
    </row>
    <row r="143" spans="1:13">
      <c r="A143">
        <v>2</v>
      </c>
      <c r="B143" t="s">
        <v>1899</v>
      </c>
      <c r="D143" t="s">
        <v>1900</v>
      </c>
      <c r="E143" t="s">
        <v>1395</v>
      </c>
      <c r="F143" t="s">
        <v>1326</v>
      </c>
      <c r="I143" t="s">
        <v>1901</v>
      </c>
      <c r="J143" t="s">
        <v>1328</v>
      </c>
      <c r="K143" s="259" t="s">
        <v>3191</v>
      </c>
      <c r="M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"Classes" :["MAGICIAN"]
   }</v>
      </c>
    </row>
    <row r="144" spans="1:13">
      <c r="A144">
        <v>2</v>
      </c>
      <c r="B144" t="s">
        <v>1915</v>
      </c>
      <c r="D144" t="s">
        <v>1916</v>
      </c>
      <c r="E144" t="s">
        <v>1368</v>
      </c>
      <c r="F144" t="s">
        <v>1326</v>
      </c>
      <c r="G144" t="s">
        <v>1313</v>
      </c>
      <c r="I144" t="s">
        <v>1917</v>
      </c>
      <c r="J144" t="s">
        <v>1328</v>
      </c>
      <c r="K144" s="259" t="s">
        <v>3188</v>
      </c>
      <c r="M144" t="str">
        <f t="shared" si="2"/>
        <v>"Flou": {
  "Name" : "Flou",
  "OV" : "Blur",
  "Level" : 2,
  "BBE" : "",
  "School" : "Illusion",
  "Incantation" : "1 action",
  "Type" : "Concentration",
  "Description" : "Le corps du lanceur devient flou et les créatures qui l'attaquent ont un désavantage au jet d'attaque contre lui.",
  "Classes" :["SORCERER", "MAGICIAN"]
   }</v>
      </c>
    </row>
    <row r="145" spans="1:13">
      <c r="A145">
        <v>2</v>
      </c>
      <c r="B145" t="s">
        <v>1918</v>
      </c>
      <c r="D145" t="s">
        <v>1919</v>
      </c>
      <c r="E145" t="s">
        <v>1368</v>
      </c>
      <c r="F145" t="s">
        <v>1326</v>
      </c>
      <c r="G145" t="s">
        <v>1313</v>
      </c>
      <c r="I145" t="s">
        <v>1920</v>
      </c>
      <c r="J145" t="s">
        <v>1351</v>
      </c>
      <c r="K145" s="259" t="s">
        <v>3187</v>
      </c>
      <c r="M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v>
      </c>
    </row>
    <row r="146" spans="1:13">
      <c r="A146">
        <v>2</v>
      </c>
      <c r="B146" t="s">
        <v>1943</v>
      </c>
      <c r="C146" t="s">
        <v>1944</v>
      </c>
      <c r="D146" t="s">
        <v>1945</v>
      </c>
      <c r="E146" t="s">
        <v>1395</v>
      </c>
      <c r="F146" t="s">
        <v>1326</v>
      </c>
      <c r="I146" t="s">
        <v>1946</v>
      </c>
      <c r="J146" t="s">
        <v>1328</v>
      </c>
      <c r="K146" s="259" t="s">
        <v>3231</v>
      </c>
      <c r="M146" t="str">
        <f t="shared" si="2"/>
        <v>"Fracassement":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v>
      </c>
    </row>
    <row r="147" spans="1:13">
      <c r="A147">
        <v>2</v>
      </c>
      <c r="B147" t="s">
        <v>2024</v>
      </c>
      <c r="D147" t="s">
        <v>2025</v>
      </c>
      <c r="E147" t="s">
        <v>1368</v>
      </c>
      <c r="F147" t="s">
        <v>1326</v>
      </c>
      <c r="I147" t="s">
        <v>2026</v>
      </c>
      <c r="J147" t="s">
        <v>1328</v>
      </c>
      <c r="K147" s="259" t="s">
        <v>3232</v>
      </c>
      <c r="M147" t="str">
        <f t="shared" si="2"/>
        <v>"Image miroir": {
  "Name" : "Image miroir",
  "OV" : "Mirror Image",
  "Level" : 2,
  "BBE" : "",
  "School" : "Illusion",
  "Incantation" : "1 action",
  "Type" : "",
  "Description" : "Crée 3 duplicatas illusoires du lanceur qui possèdent chacun une CA de 10+Mod.Dex et sont détruits s'ils sont touchés.",
  "Classes" :["SORCERER", "MAGICIAN", "WIZARD"]
   }</v>
      </c>
    </row>
    <row r="148" spans="1:13">
      <c r="A148">
        <v>2</v>
      </c>
      <c r="B148" t="s">
        <v>2034</v>
      </c>
      <c r="C148" t="s">
        <v>2035</v>
      </c>
      <c r="D148" t="s">
        <v>2036</v>
      </c>
      <c r="E148" t="s">
        <v>1349</v>
      </c>
      <c r="F148" t="s">
        <v>1326</v>
      </c>
      <c r="G148" t="s">
        <v>1313</v>
      </c>
      <c r="I148" t="s">
        <v>2033</v>
      </c>
      <c r="J148" t="s">
        <v>1328</v>
      </c>
      <c r="K148" s="259" t="s">
        <v>3244</v>
      </c>
      <c r="M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v>
      </c>
    </row>
    <row r="149" spans="1:13">
      <c r="A149">
        <v>2</v>
      </c>
      <c r="B149" t="s">
        <v>2053</v>
      </c>
      <c r="D149" t="s">
        <v>2054</v>
      </c>
      <c r="E149" t="s">
        <v>1368</v>
      </c>
      <c r="F149" t="s">
        <v>1326</v>
      </c>
      <c r="G149" t="s">
        <v>1313</v>
      </c>
      <c r="I149" t="s">
        <v>2055</v>
      </c>
      <c r="J149" t="s">
        <v>1328</v>
      </c>
      <c r="K149" s="259" t="s">
        <v>3231</v>
      </c>
      <c r="M149" t="str">
        <f t="shared" si="2"/>
        <v>"Invisibilité": {
  "Name" : "Invisibilité",
  "OV" : "Invisibility",
  "Level" : 2,
  "BBE" : "",
  "School" : "Illusion",
  "Incantation" : "1 action",
  "Type" : "Concentration",
  "Description" : "La cible devient invisible 1 heure ou jusqu'à ce qu'elle attaque ou lance un sort (+1 créature/niv).",
  "Classes" :["BARD", "SORCERER", "MAGICIAN", "WIZARD"]
   }</v>
      </c>
    </row>
    <row r="150" spans="1:13">
      <c r="A150">
        <v>2</v>
      </c>
      <c r="B150" t="s">
        <v>2112</v>
      </c>
      <c r="D150" t="s">
        <v>2113</v>
      </c>
      <c r="E150" t="s">
        <v>1395</v>
      </c>
      <c r="F150" t="s">
        <v>1391</v>
      </c>
      <c r="G150" t="s">
        <v>1313</v>
      </c>
      <c r="I150" t="s">
        <v>2114</v>
      </c>
      <c r="J150" t="s">
        <v>1328</v>
      </c>
      <c r="K150" s="259" t="s">
        <v>3178</v>
      </c>
      <c r="M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v>
      </c>
    </row>
    <row r="151" spans="1:13">
      <c r="A151">
        <v>2</v>
      </c>
      <c r="B151" t="s">
        <v>2109</v>
      </c>
      <c r="D151" t="s">
        <v>2110</v>
      </c>
      <c r="E151" t="s">
        <v>1368</v>
      </c>
      <c r="F151" t="s">
        <v>1391</v>
      </c>
      <c r="G151" t="s">
        <v>1313</v>
      </c>
      <c r="I151" t="s">
        <v>2111</v>
      </c>
      <c r="J151" t="s">
        <v>1322</v>
      </c>
      <c r="K151" s="259" t="s">
        <v>3232</v>
      </c>
      <c r="M151" t="str">
        <f t="shared" si="2"/>
        <v>"Lame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v>
      </c>
    </row>
    <row r="152" spans="1:13">
      <c r="A152">
        <v>2</v>
      </c>
      <c r="B152" t="s">
        <v>2127</v>
      </c>
      <c r="D152" t="s">
        <v>2128</v>
      </c>
      <c r="E152" t="s">
        <v>1325</v>
      </c>
      <c r="F152" t="s">
        <v>1326</v>
      </c>
      <c r="G152" t="s">
        <v>1313</v>
      </c>
      <c r="I152" t="s">
        <v>2129</v>
      </c>
      <c r="J152" t="s">
        <v>1328</v>
      </c>
      <c r="K152" s="259" t="s">
        <v>3188</v>
      </c>
      <c r="M152" t="str">
        <f t="shared" si="2"/>
        <v>"Lévitation": {
  "Name" : "Lévitation",
  "OV" : "Levitate",
  "Level" : 2,
  "BBE" : "",
  "School" : "Transmutation",
  "Incantation" : "1 action",
  "Type" : "Concentration",
  "Description" : "1 créature ou objet de moins de 250 kg s'élève verticalement jusqu'à 6 m et reste en lévitation.",
  "Classes" :["SORCERER", "MAGICIAN"]
   }</v>
      </c>
    </row>
    <row r="153" spans="1:13">
      <c r="A153">
        <v>2</v>
      </c>
      <c r="B153" t="s">
        <v>2140</v>
      </c>
      <c r="D153" t="s">
        <v>2141</v>
      </c>
      <c r="E153" t="s">
        <v>1319</v>
      </c>
      <c r="F153" t="s">
        <v>1326</v>
      </c>
      <c r="I153" t="s">
        <v>2142</v>
      </c>
      <c r="J153" t="s">
        <v>1328</v>
      </c>
      <c r="K153" s="259" t="s">
        <v>3175</v>
      </c>
      <c r="M153" t="str">
        <f t="shared" si="2"/>
        <v>"Lien de protection": {
  "Name" : "Lien de protection",
  "OV" : "Warding Bond",
  "Level" : 2,
  "BBE" : "",
  "School" : "Abjuration",
  "Incantation" : "1 action",
  "Type" : "",
  "Description" : "La cible gagne +1 à la CA, +1 aux JdS et la résistance à tous les dégâts, mais le lanceur partage ses dégâts.",
  "Classes" :[ "CLERK"]
   }</v>
      </c>
    </row>
    <row r="154" spans="1:13">
      <c r="A154">
        <v>2</v>
      </c>
      <c r="B154" t="s">
        <v>2146</v>
      </c>
      <c r="C154" t="s">
        <v>2147</v>
      </c>
      <c r="D154" t="s">
        <v>2148</v>
      </c>
      <c r="E154" t="s">
        <v>1419</v>
      </c>
      <c r="F154" t="s">
        <v>1326</v>
      </c>
      <c r="H154" t="s">
        <v>1314</v>
      </c>
      <c r="I154" t="s">
        <v>2149</v>
      </c>
      <c r="J154" t="s">
        <v>1328</v>
      </c>
      <c r="K154" s="259" t="s">
        <v>3212</v>
      </c>
      <c r="M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v>
      </c>
    </row>
    <row r="155" spans="1:13">
      <c r="A155">
        <v>2</v>
      </c>
      <c r="B155" t="s">
        <v>2150</v>
      </c>
      <c r="C155" t="s">
        <v>2151</v>
      </c>
      <c r="D155" t="s">
        <v>2152</v>
      </c>
      <c r="E155" t="s">
        <v>1419</v>
      </c>
      <c r="F155" t="s">
        <v>1326</v>
      </c>
      <c r="G155" t="s">
        <v>1313</v>
      </c>
      <c r="I155" t="s">
        <v>2153</v>
      </c>
      <c r="J155" t="s">
        <v>1328</v>
      </c>
      <c r="K155" s="259" t="s">
        <v>3221</v>
      </c>
      <c r="M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v>
      </c>
    </row>
    <row r="156" spans="1:13">
      <c r="A156">
        <v>2</v>
      </c>
      <c r="B156" t="s">
        <v>2210</v>
      </c>
      <c r="D156" t="s">
        <v>2211</v>
      </c>
      <c r="E156" t="s">
        <v>1349</v>
      </c>
      <c r="F156" t="s">
        <v>1326</v>
      </c>
      <c r="H156" t="s">
        <v>1314</v>
      </c>
      <c r="I156" t="s">
        <v>2212</v>
      </c>
      <c r="J156" t="s">
        <v>1328</v>
      </c>
      <c r="K156" s="259" t="s">
        <v>3212</v>
      </c>
      <c r="M156" t="str">
        <f t="shared" si="2"/>
        <v>"Messager animal": {
  "Name" : "Messager animal",
  "OV" : "Animal Messenger",
  "Level" : 2,
  "BBE" : "",
  "School" : "Enchantement",
  "Incantation" : "1 action",
  "Type" : "Rituel",
  "Description" : "Une bête de taille TP va livrer un message de 25 mots à une cible (+48 h/niv).",
  "Classes" :["BARD", "DRUID", "PROWLER"]
   }</v>
      </c>
    </row>
    <row r="157" spans="1:13">
      <c r="A157">
        <v>2</v>
      </c>
      <c r="B157" t="s">
        <v>2213</v>
      </c>
      <c r="C157" t="s">
        <v>2214</v>
      </c>
      <c r="D157" t="s">
        <v>2215</v>
      </c>
      <c r="E157" t="s">
        <v>1325</v>
      </c>
      <c r="F157" t="s">
        <v>1326</v>
      </c>
      <c r="G157" t="s">
        <v>1313</v>
      </c>
      <c r="I157" t="s">
        <v>2216</v>
      </c>
      <c r="J157" t="s">
        <v>1328</v>
      </c>
      <c r="K157" s="259" t="s">
        <v>3179</v>
      </c>
      <c r="M157" t="str">
        <f t="shared" si="2"/>
        <v>"Métal brûlant": {
  "Name" : "Métal brûlant",
  "OV" : "Heat Metal",
  "Level" : 2,
  "BBE" : "Chauffer le métal",
  "School" : "Transmutation",
  "Incantation" : "1 action",
  "Type" : "Concentration",
  "Description" : "Les créatures en contact avec l'objet en métal subissent 2d8 dégâts de feu (dégâts/niv).",
  "Classes" :["BARD", "DRUID"]
   }</v>
      </c>
    </row>
    <row r="158" spans="1:13">
      <c r="A158">
        <v>2</v>
      </c>
      <c r="B158" t="s">
        <v>2237</v>
      </c>
      <c r="C158" t="s">
        <v>2238</v>
      </c>
      <c r="D158" t="s">
        <v>2239</v>
      </c>
      <c r="E158" t="s">
        <v>1325</v>
      </c>
      <c r="F158" t="s">
        <v>1326</v>
      </c>
      <c r="G158" t="s">
        <v>1313</v>
      </c>
      <c r="I158" t="s">
        <v>2240</v>
      </c>
      <c r="J158" t="s">
        <v>1328</v>
      </c>
      <c r="K158" s="259" t="s">
        <v>3188</v>
      </c>
      <c r="M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v>
      </c>
    </row>
    <row r="159" spans="1:13">
      <c r="A159">
        <v>2</v>
      </c>
      <c r="B159" t="s">
        <v>2331</v>
      </c>
      <c r="D159" t="s">
        <v>2332</v>
      </c>
      <c r="E159" t="s">
        <v>1395</v>
      </c>
      <c r="F159" t="s">
        <v>1326</v>
      </c>
      <c r="I159" t="s">
        <v>2333</v>
      </c>
      <c r="J159" t="s">
        <v>1322</v>
      </c>
      <c r="K159" s="259" t="s">
        <v>3188</v>
      </c>
      <c r="M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v>
      </c>
    </row>
    <row r="160" spans="1:13">
      <c r="A160">
        <v>2</v>
      </c>
      <c r="B160" t="s">
        <v>2334</v>
      </c>
      <c r="D160" t="s">
        <v>2335</v>
      </c>
      <c r="E160" t="s">
        <v>1338</v>
      </c>
      <c r="F160" t="s">
        <v>1326</v>
      </c>
      <c r="G160" t="s">
        <v>1313</v>
      </c>
      <c r="I160" t="s">
        <v>2336</v>
      </c>
      <c r="J160" t="s">
        <v>1351</v>
      </c>
      <c r="K160" s="259" t="s">
        <v>3231</v>
      </c>
      <c r="M160" t="str">
        <f t="shared" si="2"/>
        <v>"Nuée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v>
      </c>
    </row>
    <row r="161" spans="1:13">
      <c r="A161">
        <v>2</v>
      </c>
      <c r="B161" t="s">
        <v>2359</v>
      </c>
      <c r="D161" t="s">
        <v>2360</v>
      </c>
      <c r="E161" t="s">
        <v>1338</v>
      </c>
      <c r="F161" t="s">
        <v>1391</v>
      </c>
      <c r="I161" t="s">
        <v>2361</v>
      </c>
      <c r="J161" t="s">
        <v>1328</v>
      </c>
      <c r="K161" s="259" t="s">
        <v>3232</v>
      </c>
      <c r="M161" t="str">
        <f t="shared" si="2"/>
        <v>"Pas brumeux": {
  "Name" : "Pas brumeux",
  "OV" : "Misty Step",
  "Level" : 2,
  "BBE" : "",
  "School" : "Invocation",
  "Incantation" : "1 action bonus",
  "Type" : "",
  "Description" : "Le lanceur est téléporté jusqu'à 9 mètres.",
  "Classes" :["SORCERER", "MAGICIAN", "WIZARD"]
   }</v>
      </c>
    </row>
    <row r="162" spans="1:13">
      <c r="A162">
        <v>2</v>
      </c>
      <c r="B162" t="s">
        <v>2371</v>
      </c>
      <c r="D162" t="s">
        <v>2372</v>
      </c>
      <c r="E162" t="s">
        <v>1319</v>
      </c>
      <c r="F162" t="s">
        <v>1326</v>
      </c>
      <c r="G162" t="s">
        <v>1313</v>
      </c>
      <c r="I162" t="s">
        <v>2373</v>
      </c>
      <c r="J162" t="s">
        <v>1328</v>
      </c>
      <c r="K162" s="259" t="s">
        <v>3213</v>
      </c>
      <c r="M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v>
      </c>
    </row>
    <row r="163" spans="1:13">
      <c r="A163">
        <v>2</v>
      </c>
      <c r="B163" t="s">
        <v>2377</v>
      </c>
      <c r="D163" t="s">
        <v>2378</v>
      </c>
      <c r="E163" t="s">
        <v>1325</v>
      </c>
      <c r="F163" t="s">
        <v>1326</v>
      </c>
      <c r="G163" t="s">
        <v>1313</v>
      </c>
      <c r="I163" t="s">
        <v>2379</v>
      </c>
      <c r="J163" t="s">
        <v>1328</v>
      </c>
      <c r="K163" s="259" t="s">
        <v>3232</v>
      </c>
      <c r="M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v>
      </c>
    </row>
    <row r="164" spans="1:13">
      <c r="A164">
        <v>2</v>
      </c>
      <c r="B164" t="s">
        <v>2380</v>
      </c>
      <c r="D164" t="s">
        <v>2381</v>
      </c>
      <c r="E164" t="s">
        <v>1325</v>
      </c>
      <c r="F164" t="s">
        <v>1326</v>
      </c>
      <c r="G164" t="s">
        <v>1313</v>
      </c>
      <c r="I164" t="s">
        <v>2382</v>
      </c>
      <c r="J164" t="s">
        <v>1328</v>
      </c>
      <c r="K164" s="259" t="s">
        <v>3213</v>
      </c>
      <c r="M164" t="str">
        <f t="shared" si="2"/>
        <v>"Peau d'écorce": {
  "Name" : "Peau d'écorce",
  "OV" : "Barkskin",
  "Level" : 2,
  "BBE" : "",
  "School" : "Transmutation",
  "Incantation" : "1 action",
  "Type" : "Concentration",
  "Description" : "La cible obtient une CA de 16 minimum.",
  "Classes" :["DRUID", "PROWLER"]
   }</v>
      </c>
    </row>
    <row r="165" spans="1:13">
      <c r="A165">
        <v>2</v>
      </c>
      <c r="B165" t="s">
        <v>2404</v>
      </c>
      <c r="D165" t="s">
        <v>2405</v>
      </c>
      <c r="E165" t="s">
        <v>1325</v>
      </c>
      <c r="F165" t="s">
        <v>1326</v>
      </c>
      <c r="G165" t="s">
        <v>1313</v>
      </c>
      <c r="I165" t="s">
        <v>2406</v>
      </c>
      <c r="J165" t="s">
        <v>1322</v>
      </c>
      <c r="K165" s="259" t="s">
        <v>3188</v>
      </c>
      <c r="M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v>
      </c>
    </row>
    <row r="166" spans="1:13">
      <c r="A166">
        <v>2</v>
      </c>
      <c r="B166" t="s">
        <v>2419</v>
      </c>
      <c r="C166" t="s">
        <v>2420</v>
      </c>
      <c r="D166" t="s">
        <v>2421</v>
      </c>
      <c r="E166" t="s">
        <v>1361</v>
      </c>
      <c r="F166" t="s">
        <v>1326</v>
      </c>
      <c r="H166" t="s">
        <v>1314</v>
      </c>
      <c r="I166" t="s">
        <v>2422</v>
      </c>
      <c r="J166" t="s">
        <v>1328</v>
      </c>
      <c r="K166" s="259" t="s">
        <v>3197</v>
      </c>
      <c r="M166" t="str">
        <f t="shared" si="2"/>
        <v>"Préservation des morts": {
  "Name" : "Préservation des morts",
  "OV" : "Gentle Repose",
  "Level" : 2,
  "BBE" : "Doux repos",
  "School" : "Nécromancie",
  "Incantation" : "1 action",
  "Type" : "Rituel",
  "Description" : "Protège un cadavre du pourrissement ou de devenir un mort-vivant.",
  "Classes" :[ "CLERK", "MAGICIAN"]
   }</v>
      </c>
    </row>
    <row r="167" spans="1:13">
      <c r="A167">
        <v>2</v>
      </c>
      <c r="B167" t="s">
        <v>2429</v>
      </c>
      <c r="C167" t="s">
        <v>2430</v>
      </c>
      <c r="D167" t="s">
        <v>2431</v>
      </c>
      <c r="E167" t="s">
        <v>1395</v>
      </c>
      <c r="F167" t="s">
        <v>1339</v>
      </c>
      <c r="I167" t="s">
        <v>2432</v>
      </c>
      <c r="J167" t="s">
        <v>1328</v>
      </c>
      <c r="K167" s="259" t="s">
        <v>3175</v>
      </c>
      <c r="M167" t="str">
        <f t="shared" si="2"/>
        <v>"Prière de guérison": {
  "Name" : "Prière de guérison",
  "OV" : "Prayer of Healing",
  "Level" : 2,
  "BBE" : "Prière de soins",
  "School" : "Évocation",
  "Incantation" : "10 minutes",
  "Type" : "",
  "Description" : "Jusqu'à 6 créatures récupèrent 2d8+Mod.Carac pv (+1d8 pv/niv).",
  "Classes" :[ "CLERK"]
   }</v>
      </c>
    </row>
    <row r="168" spans="1:13">
      <c r="A168">
        <v>2</v>
      </c>
      <c r="B168" t="s">
        <v>2456</v>
      </c>
      <c r="D168" t="s">
        <v>2457</v>
      </c>
      <c r="E168" t="s">
        <v>1319</v>
      </c>
      <c r="F168" t="s">
        <v>1326</v>
      </c>
      <c r="I168" t="s">
        <v>2458</v>
      </c>
      <c r="J168" t="s">
        <v>1328</v>
      </c>
      <c r="K168" s="259" t="s">
        <v>3222</v>
      </c>
      <c r="M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v>
      </c>
    </row>
    <row r="169" spans="1:13">
      <c r="A169">
        <v>2</v>
      </c>
      <c r="B169" t="s">
        <v>2476</v>
      </c>
      <c r="D169" t="s">
        <v>2477</v>
      </c>
      <c r="E169" t="s">
        <v>1325</v>
      </c>
      <c r="F169" t="s">
        <v>1326</v>
      </c>
      <c r="I169" t="s">
        <v>2478</v>
      </c>
      <c r="J169" t="s">
        <v>1322</v>
      </c>
      <c r="K169" s="259" t="s">
        <v>3187</v>
      </c>
      <c r="M169" t="str">
        <f t="shared" si="2"/>
        <v>"Pyrotechnie":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v>
      </c>
    </row>
    <row r="170" spans="1:13">
      <c r="A170">
        <v>2</v>
      </c>
      <c r="B170" t="s">
        <v>2486</v>
      </c>
      <c r="D170" t="s">
        <v>2487</v>
      </c>
      <c r="E170" t="s">
        <v>1361</v>
      </c>
      <c r="F170" t="s">
        <v>1326</v>
      </c>
      <c r="G170" t="s">
        <v>1313</v>
      </c>
      <c r="I170" t="s">
        <v>2488</v>
      </c>
      <c r="J170" t="s">
        <v>1328</v>
      </c>
      <c r="K170" s="259" t="s">
        <v>3236</v>
      </c>
      <c r="M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v>
      </c>
    </row>
    <row r="171" spans="1:13">
      <c r="A171">
        <v>2</v>
      </c>
      <c r="B171" t="s">
        <v>2489</v>
      </c>
      <c r="D171" t="s">
        <v>2490</v>
      </c>
      <c r="E171" t="s">
        <v>1395</v>
      </c>
      <c r="F171" t="s">
        <v>1326</v>
      </c>
      <c r="I171" t="s">
        <v>2491</v>
      </c>
      <c r="J171" t="s">
        <v>1328</v>
      </c>
      <c r="K171" s="259" t="s">
        <v>3188</v>
      </c>
      <c r="M171" t="str">
        <f t="shared" si="2"/>
        <v>"Rayon ardent": {
  "Name" : "Rayon ardent",
  "OV" : "Scorching Ray",
  "Level" : 2,
  "BBE" : "",
  "School" : "Évocation",
  "Incantation" : "1 action",
  "Type" : "",
  "Description" : "Si les attaques touchent, 3 rayons infligent chacun 2d6 dégâts de feu (+1 rayon/niv).",
  "Classes" :["SORCERER", "MAGICIAN"]
   }</v>
      </c>
    </row>
    <row r="172" spans="1:13">
      <c r="A172">
        <v>2</v>
      </c>
      <c r="B172" t="s">
        <v>2495</v>
      </c>
      <c r="D172" t="s">
        <v>2496</v>
      </c>
      <c r="E172" t="s">
        <v>1395</v>
      </c>
      <c r="F172" t="s">
        <v>1326</v>
      </c>
      <c r="G172" t="s">
        <v>1313</v>
      </c>
      <c r="I172" t="s">
        <v>2497</v>
      </c>
      <c r="J172" t="s">
        <v>1328</v>
      </c>
      <c r="K172" s="259" t="s">
        <v>3178</v>
      </c>
      <c r="M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"Classes" :["DRUID"]
   }</v>
      </c>
    </row>
    <row r="173" spans="1:13">
      <c r="A173">
        <v>2</v>
      </c>
      <c r="B173" t="s">
        <v>2541</v>
      </c>
      <c r="C173" t="s">
        <v>2542</v>
      </c>
      <c r="D173" t="s">
        <v>2543</v>
      </c>
      <c r="E173" t="s">
        <v>1319</v>
      </c>
      <c r="F173" t="s">
        <v>1326</v>
      </c>
      <c r="I173" t="s">
        <v>2544</v>
      </c>
      <c r="J173" t="s">
        <v>1328</v>
      </c>
      <c r="K173" s="259" t="s">
        <v>3223</v>
      </c>
      <c r="M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v>
      </c>
    </row>
    <row r="174" spans="1:13">
      <c r="A174">
        <v>2</v>
      </c>
      <c r="B174" t="s">
        <v>2591</v>
      </c>
      <c r="D174" t="s">
        <v>2592</v>
      </c>
      <c r="E174" t="s">
        <v>1419</v>
      </c>
      <c r="F174" t="s">
        <v>1326</v>
      </c>
      <c r="G174" t="s">
        <v>1313</v>
      </c>
      <c r="H174" t="s">
        <v>1314</v>
      </c>
      <c r="I174" t="s">
        <v>2593</v>
      </c>
      <c r="J174" t="s">
        <v>1351</v>
      </c>
      <c r="K174" s="259" t="s">
        <v>3213</v>
      </c>
      <c r="M174" t="str">
        <f t="shared" si="2"/>
        <v>"Sens animal": {
  "Name" : "Sens animal",
  "OV" : "Beast Sense",
  "Level" : 2,
  "BBE" : "",
  "School" : "Divination",
  "Incantation" : "1 action",
  "Type" : "ConcentrationRituel",
  "Description" : "Le lanceur peut voir/entendre/sentir à travers les sens d'une bête consentante.",
  "Classes" :["DRUID", "PROWLER"]
   }</v>
      </c>
    </row>
    <row r="175" spans="1:13">
      <c r="A175">
        <v>2</v>
      </c>
      <c r="B175" t="s">
        <v>2598</v>
      </c>
      <c r="C175" t="s">
        <v>2599</v>
      </c>
      <c r="D175" t="s">
        <v>2600</v>
      </c>
      <c r="E175" t="s">
        <v>1419</v>
      </c>
      <c r="F175" t="s">
        <v>1326</v>
      </c>
      <c r="I175" t="s">
        <v>2601</v>
      </c>
      <c r="J175" t="s">
        <v>1328</v>
      </c>
      <c r="K175" s="259" t="s">
        <v>3224</v>
      </c>
      <c r="M175" t="str">
        <f t="shared" si="2"/>
        <v>"Sens des pièges": {
  "Name" : "Sens des pièges",
  "OV" : "Find Traps",
  "Level" : 2,
  "BBE" : "Trouver les pièges",
  "School" : "Divination",
  "Incantation" : "1 action",
  "Type" : "",
  "Description" : "Le lanceur sent tous pièges dans un rayon de 36 m, mais le sort donne pas leur localisation.",
  "Classes" :[ "CLERK", "DRUID", "PROWLER"]
   }</v>
      </c>
    </row>
    <row r="176" spans="1:13">
      <c r="A176">
        <v>2</v>
      </c>
      <c r="B176" t="s">
        <v>2611</v>
      </c>
      <c r="D176" t="s">
        <v>2611</v>
      </c>
      <c r="E176" t="s">
        <v>1368</v>
      </c>
      <c r="F176" t="s">
        <v>1326</v>
      </c>
      <c r="G176" t="s">
        <v>1313</v>
      </c>
      <c r="H176" t="s">
        <v>1314</v>
      </c>
      <c r="I176" t="s">
        <v>2612</v>
      </c>
      <c r="J176" t="s">
        <v>1328</v>
      </c>
      <c r="K176" s="259" t="s">
        <v>3225</v>
      </c>
      <c r="M176" t="str">
        <f t="shared" si="2"/>
        <v>"Silence": {
  "Name" : "Silence",
  "OV" : "Silence",
  "Level" : 2,
  "BBE" : "",
  "School" : "Illusion",
  "Incantation" : "1 action",
  "Type" : "ConcentrationRituel",
  "Description" : "Bloque tous les sons dans une sphère de 6m de rayon.",
  "Classes" :["BARD",  "CLERK", "PROWLER"]
   }</v>
      </c>
    </row>
    <row r="177" spans="1:13">
      <c r="A177">
        <v>2</v>
      </c>
      <c r="B177" t="s">
        <v>2631</v>
      </c>
      <c r="D177" t="s">
        <v>2632</v>
      </c>
      <c r="E177" t="s">
        <v>1325</v>
      </c>
      <c r="F177" t="s">
        <v>1391</v>
      </c>
      <c r="G177" t="s">
        <v>1313</v>
      </c>
      <c r="I177" t="s">
        <v>2633</v>
      </c>
      <c r="J177" t="s">
        <v>1322</v>
      </c>
      <c r="K177" s="259" t="s">
        <v>3188</v>
      </c>
      <c r="M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v>
      </c>
    </row>
    <row r="178" spans="1:13">
      <c r="A178">
        <v>2</v>
      </c>
      <c r="B178" t="s">
        <v>2640</v>
      </c>
      <c r="D178" t="s">
        <v>2641</v>
      </c>
      <c r="E178" t="s">
        <v>1338</v>
      </c>
      <c r="F178" t="s">
        <v>1326</v>
      </c>
      <c r="G178" t="s">
        <v>1313</v>
      </c>
      <c r="I178" t="s">
        <v>2642</v>
      </c>
      <c r="J178" t="s">
        <v>1328</v>
      </c>
      <c r="K178" s="259" t="s">
        <v>3194</v>
      </c>
      <c r="M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v>
      </c>
    </row>
    <row r="179" spans="1:13">
      <c r="A179">
        <v>2</v>
      </c>
      <c r="B179" t="s">
        <v>2660</v>
      </c>
      <c r="D179" t="s">
        <v>2660</v>
      </c>
      <c r="E179" t="s">
        <v>1349</v>
      </c>
      <c r="F179" t="s">
        <v>1326</v>
      </c>
      <c r="G179" t="s">
        <v>1313</v>
      </c>
      <c r="I179" t="s">
        <v>2661</v>
      </c>
      <c r="J179" t="s">
        <v>1328</v>
      </c>
      <c r="K179" s="259" t="s">
        <v>3231</v>
      </c>
      <c r="M179" t="str">
        <f t="shared" si="2"/>
        <v>"Suggestion":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v>
      </c>
    </row>
    <row r="180" spans="1:13">
      <c r="A180">
        <v>2</v>
      </c>
      <c r="B180" t="s">
        <v>2692</v>
      </c>
      <c r="D180" t="s">
        <v>2693</v>
      </c>
      <c r="E180" t="s">
        <v>1395</v>
      </c>
      <c r="F180" t="s">
        <v>1326</v>
      </c>
      <c r="G180" t="s">
        <v>1313</v>
      </c>
      <c r="I180" t="s">
        <v>2694</v>
      </c>
      <c r="J180" t="s">
        <v>1328</v>
      </c>
      <c r="K180" s="259" t="s">
        <v>3232</v>
      </c>
      <c r="M180" t="str">
        <f t="shared" si="2"/>
        <v>"Ténèbres": {
  "Name" : "Ténèbres",
  "OV" : "Darkness",
  "Level" : 2,
  "BBE" : "",
  "School" : "Évocation",
  "Incantation" : "1 action",
  "Type" : "Concentration",
  "Description" : "Remplit une sphère de 4,50 m de rayon de ténèbres magiques.",
  "Classes" :["SORCERER", "MAGICIAN", "WIZARD"]
   }</v>
      </c>
    </row>
    <row r="181" spans="1:13">
      <c r="A181">
        <v>2</v>
      </c>
      <c r="B181" t="s">
        <v>2718</v>
      </c>
      <c r="D181" t="s">
        <v>2719</v>
      </c>
      <c r="E181" t="s">
        <v>1338</v>
      </c>
      <c r="F181" t="s">
        <v>1326</v>
      </c>
      <c r="G181" t="s">
        <v>1313</v>
      </c>
      <c r="I181" t="s">
        <v>2720</v>
      </c>
      <c r="J181" t="s">
        <v>1328</v>
      </c>
      <c r="K181" s="259" t="s">
        <v>3188</v>
      </c>
      <c r="M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v>
      </c>
    </row>
    <row r="182" spans="1:13">
      <c r="A182">
        <v>2</v>
      </c>
      <c r="B182" t="s">
        <v>2728</v>
      </c>
      <c r="D182" t="s">
        <v>2729</v>
      </c>
      <c r="E182" t="s">
        <v>1338</v>
      </c>
      <c r="F182" t="s">
        <v>1326</v>
      </c>
      <c r="G182" t="s">
        <v>1313</v>
      </c>
      <c r="I182" t="s">
        <v>2730</v>
      </c>
      <c r="J182" t="s">
        <v>1322</v>
      </c>
      <c r="K182" s="259" t="s">
        <v>3189</v>
      </c>
      <c r="M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v>
      </c>
    </row>
    <row r="183" spans="1:13">
      <c r="A183">
        <v>2</v>
      </c>
      <c r="B183" t="s">
        <v>2763</v>
      </c>
      <c r="D183" t="s">
        <v>2764</v>
      </c>
      <c r="E183" t="s">
        <v>1395</v>
      </c>
      <c r="F183" t="s">
        <v>1326</v>
      </c>
      <c r="G183" t="s">
        <v>1313</v>
      </c>
      <c r="I183" t="s">
        <v>2765</v>
      </c>
      <c r="J183" t="s">
        <v>1322</v>
      </c>
      <c r="K183" s="259" t="s">
        <v>3190</v>
      </c>
      <c r="M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v>
      </c>
    </row>
    <row r="184" spans="1:13">
      <c r="A184">
        <v>2</v>
      </c>
      <c r="B184" t="s">
        <v>2766</v>
      </c>
      <c r="D184" t="s">
        <v>2767</v>
      </c>
      <c r="E184" t="s">
        <v>1319</v>
      </c>
      <c r="F184" t="s">
        <v>1326</v>
      </c>
      <c r="I184" t="s">
        <v>2768</v>
      </c>
      <c r="J184" t="s">
        <v>1328</v>
      </c>
      <c r="K184" s="259" t="s">
        <v>3191</v>
      </c>
      <c r="M184" t="str">
        <f t="shared" si="2"/>
        <v>"Verrou magique": {
  "Name" : "Verrou magique",
  "OV" : "Arcane Lock",
  "Level" : 2,
  "BBE" : "",
  "School" : "Abjuration",
  "Incantation" : "1 action",
  "Type" : "",
  "Description" : "Verrouille un objet (porte, fenêtre, coffre, etc) et le lanceur peut définir un mot de passe pour supprimer le sort 1 minute.",
  "Classes" :["MAGICIAN"]
   }</v>
      </c>
    </row>
    <row r="185" spans="1:13">
      <c r="A185">
        <v>2</v>
      </c>
      <c r="B185" t="s">
        <v>2769</v>
      </c>
      <c r="D185" t="s">
        <v>2770</v>
      </c>
      <c r="E185" t="s">
        <v>1325</v>
      </c>
      <c r="F185" t="s">
        <v>1326</v>
      </c>
      <c r="I185" t="s">
        <v>2771</v>
      </c>
      <c r="J185" t="s">
        <v>1328</v>
      </c>
      <c r="K185" s="259" t="s">
        <v>3219</v>
      </c>
      <c r="M185" t="str">
        <f t="shared" si="2"/>
        <v>"Vision dans le noir": {
  "Name" : "Vision dans le noir",
  "OV" : "Darkvision",
  "Level" : 2,
  "BBE" : "",
  "School" : "Transmutation",
  "Incantation" : "1 action",
  "Type" : "",
  "Description" : "La cible peut voir dans le noir à 18 mètres.",
  "Classes" :["DRUID", "SORCERER", "MAGICIAN", "PROWLER"]
   }</v>
      </c>
    </row>
    <row r="186" spans="1:13">
      <c r="A186">
        <v>2</v>
      </c>
      <c r="B186" t="s">
        <v>2775</v>
      </c>
      <c r="D186" t="s">
        <v>2776</v>
      </c>
      <c r="E186" t="s">
        <v>1419</v>
      </c>
      <c r="F186" t="s">
        <v>1326</v>
      </c>
      <c r="I186" t="s">
        <v>2777</v>
      </c>
      <c r="J186" t="s">
        <v>1328</v>
      </c>
      <c r="K186" s="259" t="s">
        <v>3187</v>
      </c>
      <c r="M186" t="str">
        <f t="shared" si="2"/>
        <v>"Voir l'invisible": {
  "Name" : "Voir l'invisible",
  "OV" : "See Invisibility",
  "Level" : 2,
  "BBE" : "",
  "School" : "Divination",
  "Incantation" : "1 action",
  "Type" : "",
  "Description" : "Le lanceur voit les créatures ou objets invisibles, et dans le plan éthéré.",
  "Classes" :["BARD", "SORCERER", "MAGICIAN"]
   }</v>
      </c>
    </row>
    <row r="187" spans="1:13">
      <c r="A187">
        <v>2</v>
      </c>
      <c r="B187" t="s">
        <v>2781</v>
      </c>
      <c r="D187" t="s">
        <v>2782</v>
      </c>
      <c r="E187" t="s">
        <v>1349</v>
      </c>
      <c r="F187" t="s">
        <v>1326</v>
      </c>
      <c r="I187" t="s">
        <v>2783</v>
      </c>
      <c r="J187" t="s">
        <v>1328</v>
      </c>
      <c r="K187" s="259" t="s">
        <v>3209</v>
      </c>
      <c r="M187" t="str">
        <f t="shared" si="2"/>
        <v>"Zone de vérité": {
  "Name" : "Zone de vérité",
  "OV" : "Zone of Truth",
  "Level" : 2,
  "BBE" : "",
  "School" : "Enchantement",
  "Incantation" : "1 action",
  "Type" : "",
  "Description" : "Les créatures dans une sphère de 4,50 m de rayon doivent réussir un JdS de Cha. ou ne pas pouvoir mentir.",
  "Classes" :["BARD",  "CLERK", "PALADIN"]
   }</v>
      </c>
    </row>
    <row r="188" spans="1:13">
      <c r="A188">
        <v>3</v>
      </c>
      <c r="B188" t="s">
        <v>1359</v>
      </c>
      <c r="D188" t="s">
        <v>1360</v>
      </c>
      <c r="E188" t="s">
        <v>1361</v>
      </c>
      <c r="F188" t="s">
        <v>1334</v>
      </c>
      <c r="I188" t="s">
        <v>1362</v>
      </c>
      <c r="J188" t="s">
        <v>1328</v>
      </c>
      <c r="K188" s="259" t="s">
        <v>3197</v>
      </c>
      <c r="M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v>
      </c>
    </row>
    <row r="189" spans="1:13">
      <c r="A189">
        <v>3</v>
      </c>
      <c r="B189" t="s">
        <v>1374</v>
      </c>
      <c r="D189" t="s">
        <v>1375</v>
      </c>
      <c r="E189" t="s">
        <v>1338</v>
      </c>
      <c r="F189" t="s">
        <v>1326</v>
      </c>
      <c r="G189" t="s">
        <v>1313</v>
      </c>
      <c r="I189" t="s">
        <v>1376</v>
      </c>
      <c r="J189" t="s">
        <v>1328</v>
      </c>
      <c r="K189" s="259" t="s">
        <v>3178</v>
      </c>
      <c r="M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v>
      </c>
    </row>
    <row r="190" spans="1:13">
      <c r="A190">
        <v>3</v>
      </c>
      <c r="B190" t="s">
        <v>1385</v>
      </c>
      <c r="D190" t="s">
        <v>1386</v>
      </c>
      <c r="E190" t="s">
        <v>1325</v>
      </c>
      <c r="F190" t="s">
        <v>1326</v>
      </c>
      <c r="G190" t="s">
        <v>1313</v>
      </c>
      <c r="I190" t="s">
        <v>1387</v>
      </c>
      <c r="J190" t="s">
        <v>1388</v>
      </c>
      <c r="K190" s="259" t="s">
        <v>3204</v>
      </c>
      <c r="M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v>
      </c>
    </row>
    <row r="191" spans="1:13">
      <c r="A191">
        <v>3</v>
      </c>
      <c r="B191" t="s">
        <v>1436</v>
      </c>
      <c r="D191" t="s">
        <v>1437</v>
      </c>
      <c r="E191" t="s">
        <v>1395</v>
      </c>
      <c r="F191" t="s">
        <v>1326</v>
      </c>
      <c r="G191" t="s">
        <v>1313</v>
      </c>
      <c r="I191" t="s">
        <v>1438</v>
      </c>
      <c r="J191" t="s">
        <v>1388</v>
      </c>
      <c r="K191" s="259" t="s">
        <v>3204</v>
      </c>
      <c r="M191" t="str">
        <f t="shared" si="2"/>
        <v>"Aura de vitalité": {
  "Name" : "Aura de vitalité",
  "OV" : "Aura of Vitality",
  "Level" : 3,
  "BBE" : "",
  "School" : "Évocation",
  "Incantation" : "1 action",
  "Type" : "Concentration",
  "Description" : "La cible dans un rayon de 9 m récupère 2d6 pv.",
  "Classes" :["PALADIN"]
   }</v>
      </c>
    </row>
    <row r="192" spans="1:13">
      <c r="A192">
        <v>3</v>
      </c>
      <c r="B192" t="s">
        <v>1439</v>
      </c>
      <c r="D192" t="s">
        <v>1440</v>
      </c>
      <c r="E192" t="s">
        <v>1395</v>
      </c>
      <c r="F192" t="s">
        <v>1326</v>
      </c>
      <c r="G192" t="s">
        <v>1313</v>
      </c>
      <c r="I192" t="s">
        <v>1441</v>
      </c>
      <c r="J192" t="s">
        <v>1388</v>
      </c>
      <c r="K192" s="259" t="s">
        <v>3204</v>
      </c>
      <c r="M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v>
      </c>
    </row>
    <row r="193" spans="1:13">
      <c r="A193">
        <v>3</v>
      </c>
      <c r="B193" t="s">
        <v>1479</v>
      </c>
      <c r="D193" t="s">
        <v>1480</v>
      </c>
      <c r="E193" t="s">
        <v>1395</v>
      </c>
      <c r="F193" t="s">
        <v>1326</v>
      </c>
      <c r="I193" t="s">
        <v>1481</v>
      </c>
      <c r="J193" t="s">
        <v>1328</v>
      </c>
      <c r="K193" s="259" t="s">
        <v>3188</v>
      </c>
      <c r="M193" t="str">
        <f t="shared" si="2"/>
        <v>"Boule de feu": {
  "Name" : "Boule de feu",
  "OV" : "Fireball",
  "Level" : 3,
  "BBE" : "",
  "School" : "Évocation",
  "Incantation" : "1 action",
  "Type" : "",
  "Description" : "Les créatures dans un rayon de 6 m doivent réussir un JdS de Dex. ou subir 8d6 dégâts de feu (dégâts/niv).",
  "Classes" :["SORCERER", "MAGICIAN"]
   }</v>
      </c>
    </row>
    <row r="194" spans="1:13">
      <c r="A194">
        <v>3</v>
      </c>
      <c r="B194" t="s">
        <v>1513</v>
      </c>
      <c r="D194" t="s">
        <v>1514</v>
      </c>
      <c r="E194" t="s">
        <v>1319</v>
      </c>
      <c r="F194" t="s">
        <v>1334</v>
      </c>
      <c r="I194" t="s">
        <v>1515</v>
      </c>
      <c r="J194" t="s">
        <v>1328</v>
      </c>
      <c r="K194" s="259" t="s">
        <v>3245</v>
      </c>
      <c r="M194" t="str">
        <f t="shared" si="2"/>
        <v>"Cercle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v>
      </c>
    </row>
    <row r="195" spans="1:13">
      <c r="A195">
        <v>3</v>
      </c>
      <c r="B195" t="s">
        <v>1545</v>
      </c>
      <c r="C195" t="s">
        <v>1546</v>
      </c>
      <c r="D195" t="s">
        <v>1547</v>
      </c>
      <c r="E195" t="s">
        <v>1395</v>
      </c>
      <c r="F195" t="s">
        <v>1391</v>
      </c>
      <c r="G195" t="s">
        <v>1313</v>
      </c>
      <c r="I195" t="s">
        <v>1548</v>
      </c>
      <c r="J195" t="s">
        <v>1388</v>
      </c>
      <c r="K195" s="259" t="s">
        <v>3204</v>
      </c>
      <c r="M195" t="str">
        <f t="shared" ref="M195:M258" si="3">""""&amp;B195&amp;""": {
  ""Name"" : """&amp;B195&amp;""",
  ""OV"" : """&amp;D195&amp;""",
  ""Level"" : "&amp;A195&amp;",
  ""BBE"" : """&amp;C195&amp;""",
  ""School"" : """&amp;PROPER(E195)&amp;""",
  ""Incantation"" : """&amp;F195&amp;""",
  ""Type"" : """&amp;G195&amp;H195&amp;""",
  ""Description"" : """&amp;I195&amp;""",
  ""Classes"" :["&amp;K195&amp;"]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v>
      </c>
    </row>
    <row r="196" spans="1:13">
      <c r="A196">
        <v>3</v>
      </c>
      <c r="B196" t="s">
        <v>1568</v>
      </c>
      <c r="D196" t="s">
        <v>1568</v>
      </c>
      <c r="E196" t="s">
        <v>1419</v>
      </c>
      <c r="F196" t="s">
        <v>1339</v>
      </c>
      <c r="G196" t="s">
        <v>1313</v>
      </c>
      <c r="I196" t="s">
        <v>1569</v>
      </c>
      <c r="J196" t="s">
        <v>1328</v>
      </c>
      <c r="K196" s="259" t="s">
        <v>3200</v>
      </c>
      <c r="M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v>
      </c>
    </row>
    <row r="197" spans="1:13">
      <c r="A197">
        <v>3</v>
      </c>
      <c r="B197" t="s">
        <v>1570</v>
      </c>
      <c r="D197" t="s">
        <v>1571</v>
      </c>
      <c r="E197" t="s">
        <v>1325</v>
      </c>
      <c r="F197" t="s">
        <v>1326</v>
      </c>
      <c r="I197" t="s">
        <v>1572</v>
      </c>
      <c r="J197" t="s">
        <v>1328</v>
      </c>
      <c r="K197" s="259" t="s">
        <v>3188</v>
      </c>
      <c r="M197" t="str">
        <f t="shared" si="3"/>
        <v>"Clignotement": {
  "Name" : "Clignotement",
  "OV" : "Blink",
  "Level" : 3,
  "BBE" : "",
  "School" : "Transmutation",
  "Incantation" : "1 action",
  "Type" : "",
  "Description" : "Le lanceur a 50% de chance de passer dans le plan éthéré, puis il revient dans l'espace qu'il occupait au tour suivant.",
  "Classes" :["SORCERER", "MAGICIAN"]
   }</v>
      </c>
    </row>
    <row r="198" spans="1:13">
      <c r="A198">
        <v>3</v>
      </c>
      <c r="B198" t="s">
        <v>1584</v>
      </c>
      <c r="C198" t="s">
        <v>1585</v>
      </c>
      <c r="D198" t="s">
        <v>1586</v>
      </c>
      <c r="E198" t="s">
        <v>1395</v>
      </c>
      <c r="F198" t="s">
        <v>1326</v>
      </c>
      <c r="I198" t="s">
        <v>1587</v>
      </c>
      <c r="J198" t="s">
        <v>1328</v>
      </c>
      <c r="K198" s="259" t="s">
        <v>3199</v>
      </c>
      <c r="M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v>
      </c>
    </row>
    <row r="199" spans="1:13">
      <c r="A199">
        <v>3</v>
      </c>
      <c r="B199" t="s">
        <v>1591</v>
      </c>
      <c r="D199" t="s">
        <v>1592</v>
      </c>
      <c r="E199" t="s">
        <v>1361</v>
      </c>
      <c r="F199" t="s">
        <v>1326</v>
      </c>
      <c r="I199" t="s">
        <v>1593</v>
      </c>
      <c r="J199" t="s">
        <v>1328</v>
      </c>
      <c r="K199" s="259" t="s">
        <v>3176</v>
      </c>
      <c r="M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v>
      </c>
    </row>
    <row r="200" spans="1:13">
      <c r="A200">
        <v>3</v>
      </c>
      <c r="B200" t="s">
        <v>1594</v>
      </c>
      <c r="D200" t="s">
        <v>1595</v>
      </c>
      <c r="E200" t="s">
        <v>1325</v>
      </c>
      <c r="F200" t="s">
        <v>1326</v>
      </c>
      <c r="I200" t="s">
        <v>1596</v>
      </c>
      <c r="J200" t="s">
        <v>1328</v>
      </c>
      <c r="K200" s="259" t="s">
        <v>3212</v>
      </c>
      <c r="M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v>
      </c>
    </row>
    <row r="201" spans="1:13">
      <c r="A201">
        <v>3</v>
      </c>
      <c r="B201" t="s">
        <v>1629</v>
      </c>
      <c r="D201" t="s">
        <v>1630</v>
      </c>
      <c r="E201" t="s">
        <v>1319</v>
      </c>
      <c r="F201" t="s">
        <v>1320</v>
      </c>
      <c r="I201" t="s">
        <v>1631</v>
      </c>
      <c r="J201" t="s">
        <v>1328</v>
      </c>
      <c r="K201" s="259" t="s">
        <v>3232</v>
      </c>
      <c r="M201" t="str">
        <f t="shared" si="3"/>
        <v>"Contresort":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v>
      </c>
    </row>
    <row r="202" spans="1:13">
      <c r="A202">
        <v>3</v>
      </c>
      <c r="B202" t="s">
        <v>1684</v>
      </c>
      <c r="D202" t="s">
        <v>1685</v>
      </c>
      <c r="E202" t="s">
        <v>1338</v>
      </c>
      <c r="F202" t="s">
        <v>1326</v>
      </c>
      <c r="I202" t="s">
        <v>1686</v>
      </c>
      <c r="J202" t="s">
        <v>1328</v>
      </c>
      <c r="K202" s="259" t="s">
        <v>3210</v>
      </c>
      <c r="M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v>
      </c>
    </row>
    <row r="203" spans="1:13">
      <c r="A203">
        <v>3</v>
      </c>
      <c r="B203" t="s">
        <v>1693</v>
      </c>
      <c r="D203" t="s">
        <v>1694</v>
      </c>
      <c r="E203" t="s">
        <v>1325</v>
      </c>
      <c r="F203" t="s">
        <v>1695</v>
      </c>
      <c r="I203" t="s">
        <v>1696</v>
      </c>
      <c r="J203" t="s">
        <v>1328</v>
      </c>
      <c r="K203" s="259" t="s">
        <v>3212</v>
      </c>
      <c r="M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v>
      </c>
    </row>
    <row r="204" spans="1:13">
      <c r="A204">
        <v>3</v>
      </c>
      <c r="B204" t="s">
        <v>1712</v>
      </c>
      <c r="C204" t="s">
        <v>1713</v>
      </c>
      <c r="D204" t="s">
        <v>1714</v>
      </c>
      <c r="E204" t="s">
        <v>1319</v>
      </c>
      <c r="F204" t="s">
        <v>1326</v>
      </c>
      <c r="I204" t="s">
        <v>1715</v>
      </c>
      <c r="J204" t="s">
        <v>1328</v>
      </c>
      <c r="K204" s="259" t="s">
        <v>3245</v>
      </c>
      <c r="M204" t="str">
        <f t="shared" si="3"/>
        <v>"Délivrance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v>
      </c>
    </row>
    <row r="205" spans="1:13">
      <c r="A205">
        <v>3</v>
      </c>
      <c r="B205" t="s">
        <v>1744</v>
      </c>
      <c r="D205" t="s">
        <v>1745</v>
      </c>
      <c r="E205" t="s">
        <v>1319</v>
      </c>
      <c r="F205" t="s">
        <v>1326</v>
      </c>
      <c r="I205" t="s">
        <v>1746</v>
      </c>
      <c r="J205" t="s">
        <v>1328</v>
      </c>
      <c r="K205" s="259" t="s">
        <v>3246</v>
      </c>
      <c r="M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v>
      </c>
    </row>
    <row r="206" spans="1:13">
      <c r="A206">
        <v>3</v>
      </c>
      <c r="B206" t="s">
        <v>1783</v>
      </c>
      <c r="D206" t="s">
        <v>1784</v>
      </c>
      <c r="E206" t="s">
        <v>1395</v>
      </c>
      <c r="F206" t="s">
        <v>1326</v>
      </c>
      <c r="I206" t="s">
        <v>1785</v>
      </c>
      <c r="J206" t="s">
        <v>1328</v>
      </c>
      <c r="K206" s="259" t="s">
        <v>3188</v>
      </c>
      <c r="M206" t="str">
        <f t="shared" si="3"/>
        <v>"Éclair": {
  "Name" : "Éclair",
  "OV" : "Lightning Bolt",
  "Level" : 3,
  "BBE" : "",
  "School" : "Évocation",
  "Incantation" : "1 action",
  "Type" : "",
  "Description" : "Les créatures sur une ligne de 30 x 1,50 m doivent réussir un JdS de Dex. ou subir 8d6 dégâts de foudre (dégâts/niv).",
  "Classes" :["SORCERER", "MAGICIAN"]
   }</v>
      </c>
    </row>
    <row r="207" spans="1:13">
      <c r="A207">
        <v>3</v>
      </c>
      <c r="B207" t="s">
        <v>1819</v>
      </c>
      <c r="D207" t="s">
        <v>1820</v>
      </c>
      <c r="E207" t="s">
        <v>1349</v>
      </c>
      <c r="F207" t="s">
        <v>1326</v>
      </c>
      <c r="G207" t="s">
        <v>1313</v>
      </c>
      <c r="I207" t="s">
        <v>1821</v>
      </c>
      <c r="K207" s="259" t="s">
        <v>3231</v>
      </c>
      <c r="M207" t="str">
        <f t="shared" si="3"/>
        <v>"Ennemis à foison": {
  "Name" : "Ennemis à foison",
  "OV" : "Enemies Abound",
  "Level" : 3,
  "BBE" : "",
  "School" : "Enchantement",
  "Incantation" : "1 action",
  "Type" : "Concentration",
  "Description" : "La cible doit réussir un JdS d'Int. ou ne plus pouvoir distinguer amis et ennemis ",
  "Classes" :["BARD", "SORCERER", "MAGICIAN", "WIZARD"]
   }</v>
      </c>
    </row>
    <row r="208" spans="1:13">
      <c r="A208">
        <v>3</v>
      </c>
      <c r="B208" t="s">
        <v>1831</v>
      </c>
      <c r="D208" t="s">
        <v>1832</v>
      </c>
      <c r="E208" t="s">
        <v>1325</v>
      </c>
      <c r="F208" t="s">
        <v>1326</v>
      </c>
      <c r="I208" t="s">
        <v>1833</v>
      </c>
      <c r="J208" t="s">
        <v>1322</v>
      </c>
      <c r="K208" s="259" t="s">
        <v>3189</v>
      </c>
      <c r="M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v>
      </c>
    </row>
    <row r="209" spans="1:13">
      <c r="A209">
        <v>3</v>
      </c>
      <c r="B209" t="s">
        <v>1842</v>
      </c>
      <c r="D209" t="s">
        <v>1843</v>
      </c>
      <c r="E209" t="s">
        <v>1338</v>
      </c>
      <c r="F209" t="s">
        <v>1326</v>
      </c>
      <c r="G209" t="s">
        <v>1313</v>
      </c>
      <c r="I209" t="s">
        <v>1844</v>
      </c>
      <c r="J209" t="s">
        <v>1328</v>
      </c>
      <c r="K209" s="259" t="s">
        <v>3175</v>
      </c>
      <c r="M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v>
      </c>
    </row>
    <row r="210" spans="1:13">
      <c r="A210">
        <v>3</v>
      </c>
      <c r="B210" t="s">
        <v>1867</v>
      </c>
      <c r="C210" t="s">
        <v>1868</v>
      </c>
      <c r="D210" t="s">
        <v>1869</v>
      </c>
      <c r="E210" t="s">
        <v>1338</v>
      </c>
      <c r="F210" t="s">
        <v>1326</v>
      </c>
      <c r="G210" t="s">
        <v>1313</v>
      </c>
      <c r="I210" t="s">
        <v>1870</v>
      </c>
      <c r="J210" t="s">
        <v>1388</v>
      </c>
      <c r="K210" s="259" t="s">
        <v>3234</v>
      </c>
      <c r="M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v>
      </c>
    </row>
    <row r="211" spans="1:13">
      <c r="A211">
        <v>3</v>
      </c>
      <c r="B211" t="s">
        <v>1902</v>
      </c>
      <c r="D211" t="s">
        <v>1903</v>
      </c>
      <c r="E211" t="s">
        <v>1325</v>
      </c>
      <c r="F211" t="s">
        <v>1391</v>
      </c>
      <c r="G211" t="s">
        <v>1313</v>
      </c>
      <c r="I211" t="s">
        <v>1904</v>
      </c>
      <c r="J211" t="s">
        <v>1388</v>
      </c>
      <c r="K211" s="259" t="s">
        <v>3217</v>
      </c>
      <c r="M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v>
      </c>
    </row>
    <row r="212" spans="1:13">
      <c r="A212">
        <v>3</v>
      </c>
      <c r="B212" t="s">
        <v>1905</v>
      </c>
      <c r="D212" t="s">
        <v>1906</v>
      </c>
      <c r="E212" t="s">
        <v>1325</v>
      </c>
      <c r="F212" t="s">
        <v>1326</v>
      </c>
      <c r="G212" t="s">
        <v>1313</v>
      </c>
      <c r="I212" t="s">
        <v>1907</v>
      </c>
      <c r="J212" t="s">
        <v>1322</v>
      </c>
      <c r="K212" s="259" t="s">
        <v>3219</v>
      </c>
      <c r="M212" t="str">
        <f t="shared" si="3"/>
        <v>"Flèches enflammées": {
  "Name" : "Flèches enflammées",
  "OV" : "Flame Arrows",
  "Level" : 3,
  "BBE" : "",
  "School" : "Transmutation",
  "Incantation" : "1 action",
  "Type" : "Concentration",
  "Description" : "12 flèches/carreaux infligent 1d6 dégâts de feu extra (+2 munitions/niv).",
  "Classes" :["DRUID", "SORCERER", "MAGICIAN", "PROWLER"]
   }</v>
      </c>
    </row>
    <row r="213" spans="1:13">
      <c r="A213">
        <v>3</v>
      </c>
      <c r="B213" t="s">
        <v>1924</v>
      </c>
      <c r="D213" t="s">
        <v>1925</v>
      </c>
      <c r="E213" t="s">
        <v>1325</v>
      </c>
      <c r="F213" t="s">
        <v>1326</v>
      </c>
      <c r="G213" t="s">
        <v>1313</v>
      </c>
      <c r="I213" t="s">
        <v>1926</v>
      </c>
      <c r="J213" t="s">
        <v>1328</v>
      </c>
      <c r="K213" s="259" t="s">
        <v>3232</v>
      </c>
      <c r="M213" t="str">
        <f t="shared" si="3"/>
        <v>"Forme gazeuse": {
  "Name" : "Forme gazeuse",
  "OV" : "Gaseous Form",
  "Level" : 3,
  "BBE" : "",
  "School" : "Transmutation",
  "Incantation" : "1 action",
  "Type" : "Concentration",
  "Description" : "La cible se transforme en nuage, obtient une vitesse de vol de 3 m et peut passer par de petits trous.",
  "Classes" :["SORCERER", "MAGICIAN", "WIZARD"]
   }</v>
      </c>
    </row>
    <row r="214" spans="1:13">
      <c r="A214">
        <v>3</v>
      </c>
      <c r="B214" t="s">
        <v>1963</v>
      </c>
      <c r="D214" t="s">
        <v>1964</v>
      </c>
      <c r="E214" t="s">
        <v>1325</v>
      </c>
      <c r="F214" t="s">
        <v>1326</v>
      </c>
      <c r="H214" t="s">
        <v>1314</v>
      </c>
      <c r="I214" t="s">
        <v>1965</v>
      </c>
      <c r="J214" t="s">
        <v>1328</v>
      </c>
      <c r="K214" s="259" t="s">
        <v>3182</v>
      </c>
      <c r="M214" t="str">
        <f t="shared" si="3"/>
        <v>"Fusion dans la pierre": {
  "Name" : "Fusion dans la pierre",
  "OV" : "Meld into Stone",
  "Level" : 3,
  "BBE" : "",
  "School" : "Transmutation",
  "Incantation" : "1 action",
  "Type" : "Rituel",
  "Description" : "Le lanceur peut pénétrer dans la pierre.",
  "Classes" :[ "CLERK", "DRUID"]
   }</v>
      </c>
    </row>
    <row r="215" spans="1:13">
      <c r="A215">
        <v>3</v>
      </c>
      <c r="B215" t="s">
        <v>1982</v>
      </c>
      <c r="D215" t="s">
        <v>1983</v>
      </c>
      <c r="E215" t="s">
        <v>1319</v>
      </c>
      <c r="F215" t="s">
        <v>1372</v>
      </c>
      <c r="I215" t="s">
        <v>1984</v>
      </c>
      <c r="J215" t="s">
        <v>1328</v>
      </c>
      <c r="K215" s="259" t="s">
        <v>3199</v>
      </c>
      <c r="M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v>
      </c>
    </row>
    <row r="216" spans="1:13">
      <c r="A216">
        <v>3</v>
      </c>
      <c r="B216" t="s">
        <v>2003</v>
      </c>
      <c r="D216" t="s">
        <v>2004</v>
      </c>
      <c r="E216" t="s">
        <v>1325</v>
      </c>
      <c r="F216" t="s">
        <v>1326</v>
      </c>
      <c r="G216" t="s">
        <v>1313</v>
      </c>
      <c r="I216" t="s">
        <v>2005</v>
      </c>
      <c r="J216" t="s">
        <v>1328</v>
      </c>
      <c r="K216" s="259" t="s">
        <v>3188</v>
      </c>
      <c r="M216" t="str">
        <f t="shared" si="3"/>
        <v>"Hâte": {
  "Name" : "Hâte",
  "OV" : "Haste",
  "Level" : 3,
  "BBE" : "",
  "School" : "Transmutation",
  "Incantation" : "1 action",
  "Type" : "Concentration",
  "Description" : "La cible voit sa vitesse doublée. Elle gagne aussi un bonus de +2 à la CA, l'avantage aux JdS de Dex. et 1 action extra.",
  "Classes" :["SORCERER", "MAGICIAN"]
   }</v>
      </c>
    </row>
    <row r="217" spans="1:13">
      <c r="A217">
        <v>3</v>
      </c>
      <c r="B217" t="s">
        <v>2021</v>
      </c>
      <c r="D217" t="s">
        <v>2022</v>
      </c>
      <c r="E217" t="s">
        <v>1368</v>
      </c>
      <c r="F217" t="s">
        <v>1326</v>
      </c>
      <c r="G217" t="s">
        <v>1313</v>
      </c>
      <c r="I217" t="s">
        <v>2023</v>
      </c>
      <c r="J217" t="s">
        <v>1328</v>
      </c>
      <c r="K217" s="259" t="s">
        <v>3231</v>
      </c>
      <c r="M217" t="str">
        <f t="shared" si="3"/>
        <v>"Image majeure": {
  "Name" : "Image majeure",
  "OV" : "Major Image",
  "Level" : 3,
  "BBE" : "",
  "School" : "Illusion",
  "Incantation" : "1 action",
  "Type" : "Concentration",
  "Description" : "Crée l'image d'un objet ou d'une créature animée, avec sons et odeurs (sans concentration/niv).",
  "Classes" :["BARD", "SORCERER", "MAGICIAN", "WIZARD"]
   }</v>
      </c>
    </row>
    <row r="218" spans="1:13">
      <c r="A218">
        <v>3</v>
      </c>
      <c r="B218" t="s">
        <v>2059</v>
      </c>
      <c r="C218" t="s">
        <v>2060</v>
      </c>
      <c r="D218" t="s">
        <v>2061</v>
      </c>
      <c r="E218" t="s">
        <v>1338</v>
      </c>
      <c r="F218" t="s">
        <v>1326</v>
      </c>
      <c r="G218" t="s">
        <v>1313</v>
      </c>
      <c r="I218" t="s">
        <v>2062</v>
      </c>
      <c r="J218" t="s">
        <v>1328</v>
      </c>
      <c r="K218" s="259" t="s">
        <v>3213</v>
      </c>
      <c r="M218" t="str">
        <f t="shared" si="3"/>
        <v>"Invocation d'animaux": {
  "Name" : "Invocation d'animaux",
  "OV" : "Conjure Animals",
  "Level" : 3,
  "BBE" : "Invoquer des animaux",
  "School" : "Invocation",
  "Incantation" : "1 action",
  "Type" : "Concentration",
  "Description" : "Invoque de 1 bête FP 2 à 8 bêtes FP 1/4 amicales (nbre de créatures/niv).",
  "Classes" :["DRUID", "PROWLER"]
   }</v>
      </c>
    </row>
    <row r="219" spans="1:13">
      <c r="A219">
        <v>3</v>
      </c>
      <c r="B219" t="s">
        <v>2082</v>
      </c>
      <c r="D219" t="s">
        <v>2083</v>
      </c>
      <c r="E219" t="s">
        <v>1338</v>
      </c>
      <c r="F219" t="s">
        <v>1326</v>
      </c>
      <c r="G219" t="s">
        <v>1313</v>
      </c>
      <c r="I219" t="s">
        <v>2084</v>
      </c>
      <c r="J219" t="s">
        <v>1322</v>
      </c>
      <c r="K219" s="259" t="s">
        <v>3236</v>
      </c>
      <c r="M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v>
      </c>
    </row>
    <row r="220" spans="1:13">
      <c r="A220">
        <v>3</v>
      </c>
      <c r="B220" t="s">
        <v>2089</v>
      </c>
      <c r="C220" t="s">
        <v>2090</v>
      </c>
      <c r="D220" t="s">
        <v>2091</v>
      </c>
      <c r="E220" t="s">
        <v>1338</v>
      </c>
      <c r="F220" t="s">
        <v>1326</v>
      </c>
      <c r="I220" t="s">
        <v>2092</v>
      </c>
      <c r="J220" t="s">
        <v>1388</v>
      </c>
      <c r="K220" s="259" t="s">
        <v>3217</v>
      </c>
      <c r="M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v>
      </c>
    </row>
    <row r="221" spans="1:13">
      <c r="A221">
        <v>3</v>
      </c>
      <c r="B221" t="s">
        <v>2118</v>
      </c>
      <c r="D221" t="s">
        <v>2119</v>
      </c>
      <c r="E221" t="s">
        <v>1419</v>
      </c>
      <c r="F221" t="s">
        <v>1326</v>
      </c>
      <c r="I221" t="s">
        <v>2120</v>
      </c>
      <c r="J221" t="s">
        <v>1328</v>
      </c>
      <c r="K221" s="259" t="s">
        <v>3247</v>
      </c>
      <c r="M221" t="str">
        <f t="shared" si="3"/>
        <v>"Langues": {
  "Name" : "Langues",
  "OV" : "Tongues",
  "Level" : 3,
  "BBE" : "",
  "School" : "Divination",
  "Incantation" : "1 action",
  "Type" : "",
  "Description" : "La cible comprend et parle toutes les langues parlées qu'elle entend.",
  "Classes" :["BARD",  "CLERK", "SORCERER", "MAGICIAN", "WIZARD"]
   }</v>
      </c>
    </row>
    <row r="222" spans="1:13">
      <c r="A222">
        <v>3</v>
      </c>
      <c r="B222" t="s">
        <v>2124</v>
      </c>
      <c r="D222" t="s">
        <v>2125</v>
      </c>
      <c r="E222" t="s">
        <v>1325</v>
      </c>
      <c r="F222" t="s">
        <v>1326</v>
      </c>
      <c r="G222" t="s">
        <v>1313</v>
      </c>
      <c r="I222" t="s">
        <v>2126</v>
      </c>
      <c r="J222" t="s">
        <v>1328</v>
      </c>
      <c r="K222" s="259" t="s">
        <v>3188</v>
      </c>
      <c r="M222" t="str">
        <f t="shared" si="3"/>
        <v>"Lenteur": {
  "Name" : "Lenteur",
  "OV" : "Slow",
  "Level" : 3,
  "BBE" : "",
  "School" : "Transmutation",
  "Incantation" : "1 action",
  "Type" : "Concentration",
  "Description" : "Jusqu'à 6 cibles doivent réussir un JdS de Sag. ou avoir leur vitesse et leurs actions réduites, -2 en CA et aux JdS de Dex.",
  "Classes" :["SORCERER", "MAGICIAN"]
   }</v>
      </c>
    </row>
    <row r="223" spans="1:13">
      <c r="A223">
        <v>3</v>
      </c>
      <c r="B223" t="s">
        <v>2158</v>
      </c>
      <c r="D223" t="s">
        <v>2159</v>
      </c>
      <c r="E223" t="s">
        <v>1319</v>
      </c>
      <c r="F223" t="s">
        <v>1326</v>
      </c>
      <c r="G223" t="s">
        <v>1313</v>
      </c>
      <c r="I223" t="s">
        <v>2160</v>
      </c>
      <c r="J223" t="s">
        <v>1328</v>
      </c>
      <c r="K223" s="259" t="s">
        <v>3175</v>
      </c>
      <c r="M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v>
      </c>
    </row>
    <row r="224" spans="1:13">
      <c r="A224">
        <v>3</v>
      </c>
      <c r="B224" t="s">
        <v>2167</v>
      </c>
      <c r="D224" t="s">
        <v>2168</v>
      </c>
      <c r="E224" t="s">
        <v>1395</v>
      </c>
      <c r="F224" t="s">
        <v>1326</v>
      </c>
      <c r="I224" t="s">
        <v>2169</v>
      </c>
      <c r="J224" t="s">
        <v>1328</v>
      </c>
      <c r="K224" s="259" t="s">
        <v>3226</v>
      </c>
      <c r="M224" t="str">
        <f t="shared" si="3"/>
        <v>"Lumière du jour": {
  "Name" : "Lumière du jour",
  "OV" : "Daylight",
  "Level" : 3,
  "BBE" : "",
  "School" : "Évocation",
  "Incantation" : "1 action",
  "Type" : "",
  "Description" : "Crée une sphère qui emet une lumière vive sur 18 m et une lumière faible sur 18 m supplémentaires.",
  "Classes" :[ "CLERK", "DRUID", "SORCERER", "PALADIN", "PROWLER"]
   }</v>
      </c>
    </row>
    <row r="225" spans="1:13">
      <c r="A225">
        <v>3</v>
      </c>
      <c r="B225" t="s">
        <v>2186</v>
      </c>
      <c r="C225" t="s">
        <v>2187</v>
      </c>
      <c r="D225" t="s">
        <v>2188</v>
      </c>
      <c r="E225" t="s">
        <v>1361</v>
      </c>
      <c r="F225" t="s">
        <v>1326</v>
      </c>
      <c r="G225" t="s">
        <v>1313</v>
      </c>
      <c r="I225" t="s">
        <v>2189</v>
      </c>
      <c r="J225" t="s">
        <v>1328</v>
      </c>
      <c r="K225" s="259" t="s">
        <v>3199</v>
      </c>
      <c r="M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v>
      </c>
    </row>
    <row r="226" spans="1:13">
      <c r="A226">
        <v>3</v>
      </c>
      <c r="B226" t="s">
        <v>2196</v>
      </c>
      <c r="D226" t="s">
        <v>2197</v>
      </c>
      <c r="E226" t="s">
        <v>1325</v>
      </c>
      <c r="F226" t="s">
        <v>1326</v>
      </c>
      <c r="H226" t="s">
        <v>1314</v>
      </c>
      <c r="I226" t="s">
        <v>2198</v>
      </c>
      <c r="J226" t="s">
        <v>1328</v>
      </c>
      <c r="K226" s="259" t="s">
        <v>3227</v>
      </c>
      <c r="M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v>
      </c>
    </row>
    <row r="227" spans="1:13">
      <c r="A227">
        <v>3</v>
      </c>
      <c r="B227" t="s">
        <v>2227</v>
      </c>
      <c r="D227" t="s">
        <v>2228</v>
      </c>
      <c r="E227" t="s">
        <v>1395</v>
      </c>
      <c r="F227" t="s">
        <v>1326</v>
      </c>
      <c r="G227" t="s">
        <v>1313</v>
      </c>
      <c r="I227" t="s">
        <v>2229</v>
      </c>
      <c r="J227" t="s">
        <v>1322</v>
      </c>
      <c r="K227" s="259" t="s">
        <v>3188</v>
      </c>
      <c r="M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v>
      </c>
    </row>
    <row r="228" spans="1:13">
      <c r="A228">
        <v>3</v>
      </c>
      <c r="B228" t="s">
        <v>2244</v>
      </c>
      <c r="D228" t="s">
        <v>2245</v>
      </c>
      <c r="E228" t="s">
        <v>1368</v>
      </c>
      <c r="F228" t="s">
        <v>1334</v>
      </c>
      <c r="H228" t="s">
        <v>1314</v>
      </c>
      <c r="I228" t="s">
        <v>2246</v>
      </c>
      <c r="J228" t="s">
        <v>1328</v>
      </c>
      <c r="K228" s="259" t="s">
        <v>3191</v>
      </c>
      <c r="M228" t="str">
        <f t="shared" si="3"/>
        <v>"Monture fantôme": {
  "Name" : "Monture fantôme",
  "OV" : "Phantom Steed",
  "Level" : 3,
  "BBE" : "",
  "School" : "Illusion",
  "Incantation" : "1 minute",
  "Type" : "Rituel",
  "Description" : "Crée une créature semi-réelle de taille G ressemblant à un cheval et tout le nécessaire pour la monter.",
  "Classes" :["MAGICIAN"]
   }</v>
      </c>
    </row>
    <row r="229" spans="1:13">
      <c r="A229">
        <v>3</v>
      </c>
      <c r="B229" t="s">
        <v>2250</v>
      </c>
      <c r="C229" t="s">
        <v>2251</v>
      </c>
      <c r="D229" t="s">
        <v>2252</v>
      </c>
      <c r="E229" t="s">
        <v>1361</v>
      </c>
      <c r="F229" t="s">
        <v>1326</v>
      </c>
      <c r="H229" t="s">
        <v>1314</v>
      </c>
      <c r="I229" t="s">
        <v>2253</v>
      </c>
      <c r="J229" t="s">
        <v>1388</v>
      </c>
      <c r="K229" s="259" t="s">
        <v>3198</v>
      </c>
      <c r="M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v>
      </c>
    </row>
    <row r="230" spans="1:13">
      <c r="A230">
        <v>3</v>
      </c>
      <c r="B230" t="s">
        <v>2257</v>
      </c>
      <c r="D230" t="s">
        <v>2258</v>
      </c>
      <c r="E230" t="s">
        <v>1395</v>
      </c>
      <c r="F230" t="s">
        <v>1391</v>
      </c>
      <c r="I230" t="s">
        <v>2259</v>
      </c>
      <c r="J230" t="s">
        <v>1328</v>
      </c>
      <c r="K230" s="259" t="s">
        <v>3175</v>
      </c>
      <c r="M230" t="str">
        <f t="shared" si="3"/>
        <v>"Mot de guérison de groupe": {
  "Name" : "Mot de guérison de groupe",
  "OV" : "Mass Healing Word",
  "Level" : 3,
  "BBE" : "",
  "School" : "Évocation",
  "Incantation" : "1 action bonus",
  "Type" : "",
  "Description" : "Jusqu'à 6 créatures récupèrent 1d4+Mod.Carac pv (+1d4 pv/niv).",
  "Classes" :[ "CLERK"]
   }</v>
      </c>
    </row>
    <row r="231" spans="1:13">
      <c r="A231">
        <v>3</v>
      </c>
      <c r="B231" t="s">
        <v>2280</v>
      </c>
      <c r="D231" t="s">
        <v>2281</v>
      </c>
      <c r="E231" t="s">
        <v>1368</v>
      </c>
      <c r="F231" t="s">
        <v>1326</v>
      </c>
      <c r="G231" t="s">
        <v>1313</v>
      </c>
      <c r="I231" t="s">
        <v>2282</v>
      </c>
      <c r="J231" t="s">
        <v>1328</v>
      </c>
      <c r="K231" s="259" t="s">
        <v>3231</v>
      </c>
      <c r="M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v>
      </c>
    </row>
    <row r="232" spans="1:13">
      <c r="A232">
        <v>3</v>
      </c>
      <c r="B232" t="s">
        <v>2304</v>
      </c>
      <c r="D232" t="s">
        <v>2305</v>
      </c>
      <c r="E232" t="s">
        <v>1395</v>
      </c>
      <c r="F232" t="s">
        <v>1326</v>
      </c>
      <c r="G232" t="s">
        <v>1313</v>
      </c>
      <c r="I232" t="s">
        <v>2306</v>
      </c>
      <c r="J232" t="s">
        <v>1322</v>
      </c>
      <c r="K232" s="259" t="s">
        <v>3191</v>
      </c>
      <c r="M232" t="str">
        <f t="shared" si="3"/>
        <v>"Mur de sable": {
  "Name" : "Mur de sable",
  "OV" : "Wall of Sand",
  "Level" : 3,
  "BBE" : "",
  "School" : "Évocation",
  "Incantation" : "1 action",
  "Type" : "Concentration",
  "Description" : "Crée un mur de sable de 9 x 3 x 3 m qui bloque la vue (aveuglé) mais pas les mouvements.",
  "Classes" :["MAGICIAN"]
   }</v>
      </c>
    </row>
    <row r="233" spans="1:13">
      <c r="A233">
        <v>3</v>
      </c>
      <c r="B233" t="s">
        <v>2307</v>
      </c>
      <c r="D233" t="s">
        <v>2308</v>
      </c>
      <c r="E233" t="s">
        <v>1395</v>
      </c>
      <c r="F233" t="s">
        <v>1326</v>
      </c>
      <c r="G233" t="s">
        <v>1313</v>
      </c>
      <c r="I233" t="s">
        <v>2309</v>
      </c>
      <c r="J233" t="s">
        <v>1328</v>
      </c>
      <c r="K233" s="259" t="s">
        <v>3213</v>
      </c>
      <c r="M233" t="str">
        <f t="shared" si="3"/>
        <v>"Mur de vent": {
  "Name" : "Mur de vent",
  "OV" : "Wind Wall",
  "Level" : 3,
  "BBE" : "",
  "School" : "Évocation",
  "Incantation" : "1 action",
  "Type" : "Concentration",
  "Description" : "Crée un mur de vent de 15 m x 4,50 m x 30 cm. Flèches et carreaux sont détournés.",
  "Classes" :["DRUID", "PROWLER"]
   }</v>
      </c>
    </row>
    <row r="234" spans="1:13">
      <c r="A234">
        <v>3</v>
      </c>
      <c r="B234" t="s">
        <v>2283</v>
      </c>
      <c r="D234" t="s">
        <v>2284</v>
      </c>
      <c r="E234" t="s">
        <v>1395</v>
      </c>
      <c r="F234" t="s">
        <v>1326</v>
      </c>
      <c r="G234" t="s">
        <v>1313</v>
      </c>
      <c r="I234" t="s">
        <v>2285</v>
      </c>
      <c r="J234" t="s">
        <v>1322</v>
      </c>
      <c r="K234" s="259" t="s">
        <v>3189</v>
      </c>
      <c r="M234" t="str">
        <f t="shared" si="3"/>
        <v>"Mur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v>
      </c>
    </row>
    <row r="235" spans="1:13">
      <c r="A235">
        <v>3</v>
      </c>
      <c r="B235" t="s">
        <v>2319</v>
      </c>
      <c r="D235" t="s">
        <v>2320</v>
      </c>
      <c r="E235" t="s">
        <v>1319</v>
      </c>
      <c r="F235" t="s">
        <v>1326</v>
      </c>
      <c r="I235" t="s">
        <v>2321</v>
      </c>
      <c r="J235" t="s">
        <v>1328</v>
      </c>
      <c r="K235" s="259" t="s">
        <v>3228</v>
      </c>
      <c r="M235" t="str">
        <f t="shared" si="3"/>
        <v>"Non-détection": {
  "Name" : "Non-détection",
  "OV" : "Nondetection",
  "Level" : 3,
  "BBE" : "",
  "School" : "Abjuration",
  "Incantation" : "1 action",
  "Type" : "",
  "Description" : "Protège une créature ou un objet de toute divination ou détection magique.",
  "Classes" :["BARD", "MAGICIAN", "PROWLER"]
   }</v>
      </c>
    </row>
    <row r="236" spans="1:13">
      <c r="A236">
        <v>3</v>
      </c>
      <c r="B236" t="s">
        <v>2328</v>
      </c>
      <c r="D236" t="s">
        <v>2329</v>
      </c>
      <c r="E236" t="s">
        <v>1338</v>
      </c>
      <c r="F236" t="s">
        <v>1326</v>
      </c>
      <c r="G236" t="s">
        <v>1313</v>
      </c>
      <c r="I236" t="s">
        <v>2330</v>
      </c>
      <c r="J236" t="s">
        <v>1328</v>
      </c>
      <c r="K236" s="259" t="s">
        <v>3187</v>
      </c>
      <c r="M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v>
      </c>
    </row>
    <row r="237" spans="1:13">
      <c r="A237">
        <v>3</v>
      </c>
      <c r="B237" t="s">
        <v>2362</v>
      </c>
      <c r="D237" t="s">
        <v>2363</v>
      </c>
      <c r="E237" t="s">
        <v>1338</v>
      </c>
      <c r="F237" t="s">
        <v>1326</v>
      </c>
      <c r="I237" t="s">
        <v>2364</v>
      </c>
      <c r="J237" t="s">
        <v>1322</v>
      </c>
      <c r="K237" s="259" t="s">
        <v>3232</v>
      </c>
      <c r="M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v>
      </c>
    </row>
    <row r="238" spans="1:13">
      <c r="A238">
        <v>3</v>
      </c>
      <c r="B238" t="s">
        <v>2389</v>
      </c>
      <c r="D238" t="s">
        <v>2390</v>
      </c>
      <c r="E238" t="s">
        <v>1395</v>
      </c>
      <c r="F238" t="s">
        <v>1334</v>
      </c>
      <c r="H238" t="s">
        <v>1314</v>
      </c>
      <c r="I238" t="s">
        <v>2391</v>
      </c>
      <c r="J238" t="s">
        <v>1328</v>
      </c>
      <c r="K238" s="259" t="s">
        <v>3195</v>
      </c>
      <c r="M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v>
      </c>
    </row>
    <row r="239" spans="1:13">
      <c r="A239">
        <v>3</v>
      </c>
      <c r="B239" t="s">
        <v>2395</v>
      </c>
      <c r="D239" t="s">
        <v>2396</v>
      </c>
      <c r="E239" t="s">
        <v>1368</v>
      </c>
      <c r="F239" t="s">
        <v>1326</v>
      </c>
      <c r="G239" t="s">
        <v>1313</v>
      </c>
      <c r="I239" t="s">
        <v>2397</v>
      </c>
      <c r="J239" t="s">
        <v>1328</v>
      </c>
      <c r="K239" s="259" t="s">
        <v>3231</v>
      </c>
      <c r="M239" t="str">
        <f t="shared" si="3"/>
        <v>"Peur": {
  "Name" : "Peur",
  "OV" : "Fear",
  "Level" : 3,
  "BBE" : "",
  "School" : "Illusion",
  "Incantation" : "1 action",
  "Type" : "Concentration",
  "Description" : "Les créatures dans un cône de 9 m doivent réussir un JdS de Sag. ou lâcher ce qu'elles tiennent, être effrayées et s'enfuir.",
  "Classes" :["BARD", "SORCERER", "MAGICIAN", "WIZARD"]
   }</v>
      </c>
    </row>
    <row r="240" spans="1:13">
      <c r="A240">
        <v>3</v>
      </c>
      <c r="B240" t="s">
        <v>2462</v>
      </c>
      <c r="C240" t="s">
        <v>2463</v>
      </c>
      <c r="D240" t="s">
        <v>2464</v>
      </c>
      <c r="E240" t="s">
        <v>1319</v>
      </c>
      <c r="F240" t="s">
        <v>1326</v>
      </c>
      <c r="G240" t="s">
        <v>1313</v>
      </c>
      <c r="I240" t="s">
        <v>2465</v>
      </c>
      <c r="J240" t="s">
        <v>1328</v>
      </c>
      <c r="K240" s="259" t="s">
        <v>3229</v>
      </c>
      <c r="M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v>
      </c>
    </row>
    <row r="241" spans="1:13">
      <c r="A241">
        <v>3</v>
      </c>
      <c r="B241" t="s">
        <v>2511</v>
      </c>
      <c r="D241" t="s">
        <v>2512</v>
      </c>
      <c r="E241" t="s">
        <v>1338</v>
      </c>
      <c r="F241" t="s">
        <v>1326</v>
      </c>
      <c r="I241" t="s">
        <v>2513</v>
      </c>
      <c r="J241" t="s">
        <v>1322</v>
      </c>
      <c r="K241" s="259" t="s">
        <v>3189</v>
      </c>
      <c r="M241" t="str">
        <f t="shared" si="3"/>
        <v>"Raz-de-marée":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v>
      </c>
    </row>
    <row r="242" spans="1:13">
      <c r="A242">
        <v>3</v>
      </c>
      <c r="B242" t="s">
        <v>2514</v>
      </c>
      <c r="C242" t="s">
        <v>2515</v>
      </c>
      <c r="D242" t="s">
        <v>2516</v>
      </c>
      <c r="E242" t="s">
        <v>1361</v>
      </c>
      <c r="F242" t="s">
        <v>1326</v>
      </c>
      <c r="I242" t="s">
        <v>2517</v>
      </c>
      <c r="J242" t="s">
        <v>1328</v>
      </c>
      <c r="K242" s="259" t="s">
        <v>3210</v>
      </c>
      <c r="M242" t="str">
        <f t="shared" si="3"/>
        <v>"Réanimation": {
  "Name" : "Réanimation",
  "OV" : "Revivify",
  "Level" : 3,
  "BBE" : "Revigorer",
  "School" : "Nécromancie",
  "Incantation" : "1 action",
  "Type" : "",
  "Description" : "Ramène à 1 pv une créature morte depuis 1 minute ou moins (sauf vieillesse).",
  "Classes" :[ "CLERK", "PALADIN"]
   }</v>
      </c>
    </row>
    <row r="243" spans="1:13">
      <c r="A243">
        <v>3</v>
      </c>
      <c r="B243" t="s">
        <v>2538</v>
      </c>
      <c r="D243" t="s">
        <v>2539</v>
      </c>
      <c r="E243" t="s">
        <v>1325</v>
      </c>
      <c r="F243" t="s">
        <v>1326</v>
      </c>
      <c r="H243" t="s">
        <v>1314</v>
      </c>
      <c r="I243" t="s">
        <v>2540</v>
      </c>
      <c r="J243" t="s">
        <v>1328</v>
      </c>
      <c r="K243" s="259" t="s">
        <v>3219</v>
      </c>
      <c r="M243" t="str">
        <f t="shared" si="3"/>
        <v>"Respiration aquatique": {
  "Name" : "Respiration aquatique",
  "OV" : "Water Breathing",
  "Level" : 3,
  "BBE" : "",
  "School" : "Transmutation",
  "Incantation" : "1 action",
  "Type" : "Rituel",
  "Description" : "Jusqu'à 10 créatures obtiennent la capacité de respirer sous l'eau.",
  "Classes" :["DRUID", "SORCERER", "MAGICIAN", "PROWLER"]
   }</v>
      </c>
    </row>
    <row r="244" spans="1:13">
      <c r="A244">
        <v>3</v>
      </c>
      <c r="B244" t="s">
        <v>2605</v>
      </c>
      <c r="D244" t="s">
        <v>2606</v>
      </c>
      <c r="E244" t="s">
        <v>1325</v>
      </c>
      <c r="F244" t="s">
        <v>1334</v>
      </c>
      <c r="I244" t="s">
        <v>2607</v>
      </c>
      <c r="J244" t="s">
        <v>1322</v>
      </c>
      <c r="K244" s="259" t="s">
        <v>3191</v>
      </c>
      <c r="M244" t="str">
        <f t="shared" si="3"/>
        <v>"Serviteur miniature": {
  "Name" : "Serviteur miniature",
  "OV" : "Tiny Servant",
  "Level" : 3,
  "BBE" : "",
  "School" : "Transmutation",
  "Incantation" : "1 minute",
  "Type" : "",
  "Description" : "Transforme un objet de taille TP en une créature avec bras et jambes qui obéit au lanceur (+2 objets/niv).",
  "Classes" :["MAGICIAN"]
   }</v>
      </c>
    </row>
    <row r="245" spans="1:13">
      <c r="A245">
        <v>3</v>
      </c>
      <c r="B245" t="s">
        <v>2608</v>
      </c>
      <c r="D245" t="s">
        <v>2609</v>
      </c>
      <c r="E245" t="s">
        <v>1349</v>
      </c>
      <c r="F245" t="s">
        <v>1326</v>
      </c>
      <c r="I245" t="s">
        <v>2610</v>
      </c>
      <c r="J245" t="s">
        <v>1322</v>
      </c>
      <c r="K245" s="259" t="s">
        <v>3187</v>
      </c>
      <c r="M245" t="str">
        <f t="shared" si="3"/>
        <v>"Sieste": {
  "Name" : "Sieste",
  "OV" : "Catnap",
  "Level" : 3,
  "BBE" : "",
  "School" : "Enchantement",
  "Incantation" : "1 action",
  "Type" : "",
  "Description" : "3 créatures consentantes tombent inconcientes et bénéficient d'un repos court (+1 créature/niv).",
  "Classes" :["BARD", "SORCERER", "MAGICIAN"]
   }</v>
      </c>
    </row>
    <row r="246" spans="1:13">
      <c r="A246">
        <v>3</v>
      </c>
      <c r="B246" t="s">
        <v>2683</v>
      </c>
      <c r="D246" t="s">
        <v>2684</v>
      </c>
      <c r="E246" t="s">
        <v>1338</v>
      </c>
      <c r="F246" t="s">
        <v>1326</v>
      </c>
      <c r="G246" t="s">
        <v>1313</v>
      </c>
      <c r="I246" t="s">
        <v>2685</v>
      </c>
      <c r="J246" t="s">
        <v>1328</v>
      </c>
      <c r="K246" s="259" t="s">
        <v>3189</v>
      </c>
      <c r="M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v>
      </c>
    </row>
    <row r="247" spans="1:13">
      <c r="A247">
        <v>3</v>
      </c>
      <c r="B247" t="s">
        <v>2721</v>
      </c>
      <c r="C247" t="s">
        <v>2722</v>
      </c>
      <c r="D247" t="s">
        <v>2723</v>
      </c>
      <c r="E247" t="s">
        <v>1361</v>
      </c>
      <c r="F247" t="s">
        <v>1326</v>
      </c>
      <c r="G247" t="s">
        <v>1313</v>
      </c>
      <c r="I247" t="s">
        <v>2724</v>
      </c>
      <c r="J247" t="s">
        <v>1328</v>
      </c>
      <c r="K247" s="259" t="s">
        <v>3236</v>
      </c>
      <c r="M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v>
      </c>
    </row>
    <row r="248" spans="1:13">
      <c r="A248">
        <v>3</v>
      </c>
      <c r="B248" t="s">
        <v>2734</v>
      </c>
      <c r="D248" t="s">
        <v>2735</v>
      </c>
      <c r="E248" t="s">
        <v>1361</v>
      </c>
      <c r="F248" t="s">
        <v>1326</v>
      </c>
      <c r="I248" t="s">
        <v>2736</v>
      </c>
      <c r="J248" t="s">
        <v>1322</v>
      </c>
      <c r="K248" s="259" t="s">
        <v>3197</v>
      </c>
      <c r="M248" t="str">
        <f t="shared" si="3"/>
        <v>"Transfert de vie": {
  "Name" : "Transfert de vie",
  "OV" : "Life Transference",
  "Level" : 3,
  "BBE" : "",
  "School" : "Nécromancie",
  "Incantation" : "1 action",
  "Type" : "",
  "Description" : "Le lanceur subit 4d8 dégâts nécrotiques et une autre créature récupère 2 fois le montant (+1d8 pv/niv).",
  "Classes" :[ "CLERK", "MAGICIAN"]
   }</v>
      </c>
    </row>
    <row r="249" spans="1:13">
      <c r="A249">
        <v>3</v>
      </c>
      <c r="B249" t="s">
        <v>2778</v>
      </c>
      <c r="D249" t="s">
        <v>2779</v>
      </c>
      <c r="E249" t="s">
        <v>1325</v>
      </c>
      <c r="F249" t="s">
        <v>1326</v>
      </c>
      <c r="G249" t="s">
        <v>1313</v>
      </c>
      <c r="I249" t="s">
        <v>2780</v>
      </c>
      <c r="J249" t="s">
        <v>1328</v>
      </c>
      <c r="K249" s="259" t="s">
        <v>3232</v>
      </c>
      <c r="M249" t="str">
        <f t="shared" si="3"/>
        <v>"Vol": {
  "Name" : "Vol",
  "OV" : "Fly",
  "Level" : 3,
  "BBE" : "",
  "School" : "Transmutation",
  "Incantation" : "1 action",
  "Type" : "Concentration",
  "Description" : "La cible obtient une vitesse de vol de 18 mètres (+1 créature/niv).",
  "Classes" :["SORCERER", "MAGICIAN", "WIZARD"]
   }</v>
      </c>
    </row>
    <row r="250" spans="1:13">
      <c r="A250">
        <v>4</v>
      </c>
      <c r="B250" t="s">
        <v>1381</v>
      </c>
      <c r="C250" t="s">
        <v>1382</v>
      </c>
      <c r="D250" t="s">
        <v>1383</v>
      </c>
      <c r="E250" t="s">
        <v>1338</v>
      </c>
      <c r="F250" t="s">
        <v>1339</v>
      </c>
      <c r="I250" t="s">
        <v>1384</v>
      </c>
      <c r="J250" t="s">
        <v>1322</v>
      </c>
      <c r="K250" s="259" t="s">
        <v>3204</v>
      </c>
      <c r="M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v>
      </c>
    </row>
    <row r="251" spans="1:13">
      <c r="A251">
        <v>4</v>
      </c>
      <c r="B251" t="s">
        <v>1414</v>
      </c>
      <c r="D251" t="s">
        <v>1415</v>
      </c>
      <c r="E251" t="s">
        <v>1368</v>
      </c>
      <c r="F251" t="s">
        <v>1326</v>
      </c>
      <c r="G251" t="s">
        <v>1313</v>
      </c>
      <c r="I251" t="s">
        <v>1416</v>
      </c>
      <c r="J251" t="s">
        <v>1328</v>
      </c>
      <c r="K251" s="259" t="s">
        <v>3191</v>
      </c>
      <c r="M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v>
      </c>
    </row>
    <row r="252" spans="1:13">
      <c r="A252">
        <v>4</v>
      </c>
      <c r="B252" t="s">
        <v>1430</v>
      </c>
      <c r="D252" t="s">
        <v>1431</v>
      </c>
      <c r="E252" t="s">
        <v>1319</v>
      </c>
      <c r="F252" t="s">
        <v>1326</v>
      </c>
      <c r="G252" t="s">
        <v>1313</v>
      </c>
      <c r="I252" t="s">
        <v>1432</v>
      </c>
      <c r="J252" t="s">
        <v>1388</v>
      </c>
      <c r="K252" s="259" t="s">
        <v>3204</v>
      </c>
      <c r="M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v>
      </c>
    </row>
    <row r="253" spans="1:13">
      <c r="A253">
        <v>4</v>
      </c>
      <c r="B253" t="s">
        <v>1433</v>
      </c>
      <c r="D253" t="s">
        <v>1434</v>
      </c>
      <c r="E253" t="s">
        <v>1319</v>
      </c>
      <c r="F253" t="s">
        <v>1326</v>
      </c>
      <c r="G253" t="s">
        <v>1313</v>
      </c>
      <c r="I253" t="s">
        <v>1435</v>
      </c>
      <c r="J253" t="s">
        <v>1388</v>
      </c>
      <c r="K253" s="259" t="s">
        <v>3204</v>
      </c>
      <c r="M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v>
      </c>
    </row>
    <row r="254" spans="1:13">
      <c r="A254">
        <v>4</v>
      </c>
      <c r="B254" t="s">
        <v>1454</v>
      </c>
      <c r="D254" t="s">
        <v>1455</v>
      </c>
      <c r="E254" t="s">
        <v>1319</v>
      </c>
      <c r="F254" t="s">
        <v>1326</v>
      </c>
      <c r="G254" t="s">
        <v>1313</v>
      </c>
      <c r="I254" t="s">
        <v>1456</v>
      </c>
      <c r="J254" t="s">
        <v>1328</v>
      </c>
      <c r="K254" s="259" t="s">
        <v>3248</v>
      </c>
      <c r="M254" t="str">
        <f t="shared" si="3"/>
        <v>"Bannissement":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v>
      </c>
    </row>
    <row r="255" spans="1:13">
      <c r="A255">
        <v>4</v>
      </c>
      <c r="B255" t="s">
        <v>1473</v>
      </c>
      <c r="D255" t="s">
        <v>1474</v>
      </c>
      <c r="E255" t="s">
        <v>1395</v>
      </c>
      <c r="F255" t="s">
        <v>1326</v>
      </c>
      <c r="I255" t="s">
        <v>1475</v>
      </c>
      <c r="J255" t="s">
        <v>1328</v>
      </c>
      <c r="K255" s="259" t="s">
        <v>3191</v>
      </c>
      <c r="M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"Classes" :["MAGICIAN"]
   }</v>
      </c>
    </row>
    <row r="256" spans="1:13">
      <c r="A256">
        <v>4</v>
      </c>
      <c r="B256" t="s">
        <v>1531</v>
      </c>
      <c r="D256" t="s">
        <v>1532</v>
      </c>
      <c r="E256" t="s">
        <v>1349</v>
      </c>
      <c r="F256" t="s">
        <v>1326</v>
      </c>
      <c r="I256" t="s">
        <v>1533</v>
      </c>
      <c r="J256" t="s">
        <v>1322</v>
      </c>
      <c r="K256" s="259" t="s">
        <v>3233</v>
      </c>
      <c r="M256" t="str">
        <f t="shared" si="3"/>
        <v>"Charme-monstre": {
  "Name" : "Charme-monstre",
  "OV" : "Charm Monster",
  "Level" : 4,
  "BBE" : "",
  "School" : "Enchantement",
  "Incantation" : "1 action",
  "Type" : "",
  "Description" : "La cible doit réussir un JdS de Sag. ou être charmée par le lanceur (+1 créature/niv).",
  "Classes" :["BARD", "DRUID", "SORCERER", "MAGICIAN", "WIZARD"]
   }</v>
      </c>
    </row>
    <row r="257" spans="1:13">
      <c r="A257">
        <v>4</v>
      </c>
      <c r="B257" t="s">
        <v>1541</v>
      </c>
      <c r="C257" t="s">
        <v>1542</v>
      </c>
      <c r="D257" t="s">
        <v>1543</v>
      </c>
      <c r="E257" t="s">
        <v>1395</v>
      </c>
      <c r="F257" t="s">
        <v>1391</v>
      </c>
      <c r="G257" t="s">
        <v>1313</v>
      </c>
      <c r="I257" t="s">
        <v>1544</v>
      </c>
      <c r="J257" t="s">
        <v>1388</v>
      </c>
      <c r="K257" s="259" t="s">
        <v>3204</v>
      </c>
      <c r="M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v>
      </c>
    </row>
    <row r="258" spans="1:13">
      <c r="A258">
        <v>4</v>
      </c>
      <c r="B258" t="s">
        <v>1565</v>
      </c>
      <c r="D258" t="s">
        <v>1566</v>
      </c>
      <c r="E258" t="s">
        <v>1338</v>
      </c>
      <c r="F258" t="s">
        <v>1326</v>
      </c>
      <c r="I258" t="s">
        <v>1567</v>
      </c>
      <c r="J258" t="s">
        <v>1328</v>
      </c>
      <c r="K258" s="259" t="s">
        <v>3191</v>
      </c>
      <c r="M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v>
      </c>
    </row>
    <row r="259" spans="1:13">
      <c r="A259">
        <v>4</v>
      </c>
      <c r="B259" t="s">
        <v>1575</v>
      </c>
      <c r="D259" t="s">
        <v>1576</v>
      </c>
      <c r="E259" t="s">
        <v>1338</v>
      </c>
      <c r="F259" t="s">
        <v>1326</v>
      </c>
      <c r="I259" t="s">
        <v>1577</v>
      </c>
      <c r="J259" t="s">
        <v>1328</v>
      </c>
      <c r="K259" s="259" t="s">
        <v>3191</v>
      </c>
      <c r="M259" t="str">
        <f t="shared" ref="M259:M322" si="4">""""&amp;B259&amp;""": {
  ""Name"" : """&amp;B259&amp;""",
  ""OV"" : """&amp;D259&amp;""",
  ""Level"" : "&amp;A259&amp;",
  ""BBE"" : """&amp;C259&amp;""",
  ""School"" : """&amp;PROPER(E259)&amp;""",
  ""Incantation"" : """&amp;F259&amp;""",
  ""Type"" : """&amp;G259&amp;H259&amp;""",
  ""Description"" : """&amp;I259&amp;""",
  ""Classes"" :["&amp;K259&amp;"]
   }"</f>
        <v>"Coffre secret de Léomund": {
  "Name" : "Coffre secret de Léomund",
  "OV" : "Leomund's Secret Chest",
  "Level" : 4,
  "BBE" : "",
  "School" : "Invocation",
  "Incantation" : "1 action",
  "Type" : "",
  "Description" : "Cache un coffre (90 x 60 x 60 cm) et son contenu dans le plan éthéré.",
  "Classes" :["MAGICIAN"]
   }</v>
      </c>
    </row>
    <row r="260" spans="1:13">
      <c r="A260">
        <v>4</v>
      </c>
      <c r="B260" t="s">
        <v>1606</v>
      </c>
      <c r="D260" t="s">
        <v>1606</v>
      </c>
      <c r="E260" t="s">
        <v>1349</v>
      </c>
      <c r="F260" t="s">
        <v>1326</v>
      </c>
      <c r="G260" t="s">
        <v>1313</v>
      </c>
      <c r="I260" t="s">
        <v>1607</v>
      </c>
      <c r="J260" t="s">
        <v>1328</v>
      </c>
      <c r="K260" s="259" t="s">
        <v>3172</v>
      </c>
      <c r="M260" t="str">
        <f t="shared" si="4"/>
        <v>"Compulsion": {
  "Name" : "Compulsion",
  "OV" : "Compulsion",
  "Level" : 4,
  "BBE" : "",
  "School" : "Enchantement",
  "Incantation" : "1 action",
  "Type" : "Concentration",
  "Description" : "Les cibles à 9 m doivent réussir un JdS de Sag. ou se déplacer dans une direction indiquée.",
  "Classes" :["BARD"]
   }</v>
      </c>
    </row>
    <row r="261" spans="1:13">
      <c r="A261">
        <v>4</v>
      </c>
      <c r="B261" t="s">
        <v>1611</v>
      </c>
      <c r="D261" t="s">
        <v>1611</v>
      </c>
      <c r="E261" t="s">
        <v>1349</v>
      </c>
      <c r="F261" t="s">
        <v>1326</v>
      </c>
      <c r="G261" t="s">
        <v>1313</v>
      </c>
      <c r="I261" t="s">
        <v>1612</v>
      </c>
      <c r="J261" t="s">
        <v>1328</v>
      </c>
      <c r="K261" s="259" t="s">
        <v>3190</v>
      </c>
      <c r="M261" t="str">
        <f t="shared" si="4"/>
        <v>"Confusion":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v>
      </c>
    </row>
    <row r="262" spans="1:13">
      <c r="A262">
        <v>4</v>
      </c>
      <c r="B262" t="s">
        <v>1632</v>
      </c>
      <c r="D262" t="s">
        <v>1633</v>
      </c>
      <c r="E262" t="s">
        <v>1325</v>
      </c>
      <c r="F262" t="s">
        <v>1326</v>
      </c>
      <c r="G262" t="s">
        <v>1313</v>
      </c>
      <c r="I262" t="s">
        <v>1634</v>
      </c>
      <c r="J262" t="s">
        <v>1328</v>
      </c>
      <c r="K262" s="259" t="s">
        <v>3202</v>
      </c>
      <c r="M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v>
      </c>
    </row>
    <row r="263" spans="1:13">
      <c r="A263">
        <v>4</v>
      </c>
      <c r="B263" t="s">
        <v>1753</v>
      </c>
      <c r="D263" t="s">
        <v>1753</v>
      </c>
      <c r="E263" t="s">
        <v>1419</v>
      </c>
      <c r="F263" t="s">
        <v>1326</v>
      </c>
      <c r="H263" t="s">
        <v>1314</v>
      </c>
      <c r="I263" t="s">
        <v>1754</v>
      </c>
      <c r="J263" t="s">
        <v>1328</v>
      </c>
      <c r="K263" s="259" t="s">
        <v>3175</v>
      </c>
      <c r="M263" t="str">
        <f t="shared" si="4"/>
        <v>"Divination": {
  "Name" : "Divination",
  "OV" : "Divination",
  "Level" : 4,
  "BBE" : "",
  "School" : "Divination",
  "Incantation" : "1 action",
  "Type" : "Rituel",
  "Description" : "Le lanceur obtient une réponse fiable à 1 question au sujet d'un évènement à venir dans les 7 prochains jours.",
  "Classes" :[ "CLERK"]
   }</v>
      </c>
    </row>
    <row r="264" spans="1:13">
      <c r="A264">
        <v>4</v>
      </c>
      <c r="B264" t="s">
        <v>1762</v>
      </c>
      <c r="C264" t="s">
        <v>1763</v>
      </c>
      <c r="D264" t="s">
        <v>1764</v>
      </c>
      <c r="E264" t="s">
        <v>1349</v>
      </c>
      <c r="F264" t="s">
        <v>1326</v>
      </c>
      <c r="G264" t="s">
        <v>1313</v>
      </c>
      <c r="I264" t="s">
        <v>1765</v>
      </c>
      <c r="J264" t="s">
        <v>1328</v>
      </c>
      <c r="K264" s="259" t="s">
        <v>3184</v>
      </c>
      <c r="M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v>
      </c>
    </row>
    <row r="265" spans="1:13">
      <c r="A265">
        <v>4</v>
      </c>
      <c r="B265" t="s">
        <v>1853</v>
      </c>
      <c r="D265" t="s">
        <v>1854</v>
      </c>
      <c r="E265" t="s">
        <v>1325</v>
      </c>
      <c r="F265" t="s">
        <v>1339</v>
      </c>
      <c r="I265" t="s">
        <v>1855</v>
      </c>
      <c r="J265" t="s">
        <v>1328</v>
      </c>
      <c r="K265" s="259" t="s">
        <v>3191</v>
      </c>
      <c r="M265" t="str">
        <f t="shared" si="4"/>
        <v>"Fabrication": {
  "Name" : "Fabrication",
  "OV" : "Fabricate",
  "Level" : 4,
  "BBE" : "",
  "School" : "Transmutation",
  "Incantation" : "10 minutes",
  "Type" : "",
  "Description" : "Convertit des matériaux bruts en objets simples de taille G ou inférieure de la même matière.",
  "Classes" :["MAGICIAN"]
   }</v>
      </c>
    </row>
    <row r="266" spans="1:13">
      <c r="A266">
        <v>4</v>
      </c>
      <c r="B266" t="s">
        <v>1860</v>
      </c>
      <c r="D266" t="s">
        <v>1861</v>
      </c>
      <c r="E266" t="s">
        <v>1325</v>
      </c>
      <c r="F266" t="s">
        <v>1326</v>
      </c>
      <c r="I266" t="s">
        <v>1862</v>
      </c>
      <c r="J266" t="s">
        <v>1328</v>
      </c>
      <c r="K266" s="259" t="s">
        <v>3202</v>
      </c>
      <c r="M266" t="str">
        <f t="shared" si="4"/>
        <v>"Façonnage de la pierre": {
  "Name" : "Façonnage de la pierre",
  "OV" : "Stone Shape",
  "Level" : 4,
  "BBE" : "",
  "School" : "Transmutation",
  "Incantation" : "1 action",
  "Type" : "",
  "Description" : "Donne à un bloc de pierre de 1,50 m de côté n'importe quelle forme, ou y crée une ouverture.",
  "Classes" :[ "CLERK", "DRUID", "MAGICIAN"]
   }</v>
      </c>
    </row>
    <row r="267" spans="1:13">
      <c r="A267">
        <v>4</v>
      </c>
      <c r="B267" t="s">
        <v>1896</v>
      </c>
      <c r="D267" t="s">
        <v>1897</v>
      </c>
      <c r="E267" t="s">
        <v>1325</v>
      </c>
      <c r="F267" t="s">
        <v>1326</v>
      </c>
      <c r="G267" t="s">
        <v>1313</v>
      </c>
      <c r="I267" t="s">
        <v>1898</v>
      </c>
      <c r="J267" t="s">
        <v>1322</v>
      </c>
      <c r="K267" s="259" t="s">
        <v>3249</v>
      </c>
      <c r="M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v>
      </c>
    </row>
    <row r="268" spans="1:13">
      <c r="A268">
        <v>4</v>
      </c>
      <c r="B268" t="s">
        <v>1908</v>
      </c>
      <c r="D268" t="s">
        <v>1909</v>
      </c>
      <c r="E268" t="s">
        <v>1361</v>
      </c>
      <c r="F268" t="s">
        <v>1326</v>
      </c>
      <c r="I268" t="s">
        <v>1910</v>
      </c>
      <c r="J268" t="s">
        <v>1328</v>
      </c>
      <c r="K268" s="259" t="s">
        <v>3235</v>
      </c>
      <c r="M268" t="str">
        <f t="shared" si="4"/>
        <v>"Flétrissement": {
  "Name" : "Flétrissement",
  "OV" : "Blight",
  "Level" : 4,
  "BBE" : "",
  "School" : "Nécromancie",
  "Incantation" : "1 action",
  "Type" : "",
  "Description" : "La cible doit réussir un JdS de Con. ou subir 8d8 dégâts nécrotiques (dégâts/niv).",
  "Classes" :["DRUID", "SORCERER", "MAGICIAN", "WIZARD"]
   }</v>
      </c>
    </row>
    <row r="269" spans="1:13">
      <c r="A269">
        <v>4</v>
      </c>
      <c r="B269" t="s">
        <v>1966</v>
      </c>
      <c r="D269" t="s">
        <v>1967</v>
      </c>
      <c r="E269" t="s">
        <v>1338</v>
      </c>
      <c r="F269" t="s">
        <v>1326</v>
      </c>
      <c r="I269" t="s">
        <v>1968</v>
      </c>
      <c r="J269" t="s">
        <v>1328</v>
      </c>
      <c r="K269" s="259" t="s">
        <v>3175</v>
      </c>
      <c r="M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270" spans="1:13">
      <c r="A270">
        <v>4</v>
      </c>
      <c r="B270" t="s">
        <v>1969</v>
      </c>
      <c r="D270" t="s">
        <v>1970</v>
      </c>
      <c r="E270" t="s">
        <v>1325</v>
      </c>
      <c r="F270" t="s">
        <v>1391</v>
      </c>
      <c r="G270" t="s">
        <v>1313</v>
      </c>
      <c r="I270" t="s">
        <v>1971</v>
      </c>
      <c r="J270" t="s">
        <v>1322</v>
      </c>
      <c r="K270" s="259" t="s">
        <v>3213</v>
      </c>
      <c r="M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v>
      </c>
    </row>
    <row r="271" spans="1:13">
      <c r="A271">
        <v>4</v>
      </c>
      <c r="B271" t="s">
        <v>2044</v>
      </c>
      <c r="D271" t="s">
        <v>2045</v>
      </c>
      <c r="E271" t="s">
        <v>1325</v>
      </c>
      <c r="F271" t="s">
        <v>1326</v>
      </c>
      <c r="G271" t="s">
        <v>1313</v>
      </c>
      <c r="I271" t="s">
        <v>2046</v>
      </c>
      <c r="J271" t="s">
        <v>1328</v>
      </c>
      <c r="K271" s="259" t="s">
        <v>3178</v>
      </c>
      <c r="M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"Classes" :["DRUID"]
   }</v>
      </c>
    </row>
    <row r="272" spans="1:13">
      <c r="A272">
        <v>4</v>
      </c>
      <c r="B272" t="s">
        <v>2056</v>
      </c>
      <c r="D272" t="s">
        <v>2057</v>
      </c>
      <c r="E272" t="s">
        <v>1368</v>
      </c>
      <c r="F272" t="s">
        <v>1326</v>
      </c>
      <c r="G272" t="s">
        <v>1313</v>
      </c>
      <c r="I272" t="s">
        <v>2058</v>
      </c>
      <c r="J272" t="s">
        <v>1328</v>
      </c>
      <c r="K272" s="259" t="s">
        <v>3187</v>
      </c>
      <c r="M272" t="str">
        <f t="shared" si="4"/>
        <v>"Invisibilité supérieure": {
  "Name" : "Invisibilité supérieure",
  "OV" : "Greater Invisibility",
  "Level" : 4,
  "BBE" : "",
  "School" : "Illusion",
  "Incantation" : "1 action",
  "Type" : "Concentration",
  "Description" : "La cible devient invisible durant 1 minute.",
  "Classes" :["BARD", "SORCERER", "MAGICIAN"]
   }</v>
      </c>
    </row>
    <row r="273" spans="1:13">
      <c r="A273">
        <v>4</v>
      </c>
      <c r="B273" t="s">
        <v>2079</v>
      </c>
      <c r="D273" t="s">
        <v>2080</v>
      </c>
      <c r="E273" t="s">
        <v>1338</v>
      </c>
      <c r="F273" t="s">
        <v>1326</v>
      </c>
      <c r="G273" t="s">
        <v>1313</v>
      </c>
      <c r="I273" t="s">
        <v>2081</v>
      </c>
      <c r="J273" t="s">
        <v>1322</v>
      </c>
      <c r="K273" s="259" t="s">
        <v>3236</v>
      </c>
      <c r="M273" t="str">
        <f t="shared" si="4"/>
        <v>"Invocation de démon supérieur": {
  "Name" : "Invocation de démon supérieur",
  "OV" : "Summon Greater Demon",
  "Level" : 4,
  "BBE" : "",
  "School" : "Invocation",
  "Incantation" : "1 action",
  "Type" : "Concentration",
  "Description" : "Invoque de 1 démon FP 5 qui obéit aux ordres du lanceur (FP +1/niv).",
  "Classes" :["MAGICIAN", "WIZARD"]
   }</v>
      </c>
    </row>
    <row r="274" spans="1:13">
      <c r="A274">
        <v>4</v>
      </c>
      <c r="B274" t="s">
        <v>2067</v>
      </c>
      <c r="C274" t="s">
        <v>2068</v>
      </c>
      <c r="D274" t="s">
        <v>2069</v>
      </c>
      <c r="E274" t="s">
        <v>1338</v>
      </c>
      <c r="F274" t="s">
        <v>1334</v>
      </c>
      <c r="G274" t="s">
        <v>1313</v>
      </c>
      <c r="I274" t="s">
        <v>2070</v>
      </c>
      <c r="J274" t="s">
        <v>1328</v>
      </c>
      <c r="K274" s="259" t="s">
        <v>3194</v>
      </c>
      <c r="M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v>
      </c>
    </row>
    <row r="275" spans="1:13">
      <c r="A275">
        <v>4</v>
      </c>
      <c r="B275" t="s">
        <v>2071</v>
      </c>
      <c r="C275" t="s">
        <v>2072</v>
      </c>
      <c r="D275" t="s">
        <v>2073</v>
      </c>
      <c r="E275" t="s">
        <v>1338</v>
      </c>
      <c r="F275" t="s">
        <v>1326</v>
      </c>
      <c r="G275" t="s">
        <v>1313</v>
      </c>
      <c r="I275" t="s">
        <v>2074</v>
      </c>
      <c r="J275" t="s">
        <v>1328</v>
      </c>
      <c r="K275" s="259" t="s">
        <v>3213</v>
      </c>
      <c r="M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v>
      </c>
    </row>
    <row r="276" spans="1:13">
      <c r="A276">
        <v>4</v>
      </c>
      <c r="B276" t="s">
        <v>2130</v>
      </c>
      <c r="D276" t="s">
        <v>2131</v>
      </c>
      <c r="E276" t="s">
        <v>1338</v>
      </c>
      <c r="F276" t="s">
        <v>1391</v>
      </c>
      <c r="G276" t="s">
        <v>1313</v>
      </c>
      <c r="I276" t="s">
        <v>2132</v>
      </c>
      <c r="J276" t="s">
        <v>1388</v>
      </c>
      <c r="K276" s="259" t="s">
        <v>3213</v>
      </c>
      <c r="M276" t="str">
        <f t="shared" si="4"/>
        <v>"Liane agrippeuse": {
  "Name" : "Liane agrippeuse",
  "OV" : "Grasping Vine",
  "Level" : 4,
  "BBE" : "",
  "School" : "Invocation",
  "Incantation" : "1 action bonus",
  "Type" : "Concentration",
  "Description" : "La cible doit réussir un JdS de Dex. ou être tirée sur 6 m par la liane.",
  "Classes" :["DRUID", "PROWLER"]
   }</v>
      </c>
    </row>
    <row r="277" spans="1:13">
      <c r="A277">
        <v>4</v>
      </c>
      <c r="B277" t="s">
        <v>2133</v>
      </c>
      <c r="D277" t="s">
        <v>2134</v>
      </c>
      <c r="E277" t="s">
        <v>1319</v>
      </c>
      <c r="F277" t="s">
        <v>1326</v>
      </c>
      <c r="I277" t="s">
        <v>2135</v>
      </c>
      <c r="J277" t="s">
        <v>1328</v>
      </c>
      <c r="K277" s="259" t="s">
        <v>3230</v>
      </c>
      <c r="M277" t="str">
        <f t="shared" si="4"/>
        <v>"Liberté de mouvement": {
  "Name" : "Liberté de mouvement",
  "OV" : "Freedom of Movement",
  "Level" : 4,
  "BBE" : "",
  "School" : "Abjuration",
  "Incantation" : "1 action",
  "Type" : "",
  "Description" : "La cible n'est pas affectée dans ses mouvements par un terrain difficile, un sort ou de l'eau.",
  "Classes" :["BARD",  "CLERK", "DRUID", "PROWLER"]
   }</v>
      </c>
    </row>
    <row r="278" spans="1:13">
      <c r="A278">
        <v>4</v>
      </c>
      <c r="B278" t="s">
        <v>2154</v>
      </c>
      <c r="C278" t="s">
        <v>2155</v>
      </c>
      <c r="D278" t="s">
        <v>2156</v>
      </c>
      <c r="E278" t="s">
        <v>1419</v>
      </c>
      <c r="F278" t="s">
        <v>1326</v>
      </c>
      <c r="G278" t="s">
        <v>1313</v>
      </c>
      <c r="I278" t="s">
        <v>2157</v>
      </c>
      <c r="J278" t="s">
        <v>1328</v>
      </c>
      <c r="K278" s="259" t="s">
        <v>3221</v>
      </c>
      <c r="M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v>
      </c>
    </row>
    <row r="279" spans="1:13">
      <c r="A279">
        <v>4</v>
      </c>
      <c r="B279" t="s">
        <v>2217</v>
      </c>
      <c r="D279" t="s">
        <v>2218</v>
      </c>
      <c r="E279" t="s">
        <v>1325</v>
      </c>
      <c r="F279" t="s">
        <v>1326</v>
      </c>
      <c r="G279" t="s">
        <v>1313</v>
      </c>
      <c r="I279" t="s">
        <v>2219</v>
      </c>
      <c r="J279" t="s">
        <v>1328</v>
      </c>
      <c r="K279" s="259" t="s">
        <v>3190</v>
      </c>
      <c r="M279" t="str">
        <f t="shared" si="4"/>
        <v>"Métamorphose":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v>
      </c>
    </row>
    <row r="280" spans="1:13">
      <c r="A280">
        <v>4</v>
      </c>
      <c r="B280" t="s">
        <v>2289</v>
      </c>
      <c r="D280" t="s">
        <v>2290</v>
      </c>
      <c r="E280" t="s">
        <v>1395</v>
      </c>
      <c r="F280" t="s">
        <v>1326</v>
      </c>
      <c r="G280" t="s">
        <v>1313</v>
      </c>
      <c r="I280" t="s">
        <v>2291</v>
      </c>
      <c r="J280" t="s">
        <v>1328</v>
      </c>
      <c r="K280" s="259" t="s">
        <v>3189</v>
      </c>
      <c r="M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v>
      </c>
    </row>
    <row r="281" spans="1:13">
      <c r="A281">
        <v>4</v>
      </c>
      <c r="B281" t="s">
        <v>2340</v>
      </c>
      <c r="D281" t="s">
        <v>2341</v>
      </c>
      <c r="E281" t="s">
        <v>1419</v>
      </c>
      <c r="F281" t="s">
        <v>1326</v>
      </c>
      <c r="G281" t="s">
        <v>1313</v>
      </c>
      <c r="I281" t="s">
        <v>2342</v>
      </c>
      <c r="J281" t="s">
        <v>1328</v>
      </c>
      <c r="K281" s="259" t="s">
        <v>3191</v>
      </c>
      <c r="M281" t="str">
        <f t="shared" si="4"/>
        <v>"Oeil magique": {
  "Name" : "Oeil magique",
  "OV" : "Arcane Eye",
  "Level" : 4,
  "BBE" : "",
  "School" : "Divination",
  "Incantation" : "1 action",
  "Type" : "Concentration",
  "Description" : "Crée un oeil invisible avec vision dans le noir qui envoie au lanceur l'image mentale de ce qu'il voit.",
  "Classes" :["MAGICIAN"]
   }</v>
      </c>
    </row>
    <row r="282" spans="1:13">
      <c r="A282">
        <v>4</v>
      </c>
      <c r="B282" t="s">
        <v>2343</v>
      </c>
      <c r="D282" t="s">
        <v>2344</v>
      </c>
      <c r="E282" t="s">
        <v>1361</v>
      </c>
      <c r="F282" t="s">
        <v>1326</v>
      </c>
      <c r="G282" t="s">
        <v>1313</v>
      </c>
      <c r="I282" t="s">
        <v>2345</v>
      </c>
      <c r="J282" t="s">
        <v>1322</v>
      </c>
      <c r="K282" s="259" t="s">
        <v>3234</v>
      </c>
      <c r="M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v>
      </c>
    </row>
    <row r="283" spans="1:13">
      <c r="A283">
        <v>4</v>
      </c>
      <c r="B283" t="s">
        <v>2383</v>
      </c>
      <c r="D283" t="s">
        <v>2384</v>
      </c>
      <c r="E283" t="s">
        <v>1319</v>
      </c>
      <c r="F283" t="s">
        <v>1326</v>
      </c>
      <c r="G283" t="s">
        <v>1313</v>
      </c>
      <c r="I283" t="s">
        <v>2385</v>
      </c>
      <c r="J283" t="s">
        <v>1328</v>
      </c>
      <c r="K283" s="259" t="s">
        <v>3219</v>
      </c>
      <c r="M283" t="str">
        <f t="shared" si="4"/>
        <v>"Peau de pierre": {
  "Name" : "Peau de pierre",
  "OV" : "Stoneskin",
  "Level" : 4,
  "BBE" : "",
  "School" : "Abjuration",
  "Incantation" : "1 action",
  "Type" : "Concentration",
  "Description" : "La cible obtient la résistante aux dégâts non magiques contondants, perforants et tranchants.",
  "Classes" :["DRUID", "SORCERER", "MAGICIAN", "PROWLER"]
   }</v>
      </c>
    </row>
    <row r="284" spans="1:13">
      <c r="A284">
        <v>4</v>
      </c>
      <c r="B284" t="s">
        <v>2413</v>
      </c>
      <c r="D284" t="s">
        <v>2414</v>
      </c>
      <c r="E284" t="s">
        <v>1338</v>
      </c>
      <c r="F284" t="s">
        <v>1326</v>
      </c>
      <c r="I284" t="s">
        <v>2415</v>
      </c>
      <c r="J284" t="s">
        <v>1328</v>
      </c>
      <c r="K284" s="259" t="s">
        <v>3231</v>
      </c>
      <c r="M284" t="str">
        <f t="shared" si="4"/>
        <v>"Porte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v>
      </c>
    </row>
    <row r="285" spans="1:13">
      <c r="A285">
        <v>4</v>
      </c>
      <c r="B285" t="s">
        <v>2450</v>
      </c>
      <c r="D285" t="s">
        <v>2451</v>
      </c>
      <c r="E285" t="s">
        <v>1319</v>
      </c>
      <c r="F285" t="s">
        <v>1326</v>
      </c>
      <c r="I285" t="s">
        <v>2452</v>
      </c>
      <c r="J285" t="s">
        <v>1328</v>
      </c>
      <c r="K285" s="259" t="s">
        <v>3210</v>
      </c>
      <c r="M285" t="str">
        <f t="shared" si="4"/>
        <v>"Protection contre la mort": {
  "Name" : "Protection contre la mort",
  "OV" : "Death Ward",
  "Level" : 4,
  "BBE" : "",
  "School" : "Abjuration",
  "Incantation" : "1 action",
  "Type" : "",
  "Description" : "Lorsque la cible tombera pour la première fois à 0 pv, elle repassera automatiquement à 1 pv.",
  "Classes" :[ "CLERK", "PALADIN"]
   }</v>
      </c>
    </row>
    <row r="286" spans="1:13">
      <c r="A286">
        <v>4</v>
      </c>
      <c r="B286" t="s">
        <v>2504</v>
      </c>
      <c r="D286" t="s">
        <v>2505</v>
      </c>
      <c r="E286" t="s">
        <v>1395</v>
      </c>
      <c r="F286" t="s">
        <v>1326</v>
      </c>
      <c r="G286" t="s">
        <v>1313</v>
      </c>
      <c r="I286" t="s">
        <v>2506</v>
      </c>
      <c r="J286" t="s">
        <v>1322</v>
      </c>
      <c r="K286" s="259" t="s">
        <v>3232</v>
      </c>
      <c r="M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v>
      </c>
    </row>
    <row r="287" spans="1:13">
      <c r="A287">
        <v>4</v>
      </c>
      <c r="B287" t="s">
        <v>2576</v>
      </c>
      <c r="D287" t="s">
        <v>2577</v>
      </c>
      <c r="E287" t="s">
        <v>1319</v>
      </c>
      <c r="F287" t="s">
        <v>1339</v>
      </c>
      <c r="I287" t="s">
        <v>2578</v>
      </c>
      <c r="J287" t="s">
        <v>1328</v>
      </c>
      <c r="K287" s="259" t="s">
        <v>3191</v>
      </c>
      <c r="M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v>
      </c>
    </row>
    <row r="288" spans="1:13">
      <c r="A288">
        <v>4</v>
      </c>
      <c r="B288" t="s">
        <v>2637</v>
      </c>
      <c r="D288" t="s">
        <v>2638</v>
      </c>
      <c r="E288" t="s">
        <v>1338</v>
      </c>
      <c r="F288" t="s">
        <v>1326</v>
      </c>
      <c r="G288" t="s">
        <v>1313</v>
      </c>
      <c r="I288" t="s">
        <v>2639</v>
      </c>
      <c r="J288" t="s">
        <v>1322</v>
      </c>
      <c r="K288" s="259" t="s">
        <v>3189</v>
      </c>
      <c r="M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v>
      </c>
    </row>
    <row r="289" spans="1:13">
      <c r="A289">
        <v>4</v>
      </c>
      <c r="B289" t="s">
        <v>2643</v>
      </c>
      <c r="D289" t="s">
        <v>2644</v>
      </c>
      <c r="E289" t="s">
        <v>1395</v>
      </c>
      <c r="F289" t="s">
        <v>1326</v>
      </c>
      <c r="G289" t="s">
        <v>1313</v>
      </c>
      <c r="I289" t="s">
        <v>2645</v>
      </c>
      <c r="J289" t="s">
        <v>1322</v>
      </c>
      <c r="K289" s="259" t="s">
        <v>3188</v>
      </c>
      <c r="M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v>
      </c>
    </row>
    <row r="290" spans="1:13">
      <c r="A290">
        <v>4</v>
      </c>
      <c r="B290" t="s">
        <v>2646</v>
      </c>
      <c r="D290" t="s">
        <v>2647</v>
      </c>
      <c r="E290" t="s">
        <v>1395</v>
      </c>
      <c r="F290" t="s">
        <v>1326</v>
      </c>
      <c r="I290" t="s">
        <v>2648</v>
      </c>
      <c r="J290" t="s">
        <v>1322</v>
      </c>
      <c r="K290" s="259" t="s">
        <v>3188</v>
      </c>
      <c r="M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v>
      </c>
    </row>
    <row r="291" spans="1:13">
      <c r="A291">
        <v>4</v>
      </c>
      <c r="B291" t="s">
        <v>2653</v>
      </c>
      <c r="D291" t="s">
        <v>2654</v>
      </c>
      <c r="E291" t="s">
        <v>1395</v>
      </c>
      <c r="F291" t="s">
        <v>1326</v>
      </c>
      <c r="G291" t="s">
        <v>1313</v>
      </c>
      <c r="I291" t="s">
        <v>2655</v>
      </c>
      <c r="J291" t="s">
        <v>1328</v>
      </c>
      <c r="K291" s="259" t="s">
        <v>3191</v>
      </c>
      <c r="M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v>
      </c>
    </row>
    <row r="292" spans="1:13">
      <c r="A292">
        <v>4</v>
      </c>
      <c r="B292" t="s">
        <v>2680</v>
      </c>
      <c r="D292" t="s">
        <v>2681</v>
      </c>
      <c r="E292" t="s">
        <v>1395</v>
      </c>
      <c r="F292" t="s">
        <v>1326</v>
      </c>
      <c r="I292" t="s">
        <v>2682</v>
      </c>
      <c r="J292" t="s">
        <v>1328</v>
      </c>
      <c r="K292" s="259" t="s">
        <v>3189</v>
      </c>
      <c r="M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v>
      </c>
    </row>
    <row r="293" spans="1:13">
      <c r="A293">
        <v>4</v>
      </c>
      <c r="B293" t="s">
        <v>2702</v>
      </c>
      <c r="D293" t="s">
        <v>2703</v>
      </c>
      <c r="E293" t="s">
        <v>1338</v>
      </c>
      <c r="F293" t="s">
        <v>1326</v>
      </c>
      <c r="G293" t="s">
        <v>1313</v>
      </c>
      <c r="I293" t="s">
        <v>2704</v>
      </c>
      <c r="J293" t="s">
        <v>1328</v>
      </c>
      <c r="K293" s="259" t="s">
        <v>3191</v>
      </c>
      <c r="M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v>
      </c>
    </row>
    <row r="294" spans="1:13">
      <c r="A294">
        <v>4</v>
      </c>
      <c r="B294" t="s">
        <v>2709</v>
      </c>
      <c r="D294" t="s">
        <v>2710</v>
      </c>
      <c r="E294" t="s">
        <v>1368</v>
      </c>
      <c r="F294" t="s">
        <v>1339</v>
      </c>
      <c r="I294" t="s">
        <v>2711</v>
      </c>
      <c r="J294" t="s">
        <v>1328</v>
      </c>
      <c r="K294" s="259" t="s">
        <v>3250</v>
      </c>
      <c r="M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v>
      </c>
    </row>
    <row r="295" spans="1:13">
      <c r="A295">
        <v>5</v>
      </c>
      <c r="B295" t="s">
        <v>1344</v>
      </c>
      <c r="D295" t="s">
        <v>1345</v>
      </c>
      <c r="E295" t="s">
        <v>1325</v>
      </c>
      <c r="F295" t="s">
        <v>1326</v>
      </c>
      <c r="G295" t="s">
        <v>1313</v>
      </c>
      <c r="I295" t="s">
        <v>1346</v>
      </c>
      <c r="J295" t="s">
        <v>1322</v>
      </c>
      <c r="K295" s="259" t="s">
        <v>3187</v>
      </c>
      <c r="M295" t="str">
        <f t="shared" si="4"/>
        <v>"Amélioration de compétences": {
  "Name" : "Amélioration de compétences",
  "OV" : "Skill Empowerment",
  "Level" : 5,
  "BBE" : "",
  "School" : "Transmutation",
  "Incantation" : "1 action",
  "Type" : "Concentration",
  "Description" : "La cible double son bonus de maîtrise pour une compétence.",
  "Classes" :["BARD", "SORCERER", "MAGICIAN"]
   }</v>
      </c>
    </row>
    <row r="296" spans="1:13">
      <c r="A296">
        <v>5</v>
      </c>
      <c r="B296" t="s">
        <v>1355</v>
      </c>
      <c r="C296" t="s">
        <v>1356</v>
      </c>
      <c r="D296" t="s">
        <v>1357</v>
      </c>
      <c r="E296" t="s">
        <v>1325</v>
      </c>
      <c r="F296" t="s">
        <v>1326</v>
      </c>
      <c r="G296" t="s">
        <v>1313</v>
      </c>
      <c r="I296" t="s">
        <v>1358</v>
      </c>
      <c r="J296" t="s">
        <v>1328</v>
      </c>
      <c r="K296" s="259" t="s">
        <v>3187</v>
      </c>
      <c r="M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v>
      </c>
    </row>
    <row r="297" spans="1:13">
      <c r="A297">
        <v>5</v>
      </c>
      <c r="B297" t="s">
        <v>1366</v>
      </c>
      <c r="D297" t="s">
        <v>1367</v>
      </c>
      <c r="E297" t="s">
        <v>1368</v>
      </c>
      <c r="F297" t="s">
        <v>1326</v>
      </c>
      <c r="I297" t="s">
        <v>1369</v>
      </c>
      <c r="J297" t="s">
        <v>1328</v>
      </c>
      <c r="K297" s="259" t="s">
        <v>3187</v>
      </c>
      <c r="M297" t="str">
        <f t="shared" si="4"/>
        <v>"Apparence trompeuse": {
  "Name" : "Apparence trompeuse",
  "OV" : "Seeming",
  "Level" : 5,
  "BBE" : "",
  "School" : "Illusion",
  "Incantation" : "1 action",
  "Type" : "",
  "Description" : "Change l'apparence physique et vestimentaire de cibles (JdS si non consentante).",
  "Classes" :["BARD", "SORCERER", "MAGICIAN"]
   }</v>
      </c>
    </row>
    <row r="298" spans="1:13">
      <c r="A298">
        <v>5</v>
      </c>
      <c r="B298" t="s">
        <v>1393</v>
      </c>
      <c r="D298" t="s">
        <v>1394</v>
      </c>
      <c r="E298" t="s">
        <v>1395</v>
      </c>
      <c r="F298" t="s">
        <v>1391</v>
      </c>
      <c r="G298" t="s">
        <v>1313</v>
      </c>
      <c r="I298" t="s">
        <v>1396</v>
      </c>
      <c r="J298" t="s">
        <v>1322</v>
      </c>
      <c r="K298" s="259" t="s">
        <v>3210</v>
      </c>
      <c r="M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v>
      </c>
    </row>
    <row r="299" spans="1:13">
      <c r="A299">
        <v>5</v>
      </c>
      <c r="B299" t="s">
        <v>1424</v>
      </c>
      <c r="D299" t="s">
        <v>1425</v>
      </c>
      <c r="E299" t="s">
        <v>1395</v>
      </c>
      <c r="F299" t="s">
        <v>1326</v>
      </c>
      <c r="G299" t="s">
        <v>1313</v>
      </c>
      <c r="I299" t="s">
        <v>1426</v>
      </c>
      <c r="J299" t="s">
        <v>1322</v>
      </c>
      <c r="K299" s="259" t="s">
        <v>3197</v>
      </c>
      <c r="M299" t="str">
        <f t="shared" si="4"/>
        <v>"Aube": {
  "Name" : "Aube",
  "OV" : "Dawn",
  "Level" : 5,
  "BBE" : "",
  "School" : "Évocation",
  "Incantation" : "1 action",
  "Type" : "Concentration",
  "Description" : "Les créatures dans un cylindre de 9 x 12 m doivent réussir un JdS de Con. ou subir 4d10 dégâts radiants.",
  "Classes" :[ "CLERK", "MAGICIAN"]
   }</v>
      </c>
    </row>
    <row r="300" spans="1:13">
      <c r="A300">
        <v>5</v>
      </c>
      <c r="B300" t="s">
        <v>1496</v>
      </c>
      <c r="D300" t="s">
        <v>1497</v>
      </c>
      <c r="E300" t="s">
        <v>1325</v>
      </c>
      <c r="F300" t="s">
        <v>1391</v>
      </c>
      <c r="G300" t="s">
        <v>1313</v>
      </c>
      <c r="I300" t="s">
        <v>1498</v>
      </c>
      <c r="J300" t="s">
        <v>1388</v>
      </c>
      <c r="K300" s="259" t="s">
        <v>3217</v>
      </c>
      <c r="M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v>
      </c>
    </row>
    <row r="301" spans="1:13">
      <c r="A301">
        <v>5</v>
      </c>
      <c r="B301" t="s">
        <v>1507</v>
      </c>
      <c r="D301" t="s">
        <v>1508</v>
      </c>
      <c r="E301" t="s">
        <v>1319</v>
      </c>
      <c r="F301" t="s">
        <v>1326</v>
      </c>
      <c r="G301" t="s">
        <v>1313</v>
      </c>
      <c r="I301" t="s">
        <v>1509</v>
      </c>
      <c r="J301" t="s">
        <v>1388</v>
      </c>
      <c r="K301" s="259" t="s">
        <v>3204</v>
      </c>
      <c r="M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"Classes" :["PALADIN"]
   }</v>
      </c>
    </row>
    <row r="302" spans="1:13">
      <c r="A302">
        <v>5</v>
      </c>
      <c r="B302" t="s">
        <v>1510</v>
      </c>
      <c r="D302" t="s">
        <v>1511</v>
      </c>
      <c r="E302" t="s">
        <v>1338</v>
      </c>
      <c r="F302" t="s">
        <v>1334</v>
      </c>
      <c r="I302" t="s">
        <v>1512</v>
      </c>
      <c r="J302" t="s">
        <v>1328</v>
      </c>
      <c r="K302" s="259" t="s">
        <v>3187</v>
      </c>
      <c r="M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v>
      </c>
    </row>
    <row r="303" spans="1:13">
      <c r="A303">
        <v>5</v>
      </c>
      <c r="B303" t="s">
        <v>1553</v>
      </c>
      <c r="C303" t="s">
        <v>1554</v>
      </c>
      <c r="D303" t="s">
        <v>1555</v>
      </c>
      <c r="E303" t="s">
        <v>1319</v>
      </c>
      <c r="F303" t="s">
        <v>1391</v>
      </c>
      <c r="G303" t="s">
        <v>1313</v>
      </c>
      <c r="I303" t="s">
        <v>1556</v>
      </c>
      <c r="J303" t="s">
        <v>1388</v>
      </c>
      <c r="K303" s="259" t="s">
        <v>3204</v>
      </c>
      <c r="M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v>
      </c>
    </row>
    <row r="304" spans="1:13">
      <c r="A304">
        <v>5</v>
      </c>
      <c r="B304" t="s">
        <v>1581</v>
      </c>
      <c r="D304" t="s">
        <v>1582</v>
      </c>
      <c r="E304" t="s">
        <v>1395</v>
      </c>
      <c r="F304" t="s">
        <v>1326</v>
      </c>
      <c r="I304" t="s">
        <v>1583</v>
      </c>
      <c r="J304" t="s">
        <v>1328</v>
      </c>
      <c r="K304" s="259" t="s">
        <v>3175</v>
      </c>
      <c r="M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"Classes" :[ "CLERK"]
   }</v>
      </c>
    </row>
    <row r="305" spans="1:13">
      <c r="A305">
        <v>5</v>
      </c>
      <c r="B305" t="s">
        <v>1597</v>
      </c>
      <c r="D305" t="s">
        <v>1598</v>
      </c>
      <c r="E305" t="s">
        <v>1419</v>
      </c>
      <c r="F305" t="s">
        <v>1334</v>
      </c>
      <c r="H305" t="s">
        <v>1314</v>
      </c>
      <c r="I305" t="s">
        <v>1599</v>
      </c>
      <c r="J305" t="s">
        <v>1328</v>
      </c>
      <c r="K305" s="259" t="s">
        <v>3175</v>
      </c>
      <c r="M305" t="str">
        <f t="shared" si="4"/>
        <v>"Communion": {
  "Name" : "Communion",
  "OV" : "Commune",
  "Level" : 5,
  "BBE" : "",
  "School" : "Divination",
  "Incantation" : "1 minute",
  "Type" : "Rituel",
  "Description" : "Permet d'obtenir d'une entité divine les réponses (oui ou non) à 3 questions.",
  "Classes" :[ "CLERK"]
   }</v>
      </c>
    </row>
    <row r="306" spans="1:13">
      <c r="A306">
        <v>5</v>
      </c>
      <c r="B306" t="s">
        <v>1600</v>
      </c>
      <c r="D306" t="s">
        <v>1601</v>
      </c>
      <c r="E306" t="s">
        <v>1419</v>
      </c>
      <c r="F306" t="s">
        <v>1334</v>
      </c>
      <c r="H306" t="s">
        <v>1314</v>
      </c>
      <c r="I306" t="s">
        <v>1602</v>
      </c>
      <c r="J306" t="s">
        <v>1328</v>
      </c>
      <c r="K306" s="259" t="s">
        <v>3213</v>
      </c>
      <c r="M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v>
      </c>
    </row>
    <row r="307" spans="1:13">
      <c r="A307">
        <v>5</v>
      </c>
      <c r="B307" t="s">
        <v>1608</v>
      </c>
      <c r="D307" t="s">
        <v>1609</v>
      </c>
      <c r="E307" t="s">
        <v>1395</v>
      </c>
      <c r="F307" t="s">
        <v>1326</v>
      </c>
      <c r="I307" t="s">
        <v>1610</v>
      </c>
      <c r="J307" t="s">
        <v>1328</v>
      </c>
      <c r="K307" s="259" t="s">
        <v>3188</v>
      </c>
      <c r="M307" t="str">
        <f t="shared" si="4"/>
        <v>"Cône de froid": {
  "Name" : "Cône de froid",
  "OV" : "Cone of Cold",
  "Level" : 5,
  "BBE" : "",
  "School" : "Évocation",
  "Incantation" : "1 action",
  "Type" : "",
  "Description" : "Les créatures dans un cône de 18 m doivent réussir un JdS de Con. ou subir 8d8 dégâts de froid (dégâts/niv).",
  "Classes" :["SORCERER", "MAGICIAN"]
   }</v>
      </c>
    </row>
    <row r="308" spans="1:13">
      <c r="A308">
        <v>5</v>
      </c>
      <c r="B308" t="s">
        <v>1613</v>
      </c>
      <c r="C308" t="s">
        <v>1614</v>
      </c>
      <c r="D308" t="s">
        <v>1615</v>
      </c>
      <c r="E308" t="s">
        <v>1419</v>
      </c>
      <c r="F308" t="s">
        <v>1334</v>
      </c>
      <c r="H308" t="s">
        <v>1314</v>
      </c>
      <c r="I308" t="s">
        <v>1616</v>
      </c>
      <c r="J308" t="s">
        <v>1328</v>
      </c>
      <c r="K308" s="259" t="s">
        <v>3236</v>
      </c>
      <c r="M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v>
      </c>
    </row>
    <row r="309" spans="1:13">
      <c r="A309">
        <v>5</v>
      </c>
      <c r="B309" t="s">
        <v>1620</v>
      </c>
      <c r="D309" t="s">
        <v>1620</v>
      </c>
      <c r="E309" t="s">
        <v>1361</v>
      </c>
      <c r="F309" t="s">
        <v>1326</v>
      </c>
      <c r="I309" t="s">
        <v>1621</v>
      </c>
      <c r="J309" t="s">
        <v>1328</v>
      </c>
      <c r="K309" s="259" t="s">
        <v>3182</v>
      </c>
      <c r="M309" t="str">
        <f t="shared" si="4"/>
        <v>"Contagion": {
  "Name" : "Contagion",
  "OV" : "Contagion",
  "Level" : 5,
  "BBE" : "",
  "School" : "Nécromancie",
  "Incantation" : "1 action",
  "Type" : "",
  "Description" : "Si l'attaque avec un sort touche, la cible est infectée d'une maladie à choisir parmi les 6 proposées.",
  "Classes" :[ "CLERK", "DRUID"]
   }</v>
      </c>
    </row>
    <row r="310" spans="1:13">
      <c r="A310">
        <v>5</v>
      </c>
      <c r="B310" t="s">
        <v>1625</v>
      </c>
      <c r="C310" t="s">
        <v>1626</v>
      </c>
      <c r="D310" t="s">
        <v>1627</v>
      </c>
      <c r="E310" t="s">
        <v>1319</v>
      </c>
      <c r="F310" t="s">
        <v>1372</v>
      </c>
      <c r="I310" t="s">
        <v>1628</v>
      </c>
      <c r="J310" t="s">
        <v>1328</v>
      </c>
      <c r="K310" s="259" t="s">
        <v>3198</v>
      </c>
      <c r="M310" t="str">
        <f t="shared" si="4"/>
        <v>"Contrat": {
  "Name" : "Contrat",
  "OV" : "Planar Binding",
  "Level" : 5,
  "BBE" : "Entrave planaire",
  "School" : "Abjuration",
  "Incantation" : "1 heure",
  "Type" : "",
  "Description" : "La cible (céleste, élémentaire, fée ou fiélon) doit réussir un JdS de Cha. ou servir le lanceur (durée/niv).",
  "Classes" :["BARD",  "CLERK", "DRUID", "MAGICIAN"]
   }</v>
      </c>
    </row>
    <row r="311" spans="1:13">
      <c r="A311">
        <v>5</v>
      </c>
      <c r="B311" t="s">
        <v>1638</v>
      </c>
      <c r="D311" t="s">
        <v>1639</v>
      </c>
      <c r="E311" t="s">
        <v>1325</v>
      </c>
      <c r="F311" t="s">
        <v>1326</v>
      </c>
      <c r="G311" t="s">
        <v>1313</v>
      </c>
      <c r="I311" t="s">
        <v>1640</v>
      </c>
      <c r="J311" t="s">
        <v>1322</v>
      </c>
      <c r="K311" s="259" t="s">
        <v>3189</v>
      </c>
      <c r="M311" t="str">
        <f t="shared" si="4"/>
        <v>"Contrôle des vents": {
  "Name" : "Contrôle des vents",
  "OV" : "Control Winds",
  "Level" : 5,
  "BBE" : "",
  "School" : "Transmutation",
  "Incantation" : "1 action",
  "Type" : "Concentration",
  "Description" : "Contrôle l'air dans un cube de 30 m et produit un effet (Rafales, Écrasement ou Ascension).",
  "Classes" :["DRUID", "SORCERER", "MAGICIAN"]
   }</v>
      </c>
    </row>
    <row r="312" spans="1:13">
      <c r="A312">
        <v>5</v>
      </c>
      <c r="B312" t="s">
        <v>1647</v>
      </c>
      <c r="D312" t="s">
        <v>1648</v>
      </c>
      <c r="E312" t="s">
        <v>1319</v>
      </c>
      <c r="F312" t="s">
        <v>1326</v>
      </c>
      <c r="G312" t="s">
        <v>1313</v>
      </c>
      <c r="I312" t="s">
        <v>1649</v>
      </c>
      <c r="J312" t="s">
        <v>1328</v>
      </c>
      <c r="K312" s="259" t="s">
        <v>3178</v>
      </c>
      <c r="M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"Classes" :["DRUID"]
   }</v>
      </c>
    </row>
    <row r="313" spans="1:13">
      <c r="A313">
        <v>5</v>
      </c>
      <c r="B313" t="s">
        <v>1675</v>
      </c>
      <c r="D313" t="s">
        <v>1676</v>
      </c>
      <c r="E313" t="s">
        <v>1368</v>
      </c>
      <c r="F313" t="s">
        <v>1334</v>
      </c>
      <c r="I313" t="s">
        <v>1677</v>
      </c>
      <c r="J313" t="s">
        <v>1328</v>
      </c>
      <c r="K313" s="259" t="s">
        <v>3188</v>
      </c>
      <c r="M313" t="str">
        <f t="shared" si="4"/>
        <v>"Création": {
  "Name" : "Création",
  "OV" : "Creation",
  "Level" : 5,
  "BBE" : "",
  "School" : "Illusion",
  "Incantation" : "1 minute",
  "Type" : "",
  "Description" : "Crée un objet non vivant fait de matières végétales ou minérales et pas plus grand qu'un cube de 1,50 m (+1,50 m/niv).",
  "Classes" :["SORCERER", "MAGICIAN"]
   }</v>
      </c>
    </row>
    <row r="314" spans="1:13">
      <c r="A314">
        <v>5</v>
      </c>
      <c r="B314" t="s">
        <v>1700</v>
      </c>
      <c r="D314" t="s">
        <v>1700</v>
      </c>
      <c r="E314" t="s">
        <v>1361</v>
      </c>
      <c r="F314" t="s">
        <v>1326</v>
      </c>
      <c r="G314" t="s">
        <v>1313</v>
      </c>
      <c r="I314" t="s">
        <v>1701</v>
      </c>
      <c r="J314" t="s">
        <v>1322</v>
      </c>
      <c r="K314" s="259" t="s">
        <v>3236</v>
      </c>
      <c r="M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v>
      </c>
    </row>
    <row r="315" spans="1:13">
      <c r="A315">
        <v>5</v>
      </c>
      <c r="B315" t="s">
        <v>1716</v>
      </c>
      <c r="D315" t="s">
        <v>1717</v>
      </c>
      <c r="E315" t="s">
        <v>1361</v>
      </c>
      <c r="F315" t="s">
        <v>1326</v>
      </c>
      <c r="I315" t="s">
        <v>1718</v>
      </c>
      <c r="J315" t="s">
        <v>1322</v>
      </c>
      <c r="K315" s="259" t="s">
        <v>3236</v>
      </c>
      <c r="M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v>
      </c>
    </row>
    <row r="316" spans="1:13">
      <c r="A316">
        <v>5</v>
      </c>
      <c r="B316" t="s">
        <v>1747</v>
      </c>
      <c r="D316" t="s">
        <v>1748</v>
      </c>
      <c r="E316" t="s">
        <v>1319</v>
      </c>
      <c r="F316" t="s">
        <v>1326</v>
      </c>
      <c r="G316" t="s">
        <v>1313</v>
      </c>
      <c r="I316" t="s">
        <v>1749</v>
      </c>
      <c r="J316" t="s">
        <v>1328</v>
      </c>
      <c r="K316" s="259" t="s">
        <v>3210</v>
      </c>
      <c r="M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v>
      </c>
    </row>
    <row r="317" spans="1:13">
      <c r="A317">
        <v>5</v>
      </c>
      <c r="B317" t="s">
        <v>1758</v>
      </c>
      <c r="C317" t="s">
        <v>1759</v>
      </c>
      <c r="D317" t="s">
        <v>1760</v>
      </c>
      <c r="E317" t="s">
        <v>1349</v>
      </c>
      <c r="F317" t="s">
        <v>1326</v>
      </c>
      <c r="G317" t="s">
        <v>1313</v>
      </c>
      <c r="I317" t="s">
        <v>1761</v>
      </c>
      <c r="J317" t="s">
        <v>1328</v>
      </c>
      <c r="K317" s="259" t="s">
        <v>3187</v>
      </c>
      <c r="M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v>
      </c>
    </row>
    <row r="318" spans="1:13">
      <c r="A318">
        <v>5</v>
      </c>
      <c r="B318" t="s">
        <v>1770</v>
      </c>
      <c r="C318" t="s">
        <v>1771</v>
      </c>
      <c r="D318" t="s">
        <v>1772</v>
      </c>
      <c r="E318" t="s">
        <v>1368</v>
      </c>
      <c r="F318" t="s">
        <v>1326</v>
      </c>
      <c r="G318" t="s">
        <v>1313</v>
      </c>
      <c r="I318" t="s">
        <v>1773</v>
      </c>
      <c r="J318" t="s">
        <v>1328</v>
      </c>
      <c r="K318" s="259" t="s">
        <v>3195</v>
      </c>
      <c r="M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v>
      </c>
    </row>
    <row r="319" spans="1:13">
      <c r="A319">
        <v>5</v>
      </c>
      <c r="B319" t="s">
        <v>1812</v>
      </c>
      <c r="D319" t="s">
        <v>1813</v>
      </c>
      <c r="E319" t="s">
        <v>1361</v>
      </c>
      <c r="F319" t="s">
        <v>1326</v>
      </c>
      <c r="G319" t="s">
        <v>1313</v>
      </c>
      <c r="I319" t="s">
        <v>1814</v>
      </c>
      <c r="J319" t="s">
        <v>1322</v>
      </c>
      <c r="K319" s="259" t="s">
        <v>3232</v>
      </c>
      <c r="M319" t="str">
        <f t="shared" si="4"/>
        <v>"Énervation": {
  "Name" : "Énervation",
  "OV" : "Enervation",
  "Level" : 5,
  "BBE" : "",
  "School" : "Nécromancie",
  "Incantation" : "1 action",
  "Type" : "Concentration",
  "Description" : "La cible doit réussir un JdS de Dex. ou subir 4d8 dégâts nécrotiques à chaque round (+1d8/niv).",
  "Classes" :["SORCERER", "MAGICIAN", "WIZARD"]
   }</v>
      </c>
    </row>
    <row r="320" spans="1:13">
      <c r="A320">
        <v>5</v>
      </c>
      <c r="B320" t="s">
        <v>1845</v>
      </c>
      <c r="D320" t="s">
        <v>1846</v>
      </c>
      <c r="E320" t="s">
        <v>1325</v>
      </c>
      <c r="F320" t="s">
        <v>1847</v>
      </c>
      <c r="I320" t="s">
        <v>1848</v>
      </c>
      <c r="J320" t="s">
        <v>1328</v>
      </c>
      <c r="K320" s="259" t="s">
        <v>3179</v>
      </c>
      <c r="M320" t="str">
        <f t="shared" si="4"/>
        <v>"Éveil": {
  "Name" : "Éveil",
  "OV" : "Awaken",
  "Level" : 5,
  "BBE" : "",
  "School" : "Transmutation",
  "Incantation" : "8 heures",
  "Type" : "",
  "Description" : "Donne à une bête ou à une plante (Intelligence 3 max) la capacité de parler et des sens humains durant 30 jours.",
  "Classes" :["BARD", "DRUID"]
   }</v>
      </c>
    </row>
    <row r="321" spans="1:13">
      <c r="A321">
        <v>5</v>
      </c>
      <c r="B321" t="s">
        <v>1893</v>
      </c>
      <c r="D321" t="s">
        <v>1894</v>
      </c>
      <c r="E321" t="s">
        <v>1338</v>
      </c>
      <c r="F321" t="s">
        <v>1326</v>
      </c>
      <c r="G321" t="s">
        <v>1313</v>
      </c>
      <c r="I321" t="s">
        <v>1895</v>
      </c>
      <c r="J321" t="s">
        <v>1328</v>
      </c>
      <c r="K321" s="259" t="s">
        <v>3186</v>
      </c>
      <c r="M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v>
      </c>
    </row>
    <row r="322" spans="1:13">
      <c r="A322">
        <v>5</v>
      </c>
      <c r="B322" t="s">
        <v>1947</v>
      </c>
      <c r="D322" t="s">
        <v>1948</v>
      </c>
      <c r="E322" t="s">
        <v>1338</v>
      </c>
      <c r="F322" t="s">
        <v>1326</v>
      </c>
      <c r="I322" t="s">
        <v>1949</v>
      </c>
      <c r="J322" t="s">
        <v>1322</v>
      </c>
      <c r="K322" s="259" t="s">
        <v>3211</v>
      </c>
      <c r="M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v>
      </c>
    </row>
    <row r="323" spans="1:13">
      <c r="A323">
        <v>5</v>
      </c>
      <c r="B323" t="s">
        <v>1960</v>
      </c>
      <c r="D323" t="s">
        <v>1961</v>
      </c>
      <c r="E323" t="s">
        <v>1395</v>
      </c>
      <c r="F323" t="s">
        <v>1326</v>
      </c>
      <c r="G323" t="s">
        <v>1313</v>
      </c>
      <c r="I323" t="s">
        <v>1962</v>
      </c>
      <c r="J323" t="s">
        <v>1322</v>
      </c>
      <c r="K323" s="259" t="s">
        <v>3213</v>
      </c>
      <c r="M323" t="str">
        <f t="shared" ref="M323:M386" si="5">""""&amp;B323&amp;""": {
  ""Name"" : """&amp;B323&amp;""",
  ""OV"" : """&amp;D323&amp;""",
  ""Level"" : "&amp;A323&amp;",
  ""BBE"" : """&amp;C323&amp;""",
  ""School"" : """&amp;PROPER(E323)&amp;""",
  ""Incantation"" : """&amp;F323&amp;""",
  ""Type"" : """&amp;G323&amp;H323&amp;""",
  ""Description"" : """&amp;I323&amp;""",
  ""Classes"" :["&amp;K323&amp;"]
   }"</f>
        <v>"Fureur de la nature": {
  "Name" : "Fureur de la nature",
  "OV" : "Wrath of Nature",
  "Level" : 5,
  "BBE" : "",
  "School" : "Évocation",
  "Incantation" : "1 action",
  "Type" : "Concentration",
  "Description" : "Anime arbres, roches et plantes dans un cube de 18 x 18 x 18 m.",
  "Classes" :["DRUID", "PROWLER"]
   }</v>
      </c>
    </row>
    <row r="324" spans="1:13">
      <c r="A324">
        <v>5</v>
      </c>
      <c r="B324" t="s">
        <v>2030</v>
      </c>
      <c r="C324" t="s">
        <v>2031</v>
      </c>
      <c r="D324" t="s">
        <v>2032</v>
      </c>
      <c r="E324" t="s">
        <v>1349</v>
      </c>
      <c r="F324" t="s">
        <v>1326</v>
      </c>
      <c r="G324" t="s">
        <v>1313</v>
      </c>
      <c r="I324" t="s">
        <v>2033</v>
      </c>
      <c r="J324" t="s">
        <v>1328</v>
      </c>
      <c r="K324" s="259" t="s">
        <v>3231</v>
      </c>
      <c r="M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v>
      </c>
    </row>
    <row r="325" spans="1:13">
      <c r="A325">
        <v>5</v>
      </c>
      <c r="B325" t="s">
        <v>2037</v>
      </c>
      <c r="D325" t="s">
        <v>2037</v>
      </c>
      <c r="E325" t="s">
        <v>1395</v>
      </c>
      <c r="F325" t="s">
        <v>1326</v>
      </c>
      <c r="G325" t="s">
        <v>1313</v>
      </c>
      <c r="I325" t="s">
        <v>2038</v>
      </c>
      <c r="J325" t="s">
        <v>1322</v>
      </c>
      <c r="K325" s="259" t="s">
        <v>3188</v>
      </c>
      <c r="M325" t="str">
        <f t="shared" si="5"/>
        <v>"Immolation": {
  "Name" : "Immolation",
  "OV" : "Immolation",
  "Level" : 5,
  "BBE" : "",
  "School" : "Évocation",
  "Incantation" : "1 action",
  "Type" : "Concentration",
  "Description" : "La cible à 27 m doit réussir un JdS de Dex. ou subir 8d6 dégâts de feu et 4d6 dégâts de feu par la suite.",
  "Classes" :["SORCERER", "MAGICIAN"]
   }</v>
      </c>
    </row>
    <row r="326" spans="1:13">
      <c r="A326">
        <v>5</v>
      </c>
      <c r="B326" t="s">
        <v>2093</v>
      </c>
      <c r="C326" t="s">
        <v>2094</v>
      </c>
      <c r="D326" t="s">
        <v>2095</v>
      </c>
      <c r="E326" t="s">
        <v>1338</v>
      </c>
      <c r="F326" t="s">
        <v>1326</v>
      </c>
      <c r="I326" t="s">
        <v>2096</v>
      </c>
      <c r="J326" t="s">
        <v>1388</v>
      </c>
      <c r="K326" s="259" t="s">
        <v>3217</v>
      </c>
      <c r="M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v>
      </c>
    </row>
    <row r="327" spans="1:13">
      <c r="A327">
        <v>5</v>
      </c>
      <c r="B327" t="s">
        <v>2063</v>
      </c>
      <c r="C327" t="s">
        <v>2064</v>
      </c>
      <c r="D327" t="s">
        <v>2065</v>
      </c>
      <c r="E327" t="s">
        <v>1338</v>
      </c>
      <c r="F327" t="s">
        <v>1334</v>
      </c>
      <c r="G327" t="s">
        <v>1313</v>
      </c>
      <c r="I327" t="s">
        <v>2066</v>
      </c>
      <c r="J327" t="s">
        <v>1328</v>
      </c>
      <c r="K327" s="259" t="s">
        <v>3194</v>
      </c>
      <c r="M327" t="str">
        <f t="shared" si="5"/>
        <v>"Invocation d'élémentaire": {
  "Name" : "Invocation d'élémentaire",
  "OV" : "Conjure Elemental",
  "Level" : 5,
  "BBE" : "Invoquer un élémentaire",
  "School" : "Invocation",
  "Incantation" : "1 minute",
  "Type" : "Concentration",
  "Description" : "Invoque 1 élémentaire FP 5 amical (FP +1/niv).",
  "Classes" :["DRUID", "MAGICIAN"]
   }</v>
      </c>
    </row>
    <row r="328" spans="1:13">
      <c r="A328">
        <v>5</v>
      </c>
      <c r="B328" t="s">
        <v>2097</v>
      </c>
      <c r="D328" t="s">
        <v>2098</v>
      </c>
      <c r="E328" t="s">
        <v>1338</v>
      </c>
      <c r="F328" t="s">
        <v>1334</v>
      </c>
      <c r="G328" t="s">
        <v>1313</v>
      </c>
      <c r="I328" t="s">
        <v>2099</v>
      </c>
      <c r="J328" t="s">
        <v>1322</v>
      </c>
      <c r="K328" s="259" t="s">
        <v>3236</v>
      </c>
      <c r="M328" t="str">
        <f t="shared" si="5"/>
        <v>"Invocation infernale": {
  "Name" : "Invocation infernale",
  "OV" : "Infernal Calling",
  "Level" : 5,
  "BBE" : "",
  "School" : "Invocation",
  "Incantation" : "1 minute",
  "Type" : "Concentration",
  "Description" : "Invoque 1 diable FP 6 hostile (+1 FP/niv)",
  "Classes" :["MAGICIAN", "WIZARD"]
   }</v>
      </c>
    </row>
    <row r="329" spans="1:13">
      <c r="A329">
        <v>5</v>
      </c>
      <c r="B329" t="s">
        <v>2121</v>
      </c>
      <c r="D329" t="s">
        <v>2122</v>
      </c>
      <c r="E329" t="s">
        <v>1419</v>
      </c>
      <c r="F329" t="s">
        <v>1339</v>
      </c>
      <c r="I329" t="s">
        <v>2123</v>
      </c>
      <c r="J329" t="s">
        <v>1328</v>
      </c>
      <c r="K329" s="259" t="s">
        <v>3199</v>
      </c>
      <c r="M329" t="str">
        <f t="shared" si="5"/>
        <v>"Légende": {
  "Name" : "Légende",
  "OV" : "Legend Lore",
  "Level" : 5,
  "BBE" : "",
  "School" : "Divination",
  "Incantation" : "10 minutes",
  "Type" : "",
  "Description" : "Le lanceur obtient des informations sur une personne, un lieu ou un objet sous forme de contes ou d'histoires.",
  "Classes" :["BARD",  "CLERK", "MAGICIAN"]
   }</v>
      </c>
    </row>
    <row r="330" spans="1:13">
      <c r="A330">
        <v>5</v>
      </c>
      <c r="B330" t="s">
        <v>2143</v>
      </c>
      <c r="D330" t="s">
        <v>2144</v>
      </c>
      <c r="E330" t="s">
        <v>1419</v>
      </c>
      <c r="F330" t="s">
        <v>1326</v>
      </c>
      <c r="H330" t="s">
        <v>1314</v>
      </c>
      <c r="I330" t="s">
        <v>2145</v>
      </c>
      <c r="J330" t="s">
        <v>1328</v>
      </c>
      <c r="K330" s="259" t="s">
        <v>3191</v>
      </c>
      <c r="M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v>
      </c>
    </row>
    <row r="331" spans="1:13">
      <c r="A331">
        <v>5</v>
      </c>
      <c r="B331" t="s">
        <v>2173</v>
      </c>
      <c r="D331" t="s">
        <v>2174</v>
      </c>
      <c r="E331" t="s">
        <v>1395</v>
      </c>
      <c r="F331" t="s">
        <v>1326</v>
      </c>
      <c r="G331" t="s">
        <v>1313</v>
      </c>
      <c r="I331" t="s">
        <v>2175</v>
      </c>
      <c r="J331" t="s">
        <v>1322</v>
      </c>
      <c r="K331" s="259" t="s">
        <v>3178</v>
      </c>
      <c r="M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"Classes" :["DRUID"]
   }</v>
      </c>
    </row>
    <row r="332" spans="1:13">
      <c r="A332">
        <v>5</v>
      </c>
      <c r="B332" t="s">
        <v>2176</v>
      </c>
      <c r="D332" t="s">
        <v>2177</v>
      </c>
      <c r="E332" t="s">
        <v>1395</v>
      </c>
      <c r="F332" t="s">
        <v>1326</v>
      </c>
      <c r="G332" t="s">
        <v>1313</v>
      </c>
      <c r="I332" t="s">
        <v>2178</v>
      </c>
      <c r="J332" t="s">
        <v>1328</v>
      </c>
      <c r="K332" s="259" t="s">
        <v>3191</v>
      </c>
      <c r="M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v>
      </c>
    </row>
    <row r="333" spans="1:13">
      <c r="A333">
        <v>5</v>
      </c>
      <c r="B333" t="s">
        <v>2233</v>
      </c>
      <c r="C333" t="s">
        <v>2234</v>
      </c>
      <c r="D333" t="s">
        <v>2235</v>
      </c>
      <c r="E333" t="s">
        <v>1349</v>
      </c>
      <c r="F333" t="s">
        <v>1334</v>
      </c>
      <c r="I333" t="s">
        <v>2236</v>
      </c>
      <c r="J333" t="s">
        <v>1328</v>
      </c>
      <c r="K333" s="259" t="s">
        <v>3208</v>
      </c>
      <c r="M333" t="str">
        <f t="shared" si="5"/>
        <v>"Mission":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v>
      </c>
    </row>
    <row r="334" spans="1:13">
      <c r="A334">
        <v>5</v>
      </c>
      <c r="B334" t="s">
        <v>2241</v>
      </c>
      <c r="D334" t="s">
        <v>2242</v>
      </c>
      <c r="E334" t="s">
        <v>1349</v>
      </c>
      <c r="F334" t="s">
        <v>1326</v>
      </c>
      <c r="G334" t="s">
        <v>1313</v>
      </c>
      <c r="I334" t="s">
        <v>2243</v>
      </c>
      <c r="J334" t="s">
        <v>1328</v>
      </c>
      <c r="K334" s="259" t="s">
        <v>3195</v>
      </c>
      <c r="M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v>
      </c>
    </row>
    <row r="335" spans="1:13">
      <c r="A335">
        <v>5</v>
      </c>
      <c r="B335" t="s">
        <v>2292</v>
      </c>
      <c r="D335" t="s">
        <v>2293</v>
      </c>
      <c r="E335" t="s">
        <v>1395</v>
      </c>
      <c r="F335" t="s">
        <v>1326</v>
      </c>
      <c r="G335" t="s">
        <v>1313</v>
      </c>
      <c r="I335" t="s">
        <v>2294</v>
      </c>
      <c r="J335" t="s">
        <v>1328</v>
      </c>
      <c r="K335" s="259" t="s">
        <v>3191</v>
      </c>
      <c r="M335" t="str">
        <f t="shared" si="5"/>
        <v>"Mur de force": {
  "Name" : "Mur de force",
  "OV" : "Wall of Force",
  "Level" : 5,
  "BBE" : "",
  "School" : "Évocation",
  "Incantation" : "1 action",
  "Type" : "Concentration",
  "Description" : "Crée un mur de force infranchissable physiquement (dix panneaux de 3 m) immunisé à tous les types de dégâts.",
  "Classes" :["MAGICIAN"]
   }</v>
      </c>
    </row>
    <row r="336" spans="1:13">
      <c r="A336">
        <v>5</v>
      </c>
      <c r="B336" t="s">
        <v>2298</v>
      </c>
      <c r="D336" t="s">
        <v>2299</v>
      </c>
      <c r="E336" t="s">
        <v>1395</v>
      </c>
      <c r="F336" t="s">
        <v>1326</v>
      </c>
      <c r="G336" t="s">
        <v>1313</v>
      </c>
      <c r="I336" t="s">
        <v>2300</v>
      </c>
      <c r="J336" t="s">
        <v>1322</v>
      </c>
      <c r="K336" s="259" t="s">
        <v>3232</v>
      </c>
      <c r="M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v>
      </c>
    </row>
    <row r="337" spans="1:13">
      <c r="A337">
        <v>5</v>
      </c>
      <c r="B337" t="s">
        <v>2301</v>
      </c>
      <c r="D337" t="s">
        <v>2302</v>
      </c>
      <c r="E337" t="s">
        <v>1395</v>
      </c>
      <c r="F337" t="s">
        <v>1326</v>
      </c>
      <c r="G337" t="s">
        <v>1313</v>
      </c>
      <c r="I337" t="s">
        <v>2303</v>
      </c>
      <c r="J337" t="s">
        <v>1328</v>
      </c>
      <c r="K337" s="259" t="s">
        <v>3189</v>
      </c>
      <c r="M337" t="str">
        <f t="shared" si="5"/>
        <v>"Mur de pierre": {
  "Name" : "Mur de pierre",
  "OV" : "Wall of Stone",
  "Level" : 5,
  "BBE" : "",
  "School" : "Évocation",
  "Incantation" : "1 action",
  "Type" : "Concentration",
  "Description" : "Crée un mur de pierre non magique de (dix panneaux de 3 m) qui peut être détruit.",
  "Classes" :["DRUID", "SORCERER", "MAGICIAN"]
   }</v>
      </c>
    </row>
    <row r="338" spans="1:13">
      <c r="A338">
        <v>5</v>
      </c>
      <c r="B338" t="s">
        <v>2325</v>
      </c>
      <c r="D338" t="s">
        <v>2326</v>
      </c>
      <c r="E338" t="s">
        <v>1338</v>
      </c>
      <c r="F338" t="s">
        <v>1326</v>
      </c>
      <c r="G338" t="s">
        <v>1313</v>
      </c>
      <c r="I338" t="s">
        <v>2327</v>
      </c>
      <c r="J338" t="s">
        <v>1328</v>
      </c>
      <c r="K338" s="259" t="s">
        <v>3188</v>
      </c>
      <c r="M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v>
      </c>
    </row>
    <row r="339" spans="1:13">
      <c r="A339">
        <v>5</v>
      </c>
      <c r="B339" t="s">
        <v>2365</v>
      </c>
      <c r="D339" t="s">
        <v>2366</v>
      </c>
      <c r="E339" t="s">
        <v>1338</v>
      </c>
      <c r="F339" t="s">
        <v>1391</v>
      </c>
      <c r="G339" t="s">
        <v>1313</v>
      </c>
      <c r="I339" t="s">
        <v>2367</v>
      </c>
      <c r="J339" t="s">
        <v>1322</v>
      </c>
      <c r="K339" s="259" t="s">
        <v>3232</v>
      </c>
      <c r="M339" t="str">
        <f t="shared" si="5"/>
        <v>"Pas lointain": {
  "Name" : "Pas lointain",
  "OV" : "Far Step",
  "Level" : 5,
  "BBE" : "",
  "School" : "Invocation",
  "Incantation" : "1 action bonus",
  "Type" : "Concentration",
  "Description" : "Téléporte le lanceur à 18 m à chaque round par une action bonus.",
  "Classes" :["SORCERER", "MAGICIAN", "WIZARD"]
   }</v>
      </c>
    </row>
    <row r="340" spans="1:13">
      <c r="A340">
        <v>5</v>
      </c>
      <c r="B340" t="s">
        <v>2368</v>
      </c>
      <c r="D340" t="s">
        <v>2369</v>
      </c>
      <c r="E340" t="s">
        <v>1338</v>
      </c>
      <c r="F340" t="s">
        <v>1326</v>
      </c>
      <c r="G340" t="s">
        <v>1313</v>
      </c>
      <c r="I340" t="s">
        <v>2370</v>
      </c>
      <c r="J340" t="s">
        <v>1328</v>
      </c>
      <c r="K340" s="259" t="s">
        <v>3213</v>
      </c>
      <c r="M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v>
      </c>
    </row>
    <row r="341" spans="1:13">
      <c r="A341">
        <v>5</v>
      </c>
      <c r="B341" t="s">
        <v>2374</v>
      </c>
      <c r="D341" t="s">
        <v>2375</v>
      </c>
      <c r="E341" t="s">
        <v>1325</v>
      </c>
      <c r="F341" t="s">
        <v>1326</v>
      </c>
      <c r="I341" t="s">
        <v>2376</v>
      </c>
      <c r="J341" t="s">
        <v>1328</v>
      </c>
      <c r="K341" s="259" t="s">
        <v>3191</v>
      </c>
      <c r="M341" t="str">
        <f t="shared" si="5"/>
        <v>"Passe-muraille": {
  "Name" : "Passe-muraille",
  "OV" : "Passwall",
  "Level" : 5,
  "BBE" : "",
  "School" : "Transmutation",
  "Incantation" : "1 action",
  "Type" : "",
  "Description" : "Ouvre un passage de 1,50 x 2,50 x 6 m à travers de la pierre, du bois ou du plâtre.",
  "Classes" :["MAGICIAN"]
   }</v>
      </c>
    </row>
    <row r="342" spans="1:13">
      <c r="A342">
        <v>5</v>
      </c>
      <c r="B342" t="s">
        <v>2386</v>
      </c>
      <c r="D342" t="s">
        <v>2387</v>
      </c>
      <c r="E342" t="s">
        <v>1349</v>
      </c>
      <c r="F342" t="s">
        <v>1326</v>
      </c>
      <c r="I342" t="s">
        <v>2388</v>
      </c>
      <c r="J342" t="s">
        <v>1322</v>
      </c>
      <c r="K342" s="259" t="s">
        <v>3231</v>
      </c>
      <c r="M342" t="str">
        <f t="shared" si="5"/>
        <v>"Perturbations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v>
      </c>
    </row>
    <row r="343" spans="1:13">
      <c r="A343">
        <v>5</v>
      </c>
      <c r="B343" t="s">
        <v>2482</v>
      </c>
      <c r="C343" t="s">
        <v>2483</v>
      </c>
      <c r="D343" t="s">
        <v>2484</v>
      </c>
      <c r="E343" t="s">
        <v>1361</v>
      </c>
      <c r="F343" t="s">
        <v>1372</v>
      </c>
      <c r="I343" t="s">
        <v>2485</v>
      </c>
      <c r="J343" t="s">
        <v>1328</v>
      </c>
      <c r="K343" s="259" t="s">
        <v>3209</v>
      </c>
      <c r="M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v>
      </c>
    </row>
    <row r="344" spans="1:13">
      <c r="A344">
        <v>5</v>
      </c>
      <c r="B344" t="s">
        <v>2521</v>
      </c>
      <c r="D344" t="s">
        <v>2522</v>
      </c>
      <c r="E344" t="s">
        <v>1325</v>
      </c>
      <c r="F344" t="s">
        <v>1372</v>
      </c>
      <c r="I344" t="s">
        <v>2523</v>
      </c>
      <c r="J344" t="s">
        <v>1328</v>
      </c>
      <c r="K344" s="259" t="s">
        <v>3178</v>
      </c>
      <c r="M344" t="str">
        <f t="shared" si="5"/>
        <v>"Réincarnation": {
  "Name" : "Réincarnation",
  "OV" : "Reincarnate",
  "Level" : 5,
  "BBE" : "",
  "School" : "Transmutation",
  "Incantation" : "1 heure",
  "Type" : "",
  "Description" : "Réincarne l'âme d'un humanoïde mort depuis 10 jours max. La race du nouveau corps est déterminée au hasard.",
  "Classes" :["DRUID"]
   }</v>
      </c>
    </row>
    <row r="345" spans="1:13">
      <c r="A345">
        <v>5</v>
      </c>
      <c r="B345" t="s">
        <v>2545</v>
      </c>
      <c r="D345" t="s">
        <v>2546</v>
      </c>
      <c r="E345" t="s">
        <v>1319</v>
      </c>
      <c r="F345" t="s">
        <v>1326</v>
      </c>
      <c r="I345" t="s">
        <v>2547</v>
      </c>
      <c r="J345" t="s">
        <v>1328</v>
      </c>
      <c r="K345" s="259" t="s">
        <v>3181</v>
      </c>
      <c r="M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v>
      </c>
    </row>
    <row r="346" spans="1:13">
      <c r="A346">
        <v>5</v>
      </c>
      <c r="B346" t="s">
        <v>2554</v>
      </c>
      <c r="D346" t="s">
        <v>2555</v>
      </c>
      <c r="E346" t="s">
        <v>1368</v>
      </c>
      <c r="F346" t="s">
        <v>1334</v>
      </c>
      <c r="I346" t="s">
        <v>2556</v>
      </c>
      <c r="J346" t="s">
        <v>1328</v>
      </c>
      <c r="K346" s="259" t="s">
        <v>3241</v>
      </c>
      <c r="M346" t="str">
        <f t="shared" si="5"/>
        <v>"Rêve": {
  "Name" : "Rêve",
  "OV" : "Dream",
  "Level" : 5,
  "BBE" : "",
  "School" : "Illusion",
  "Incantation" : "1 minute",
  "Type" : "",
  "Description" : "Façonne les rêves d'une créature qui dort et peut faire subir 3d6 dégâts psychiques en cas d'échec à un JdS de Sag.",
  "Classes" :["BARD", "MAGICIAN", "WIZARD"]
   }</v>
      </c>
    </row>
    <row r="347" spans="1:13">
      <c r="A347">
        <v>5</v>
      </c>
      <c r="B347" t="s">
        <v>2569</v>
      </c>
      <c r="D347" t="s">
        <v>2570</v>
      </c>
      <c r="E347" t="s">
        <v>1395</v>
      </c>
      <c r="F347" t="s">
        <v>2571</v>
      </c>
      <c r="I347" t="s">
        <v>2572</v>
      </c>
      <c r="J347" t="s">
        <v>1328</v>
      </c>
      <c r="K347" s="259" t="s">
        <v>3175</v>
      </c>
      <c r="M347" t="str">
        <f t="shared" si="5"/>
        <v>"Sanctification": {
  "Name" : "Sanctification",
  "OV" : "Hallow",
  "Level" : 5,
  "BBE" : "",
  "School" : "Évocation",
  "Incantation" : "24 heures",
  "Type" : "",
  "Description" : "Empêche célestes, élémentaires, fiélons, fées et morts-vivants d'entrer dans un rayon de 18 m et protège/handicape les cibles.",
  "Classes" :[ "CLERK"]
   }</v>
      </c>
    </row>
    <row r="348" spans="1:13">
      <c r="A348">
        <v>5</v>
      </c>
      <c r="B348" t="s">
        <v>2585</v>
      </c>
      <c r="D348" t="s">
        <v>2586</v>
      </c>
      <c r="E348" t="s">
        <v>1419</v>
      </c>
      <c r="F348" t="s">
        <v>1339</v>
      </c>
      <c r="G348" t="s">
        <v>1313</v>
      </c>
      <c r="I348" t="s">
        <v>2587</v>
      </c>
      <c r="J348" t="s">
        <v>1328</v>
      </c>
      <c r="K348" s="259" t="s">
        <v>3251</v>
      </c>
      <c r="M348" t="str">
        <f t="shared" si="5"/>
        <v>"Scrutation":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v>
      </c>
    </row>
    <row r="349" spans="1:13">
      <c r="A349">
        <v>5</v>
      </c>
      <c r="B349" t="s">
        <v>2624</v>
      </c>
      <c r="C349" t="s">
        <v>2625</v>
      </c>
      <c r="D349" t="s">
        <v>2626</v>
      </c>
      <c r="E349" t="s">
        <v>1395</v>
      </c>
      <c r="F349" t="s">
        <v>1326</v>
      </c>
      <c r="I349" t="s">
        <v>2627</v>
      </c>
      <c r="J349" t="s">
        <v>1328</v>
      </c>
      <c r="K349" s="259" t="s">
        <v>3181</v>
      </c>
      <c r="M349" t="str">
        <f t="shared" si="5"/>
        <v>"Soins de groupe": {
  "Name" : "Soins de groupe",
  "OV" : "Mass Cure Wounds",
  "Level" : 5,
  "BBE" : "Soin des blessures de groupe",
  "School" : "Évocation",
  "Incantation" : "1 action",
  "Type" : "",
  "Description" : "Jusqu'à 6 créatures récupèrent 3d8+Mod.Carac.Inc pv (+1d8 pv/niv).",
  "Classes" :["BARD",  "CLERK", "DRUID"]
   }</v>
      </c>
    </row>
    <row r="350" spans="1:13">
      <c r="A350">
        <v>5</v>
      </c>
      <c r="B350" t="s">
        <v>2668</v>
      </c>
      <c r="D350" t="s">
        <v>2669</v>
      </c>
      <c r="E350" t="s">
        <v>1325</v>
      </c>
      <c r="F350" t="s">
        <v>1326</v>
      </c>
      <c r="G350" t="s">
        <v>1313</v>
      </c>
      <c r="I350" t="s">
        <v>2670</v>
      </c>
      <c r="J350" t="s">
        <v>1328</v>
      </c>
      <c r="K350" s="259" t="s">
        <v>3188</v>
      </c>
      <c r="M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v>
      </c>
    </row>
    <row r="351" spans="1:13">
      <c r="A351">
        <v>5</v>
      </c>
      <c r="B351" t="s">
        <v>2740</v>
      </c>
      <c r="D351" t="s">
        <v>2741</v>
      </c>
      <c r="E351" t="s">
        <v>1325</v>
      </c>
      <c r="F351" t="s">
        <v>1326</v>
      </c>
      <c r="I351" t="s">
        <v>2742</v>
      </c>
      <c r="J351" t="s">
        <v>1322</v>
      </c>
      <c r="K351" s="259" t="s">
        <v>3194</v>
      </c>
      <c r="M351" t="str">
        <f t="shared" si="5"/>
        <v>"Transmutation de la pierre": {
  "Name" : "Transmutation de la pierre",
  "OV" : "Transmute Rock",
  "Level" : 5,
  "BBE" : "",
  "School" : "Transmutation",
  "Incantation" : "1 action",
  "Type" : "",
  "Description" : "Transforme un cube de 12 m de roche en boue ou de boue en roche.",
  "Classes" :["DRUID", "MAGICIAN"]
   }</v>
      </c>
    </row>
    <row r="352" spans="1:13">
      <c r="A352">
        <v>5</v>
      </c>
      <c r="B352" t="s">
        <v>2756</v>
      </c>
      <c r="D352" t="s">
        <v>2757</v>
      </c>
      <c r="E352" t="s">
        <v>1395</v>
      </c>
      <c r="F352" t="s">
        <v>1326</v>
      </c>
      <c r="I352" t="s">
        <v>2758</v>
      </c>
      <c r="J352" t="s">
        <v>1388</v>
      </c>
      <c r="K352" s="259" t="s">
        <v>3204</v>
      </c>
      <c r="M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"Classes" :["PALADIN"]
   }</v>
      </c>
    </row>
    <row r="353" spans="1:13">
      <c r="A353">
        <v>6</v>
      </c>
      <c r="B353" t="s">
        <v>1336</v>
      </c>
      <c r="D353" t="s">
        <v>1337</v>
      </c>
      <c r="E353" t="s">
        <v>1338</v>
      </c>
      <c r="F353" t="s">
        <v>1339</v>
      </c>
      <c r="I353" t="s">
        <v>1340</v>
      </c>
      <c r="J353" t="s">
        <v>1328</v>
      </c>
      <c r="K353" s="259" t="s">
        <v>3175</v>
      </c>
      <c r="M353" t="str">
        <f t="shared" si="5"/>
        <v>"Allié planaire": {
  "Name" : "Allié planaire",
  "OV" : "Planar Ally",
  "Level" : 6,
  "BBE" : "",
  "School" : "Invocation",
  "Incantation" : "10 minutes",
  "Type" : "",
  "Description" : "Invoque un céleste, un élémentaire ou un fiélon qui aidera le lanceur contre paiement (1000 po/h, sacrifice, quête, etc).",
  "Classes" :[ "CLERK"]
   }</v>
      </c>
    </row>
    <row r="354" spans="1:13">
      <c r="A354">
        <v>6</v>
      </c>
      <c r="B354" t="s">
        <v>1457</v>
      </c>
      <c r="D354" t="s">
        <v>1458</v>
      </c>
      <c r="E354" t="s">
        <v>1395</v>
      </c>
      <c r="F354" t="s">
        <v>1326</v>
      </c>
      <c r="G354" t="s">
        <v>1313</v>
      </c>
      <c r="I354" t="s">
        <v>1459</v>
      </c>
      <c r="J354" t="s">
        <v>1328</v>
      </c>
      <c r="K354" s="259" t="s">
        <v>3175</v>
      </c>
      <c r="M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v>
      </c>
    </row>
    <row r="355" spans="1:13">
      <c r="A355">
        <v>6</v>
      </c>
      <c r="B355" t="s">
        <v>1466</v>
      </c>
      <c r="D355" t="s">
        <v>1467</v>
      </c>
      <c r="E355" t="s">
        <v>1319</v>
      </c>
      <c r="F355" t="s">
        <v>1339</v>
      </c>
      <c r="I355" t="s">
        <v>1468</v>
      </c>
      <c r="J355" t="s">
        <v>1322</v>
      </c>
      <c r="K355" s="259" t="s">
        <v>3178</v>
      </c>
      <c r="M355" t="str">
        <f t="shared" si="5"/>
        <v>"Bosquet des druides": {
  "Name" : "Bosquet des druides",
  "OV" : "Druid Grove",
  "Level" : 6,
  "BBE" : "",
  "School" : "Abjuration",
  "Incantation" : "10 minutes",
  "Type" : "",
  "Description" : "Protège une zone de 27 x 27 x 27 m par un brouillard, des lianes, des arbres animés, ou autres effets.",
  "Classes" :["DRUID"]
   }</v>
      </c>
    </row>
    <row r="356" spans="1:13">
      <c r="A356">
        <v>6</v>
      </c>
      <c r="B356" t="s">
        <v>1492</v>
      </c>
      <c r="D356" t="s">
        <v>1493</v>
      </c>
      <c r="E356" t="s">
        <v>1361</v>
      </c>
      <c r="F356" t="s">
        <v>1494</v>
      </c>
      <c r="I356" t="s">
        <v>1495</v>
      </c>
      <c r="J356" t="s">
        <v>1322</v>
      </c>
      <c r="K356" s="259" t="s">
        <v>3236</v>
      </c>
      <c r="M356" t="str">
        <f t="shared" si="5"/>
        <v>"Cage des âmes": {
  "Name" : "Cage des âmes",
  "OV" : "Soul Cage",
  "Level" : 6,
  "BBE" : "",
  "School" : "Nécromancie",
  "Incantation" : "1 reaction",
  "Type" : "",
  "Description" : "Vole une âme pour gagner des pv, lui poser des questions, obtenir l'avantage à un dé ou voir un lieu qu'elle connaissait.",
  "Classes" :["MAGICIAN", "WIZARD"]
   }</v>
      </c>
    </row>
    <row r="357" spans="1:13">
      <c r="A357">
        <v>6</v>
      </c>
      <c r="B357" t="s">
        <v>1504</v>
      </c>
      <c r="D357" t="s">
        <v>1505</v>
      </c>
      <c r="E357" t="s">
        <v>1361</v>
      </c>
      <c r="F357" t="s">
        <v>1326</v>
      </c>
      <c r="I357" t="s">
        <v>1506</v>
      </c>
      <c r="J357" t="s">
        <v>1328</v>
      </c>
      <c r="K357" s="259" t="s">
        <v>3232</v>
      </c>
      <c r="M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v>
      </c>
    </row>
    <row r="358" spans="1:13">
      <c r="A358">
        <v>6</v>
      </c>
      <c r="B358" t="s">
        <v>1519</v>
      </c>
      <c r="D358" t="s">
        <v>1520</v>
      </c>
      <c r="E358" t="s">
        <v>1395</v>
      </c>
      <c r="F358" t="s">
        <v>1326</v>
      </c>
      <c r="I358" t="s">
        <v>1521</v>
      </c>
      <c r="J358" t="s">
        <v>1328</v>
      </c>
      <c r="K358" s="259" t="s">
        <v>3188</v>
      </c>
      <c r="M358" t="str">
        <f t="shared" si="5"/>
        <v>"Chaîne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359" spans="1:13">
      <c r="A359">
        <v>6</v>
      </c>
      <c r="B359" t="s">
        <v>1622</v>
      </c>
      <c r="D359" t="s">
        <v>1623</v>
      </c>
      <c r="E359" t="s">
        <v>1361</v>
      </c>
      <c r="F359" t="s">
        <v>1326</v>
      </c>
      <c r="I359" t="s">
        <v>1624</v>
      </c>
      <c r="J359" t="s">
        <v>1328</v>
      </c>
      <c r="K359" s="259" t="s">
        <v>3175</v>
      </c>
      <c r="M359" t="str">
        <f t="shared" si="5"/>
        <v>"Contamination": {
  "Name" : "Contamination",
  "OV" : "Harm",
  "Level" : 6,
  "BBE" : "",
  "School" : "Nécromancie",
  "Incantation" : "1 action",
  "Type" : "",
  "Description" : "La cible doit réussir un JdS de Con. ou subir 14d6 dégâts nécrotiques. Le sort ne peut pas la tuer toutefois.",
  "Classes" :[ "CLERK"]
   }</v>
      </c>
    </row>
    <row r="360" spans="1:13">
      <c r="A360">
        <v>6</v>
      </c>
      <c r="B360" t="s">
        <v>1644</v>
      </c>
      <c r="D360" t="s">
        <v>1645</v>
      </c>
      <c r="E360" t="s">
        <v>1338</v>
      </c>
      <c r="F360" t="s">
        <v>1334</v>
      </c>
      <c r="H360" t="s">
        <v>1314</v>
      </c>
      <c r="I360" t="s">
        <v>1646</v>
      </c>
      <c r="J360" t="s">
        <v>1328</v>
      </c>
      <c r="K360" s="259" t="s">
        <v>3191</v>
      </c>
      <c r="M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v>
      </c>
    </row>
    <row r="361" spans="1:13">
      <c r="A361">
        <v>6</v>
      </c>
      <c r="B361" t="s">
        <v>1681</v>
      </c>
      <c r="D361" t="s">
        <v>1682</v>
      </c>
      <c r="E361" t="s">
        <v>1361</v>
      </c>
      <c r="F361" t="s">
        <v>1334</v>
      </c>
      <c r="I361" t="s">
        <v>1683</v>
      </c>
      <c r="J361" t="s">
        <v>1328</v>
      </c>
      <c r="K361" s="259" t="s">
        <v>3252</v>
      </c>
      <c r="M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v>
      </c>
    </row>
    <row r="362" spans="1:13">
      <c r="A362">
        <v>6</v>
      </c>
      <c r="B362" t="s">
        <v>1678</v>
      </c>
      <c r="D362" t="s">
        <v>1679</v>
      </c>
      <c r="E362" t="s">
        <v>1325</v>
      </c>
      <c r="F362" t="s">
        <v>1372</v>
      </c>
      <c r="I362" t="s">
        <v>1680</v>
      </c>
      <c r="J362" t="s">
        <v>1322</v>
      </c>
      <c r="K362" s="259" t="s">
        <v>3191</v>
      </c>
      <c r="M362" t="str">
        <f t="shared" si="5"/>
        <v>"Création d'homoncule": {
  "Name" : "Création d'homoncule",
  "OV" : "Create Homunculus",
  "Level" : 6,
  "BBE" : "",
  "School" : "Transmutation",
  "Incantation" : "1 heure",
  "Type" : "",
  "Description" : "Crée un homunculus auquel le lanceur peut transférer ses points de vie jusqu'à son prochain repos long.",
  "Classes" :["MAGICIAN"]
   }</v>
      </c>
    </row>
    <row r="363" spans="1:13">
      <c r="A363">
        <v>6</v>
      </c>
      <c r="B363" t="s">
        <v>1697</v>
      </c>
      <c r="D363" t="s">
        <v>1698</v>
      </c>
      <c r="E363" t="s">
        <v>1349</v>
      </c>
      <c r="F363" t="s">
        <v>1326</v>
      </c>
      <c r="G363" t="s">
        <v>1313</v>
      </c>
      <c r="I363" t="s">
        <v>1699</v>
      </c>
      <c r="J363" t="s">
        <v>1328</v>
      </c>
      <c r="K363" s="259" t="s">
        <v>3195</v>
      </c>
      <c r="M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v>
      </c>
    </row>
    <row r="364" spans="1:13">
      <c r="A364">
        <v>6</v>
      </c>
      <c r="B364" t="s">
        <v>1722</v>
      </c>
      <c r="D364" t="s">
        <v>1723</v>
      </c>
      <c r="E364" t="s">
        <v>1325</v>
      </c>
      <c r="F364" t="s">
        <v>1326</v>
      </c>
      <c r="I364" t="s">
        <v>1724</v>
      </c>
      <c r="J364" t="s">
        <v>1328</v>
      </c>
      <c r="K364" s="259" t="s">
        <v>3188</v>
      </c>
      <c r="M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v>
      </c>
    </row>
    <row r="365" spans="1:13">
      <c r="A365">
        <v>6</v>
      </c>
      <c r="B365" t="s">
        <v>1750</v>
      </c>
      <c r="D365" t="s">
        <v>1751</v>
      </c>
      <c r="E365" t="s">
        <v>1338</v>
      </c>
      <c r="F365" t="s">
        <v>1326</v>
      </c>
      <c r="I365" t="s">
        <v>1752</v>
      </c>
      <c r="J365" t="s">
        <v>1322</v>
      </c>
      <c r="K365" s="259" t="s">
        <v>3232</v>
      </c>
      <c r="M365" t="str">
        <f t="shared" si="5"/>
        <v>"Diversion": {
  "Name" : "Diversion",
  "OV" : "Scatter",
  "Level" : 6,
  "BBE" : "",
  "School" : "Invocation",
  "Incantation" : "1 action",
  "Type" : "",
  "Description" : "Jusqu'à 5 créatures sont téléportées (JdS de Sag. si non consentantes) dans un rayon de 36 m.",
  "Classes" :["SORCERER", "MAGICIAN", "WIZARD"]
   }</v>
      </c>
    </row>
    <row r="366" spans="1:13">
      <c r="A366">
        <v>6</v>
      </c>
      <c r="B366" t="s">
        <v>1874</v>
      </c>
      <c r="D366" t="s">
        <v>1875</v>
      </c>
      <c r="E366" t="s">
        <v>1338</v>
      </c>
      <c r="F366" t="s">
        <v>1339</v>
      </c>
      <c r="I366" t="s">
        <v>1876</v>
      </c>
      <c r="J366" t="s">
        <v>1328</v>
      </c>
      <c r="K366" s="259" t="s">
        <v>3182</v>
      </c>
      <c r="M366" t="str">
        <f t="shared" si="5"/>
        <v>"Festin des héros": {
  "Name" : "Festin des héros",
  "OV" : "Heroes' Feast",
  "Level" : 6,
  "BBE" : "",
  "School" : "Invocation",
  "Incantation" : "10 minutes",
  "Type" : "",
  "Description" : "Produit un festin pour 12 convives qui guérit des maladies, immunise au poison et augmente les pv de 2d10 durant 24h.",
  "Classes" :[ "CLERK", "DRUID"]
   }</v>
      </c>
    </row>
    <row r="367" spans="1:13">
      <c r="A367">
        <v>6</v>
      </c>
      <c r="B367" t="s">
        <v>1979</v>
      </c>
      <c r="D367" t="s">
        <v>1980</v>
      </c>
      <c r="E367" t="s">
        <v>1319</v>
      </c>
      <c r="F367" t="s">
        <v>1326</v>
      </c>
      <c r="G367" t="s">
        <v>1313</v>
      </c>
      <c r="I367" t="s">
        <v>1981</v>
      </c>
      <c r="J367" t="s">
        <v>1328</v>
      </c>
      <c r="K367" s="259" t="s">
        <v>3188</v>
      </c>
      <c r="M367" t="str">
        <f t="shared" si="5"/>
        <v>"Globe d'invulnérabilité": {
  "Name" : "Globe d'invulnérabilité",
  "OV" : "Globe of Invulnerability",
  "Level" : 6,
  "BBE" : "",
  "School" : "Abjuration",
  "Incantation" : "1 action",
  "Type" : "Concentration",
  "Description" : "Bloque les sorts de niveau 5 ou inférieur dans un rayon de 3 m (seuil/niv).",
  "Classes" :["SORCERER", "MAGICIAN"]
   }</v>
      </c>
    </row>
    <row r="368" spans="1:13">
      <c r="A368">
        <v>6</v>
      </c>
      <c r="B368" t="s">
        <v>1997</v>
      </c>
      <c r="D368" t="s">
        <v>1998</v>
      </c>
      <c r="E368" t="s">
        <v>1395</v>
      </c>
      <c r="F368" t="s">
        <v>1326</v>
      </c>
      <c r="I368" t="s">
        <v>1999</v>
      </c>
      <c r="J368" t="s">
        <v>1328</v>
      </c>
      <c r="K368" s="259" t="s">
        <v>3182</v>
      </c>
      <c r="M368" t="str">
        <f t="shared" si="5"/>
        <v>"Guérison": {
  "Name" : "Guérison",
  "OV" : "Heal",
  "Level" : 6,
  "BBE" : "",
  "School" : "Évocation",
  "Incantation" : "1 action",
  "Type" : "",
  "Description" : "1 créature récupère 70 pv et est guérie des maladies, de l'aveuglement et de la surdité (+10 pv/niv).",
  "Classes" :[ "CLERK", "DRUID"]
   }</v>
      </c>
    </row>
    <row r="369" spans="1:13">
      <c r="A369">
        <v>6</v>
      </c>
      <c r="B369" t="s">
        <v>2018</v>
      </c>
      <c r="D369" t="s">
        <v>2019</v>
      </c>
      <c r="E369" t="s">
        <v>1368</v>
      </c>
      <c r="F369" t="s">
        <v>1326</v>
      </c>
      <c r="I369" t="s">
        <v>2020</v>
      </c>
      <c r="J369" t="s">
        <v>1328</v>
      </c>
      <c r="K369" s="259" t="s">
        <v>3195</v>
      </c>
      <c r="M369" t="str">
        <f t="shared" si="5"/>
        <v>"Illusion programmée": {
  "Name" : "Illusion programmée",
  "OV" : "Programmed Illusion",
  "Level" : 6,
  "BBE" : "",
  "School" : "Illusion",
  "Incantation" : "1 action",
  "Type" : "",
  "Description" : "Crée l'image d'un objet ou d'une créature animée, avec sons, durant 5 min, suite à un déclencheur.",
  "Classes" :["BARD", "MAGICIAN"]
   }</v>
      </c>
    </row>
    <row r="370" spans="1:13">
      <c r="A370">
        <v>6</v>
      </c>
      <c r="B370" t="s">
        <v>2047</v>
      </c>
      <c r="D370" t="s">
        <v>2048</v>
      </c>
      <c r="E370" t="s">
        <v>1319</v>
      </c>
      <c r="F370" t="s">
        <v>1339</v>
      </c>
      <c r="H370" t="s">
        <v>1314</v>
      </c>
      <c r="I370" t="s">
        <v>2049</v>
      </c>
      <c r="J370" t="s">
        <v>1328</v>
      </c>
      <c r="K370" s="259" t="s">
        <v>3175</v>
      </c>
      <c r="M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v>
      </c>
    </row>
    <row r="371" spans="1:13">
      <c r="A371">
        <v>6</v>
      </c>
      <c r="B371" t="s">
        <v>2085</v>
      </c>
      <c r="C371" t="s">
        <v>2086</v>
      </c>
      <c r="D371" t="s">
        <v>2087</v>
      </c>
      <c r="E371" t="s">
        <v>1338</v>
      </c>
      <c r="F371" t="s">
        <v>1334</v>
      </c>
      <c r="G371" t="s">
        <v>1313</v>
      </c>
      <c r="I371" t="s">
        <v>2088</v>
      </c>
      <c r="J371" t="s">
        <v>1328</v>
      </c>
      <c r="K371" s="259" t="s">
        <v>3238</v>
      </c>
      <c r="M371" t="str">
        <f t="shared" si="5"/>
        <v>"Invocation de fée": {
  "Name" : "Invocation de fée",
  "OV" : "Conjure Fey",
  "Level" : 6,
  "BBE" : "Invoquer une fée",
  "School" : "Invocation",
  "Incantation" : "1 minute",
  "Type" : "Concentration",
  "Description" : "Invoque 1 fée FP 6 amicale (FP +1/niv).",
  "Classes" :["DRUID", "WIZARD"]
   }</v>
      </c>
    </row>
    <row r="372" spans="1:13">
      <c r="A372">
        <v>6</v>
      </c>
      <c r="B372" t="s">
        <v>2199</v>
      </c>
      <c r="D372" t="s">
        <v>2200</v>
      </c>
      <c r="E372" t="s">
        <v>1325</v>
      </c>
      <c r="F372" t="s">
        <v>1334</v>
      </c>
      <c r="I372" t="s">
        <v>2201</v>
      </c>
      <c r="J372" t="s">
        <v>1328</v>
      </c>
      <c r="K372" s="259" t="s">
        <v>3178</v>
      </c>
      <c r="M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"Classes" :["DRUID"]
   }</v>
      </c>
    </row>
    <row r="373" spans="1:13">
      <c r="A373">
        <v>6</v>
      </c>
      <c r="B373" t="s">
        <v>2205</v>
      </c>
      <c r="D373" t="s">
        <v>2206</v>
      </c>
      <c r="E373" t="s">
        <v>1361</v>
      </c>
      <c r="F373" t="s">
        <v>1326</v>
      </c>
      <c r="G373" t="s">
        <v>1313</v>
      </c>
      <c r="I373" t="s">
        <v>2207</v>
      </c>
      <c r="J373" t="s">
        <v>1328</v>
      </c>
      <c r="K373" s="259" t="s">
        <v>3231</v>
      </c>
      <c r="M373" t="str">
        <f t="shared" si="5"/>
        <v>"Mauvais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v>
      </c>
    </row>
    <row r="374" spans="1:13">
      <c r="A374">
        <v>6</v>
      </c>
      <c r="B374" t="s">
        <v>2276</v>
      </c>
      <c r="C374" t="s">
        <v>2277</v>
      </c>
      <c r="D374" t="s">
        <v>2278</v>
      </c>
      <c r="E374" t="s">
        <v>1338</v>
      </c>
      <c r="F374" t="s">
        <v>1326</v>
      </c>
      <c r="I374" t="s">
        <v>2279</v>
      </c>
      <c r="J374" t="s">
        <v>1328</v>
      </c>
      <c r="K374" s="259" t="s">
        <v>3175</v>
      </c>
      <c r="M374" t="str">
        <f t="shared" si="5"/>
        <v>"Mot de rappel": {
  "Name" : "Mot de rappel",
  "OV" : "Word of Recall",
  "Level" : 6,
  "BBE" : "Mot de retour",
  "School" : "Invocation",
  "Incantation" : "1 action",
  "Type" : "",
  "Description" : "Le lanceur et jusqu'à 5 autres créatures sont téléportés dans un sanctuaire préalablement choisi.",
  "Classes" :[ "CLERK"]
   }</v>
      </c>
    </row>
    <row r="375" spans="1:13">
      <c r="A375">
        <v>6</v>
      </c>
      <c r="B375" t="s">
        <v>2295</v>
      </c>
      <c r="D375" t="s">
        <v>2296</v>
      </c>
      <c r="E375" t="s">
        <v>1395</v>
      </c>
      <c r="F375" t="s">
        <v>1326</v>
      </c>
      <c r="G375" t="s">
        <v>1313</v>
      </c>
      <c r="I375" t="s">
        <v>2297</v>
      </c>
      <c r="J375" t="s">
        <v>1328</v>
      </c>
      <c r="K375" s="259" t="s">
        <v>3191</v>
      </c>
      <c r="M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v>
      </c>
    </row>
    <row r="376" spans="1:13">
      <c r="A376">
        <v>6</v>
      </c>
      <c r="B376" t="s">
        <v>2286</v>
      </c>
      <c r="D376" t="s">
        <v>2287</v>
      </c>
      <c r="E376" t="s">
        <v>1338</v>
      </c>
      <c r="F376" t="s">
        <v>1326</v>
      </c>
      <c r="G376" t="s">
        <v>1313</v>
      </c>
      <c r="I376" t="s">
        <v>2288</v>
      </c>
      <c r="J376" t="s">
        <v>1328</v>
      </c>
      <c r="K376" s="259" t="s">
        <v>3178</v>
      </c>
      <c r="M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v>
      </c>
    </row>
    <row r="377" spans="1:13">
      <c r="A377">
        <v>6</v>
      </c>
      <c r="B377" t="s">
        <v>2353</v>
      </c>
      <c r="D377" t="s">
        <v>2354</v>
      </c>
      <c r="E377" t="s">
        <v>1325</v>
      </c>
      <c r="F377" t="s">
        <v>1326</v>
      </c>
      <c r="I377" t="s">
        <v>2355</v>
      </c>
      <c r="J377" t="s">
        <v>1322</v>
      </c>
      <c r="K377" s="259" t="s">
        <v>3178</v>
      </c>
      <c r="M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v>
      </c>
    </row>
    <row r="378" spans="1:13">
      <c r="A378">
        <v>6</v>
      </c>
      <c r="B378" t="s">
        <v>2392</v>
      </c>
      <c r="D378" t="s">
        <v>2393</v>
      </c>
      <c r="E378" t="s">
        <v>1325</v>
      </c>
      <c r="F378" t="s">
        <v>1326</v>
      </c>
      <c r="G378" t="s">
        <v>1313</v>
      </c>
      <c r="I378" t="s">
        <v>2394</v>
      </c>
      <c r="J378" t="s">
        <v>1328</v>
      </c>
      <c r="K378" s="259" t="s">
        <v>3236</v>
      </c>
      <c r="M378" t="str">
        <f t="shared" si="5"/>
        <v>"Pétrification": {
  "Name" : "Pétrification",
  "OV" : "Flesh to Stone",
  "Level" : 6,
  "BBE" : "",
  "School" : "Transmutation",
  "Incantation" : "1 action",
  "Type" : "Concentration",
  "Description" : "La cible à 18 m doit réussir un JdS de Con. ou être entravée, voire pétrifiée après 3 échecs.",
  "Classes" :["MAGICIAN", "WIZARD"]
   }</v>
      </c>
    </row>
    <row r="379" spans="1:13">
      <c r="A379">
        <v>6</v>
      </c>
      <c r="B379" t="s">
        <v>2410</v>
      </c>
      <c r="D379" t="s">
        <v>2411</v>
      </c>
      <c r="E379" t="s">
        <v>1338</v>
      </c>
      <c r="F379" t="s">
        <v>1326</v>
      </c>
      <c r="G379" t="s">
        <v>1313</v>
      </c>
      <c r="I379" t="s">
        <v>2412</v>
      </c>
      <c r="J379" t="s">
        <v>1388</v>
      </c>
      <c r="K379" s="259" t="s">
        <v>3232</v>
      </c>
      <c r="M379" t="str">
        <f t="shared" si="5"/>
        <v>"Portail magique": {
  "Name" : "Portail magique",
  "OV" : "Arcane Gate",
  "Level" : 6,
  "BBE" : "",
  "School" : "Invocation",
  "Incantation" : "1 action",
  "Type" : "Concentration",
  "Description" : "Crée 2 portails séparés de 150 m max et permet de passer de l'un à l'autre de manière transparente.",
  "Classes" :["SORCERER", "MAGICIAN", "WIZARD"]
   }</v>
      </c>
    </row>
    <row r="380" spans="1:13">
      <c r="A380">
        <v>6</v>
      </c>
      <c r="B380" t="s">
        <v>2425</v>
      </c>
      <c r="C380" t="s">
        <v>2426</v>
      </c>
      <c r="D380" t="s">
        <v>2427</v>
      </c>
      <c r="E380" t="s">
        <v>1395</v>
      </c>
      <c r="F380" t="s">
        <v>1339</v>
      </c>
      <c r="I380" t="s">
        <v>2428</v>
      </c>
      <c r="J380" t="s">
        <v>1328</v>
      </c>
      <c r="K380" s="259" t="s">
        <v>3191</v>
      </c>
      <c r="M380" t="str">
        <f t="shared" si="5"/>
        <v>"Prévoyance": {
  "Name" : "Prévoyance",
  "OV" : "Contingency",
  "Level" : 6,
  "BBE" : "Contingence",
  "School" : "Évocation",
  "Incantation" : "10 minutes",
  "Type" : "",
  "Description" : "Conditionne l'activation d'un sort de niveau 5 ou inférieur qui peut cibler le lanceur.",
  "Classes" :["MAGICIAN"]
   }</v>
      </c>
    </row>
    <row r="381" spans="1:13">
      <c r="A381">
        <v>6</v>
      </c>
      <c r="B381" t="s">
        <v>2433</v>
      </c>
      <c r="D381" t="s">
        <v>2434</v>
      </c>
      <c r="E381" t="s">
        <v>1368</v>
      </c>
      <c r="F381" t="s">
        <v>1326</v>
      </c>
      <c r="G381" t="s">
        <v>1313</v>
      </c>
      <c r="I381" t="s">
        <v>2435</v>
      </c>
      <c r="J381" t="s">
        <v>1322</v>
      </c>
      <c r="K381" s="259" t="s">
        <v>3232</v>
      </c>
      <c r="M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v>
      </c>
    </row>
    <row r="382" spans="1:13">
      <c r="A382">
        <v>6</v>
      </c>
      <c r="B382" t="s">
        <v>2466</v>
      </c>
      <c r="D382" t="s">
        <v>2467</v>
      </c>
      <c r="E382" t="s">
        <v>1319</v>
      </c>
      <c r="F382" t="s">
        <v>1326</v>
      </c>
      <c r="G382" t="s">
        <v>1313</v>
      </c>
      <c r="I382" t="s">
        <v>2468</v>
      </c>
      <c r="J382" t="s">
        <v>1322</v>
      </c>
      <c r="K382" s="259" t="s">
        <v>3178</v>
      </c>
      <c r="M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v>
      </c>
    </row>
    <row r="383" spans="1:13">
      <c r="A383">
        <v>6</v>
      </c>
      <c r="B383" t="s">
        <v>2469</v>
      </c>
      <c r="D383" t="s">
        <v>2470</v>
      </c>
      <c r="E383" t="s">
        <v>1319</v>
      </c>
      <c r="F383" t="s">
        <v>1339</v>
      </c>
      <c r="I383" t="s">
        <v>2471</v>
      </c>
      <c r="J383" t="s">
        <v>1328</v>
      </c>
      <c r="K383" s="259" t="s">
        <v>3195</v>
      </c>
      <c r="M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v>
      </c>
    </row>
    <row r="384" spans="1:13">
      <c r="A384">
        <v>6</v>
      </c>
      <c r="B384" t="s">
        <v>2498</v>
      </c>
      <c r="D384" t="s">
        <v>2499</v>
      </c>
      <c r="E384" t="s">
        <v>1395</v>
      </c>
      <c r="F384" t="s">
        <v>1326</v>
      </c>
      <c r="G384" t="s">
        <v>1313</v>
      </c>
      <c r="I384" t="s">
        <v>2500</v>
      </c>
      <c r="J384" t="s">
        <v>1328</v>
      </c>
      <c r="K384" s="259" t="s">
        <v>3189</v>
      </c>
      <c r="M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v>
      </c>
    </row>
    <row r="385" spans="1:13">
      <c r="A385">
        <v>6</v>
      </c>
      <c r="B385" t="s">
        <v>2557</v>
      </c>
      <c r="D385" t="s">
        <v>2558</v>
      </c>
      <c r="E385" t="s">
        <v>1325</v>
      </c>
      <c r="F385" t="s">
        <v>1326</v>
      </c>
      <c r="G385" t="s">
        <v>1313</v>
      </c>
      <c r="I385" t="s">
        <v>2559</v>
      </c>
      <c r="J385" t="s">
        <v>1322</v>
      </c>
      <c r="K385" s="259" t="s">
        <v>3235</v>
      </c>
      <c r="M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v>
      </c>
    </row>
    <row r="386" spans="1:13">
      <c r="A386">
        <v>6</v>
      </c>
      <c r="B386" t="s">
        <v>2560</v>
      </c>
      <c r="D386" t="s">
        <v>2561</v>
      </c>
      <c r="E386" t="s">
        <v>1325</v>
      </c>
      <c r="F386" t="s">
        <v>1326</v>
      </c>
      <c r="G386" t="s">
        <v>1313</v>
      </c>
      <c r="I386" t="s">
        <v>2562</v>
      </c>
      <c r="J386" t="s">
        <v>1322</v>
      </c>
      <c r="K386" s="259" t="s">
        <v>3235</v>
      </c>
      <c r="M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v>
      </c>
    </row>
    <row r="387" spans="1:13">
      <c r="A387">
        <v>6</v>
      </c>
      <c r="B387" t="s">
        <v>2563</v>
      </c>
      <c r="D387" t="s">
        <v>2564</v>
      </c>
      <c r="E387" t="s">
        <v>1325</v>
      </c>
      <c r="F387" t="s">
        <v>1326</v>
      </c>
      <c r="G387" t="s">
        <v>1313</v>
      </c>
      <c r="I387" t="s">
        <v>2565</v>
      </c>
      <c r="J387" t="s">
        <v>1322</v>
      </c>
      <c r="K387" s="259" t="s">
        <v>3235</v>
      </c>
      <c r="M387" t="str">
        <f t="shared" ref="M387:M450" si="6">""""&amp;B387&amp;""": {
  ""Name"" : """&amp;B387&amp;""",
  ""OV"" : """&amp;D387&amp;""",
  ""Level"" : "&amp;A387&amp;",
  ""BBE"" : """&amp;C387&amp;""",
  ""School"" : """&amp;PROPER(E387)&amp;""",
  ""Incantation"" : """&amp;F387&amp;""",
  ""Type"" : """&amp;G387&amp;H387&amp;""",
  ""Description"" : """&amp;I387&amp;""",
  ""Classes"" :["&amp;K387&amp;"]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v>
      </c>
    </row>
    <row r="388" spans="1:13">
      <c r="A388">
        <v>6</v>
      </c>
      <c r="B388" t="s">
        <v>2566</v>
      </c>
      <c r="D388" t="s">
        <v>2567</v>
      </c>
      <c r="E388" t="s">
        <v>1325</v>
      </c>
      <c r="F388" t="s">
        <v>1326</v>
      </c>
      <c r="G388" t="s">
        <v>1313</v>
      </c>
      <c r="I388" t="s">
        <v>2568</v>
      </c>
      <c r="J388" t="s">
        <v>1322</v>
      </c>
      <c r="K388" s="259" t="s">
        <v>3235</v>
      </c>
      <c r="M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v>
      </c>
    </row>
    <row r="389" spans="1:13">
      <c r="A389">
        <v>6</v>
      </c>
      <c r="B389" t="s">
        <v>2594</v>
      </c>
      <c r="C389" t="s">
        <v>2595</v>
      </c>
      <c r="D389" t="s">
        <v>2596</v>
      </c>
      <c r="E389" t="s">
        <v>1419</v>
      </c>
      <c r="F389" t="s">
        <v>1334</v>
      </c>
      <c r="G389" t="s">
        <v>1313</v>
      </c>
      <c r="I389" t="s">
        <v>2597</v>
      </c>
      <c r="J389" t="s">
        <v>1328</v>
      </c>
      <c r="K389" s="259" t="s">
        <v>3181</v>
      </c>
      <c r="M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v>
      </c>
    </row>
    <row r="390" spans="1:13">
      <c r="A390">
        <v>6</v>
      </c>
      <c r="B390" t="s">
        <v>2649</v>
      </c>
      <c r="C390" t="s">
        <v>2650</v>
      </c>
      <c r="D390" t="s">
        <v>2651</v>
      </c>
      <c r="E390" t="s">
        <v>1395</v>
      </c>
      <c r="F390" t="s">
        <v>1326</v>
      </c>
      <c r="I390" t="s">
        <v>2652</v>
      </c>
      <c r="J390" t="s">
        <v>1328</v>
      </c>
      <c r="K390" s="259" t="s">
        <v>3191</v>
      </c>
      <c r="M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v>
      </c>
    </row>
    <row r="391" spans="1:13">
      <c r="A391">
        <v>6</v>
      </c>
      <c r="B391" t="s">
        <v>2662</v>
      </c>
      <c r="D391" t="s">
        <v>2663</v>
      </c>
      <c r="E391" t="s">
        <v>1349</v>
      </c>
      <c r="F391" t="s">
        <v>1326</v>
      </c>
      <c r="I391" t="s">
        <v>2664</v>
      </c>
      <c r="J391" t="s">
        <v>1328</v>
      </c>
      <c r="K391" s="259" t="s">
        <v>3231</v>
      </c>
      <c r="M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v>
      </c>
    </row>
    <row r="392" spans="1:13">
      <c r="A392">
        <v>6</v>
      </c>
      <c r="B392" t="s">
        <v>2705</v>
      </c>
      <c r="C392" t="s">
        <v>2706</v>
      </c>
      <c r="D392" t="s">
        <v>2707</v>
      </c>
      <c r="E392" t="s">
        <v>1325</v>
      </c>
      <c r="F392" t="s">
        <v>1326</v>
      </c>
      <c r="G392" t="s">
        <v>1313</v>
      </c>
      <c r="I392" t="s">
        <v>2708</v>
      </c>
      <c r="J392" t="s">
        <v>1328</v>
      </c>
      <c r="K392" s="259" t="s">
        <v>3189</v>
      </c>
      <c r="M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v>
      </c>
    </row>
    <row r="393" spans="1:13">
      <c r="A393">
        <v>6</v>
      </c>
      <c r="B393" t="s">
        <v>2737</v>
      </c>
      <c r="D393" t="s">
        <v>2738</v>
      </c>
      <c r="E393" t="s">
        <v>1325</v>
      </c>
      <c r="F393" t="s">
        <v>1326</v>
      </c>
      <c r="G393" t="s">
        <v>1313</v>
      </c>
      <c r="I393" t="s">
        <v>2739</v>
      </c>
      <c r="J393" t="s">
        <v>1322</v>
      </c>
      <c r="K393" s="259" t="s">
        <v>3191</v>
      </c>
      <c r="M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v>
      </c>
    </row>
    <row r="394" spans="1:13">
      <c r="A394">
        <v>6</v>
      </c>
      <c r="B394" t="s">
        <v>2743</v>
      </c>
      <c r="C394" t="s">
        <v>2744</v>
      </c>
      <c r="D394" t="s">
        <v>2745</v>
      </c>
      <c r="E394" t="s">
        <v>1338</v>
      </c>
      <c r="F394" t="s">
        <v>1326</v>
      </c>
      <c r="I394" t="s">
        <v>2746</v>
      </c>
      <c r="J394" t="s">
        <v>1328</v>
      </c>
      <c r="K394" s="259" t="s">
        <v>3178</v>
      </c>
      <c r="M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v>
      </c>
    </row>
    <row r="395" spans="1:13">
      <c r="A395">
        <v>6</v>
      </c>
      <c r="B395" t="s">
        <v>2752</v>
      </c>
      <c r="C395" t="s">
        <v>2753</v>
      </c>
      <c r="D395" t="s">
        <v>2754</v>
      </c>
      <c r="E395" t="s">
        <v>1361</v>
      </c>
      <c r="F395" t="s">
        <v>1334</v>
      </c>
      <c r="I395" t="s">
        <v>2755</v>
      </c>
      <c r="J395" t="s">
        <v>1328</v>
      </c>
      <c r="K395" s="259" t="s">
        <v>3191</v>
      </c>
      <c r="M395" t="str">
        <f t="shared" si="6"/>
        <v>"Urne magique": {
  "Name" : "Urne magique",
  "OV" : "Magic Jar",
  "Level" : 6,
  "BBE" : "Possession",
  "School" : "Nécromancie",
  "Incantation" : "1 minute",
  "Type" : "",
  "Description" : "Le lanceur projette son âme dans une urne pour ensuite retourner dans son corps ou posséder le corps d'un humanoïde.",
  "Classes" :["MAGICIAN"]
   }</v>
      </c>
    </row>
    <row r="396" spans="1:13">
      <c r="A396">
        <v>6</v>
      </c>
      <c r="B396" t="s">
        <v>2772</v>
      </c>
      <c r="D396" t="s">
        <v>2773</v>
      </c>
      <c r="E396" t="s">
        <v>1419</v>
      </c>
      <c r="F396" t="s">
        <v>1326</v>
      </c>
      <c r="I396" t="s">
        <v>2774</v>
      </c>
      <c r="J396" t="s">
        <v>1328</v>
      </c>
      <c r="K396" s="259" t="s">
        <v>3247</v>
      </c>
      <c r="M396" t="str">
        <f t="shared" si="6"/>
        <v>"Vision suprême": {
  "Name" : "Vision suprême",
  "OV" : "True Seeing",
  "Level" : 6,
  "BBE" : "",
  "School" : "Divination",
  "Incantation" : "1 action",
  "Type" : "",
  "Description" : "La cible obtient vision véritable, voit les portes secrètes magiques et dans le plan éthéré.",
  "Classes" :["BARD",  "CLERK", "SORCERER", "MAGICIAN", "WIZARD"]
   }</v>
      </c>
    </row>
    <row r="397" spans="1:13">
      <c r="A397">
        <v>7</v>
      </c>
      <c r="B397" t="s">
        <v>1482</v>
      </c>
      <c r="C397" t="s">
        <v>1483</v>
      </c>
      <c r="D397" t="s">
        <v>1484</v>
      </c>
      <c r="E397" t="s">
        <v>1395</v>
      </c>
      <c r="F397" t="s">
        <v>1326</v>
      </c>
      <c r="G397" t="s">
        <v>1313</v>
      </c>
      <c r="I397" t="s">
        <v>1485</v>
      </c>
      <c r="J397" t="s">
        <v>1328</v>
      </c>
      <c r="K397" s="259" t="s">
        <v>3188</v>
      </c>
      <c r="M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v>
      </c>
    </row>
    <row r="398" spans="1:13">
      <c r="A398">
        <v>7</v>
      </c>
      <c r="B398" t="s">
        <v>1489</v>
      </c>
      <c r="D398" t="s">
        <v>1490</v>
      </c>
      <c r="E398" t="s">
        <v>1395</v>
      </c>
      <c r="F398" t="s">
        <v>1326</v>
      </c>
      <c r="I398" t="s">
        <v>1491</v>
      </c>
      <c r="J398" t="s">
        <v>1328</v>
      </c>
      <c r="K398" s="259" t="s">
        <v>3241</v>
      </c>
      <c r="M398" t="str">
        <f t="shared" si="6"/>
        <v>"Cage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v>
      </c>
    </row>
    <row r="399" spans="1:13">
      <c r="A399">
        <v>7</v>
      </c>
      <c r="B399" t="s">
        <v>1528</v>
      </c>
      <c r="D399" t="s">
        <v>1529</v>
      </c>
      <c r="E399" t="s">
        <v>1338</v>
      </c>
      <c r="F399" t="s">
        <v>1326</v>
      </c>
      <c r="I399" t="s">
        <v>1530</v>
      </c>
      <c r="J399" t="s">
        <v>1328</v>
      </c>
      <c r="K399" s="259" t="s">
        <v>3253</v>
      </c>
      <c r="M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v>
      </c>
    </row>
    <row r="400" spans="1:13">
      <c r="A400">
        <v>7</v>
      </c>
      <c r="B400" t="s">
        <v>1666</v>
      </c>
      <c r="D400" t="s">
        <v>1667</v>
      </c>
      <c r="E400" t="s">
        <v>1395</v>
      </c>
      <c r="F400" t="s">
        <v>1326</v>
      </c>
      <c r="I400" t="s">
        <v>1668</v>
      </c>
      <c r="J400" t="s">
        <v>1322</v>
      </c>
      <c r="K400" s="259" t="s">
        <v>3232</v>
      </c>
      <c r="M400" t="str">
        <f t="shared" si="6"/>
        <v>"Couronne d'étoiles": {
  "Name" : "Couronne d'étoiles",
  "OV" : "Crown of Stars",
  "Level" : 7,
  "BBE" : "",
  "School" : "Évocation",
  "Incantation" : "1 action",
  "Type" : "",
  "Description" : "Si l'attaque avec un sort touche, 7 atomes infligent chacun 4d12 dégâts radiants (+1 atome/niv).",
  "Classes" :["SORCERER", "MAGICIAN", "WIZARD"]
   }</v>
      </c>
    </row>
    <row r="401" spans="1:13">
      <c r="A401">
        <v>7</v>
      </c>
      <c r="B401" t="s">
        <v>1740</v>
      </c>
      <c r="C401" t="s">
        <v>1741</v>
      </c>
      <c r="D401" t="s">
        <v>1742</v>
      </c>
      <c r="E401" t="s">
        <v>1325</v>
      </c>
      <c r="F401" t="s">
        <v>1326</v>
      </c>
      <c r="I401" t="s">
        <v>1743</v>
      </c>
      <c r="J401" t="s">
        <v>1328</v>
      </c>
      <c r="K401" s="259" t="s">
        <v>3191</v>
      </c>
      <c r="M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"Classes" :["MAGICIAN"]
   }</v>
      </c>
    </row>
    <row r="402" spans="1:13">
      <c r="A402">
        <v>7</v>
      </c>
      <c r="B402" t="s">
        <v>1755</v>
      </c>
      <c r="D402" t="s">
        <v>1756</v>
      </c>
      <c r="E402" t="s">
        <v>1361</v>
      </c>
      <c r="F402" t="s">
        <v>1326</v>
      </c>
      <c r="I402" t="s">
        <v>1757</v>
      </c>
      <c r="J402" t="s">
        <v>1328</v>
      </c>
      <c r="K402" s="259" t="s">
        <v>3232</v>
      </c>
      <c r="M402" t="str">
        <f t="shared" si="6"/>
        <v>"Doigt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v>
      </c>
    </row>
    <row r="403" spans="1:13">
      <c r="A403">
        <v>7</v>
      </c>
      <c r="B403" t="s">
        <v>1825</v>
      </c>
      <c r="D403" t="s">
        <v>1826</v>
      </c>
      <c r="E403" t="s">
        <v>1395</v>
      </c>
      <c r="F403" t="s">
        <v>1326</v>
      </c>
      <c r="G403" t="s">
        <v>1313</v>
      </c>
      <c r="I403" t="s">
        <v>1827</v>
      </c>
      <c r="J403" t="s">
        <v>1328</v>
      </c>
      <c r="K403" s="259" t="s">
        <v>3195</v>
      </c>
      <c r="M403" t="str">
        <f t="shared" si="6"/>
        <v>"Épée de Mordenkainen": {
  "Name" : "Épée de Mordenkainen",
  "OV" : "Mordenkainen's Sword",
  "Level" : 7,
  "BBE" : "",
  "School" : "Évocation",
  "Incantation" : "1 action",
  "Type" : "Concentration",
  "Description" : "Si l'attaque avec un sort touche, inflige 3d10 dégâts de force. L'épée peut se déplacer.",
  "Classes" :["BARD", "MAGICIAN"]
   }</v>
      </c>
    </row>
    <row r="404" spans="1:13">
      <c r="A404">
        <v>7</v>
      </c>
      <c r="B404" t="s">
        <v>1921</v>
      </c>
      <c r="D404" t="s">
        <v>1922</v>
      </c>
      <c r="E404" t="s">
        <v>1325</v>
      </c>
      <c r="F404" t="s">
        <v>1326</v>
      </c>
      <c r="I404" t="s">
        <v>1923</v>
      </c>
      <c r="J404" t="s">
        <v>1328</v>
      </c>
      <c r="K404" s="259" t="s">
        <v>3231</v>
      </c>
      <c r="M404" t="str">
        <f t="shared" si="6"/>
        <v>"Forme éthérée": {
  "Name" : "Forme éthérée",
  "OV" : "Etherealness",
  "Level" : 7,
  "BBE" : "",
  "School" : "Transmutation",
  "Incantation" : "1 action",
  "Type" : "",
  "Description" : "Le lanceur est projetté dans le plan éthéré (nbre de créatures/niv).",
  "Classes" :["BARD", "SORCERER", "MAGICIAN", "WIZARD"]
   }</v>
      </c>
    </row>
    <row r="405" spans="1:13">
      <c r="A405">
        <v>7</v>
      </c>
      <c r="B405" t="s">
        <v>2050</v>
      </c>
      <c r="D405" t="s">
        <v>2051</v>
      </c>
      <c r="E405" t="s">
        <v>1325</v>
      </c>
      <c r="F405" t="s">
        <v>1326</v>
      </c>
      <c r="G405" t="s">
        <v>1313</v>
      </c>
      <c r="I405" t="s">
        <v>2052</v>
      </c>
      <c r="J405" t="s">
        <v>1328</v>
      </c>
      <c r="K405" s="259" t="s">
        <v>3189</v>
      </c>
      <c r="M405" t="str">
        <f t="shared" si="6"/>
        <v>"Inversion de la gravité": {
  "Name" : "Inversion de la gravité",
  "OV" : "Reverse Gravity",
  "Level" : 7,
  "BBE" : "",
  "School" : "Transmutation",
  "Incantation" : "1 action",
  "Type" : "Concentration",
  "Description" : "Inverse la gravité dans un cylindre de 30 x 30 m.",
  "Classes" :["DRUID", "SORCERER", "MAGICIAN"]
   }</v>
      </c>
    </row>
    <row r="406" spans="1:13">
      <c r="A406">
        <v>7</v>
      </c>
      <c r="B406" t="s">
        <v>2075</v>
      </c>
      <c r="C406" t="s">
        <v>2076</v>
      </c>
      <c r="D406" t="s">
        <v>2077</v>
      </c>
      <c r="E406" t="s">
        <v>1338</v>
      </c>
      <c r="F406" t="s">
        <v>1334</v>
      </c>
      <c r="G406" t="s">
        <v>1313</v>
      </c>
      <c r="I406" t="s">
        <v>2078</v>
      </c>
      <c r="J406" t="s">
        <v>1328</v>
      </c>
      <c r="K406" s="259" t="s">
        <v>3175</v>
      </c>
      <c r="M406" t="str">
        <f t="shared" si="6"/>
        <v>"Invocation de céleste": {
  "Name" : "Invocation de céleste",
  "OV" : "Conjure Celestial",
  "Level" : 7,
  "BBE" : "Invoquer un céleste",
  "School" : "Invocation",
  "Incantation" : "1 minute",
  "Type" : "Concentration",
  "Description" : "Invoque 1 céleste FP 4 amical (FP +1/niv).",
  "Classes" :[ "CLERK"]
   }</v>
      </c>
    </row>
    <row r="407" spans="1:13">
      <c r="A407">
        <v>7</v>
      </c>
      <c r="B407" t="s">
        <v>2193</v>
      </c>
      <c r="D407" t="s">
        <v>2194</v>
      </c>
      <c r="E407" t="s">
        <v>1338</v>
      </c>
      <c r="F407" t="s">
        <v>1334</v>
      </c>
      <c r="I407" t="s">
        <v>2195</v>
      </c>
      <c r="J407" t="s">
        <v>1328</v>
      </c>
      <c r="K407" s="259" t="s">
        <v>3195</v>
      </c>
      <c r="M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v>
      </c>
    </row>
    <row r="408" spans="1:13">
      <c r="A408">
        <v>7</v>
      </c>
      <c r="B408" t="s">
        <v>2230</v>
      </c>
      <c r="D408" t="s">
        <v>2231</v>
      </c>
      <c r="E408" t="s">
        <v>1368</v>
      </c>
      <c r="F408" t="s">
        <v>1339</v>
      </c>
      <c r="I408" t="s">
        <v>2232</v>
      </c>
      <c r="J408" t="s">
        <v>1328</v>
      </c>
      <c r="K408" s="259" t="s">
        <v>3196</v>
      </c>
      <c r="M408" t="str">
        <f t="shared" si="6"/>
        <v>"Mirage": {
  "Name" : "Mirage",
  "OV" : "Mirage Arcane",
  "Level" : 7,
  "BBE" : "",
  "School" : "Illusion",
  "Incantation" : "10 minutes",
  "Type" : "",
  "Description" : "Transforme l'apparence (à la vue, à l'ouïe, à l'odorat et au toucher) d'un carré de 1,5 km.",
  "Classes" :["BARD", "DRUID", "MAGICIAN"]
   }</v>
      </c>
    </row>
    <row r="409" spans="1:13">
      <c r="A409">
        <v>7</v>
      </c>
      <c r="B409" t="s">
        <v>2260</v>
      </c>
      <c r="D409" t="s">
        <v>2261</v>
      </c>
      <c r="E409" t="s">
        <v>1349</v>
      </c>
      <c r="F409" t="s">
        <v>1326</v>
      </c>
      <c r="I409" t="s">
        <v>2262</v>
      </c>
      <c r="J409" t="s">
        <v>1322</v>
      </c>
      <c r="K409" s="259" t="s">
        <v>3232</v>
      </c>
      <c r="M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v>
      </c>
    </row>
    <row r="410" spans="1:13">
      <c r="A410">
        <v>7</v>
      </c>
      <c r="B410" t="s">
        <v>2356</v>
      </c>
      <c r="D410" t="s">
        <v>2357</v>
      </c>
      <c r="E410" t="s">
        <v>1395</v>
      </c>
      <c r="F410" t="s">
        <v>1391</v>
      </c>
      <c r="I410" t="s">
        <v>2358</v>
      </c>
      <c r="J410" t="s">
        <v>1328</v>
      </c>
      <c r="K410" s="259" t="s">
        <v>3175</v>
      </c>
      <c r="M410" t="str">
        <f t="shared" si="6"/>
        <v>"Parole divine": {
  "Name" : "Parole divine",
  "OV" : "Divine Word",
  "Level" : 7,
  "BBE" : "",
  "School" : "Évocation",
  "Incantation" : "1 action bonus",
  "Type" : "",
  "Description" : "Les cibles doivent réussir un JdS de Cha. ou subir un effet (assourdi, aveuglé, etc). Certaines créatures sont bannies.",
  "Classes" :[ "CLERK"]
   }</v>
      </c>
    </row>
    <row r="411" spans="1:13">
      <c r="A411">
        <v>7</v>
      </c>
      <c r="B411" t="s">
        <v>2446</v>
      </c>
      <c r="C411" t="s">
        <v>2447</v>
      </c>
      <c r="D411" t="s">
        <v>2448</v>
      </c>
      <c r="E411" t="s">
        <v>1368</v>
      </c>
      <c r="F411" t="s">
        <v>1326</v>
      </c>
      <c r="G411" t="s">
        <v>1313</v>
      </c>
      <c r="I411" t="s">
        <v>2449</v>
      </c>
      <c r="J411" t="s">
        <v>1328</v>
      </c>
      <c r="K411" s="259" t="s">
        <v>3195</v>
      </c>
      <c r="M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v>
      </c>
    </row>
    <row r="412" spans="1:13">
      <c r="A412">
        <v>7</v>
      </c>
      <c r="B412" t="s">
        <v>2507</v>
      </c>
      <c r="C412" t="s">
        <v>2508</v>
      </c>
      <c r="D412" t="s">
        <v>2509</v>
      </c>
      <c r="E412" t="s">
        <v>1395</v>
      </c>
      <c r="F412" t="s">
        <v>1326</v>
      </c>
      <c r="I412" t="s">
        <v>2510</v>
      </c>
      <c r="J412" t="s">
        <v>1328</v>
      </c>
      <c r="K412" s="259" t="s">
        <v>3188</v>
      </c>
      <c r="M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v>
      </c>
    </row>
    <row r="413" spans="1:13">
      <c r="A413">
        <v>7</v>
      </c>
      <c r="B413" t="s">
        <v>2518</v>
      </c>
      <c r="D413" t="s">
        <v>2519</v>
      </c>
      <c r="E413" t="s">
        <v>1325</v>
      </c>
      <c r="F413" t="s">
        <v>1334</v>
      </c>
      <c r="I413" t="s">
        <v>2520</v>
      </c>
      <c r="J413" t="s">
        <v>1328</v>
      </c>
      <c r="K413" s="259" t="s">
        <v>3181</v>
      </c>
      <c r="M413" t="str">
        <f t="shared" si="6"/>
        <v>"Régénération": {
  "Name" : "Régénération",
  "OV" : "Regenerate",
  "Level" : 7,
  "BBE" : "",
  "School" : "Transmutation",
  "Incantation" : "1 minute",
  "Type" : "",
  "Description" : "La cible récupère 4d8+15 pv puis 1 pv par round et ses membres sectionnés repoussent.",
  "Classes" :["BARD",  "CLERK", "DRUID"]
   }</v>
      </c>
    </row>
    <row r="414" spans="1:13">
      <c r="A414">
        <v>7</v>
      </c>
      <c r="B414" t="s">
        <v>2548</v>
      </c>
      <c r="D414" t="s">
        <v>2549</v>
      </c>
      <c r="E414" t="s">
        <v>1361</v>
      </c>
      <c r="F414" t="s">
        <v>1372</v>
      </c>
      <c r="I414" t="s">
        <v>2550</v>
      </c>
      <c r="J414" t="s">
        <v>1328</v>
      </c>
      <c r="K414" s="259" t="s">
        <v>3176</v>
      </c>
      <c r="M414" t="str">
        <f t="shared" si="6"/>
        <v>"Résurrection": {
  "Name" : "Résurrection",
  "OV" : "Resurrection",
  "Level" : 7,
  "BBE" : "",
  "School" : "Nécromancie",
  "Incantation" : "1 heure",
  "Type" : "",
  "Description" : "Ramène à la vie (pv max) une créature morte depuis moins de 100 ans (sauf vieillesse). Restaure les parties du corps amputées.",
  "Classes" :["BARD",  "CLERK"]
   }</v>
      </c>
    </row>
    <row r="415" spans="1:13">
      <c r="A415">
        <v>7</v>
      </c>
      <c r="B415" t="s">
        <v>2613</v>
      </c>
      <c r="D415" t="s">
        <v>2614</v>
      </c>
      <c r="E415" t="s">
        <v>1368</v>
      </c>
      <c r="F415" t="s">
        <v>2615</v>
      </c>
      <c r="I415" t="s">
        <v>2616</v>
      </c>
      <c r="J415" t="s">
        <v>1328</v>
      </c>
      <c r="K415" s="259" t="s">
        <v>3191</v>
      </c>
      <c r="M415" t="str">
        <f t="shared" si="6"/>
        <v>"Simulacre": {
  "Name" : "Simulacre",
  "OV" : "Simulacrum",
  "Level" : 7,
  "BBE" : "",
  "School" : "Illusion",
  "Incantation" : "12 heures",
  "Type" : "",
  "Description" : "Crée un double d'une bête ou d'un humanoïde avec les mêmes capacités, la moitié des pv et sans équipement.",
  "Classes" :["MAGICIAN"]
   }</v>
      </c>
    </row>
    <row r="416" spans="1:13">
      <c r="A416">
        <v>7</v>
      </c>
      <c r="B416" t="s">
        <v>2665</v>
      </c>
      <c r="D416" t="s">
        <v>2666</v>
      </c>
      <c r="E416" t="s">
        <v>1319</v>
      </c>
      <c r="F416" t="s">
        <v>1334</v>
      </c>
      <c r="I416" t="s">
        <v>2667</v>
      </c>
      <c r="J416" t="s">
        <v>1328</v>
      </c>
      <c r="K416" s="259" t="s">
        <v>3199</v>
      </c>
      <c r="M416" t="str">
        <f t="shared" si="6"/>
        <v>"Symbole": {
  "Name" : "Symbole",
  "OV" : "Symbol",
  "Level" : 7,
  "BBE" : "",
  "School" : "Abjuration",
  "Incantation" : "1 minute",
  "Type" : "",
  "Description" : "Défini le déclencheur et l'effet d'un glyphe sur un objet (mort, discorde, peur, désespoir, démence, douleur, sommeil, etc).",
  "Classes" :["BARD",  "CLERK", "MAGICIAN"]
   }</v>
      </c>
    </row>
    <row r="417" spans="1:13">
      <c r="A417">
        <v>7</v>
      </c>
      <c r="B417" t="s">
        <v>2674</v>
      </c>
      <c r="D417" t="s">
        <v>2675</v>
      </c>
      <c r="E417" t="s">
        <v>1338</v>
      </c>
      <c r="F417" t="s">
        <v>1326</v>
      </c>
      <c r="I417" t="s">
        <v>2676</v>
      </c>
      <c r="J417" t="s">
        <v>1328</v>
      </c>
      <c r="K417" s="259" t="s">
        <v>3187</v>
      </c>
      <c r="M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v>
      </c>
    </row>
    <row r="418" spans="1:13">
      <c r="A418">
        <v>7</v>
      </c>
      <c r="B418" t="s">
        <v>2677</v>
      </c>
      <c r="D418" t="s">
        <v>2678</v>
      </c>
      <c r="E418" t="s">
        <v>1395</v>
      </c>
      <c r="F418" t="s">
        <v>1326</v>
      </c>
      <c r="I418" t="s">
        <v>2679</v>
      </c>
      <c r="J418" t="s">
        <v>1328</v>
      </c>
      <c r="K418" s="259" t="s">
        <v>3186</v>
      </c>
      <c r="M418" t="str">
        <f t="shared" si="6"/>
        <v>"Tempête de feu": {
  "Name" : "Tempête de feu",
  "OV" : "Fire Storm",
  "Level" : 7,
  "BBE" : "",
  "School" : "Évocation",
  "Incantation" : "1 action",
  "Type" : "",
  "Description" : "Les créatures dans dix cubes de 3 m doivent réussir un JdS de Dex. ou subir 7d10 dégâts de feu.",
  "Classes" :[ "CLERK", "DRUID", "SORCERER"]
   }</v>
      </c>
    </row>
    <row r="419" spans="1:13">
      <c r="A419">
        <v>7</v>
      </c>
      <c r="B419" t="s">
        <v>2689</v>
      </c>
      <c r="D419" t="s">
        <v>2690</v>
      </c>
      <c r="E419" t="s">
        <v>1338</v>
      </c>
      <c r="F419" t="s">
        <v>1372</v>
      </c>
      <c r="I419" t="s">
        <v>2691</v>
      </c>
      <c r="J419" t="s">
        <v>1322</v>
      </c>
      <c r="K419" s="259" t="s">
        <v>3175</v>
      </c>
      <c r="M419" t="str">
        <f t="shared" si="6"/>
        <v>"Temple des dieux": {
  "Name" : "Temple des dieux",
  "OV" : "Temple of the Gods",
  "Level" : 7,
  "BBE" : "",
  "School" : "Invocation",
  "Incantation" : "1 heure",
  "Type" : "",
  "Description" : "Fait apparaitre un temple dédié à un dieu sur une surface de 36 x 36 m pour 1 jour.",
  "Classes" :[ "CLERK"]
   }</v>
      </c>
    </row>
    <row r="420" spans="1:13">
      <c r="A420">
        <v>7</v>
      </c>
      <c r="B420" t="s">
        <v>2725</v>
      </c>
      <c r="D420" t="s">
        <v>2726</v>
      </c>
      <c r="E420" t="s">
        <v>1395</v>
      </c>
      <c r="F420" t="s">
        <v>1326</v>
      </c>
      <c r="G420" t="s">
        <v>1313</v>
      </c>
      <c r="I420" t="s">
        <v>2727</v>
      </c>
      <c r="J420" t="s">
        <v>1322</v>
      </c>
      <c r="K420" s="259" t="s">
        <v>3189</v>
      </c>
      <c r="M420" t="str">
        <f t="shared" si="6"/>
        <v>"Tourbillon": {
  "Name" : "Tourbillon",
  "OV" : "Whirlwind",
  "Level" : 7,
  "BBE" : "",
  "School" : "Évocation",
  "Incantation" : "1 action",
  "Type" : "Concentration",
  "Description" : "Les créatures dans un cylindre de 3 x 9 m doivent réussir un JdS de Dex. ou subir 10d6 dégâts contondants.",
  "Classes" :["DRUID", "SORCERER", "MAGICIAN"]
   }</v>
      </c>
    </row>
    <row r="421" spans="1:13">
      <c r="A421">
        <v>8</v>
      </c>
      <c r="B421" t="s">
        <v>1445</v>
      </c>
      <c r="D421" t="s">
        <v>1446</v>
      </c>
      <c r="E421" t="s">
        <v>1319</v>
      </c>
      <c r="F421" t="s">
        <v>1326</v>
      </c>
      <c r="G421" t="s">
        <v>1313</v>
      </c>
      <c r="I421" t="s">
        <v>1447</v>
      </c>
      <c r="J421" t="s">
        <v>1328</v>
      </c>
      <c r="K421" s="259" t="s">
        <v>3175</v>
      </c>
      <c r="M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"Classes" :[ "CLERK"]
   }</v>
      </c>
    </row>
    <row r="422" spans="1:13">
      <c r="A422">
        <v>8</v>
      </c>
      <c r="B422" t="s">
        <v>1448</v>
      </c>
      <c r="D422" t="s">
        <v>1449</v>
      </c>
      <c r="E422" t="s">
        <v>1325</v>
      </c>
      <c r="F422" t="s">
        <v>1326</v>
      </c>
      <c r="I422" t="s">
        <v>1450</v>
      </c>
      <c r="J422" t="s">
        <v>1328</v>
      </c>
      <c r="K422" s="259" t="s">
        <v>3243</v>
      </c>
      <c r="M422" t="str">
        <f t="shared" si="6"/>
        <v>"Bagou": {
  "Name" : "Bagou",
  "OV" : "Glibness",
  "Level" : 8,
  "BBE" : "",
  "School" : "Transmutation",
  "Incantation" : "1 action",
  "Type" : "",
  "Description" : "Donne 15 à un jet de Charisme et masque les mensonges lors d'une détection magique.",
  "Classes" :["BARD", "WIZARD"]
   }</v>
      </c>
    </row>
    <row r="423" spans="1:13">
      <c r="A423">
        <v>8</v>
      </c>
      <c r="B423" t="s">
        <v>1522</v>
      </c>
      <c r="D423" t="s">
        <v>1523</v>
      </c>
      <c r="E423" t="s">
        <v>1319</v>
      </c>
      <c r="F423" t="s">
        <v>1326</v>
      </c>
      <c r="G423" t="s">
        <v>1313</v>
      </c>
      <c r="I423" t="s">
        <v>1524</v>
      </c>
      <c r="J423" t="s">
        <v>1328</v>
      </c>
      <c r="K423" s="259" t="s">
        <v>3197</v>
      </c>
      <c r="M423" t="str">
        <f t="shared" si="6"/>
        <v>"Champ antimagie": {
  "Name" : "Champ antimagie",
  "OV" : "Antimagic Field",
  "Level" : 8,
  "BBE" : "",
  "School" : "Abjuration",
  "Incantation" : "1 action",
  "Type" : "Concentration",
  "Description" : "Crée une sphère de 3 m de rayon dans laquelle les sorts et les objets magiques ne fonctionnent plus.",
  "Classes" :[ "CLERK", "MAGICIAN"]
   }</v>
      </c>
    </row>
    <row r="424" spans="1:13">
      <c r="A424">
        <v>8</v>
      </c>
      <c r="B424" t="s">
        <v>1573</v>
      </c>
      <c r="D424" t="s">
        <v>1573</v>
      </c>
      <c r="E424" t="s">
        <v>1361</v>
      </c>
      <c r="F424" t="s">
        <v>1372</v>
      </c>
      <c r="I424" t="s">
        <v>1574</v>
      </c>
      <c r="J424" t="s">
        <v>1328</v>
      </c>
      <c r="K424" s="259" t="s">
        <v>3191</v>
      </c>
      <c r="M424" t="str">
        <f t="shared" si="6"/>
        <v>"Clone": {
  "Name" : "Clone",
  "OV" : "Clone",
  "Level" : 8,
  "BBE" : "",
  "School" : "Nécromancie",
  "Incantation" : "1 heure",
  "Type" : "",
  "Description" : "Crée en 120 jours le double inerte d'une créature vivante. Si la créature originale meurt, son âme est transférée dans le clone.",
  "Classes" :["MAGICIAN"]
   }</v>
      </c>
    </row>
    <row r="425" spans="1:13">
      <c r="A425">
        <v>8</v>
      </c>
      <c r="B425" t="s">
        <v>1641</v>
      </c>
      <c r="D425" t="s">
        <v>1642</v>
      </c>
      <c r="E425" t="s">
        <v>1325</v>
      </c>
      <c r="F425" t="s">
        <v>1339</v>
      </c>
      <c r="G425" t="s">
        <v>1313</v>
      </c>
      <c r="I425" t="s">
        <v>1643</v>
      </c>
      <c r="J425" t="s">
        <v>1328</v>
      </c>
      <c r="K425" s="259" t="s">
        <v>3202</v>
      </c>
      <c r="M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v>
      </c>
    </row>
    <row r="426" spans="1:13">
      <c r="A426">
        <v>8</v>
      </c>
      <c r="B426" t="s">
        <v>1719</v>
      </c>
      <c r="D426" t="s">
        <v>1720</v>
      </c>
      <c r="E426" t="s">
        <v>1338</v>
      </c>
      <c r="F426" t="s">
        <v>1326</v>
      </c>
      <c r="I426" t="s">
        <v>1721</v>
      </c>
      <c r="J426" t="s">
        <v>1328</v>
      </c>
      <c r="K426" s="259" t="s">
        <v>3236</v>
      </c>
      <c r="M426" t="str">
        <f t="shared" si="6"/>
        <v>"Demi-plan": {
  "Name" : "Demi-plan",
  "OV" : "Demiplane",
  "Level" : 8,
  "BBE" : "",
  "School" : "Invocation",
  "Incantation" : "1 action",
  "Type" : "",
  "Description" : "Crée une porte qui conduit à un demi-plan (cube de 9 m). Les créatures encore dans le demi-plan à la fin du sort sont piégées.",
  "Classes" :["MAGICIAN", "WIZARD"]
   }</v>
      </c>
    </row>
    <row r="427" spans="1:13">
      <c r="A427">
        <v>8</v>
      </c>
      <c r="B427" t="s">
        <v>1766</v>
      </c>
      <c r="C427" t="s">
        <v>1767</v>
      </c>
      <c r="D427" t="s">
        <v>1768</v>
      </c>
      <c r="E427" t="s">
        <v>1349</v>
      </c>
      <c r="F427" t="s">
        <v>1326</v>
      </c>
      <c r="G427" t="s">
        <v>1313</v>
      </c>
      <c r="I427" t="s">
        <v>1769</v>
      </c>
      <c r="J427" t="s">
        <v>1328</v>
      </c>
      <c r="K427" s="259" t="s">
        <v>3231</v>
      </c>
      <c r="M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v>
      </c>
    </row>
    <row r="428" spans="1:13">
      <c r="A428">
        <v>8</v>
      </c>
      <c r="B428" t="s">
        <v>1774</v>
      </c>
      <c r="D428" t="s">
        <v>1775</v>
      </c>
      <c r="E428" t="s">
        <v>1368</v>
      </c>
      <c r="F428" t="s">
        <v>1326</v>
      </c>
      <c r="G428" t="s">
        <v>1313</v>
      </c>
      <c r="I428" t="s">
        <v>1776</v>
      </c>
      <c r="J428" t="s">
        <v>1322</v>
      </c>
      <c r="K428" s="259" t="s">
        <v>3191</v>
      </c>
      <c r="M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v>
      </c>
    </row>
    <row r="429" spans="1:13">
      <c r="A429">
        <v>8</v>
      </c>
      <c r="B429" t="s">
        <v>1797</v>
      </c>
      <c r="D429" t="s">
        <v>1798</v>
      </c>
      <c r="E429" t="s">
        <v>1395</v>
      </c>
      <c r="F429" t="s">
        <v>1326</v>
      </c>
      <c r="I429" t="s">
        <v>1799</v>
      </c>
      <c r="J429" t="s">
        <v>1328</v>
      </c>
      <c r="K429" s="259" t="s">
        <v>3189</v>
      </c>
      <c r="M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v>
      </c>
    </row>
    <row r="430" spans="1:13">
      <c r="A430">
        <v>8</v>
      </c>
      <c r="B430" t="s">
        <v>1834</v>
      </c>
      <c r="D430" t="s">
        <v>1835</v>
      </c>
      <c r="E430" t="s">
        <v>1349</v>
      </c>
      <c r="F430" t="s">
        <v>1326</v>
      </c>
      <c r="I430" t="s">
        <v>1836</v>
      </c>
      <c r="J430" t="s">
        <v>1328</v>
      </c>
      <c r="K430" s="259" t="s">
        <v>3250</v>
      </c>
      <c r="M430" t="str">
        <f t="shared" si="6"/>
        <v>"Esprit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v>
      </c>
    </row>
    <row r="431" spans="1:13">
      <c r="A431">
        <v>8</v>
      </c>
      <c r="B431" t="s">
        <v>1234</v>
      </c>
      <c r="D431" t="s">
        <v>1840</v>
      </c>
      <c r="E431" t="s">
        <v>1319</v>
      </c>
      <c r="F431" t="s">
        <v>1326</v>
      </c>
      <c r="I431" t="s">
        <v>1841</v>
      </c>
      <c r="J431" t="s">
        <v>1328</v>
      </c>
      <c r="K431" s="259" t="s">
        <v>3195</v>
      </c>
      <c r="M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v>
      </c>
    </row>
    <row r="432" spans="1:13">
      <c r="A432">
        <v>8</v>
      </c>
      <c r="B432" t="s">
        <v>1911</v>
      </c>
      <c r="C432" t="s">
        <v>1912</v>
      </c>
      <c r="D432" t="s">
        <v>1913</v>
      </c>
      <c r="E432" t="s">
        <v>1361</v>
      </c>
      <c r="F432" t="s">
        <v>1326</v>
      </c>
      <c r="I432" t="s">
        <v>1914</v>
      </c>
      <c r="J432" t="s">
        <v>1322</v>
      </c>
      <c r="K432" s="259" t="s">
        <v>3188</v>
      </c>
      <c r="M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v>
      </c>
    </row>
    <row r="433" spans="1:13">
      <c r="A433">
        <v>8</v>
      </c>
      <c r="B433" t="s">
        <v>1927</v>
      </c>
      <c r="D433" t="s">
        <v>1928</v>
      </c>
      <c r="E433" t="s">
        <v>1325</v>
      </c>
      <c r="F433" t="s">
        <v>1326</v>
      </c>
      <c r="G433" t="s">
        <v>1313</v>
      </c>
      <c r="I433" t="s">
        <v>1929</v>
      </c>
      <c r="J433" t="s">
        <v>1328</v>
      </c>
      <c r="K433" s="259" t="s">
        <v>3178</v>
      </c>
      <c r="M433" t="str">
        <f t="shared" si="6"/>
        <v>"Formes animales": {
  "Name" : "Formes animales",
  "OV" : "Animal Shapes",
  "Level" : 8,
  "BBE" : "",
  "School" : "Transmutation",
  "Incantation" : "1 action",
  "Type" : "Concentration",
  "Description" : "Les cibles consentantes à 9 m se transforment en bêtes de FP 4 ou inférieur.",
  "Classes" :["DRUID"]
   }</v>
      </c>
    </row>
    <row r="434" spans="1:13">
      <c r="A434">
        <v>8</v>
      </c>
      <c r="B434" t="s">
        <v>1930</v>
      </c>
      <c r="D434" t="s">
        <v>1931</v>
      </c>
      <c r="E434" t="s">
        <v>1338</v>
      </c>
      <c r="F434" t="s">
        <v>1334</v>
      </c>
      <c r="I434" t="s">
        <v>1932</v>
      </c>
      <c r="J434" t="s">
        <v>1322</v>
      </c>
      <c r="K434" s="259" t="s">
        <v>3191</v>
      </c>
      <c r="M434" t="str">
        <f t="shared" si="6"/>
        <v>"Forteresse majestueuse": {
  "Name" : "Forteresse majestueuse",
  "OV" : "Mighty Fortress",
  "Level" : 8,
  "BBE" : "",
  "School" : "Invocation",
  "Incantation" : "1 minute",
  "Type" : "",
  "Description" : "Fait apparaitre une forteresse de pierre sur une surface de 36 x 36 m pour 7 jours.",
  "Classes" :["MAGICIAN"]
   }</v>
      </c>
    </row>
    <row r="435" spans="1:13">
      <c r="A435">
        <v>8</v>
      </c>
      <c r="B435" t="s">
        <v>2103</v>
      </c>
      <c r="D435" t="s">
        <v>2104</v>
      </c>
      <c r="E435" t="s">
        <v>1338</v>
      </c>
      <c r="F435" t="s">
        <v>1326</v>
      </c>
      <c r="G435" t="s">
        <v>1313</v>
      </c>
      <c r="I435" t="s">
        <v>2105</v>
      </c>
      <c r="J435" t="s">
        <v>1328</v>
      </c>
      <c r="K435" s="259" t="s">
        <v>3191</v>
      </c>
      <c r="M435" t="str">
        <f t="shared" si="6"/>
        <v>"Labyrinthe": {
  "Name" : "Labyrinthe",
  "OV" : "Maze",
  "Level" : 8,
  "BBE" : "",
  "School" : "Invocation",
  "Incantation" : "1 action",
  "Type" : "Concentration",
  "Description" : "Bannit une créature dans un demi-plan labyrinthique. Jet d'Intelligence pour s'évader avant la fin du sort.",
  "Classes" :["MAGICIAN"]
   }</v>
      </c>
    </row>
    <row r="436" spans="1:13">
      <c r="A436">
        <v>8</v>
      </c>
      <c r="B436" t="s">
        <v>2263</v>
      </c>
      <c r="D436" t="s">
        <v>2264</v>
      </c>
      <c r="E436" t="s">
        <v>1349</v>
      </c>
      <c r="F436" t="s">
        <v>1326</v>
      </c>
      <c r="I436" t="s">
        <v>2265</v>
      </c>
      <c r="J436" t="s">
        <v>1328</v>
      </c>
      <c r="K436" s="259" t="s">
        <v>3231</v>
      </c>
      <c r="M436" t="str">
        <f t="shared" si="6"/>
        <v>"Mot de pouvoir étourdissant": {
  "Name" : "Mot de pouvoir étourdissant",
  "OV" : "Power Word Stun",
  "Level" : 8,
  "BBE" : "",
  "School" : "Enchantement",
  "Incantation" : "1 action",
  "Type" : "",
  "Description" : "La cible (150 pv max) est étourdie jusqu'à ce qu'elle réussisse un JdS de Con.",
  "Classes" :["BARD", "SORCERER", "MAGICIAN", "WIZARD"]
   }</v>
      </c>
    </row>
    <row r="437" spans="1:13">
      <c r="A437">
        <v>8</v>
      </c>
      <c r="B437" t="s">
        <v>2322</v>
      </c>
      <c r="D437" t="s">
        <v>2323</v>
      </c>
      <c r="E437" t="s">
        <v>1338</v>
      </c>
      <c r="F437" t="s">
        <v>1326</v>
      </c>
      <c r="G437" t="s">
        <v>1313</v>
      </c>
      <c r="I437" t="s">
        <v>2324</v>
      </c>
      <c r="J437" t="s">
        <v>1328</v>
      </c>
      <c r="K437" s="259" t="s">
        <v>3188</v>
      </c>
      <c r="M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v>
      </c>
    </row>
    <row r="438" spans="1:13">
      <c r="A438">
        <v>8</v>
      </c>
      <c r="B438" s="119" t="s">
        <v>3256</v>
      </c>
      <c r="D438" t="s">
        <v>2533</v>
      </c>
      <c r="E438" t="s">
        <v>1349</v>
      </c>
      <c r="F438" t="s">
        <v>1372</v>
      </c>
      <c r="I438" t="s">
        <v>2534</v>
      </c>
      <c r="J438" t="s">
        <v>1328</v>
      </c>
      <c r="K438" s="259" t="s">
        <v>3194</v>
      </c>
      <c r="M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v>
      </c>
    </row>
    <row r="439" spans="1:13">
      <c r="A439">
        <v>8</v>
      </c>
      <c r="B439" t="s">
        <v>2671</v>
      </c>
      <c r="D439" t="s">
        <v>2672</v>
      </c>
      <c r="E439" t="s">
        <v>1395</v>
      </c>
      <c r="F439" t="s">
        <v>1326</v>
      </c>
      <c r="I439" t="s">
        <v>2673</v>
      </c>
      <c r="J439" t="s">
        <v>1388</v>
      </c>
      <c r="K439" s="259" t="s">
        <v>3191</v>
      </c>
      <c r="M439" t="str">
        <f t="shared" si="6"/>
        <v>"Télépathie": {
  "Name" : "Télépathie",
  "OV" : "Telepathy",
  "Level" : 8,
  "BBE" : "",
  "School" : "Évocation",
  "Incantation" : "1 action",
  "Type" : "",
  "Description" : "Communique par télépathie avec une créature connue et consentante sur le même plan d'existence.",
  "Classes" :["MAGICIAN"]
   }</v>
      </c>
    </row>
    <row r="440" spans="1:13">
      <c r="A440">
        <v>8</v>
      </c>
      <c r="B440" t="s">
        <v>2695</v>
      </c>
      <c r="D440" t="s">
        <v>2696</v>
      </c>
      <c r="E440" t="s">
        <v>1395</v>
      </c>
      <c r="F440" t="s">
        <v>1326</v>
      </c>
      <c r="G440" t="s">
        <v>1313</v>
      </c>
      <c r="I440" t="s">
        <v>2697</v>
      </c>
      <c r="J440" t="s">
        <v>1322</v>
      </c>
      <c r="K440" s="259" t="s">
        <v>3236</v>
      </c>
      <c r="M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v>
      </c>
    </row>
    <row r="441" spans="1:13">
      <c r="A441">
        <v>8</v>
      </c>
      <c r="B441" t="s">
        <v>2747</v>
      </c>
      <c r="D441" t="s">
        <v>2748</v>
      </c>
      <c r="E441" t="s">
        <v>1395</v>
      </c>
      <c r="F441" t="s">
        <v>1326</v>
      </c>
      <c r="G441" t="s">
        <v>1313</v>
      </c>
      <c r="I441" t="s">
        <v>2749</v>
      </c>
      <c r="J441" t="s">
        <v>1328</v>
      </c>
      <c r="K441" s="259" t="s">
        <v>3186</v>
      </c>
      <c r="M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v>
      </c>
    </row>
    <row r="442" spans="1:13">
      <c r="A442">
        <v>8</v>
      </c>
      <c r="B442" t="s">
        <v>2750</v>
      </c>
      <c r="D442" t="s">
        <v>2750</v>
      </c>
      <c r="E442" t="s">
        <v>1338</v>
      </c>
      <c r="F442" t="s">
        <v>1334</v>
      </c>
      <c r="G442" t="s">
        <v>1313</v>
      </c>
      <c r="I442" t="s">
        <v>2751</v>
      </c>
      <c r="J442" t="s">
        <v>1388</v>
      </c>
      <c r="K442" s="259" t="s">
        <v>3178</v>
      </c>
      <c r="M442" t="str">
        <f t="shared" si="6"/>
        <v>"Tsunami": {
  "Name" : "Tsunami",
  "OV" : "Tsunami",
  "Level" : 8,
  "BBE" : "",
  "School" : "Invocation",
  "Incantation" : "1 minute",
  "Type" : "Concentration",
  "Description" : "Les créatures dans une zone de 90 x 90 x 15 m doivent réussir un JdS de For. ou subir 6d10 dégâts contondants.",
  "Classes" :["DRUID"]
   }</v>
      </c>
    </row>
    <row r="443" spans="1:13">
      <c r="A443">
        <v>9</v>
      </c>
      <c r="B443" t="s">
        <v>1407</v>
      </c>
      <c r="D443" t="s">
        <v>1408</v>
      </c>
      <c r="E443" t="s">
        <v>1325</v>
      </c>
      <c r="F443" t="s">
        <v>1326</v>
      </c>
      <c r="I443" t="s">
        <v>1409</v>
      </c>
      <c r="J443" t="s">
        <v>1328</v>
      </c>
      <c r="K443" s="259" t="s">
        <v>3188</v>
      </c>
      <c r="M443" t="str">
        <f t="shared" si="6"/>
        <v>"Arrêt du temps": {
  "Name" : "Arrêt du temps",
  "OV" : "Time Stop",
  "Level" : 9,
  "BBE" : "",
  "School" : "Transmutation",
  "Incantation" : "1 action",
  "Type" : "",
  "Description" : "Arrête le temps durant 1d4+1 tours pour tout le monde sauf pour le lanceur.",
  "Classes" :["SORCERER", "MAGICIAN"]
   }</v>
      </c>
    </row>
    <row r="444" spans="1:13">
      <c r="A444">
        <v>9</v>
      </c>
      <c r="B444" t="s">
        <v>1525</v>
      </c>
      <c r="D444" t="s">
        <v>1526</v>
      </c>
      <c r="E444" t="s">
        <v>1325</v>
      </c>
      <c r="F444" t="s">
        <v>1326</v>
      </c>
      <c r="G444" t="s">
        <v>1313</v>
      </c>
      <c r="I444" t="s">
        <v>1527</v>
      </c>
      <c r="J444" t="s">
        <v>1328</v>
      </c>
      <c r="K444" s="259" t="s">
        <v>3194</v>
      </c>
      <c r="M444" t="str">
        <f t="shared" si="6"/>
        <v>"Changement de forme": {
  "Name" : "Changement de forme",
  "OV" : "Shapechange",
  "Level" : 9,
  "BBE" : "",
  "School" : "Transmutation",
  "Incantation" : "1 action",
  "Type" : "Concentration",
  "Description" : "Le lanceur prend la forme d'une créature qu'il a déjà vue d'un FP égal ou inférieur à son niveau.",
  "Classes" :["DRUID", "MAGICIAN"]
   }</v>
      </c>
    </row>
    <row r="445" spans="1:13">
      <c r="A445">
        <v>9</v>
      </c>
      <c r="B445" t="s">
        <v>1806</v>
      </c>
      <c r="D445" t="s">
        <v>1807</v>
      </c>
      <c r="E445" t="s">
        <v>1319</v>
      </c>
      <c r="F445" t="s">
        <v>1334</v>
      </c>
      <c r="I445" t="s">
        <v>1808</v>
      </c>
      <c r="J445" t="s">
        <v>1328</v>
      </c>
      <c r="K445" s="259" t="s">
        <v>3236</v>
      </c>
      <c r="M445" t="str">
        <f t="shared" si="6"/>
        <v>"Emprisonnement": {
  "Name" : "Emprisonnement",
  "OV" : "Imprisonment",
  "Level" : 9,
  "BBE" : "",
  "School" : "Abjuration",
  "Incantation" : "1 minute",
  "Type" : "",
  "Description" : "La cible à 9 m doit réussir un JdS de Sag. ou être retenue prisonnière. La forme est à choisir parmi 6 options.",
  "Classes" :["MAGICIAN", "WIZARD"]
   }</v>
      </c>
    </row>
    <row r="446" spans="1:13">
      <c r="A446">
        <v>9</v>
      </c>
      <c r="B446" t="s">
        <v>1815</v>
      </c>
      <c r="C446" t="s">
        <v>1816</v>
      </c>
      <c r="D446" t="s">
        <v>1817</v>
      </c>
      <c r="E446" t="s">
        <v>1368</v>
      </c>
      <c r="F446" t="s">
        <v>1326</v>
      </c>
      <c r="G446" t="s">
        <v>1313</v>
      </c>
      <c r="I446" t="s">
        <v>1818</v>
      </c>
      <c r="J446" t="s">
        <v>1328</v>
      </c>
      <c r="K446" s="259" t="s">
        <v>3191</v>
      </c>
      <c r="M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v>
      </c>
    </row>
    <row r="447" spans="1:13">
      <c r="A447">
        <v>9</v>
      </c>
      <c r="B447" t="s">
        <v>2000</v>
      </c>
      <c r="D447" t="s">
        <v>2001</v>
      </c>
      <c r="E447" t="s">
        <v>1395</v>
      </c>
      <c r="F447" t="s">
        <v>1326</v>
      </c>
      <c r="I447" t="s">
        <v>2002</v>
      </c>
      <c r="J447" t="s">
        <v>1328</v>
      </c>
      <c r="K447" s="259" t="s">
        <v>3175</v>
      </c>
      <c r="M447" t="str">
        <f t="shared" si="6"/>
        <v>"Guérison de groupe": {
  "Name" : "Guérison de groupe",
  "OV" : "Mass Heal",
  "Level" : 9,
  "BBE" : "",
  "School" : "Évocation",
  "Incantation" : "1 action",
  "Type" : "",
  "Description" : "Plusieurs créatures récupèrent un total de 700 pv et sont guéries des maladies, de l'aveuglement et de la surdité.",
  "Classes" :[ "CLERK"]
   }</v>
      </c>
    </row>
    <row r="448" spans="1:13">
      <c r="A448">
        <v>9</v>
      </c>
      <c r="B448" t="s">
        <v>2009</v>
      </c>
      <c r="D448" t="s">
        <v>2010</v>
      </c>
      <c r="E448" t="s">
        <v>1349</v>
      </c>
      <c r="F448" t="s">
        <v>1326</v>
      </c>
      <c r="I448" t="s">
        <v>2011</v>
      </c>
      <c r="J448" t="s">
        <v>1322</v>
      </c>
      <c r="K448" s="259" t="s">
        <v>3231</v>
      </c>
      <c r="M448" t="str">
        <f t="shared" si="6"/>
        <v>"Hurlement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49" spans="1:13">
      <c r="A449">
        <v>9</v>
      </c>
      <c r="B449" t="s">
        <v>2100</v>
      </c>
      <c r="D449" t="s">
        <v>2101</v>
      </c>
      <c r="E449" t="s">
        <v>1319</v>
      </c>
      <c r="F449" t="s">
        <v>1326</v>
      </c>
      <c r="G449" t="s">
        <v>1313</v>
      </c>
      <c r="I449" t="s">
        <v>2102</v>
      </c>
      <c r="J449" t="s">
        <v>1322</v>
      </c>
      <c r="K449" s="259" t="s">
        <v>3191</v>
      </c>
      <c r="M449" t="str">
        <f t="shared" si="6"/>
        <v>"Invulnérabilité": {
  "Name" : "Invulnérabilité",
  "OV" : "Invulnerability",
  "Level" : 9,
  "BBE" : "",
  "School" : "Abjuration",
  "Incantation" : "1 action",
  "Type" : "Concentration",
  "Description" : "Le lanceur gagne l'immunité à tous les dégàts.",
  "Classes" :["MAGICIAN"]
   }</v>
      </c>
    </row>
    <row r="450" spans="1:13">
      <c r="A450">
        <v>9</v>
      </c>
      <c r="B450" t="s">
        <v>2220</v>
      </c>
      <c r="C450" t="s">
        <v>2221</v>
      </c>
      <c r="D450" t="s">
        <v>2222</v>
      </c>
      <c r="E450" t="s">
        <v>1325</v>
      </c>
      <c r="F450" t="s">
        <v>1326</v>
      </c>
      <c r="G450" t="s">
        <v>1313</v>
      </c>
      <c r="I450" t="s">
        <v>2223</v>
      </c>
      <c r="J450" t="s">
        <v>1322</v>
      </c>
      <c r="K450" s="259" t="s">
        <v>3195</v>
      </c>
      <c r="M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v>
      </c>
    </row>
    <row r="451" spans="1:13">
      <c r="A451">
        <v>9</v>
      </c>
      <c r="B451" t="s">
        <v>2224</v>
      </c>
      <c r="D451" t="s">
        <v>2225</v>
      </c>
      <c r="E451" t="s">
        <v>1325</v>
      </c>
      <c r="F451" t="s">
        <v>1326</v>
      </c>
      <c r="G451" t="s">
        <v>1313</v>
      </c>
      <c r="I451" t="s">
        <v>2226</v>
      </c>
      <c r="J451" t="s">
        <v>1328</v>
      </c>
      <c r="K451" s="259" t="s">
        <v>3241</v>
      </c>
      <c r="M451" t="str">
        <f t="shared" ref="M451:M461" si="7">""""&amp;B451&amp;""": {
  ""Name"" : """&amp;B451&amp;""",
  ""OV"" : """&amp;D451&amp;""",
  ""Level"" : "&amp;A451&amp;",
  ""BBE"" : """&amp;C451&amp;""",
  ""School"" : """&amp;PROPER(E451)&amp;""",
  ""Incantation"" : """&amp;F451&amp;""",
  ""Type"" : """&amp;G451&amp;H451&amp;""",
  ""Description"" : """&amp;I451&amp;""",
  ""Classes"" :["&amp;K451&amp;"]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v>
      </c>
    </row>
    <row r="452" spans="1:13">
      <c r="A452">
        <v>9</v>
      </c>
      <c r="B452" t="s">
        <v>2266</v>
      </c>
      <c r="D452" t="s">
        <v>2267</v>
      </c>
      <c r="E452" t="s">
        <v>2268</v>
      </c>
      <c r="F452" t="s">
        <v>1326</v>
      </c>
      <c r="I452" t="s">
        <v>2269</v>
      </c>
      <c r="J452" t="s">
        <v>1388</v>
      </c>
      <c r="K452" s="259" t="s">
        <v>3172</v>
      </c>
      <c r="M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"Classes" :["BARD"]
   }</v>
      </c>
    </row>
    <row r="453" spans="1:13">
      <c r="A453">
        <v>9</v>
      </c>
      <c r="B453" t="s">
        <v>2270</v>
      </c>
      <c r="D453" t="s">
        <v>2271</v>
      </c>
      <c r="E453" t="s">
        <v>1349</v>
      </c>
      <c r="F453" t="s">
        <v>1326</v>
      </c>
      <c r="I453" t="s">
        <v>2272</v>
      </c>
      <c r="J453" t="s">
        <v>1328</v>
      </c>
      <c r="K453" s="259" t="s">
        <v>3231</v>
      </c>
      <c r="M453" t="str">
        <f t="shared" si="7"/>
        <v>"Mot de pouvoir mortel": {
  "Name" : "Mot de pouvoir mortel",
  "OV" : "Power Word Kill",
  "Level" : 9,
  "BBE" : "",
  "School" : "Enchantement",
  "Incantation" : "1 action",
  "Type" : "",
  "Description" : "La cible (100 pv max) meurt !",
  "Classes" :["BARD", "SORCERER", "MAGICIAN", "WIZARD"]
   }</v>
      </c>
    </row>
    <row r="454" spans="1:13">
      <c r="A454">
        <v>9</v>
      </c>
      <c r="B454" t="s">
        <v>2310</v>
      </c>
      <c r="D454" t="s">
        <v>2311</v>
      </c>
      <c r="E454" t="s">
        <v>1319</v>
      </c>
      <c r="F454" t="s">
        <v>1326</v>
      </c>
      <c r="I454" t="s">
        <v>2312</v>
      </c>
      <c r="J454" t="s">
        <v>1328</v>
      </c>
      <c r="K454" s="259" t="s">
        <v>3191</v>
      </c>
      <c r="M454" t="str">
        <f t="shared" si="7"/>
        <v>"Mur prismatique": {
  "Name" : "Mur prismatique",
  "OV" : "Prismatic Wall",
  "Level" : 9,
  "BBE" : "",
  "School" : "Abjuration",
  "Incantation" : "1 action",
  "Type" : "",
  "Description" : "Crée un mur de plusieurs couches qui infligent des effets et dégâts différents suivant la couche.",
  "Classes" :["MAGICIAN"]
   }</v>
      </c>
    </row>
    <row r="455" spans="1:13">
      <c r="A455">
        <v>9</v>
      </c>
      <c r="B455" t="s">
        <v>2337</v>
      </c>
      <c r="D455" t="s">
        <v>2338</v>
      </c>
      <c r="E455" t="s">
        <v>1395</v>
      </c>
      <c r="F455" t="s">
        <v>1326</v>
      </c>
      <c r="I455" t="s">
        <v>2339</v>
      </c>
      <c r="J455" t="s">
        <v>1328</v>
      </c>
      <c r="K455" s="259" t="s">
        <v>3188</v>
      </c>
      <c r="M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v>
      </c>
    </row>
    <row r="456" spans="1:13">
      <c r="A456">
        <v>9</v>
      </c>
      <c r="B456" t="s">
        <v>2407</v>
      </c>
      <c r="D456" t="s">
        <v>2408</v>
      </c>
      <c r="E456" t="s">
        <v>1338</v>
      </c>
      <c r="F456" t="s">
        <v>1326</v>
      </c>
      <c r="G456" t="s">
        <v>1313</v>
      </c>
      <c r="I456" t="s">
        <v>2409</v>
      </c>
      <c r="J456" t="s">
        <v>1328</v>
      </c>
      <c r="K456" s="259" t="s">
        <v>3201</v>
      </c>
      <c r="M456" t="str">
        <f t="shared" si="7"/>
        <v>"Portail": {
  "Name" : "Portail",
  "OV" : "Gate",
  "Level" : 9,
  "BBE" : "",
  "School" : "Invocation",
  "Incantation" : "1 action",
  "Type" : "Concentration",
  "Description" : "Crée un portail vers un autre plan. Permet aussi d'invoquer une créature d'un autre plan.",
  "Classes" :[ "CLERK", "SORCERER", "MAGICIAN"]
   }</v>
      </c>
    </row>
    <row r="457" spans="1:13">
      <c r="A457">
        <v>9</v>
      </c>
      <c r="B457" t="s">
        <v>2416</v>
      </c>
      <c r="D457" t="s">
        <v>2417</v>
      </c>
      <c r="E457" t="s">
        <v>1419</v>
      </c>
      <c r="F457" t="s">
        <v>1334</v>
      </c>
      <c r="I457" t="s">
        <v>2418</v>
      </c>
      <c r="J457" t="s">
        <v>1328</v>
      </c>
      <c r="K457" s="259" t="s">
        <v>3250</v>
      </c>
      <c r="M457" t="str">
        <f t="shared" si="7"/>
        <v>"Prémonition":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v>
      </c>
    </row>
    <row r="458" spans="1:13">
      <c r="A458">
        <v>9</v>
      </c>
      <c r="B458" t="s">
        <v>2443</v>
      </c>
      <c r="D458" t="s">
        <v>2444</v>
      </c>
      <c r="E458" t="s">
        <v>1361</v>
      </c>
      <c r="F458" t="s">
        <v>1372</v>
      </c>
      <c r="I458" t="s">
        <v>2445</v>
      </c>
      <c r="J458" t="s">
        <v>1328</v>
      </c>
      <c r="K458" s="259" t="s">
        <v>3252</v>
      </c>
      <c r="M458" t="str">
        <f t="shared" si="7"/>
        <v>"Projection astrale": {
  "Name" : "Projection astrale",
  "OV" : "Astral Projection",
  "Level" : 9,
  "BBE" : "",
  "School" : "Nécromancie",
  "Incantation" : "1 heure",
  "Type" : "",
  "Description" : "Le lanceur et jusqu'à 8 créatures sont projetés dans le plan Astral.",
  "Classes" :[ "CLERK", "MAGICIAN", "WIZARD"]
   }</v>
      </c>
    </row>
    <row r="459" spans="1:13">
      <c r="A459">
        <v>9</v>
      </c>
      <c r="B459" t="s">
        <v>2551</v>
      </c>
      <c r="D459" t="s">
        <v>2552</v>
      </c>
      <c r="E459" t="s">
        <v>1361</v>
      </c>
      <c r="F459" t="s">
        <v>1372</v>
      </c>
      <c r="I459" t="s">
        <v>2553</v>
      </c>
      <c r="J459" t="s">
        <v>1328</v>
      </c>
      <c r="K459" s="259" t="s">
        <v>3182</v>
      </c>
      <c r="M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v>
      </c>
    </row>
    <row r="460" spans="1:13">
      <c r="A460">
        <v>9</v>
      </c>
      <c r="B460" t="s">
        <v>2634</v>
      </c>
      <c r="D460" t="s">
        <v>2635</v>
      </c>
      <c r="E460" t="s">
        <v>1338</v>
      </c>
      <c r="F460" t="s">
        <v>1326</v>
      </c>
      <c r="I460" t="s">
        <v>2636</v>
      </c>
      <c r="J460" t="s">
        <v>1328</v>
      </c>
      <c r="K460" s="259" t="s">
        <v>3188</v>
      </c>
      <c r="M460" t="str">
        <f t="shared" si="7"/>
        <v>"Souhait": {
  "Name" : "Souhait",
  "OV" : "Wish",
  "Level" : 9,
  "BBE" : "",
  "School" : "Invocation",
  "Incantation" : "1 action",
  "Type" : "",
  "Description" : "Duplique un sort de niveau 8 ou inférieur sans composantes, ou crée un autre effet à la discrétion du MD.",
  "Classes" :["SORCERER", "MAGICIAN"]
   }</v>
      </c>
    </row>
    <row r="461" spans="1:13">
      <c r="A461">
        <v>9</v>
      </c>
      <c r="B461" t="s">
        <v>2686</v>
      </c>
      <c r="D461" t="s">
        <v>2687</v>
      </c>
      <c r="E461" t="s">
        <v>1338</v>
      </c>
      <c r="F461" t="s">
        <v>1326</v>
      </c>
      <c r="G461" t="s">
        <v>1313</v>
      </c>
      <c r="I461" t="s">
        <v>2688</v>
      </c>
      <c r="J461" t="s">
        <v>1328</v>
      </c>
      <c r="K461" s="259" t="s">
        <v>3178</v>
      </c>
      <c r="M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63" spans="1:13">
      <c r="L463" t="str">
        <f>CONCATENATE(M2,",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f>
        <v>"Amis":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v>
      </c>
    </row>
    <row r="464" spans="1:13">
      <c r="L464" t="str">
        <f>CONCATENATE(",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f>
        <v>,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"DRUID"]
   },
"Mains brûlantes": {
  "Name" : "Mains brûlantes",
  "OV" : "Burning Hands",
  "Level" : 1,
  "BBE" : "",
  "School" : "Évocation",
  "Incantation" : "1 action",
  "Type" : "",
  "Description" : "Les créatures dans un cône de 4,50 m doivent réussir un JdS de Dex. ou subir 3d6 dégâts de feu (dégâts/niv).",
  "Classes" :["SORCERER", "MAGICIAN"]
   },
"Maléfice": {
  "Name" : "Maléfice",
  "OV" : "Hex",
  "Level" : 1,
  "BBE" : "",
  "School" : "Enchantement",
  "Incantation" : "1 action bonus",
  "Type" : "Concentration",
  "Description" : "Si une attaque touche, inflige 1d6 dégâts nécrotiques extra. Désavantage à un jet de carac choisi (durée/niv).",
  "Classes" :["WIZARD"]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
"Mot de guérison": {
  "Name" : "Mot de guérison",
  "OV" : "Healing Word",
  "Level" : 1,
  "BBE" : "",
  "School" : "Évocation",
  "Incantation" : "1 action bonus",
  "Type" : "",
  "Description" : "1 créature récupère 1d4+Mod.Carac pv (+1d4 pv/niv).",
  "Classes" :["BARD", "CLERK", "DRUID"]
   },
"Murmures dissonants": {
  "Name" : "Murmures dissonants",
  "OV" : "Dissonant Whispers",
  "Level" : 1,
  "BBE" : "",
  "School" : "Enchantement",
  "Incantation" : "1 action",
  "Type" : "",
  "Description" : "La cible doit réussir un JdS de Sag. ou subir 3d6 dégâts psychiques et s'éloigner (dégâts/niv).",
  "Classes" :["BARD"]
   },
"Nappe de brouillard": {
  "Name" : "Nappe de brouillard",
  "OV" : "Fog Cloud",
  "Level" : 1,
  "BBE" : "",
  "School" : "Invocation",
  "Incantation" : "1 action",
  "Type" : "Concentration",
  "Description" : "Rend la visibilité nulle dans une sphère de 6 m de rayon (+6 m/niv).",
  "Classes" :["DRUID", "SORCERER", "MAGICIAN", "PROWLER"]
   },
"Onde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
"Orbe chromatique": {
  "Name" : "Orbe chromatique",
  "OV" : "Chromatic Orb",
  "Level" : 1,
  "BBE" : "",
  "School" : "Évocation",
  "Incantation" : "1 action",
  "Type" : "",
  "Description" : "Si l'attaque avec un sort touche, inflige 3d8 dégâts d'un type préalablement déterminé (dégâts/niv).",
  "Classes" :["SORCERER", "MAGICIAN"]
   },
"Projectile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"PALADIN", "WIZARD"]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:["CLERK", "DRUID", "PALADIN"]
   },
"Rayon empoisonné": {
  "Name" : "Rayon empoisonné",
  "OV" : "Ray of Sickness",
  "Level" : 1,
  "BBE" : "",
  "School" : "Nécromancie",
  "Incantation" : "1 action",
  "Type" : "",
  "Description" : "Si l'attaque touche, inflige 2d8 dégâts de poison (dégâts/niv) et la cible peut être empoisonnée (JdS de Con).",
  "Classes" :["SORCERER", "MAGICIAN"]
   },
"Repli expéditif": {
  "Name" : "Repli expéditif",
  "OV" : "Expeditious Retreat",
  "Level" : 1,
  "BBE" : "",
  "School" : "Transmutation",
  "Incantation" : "1 action bonus",
  "Type" : "Concentration",
  "Description" : "Le lanceur peut effectuer l'action Foncer en utilisant une action bonus.",
  "Classes" :["SORCERER", "MAGICIAN", "WIZARD"]
   },
"Représailles infernales": {
  "Name" : "Représailles infernales",
  "OV" : "Hellish Rebuke",
  "Level" : 1,
  "BBE" : "",
  "School" : "Évocation",
  "Incantation" : "1 réaction",
  "Type" : "",
  "Description" : "La cible doit réussir un JdS de Dex. ou subir 2d10 dégâts de feu (dégâts/niv).",
  "Classes" :["WIZARD"]
   },
"Sanctuaire": {
  "Name" : "Sanctuaire",
  "OV" : "Sanctuary",
  "Level" : 1,
  "BBE" : "",
  "School" : "Abjuration",
  "Incantation" : "1 action bonus",
  "Type" : "",
  "Description" : "La cible a droit à un JdS de Sag. pour éviter les attaques ou les sorts ofensifs qui la visent en particulier.",
  "Classes" :["CLERK"]
   },
"Saut": {
  "Name" : "Saut",
  "OV" : "Jump",
  "Level" : 1,
  "BBE" : "",
  "School" : "Transmutation",
  "Incantation" : "1 action",
  "Type" : "",
  "Description" : "La cible obtient une distance de saut multipliée par 3.",
  "Classes" :["DRUID", "SORCERER", "MAGICIAN", "PROWLER"]
   },
"Secousse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
"Serviteur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"WIZARD"]
   },
"Simulacre de vie": {
  "Name" : "Simulacre de vie",
  "OV" : "False Life",
  "Level" : 1,
  "BBE" : "",
  "School" : "Nécromancie",
  "Incantation" : "1 action",
  "Type" : "",
  "Description" : "Le lanceur gagne 1d4+4 pv temporaires (+5 pv/niv).",
  "Classes" :["SORCERER", "MAGICIAN"]
   },
"Soins": {
  "Name" : "Soins",
  "OV" : "Cure Wounds",
  "Level" : 1,
  "BBE" : "Soin des blessures",
  "School" : "Évocation",
  "Incantation" : "1 action",
  "Type" : "",
  "Description" : "1 créature récupère 1d8+Mod.Carac pv (+1d8 pv/niv).",
  "Classes" :["BARD", "CLERK", "DRUID", "PALADIN", "PROWLER"]
   },
"Sommeil": {
  "Name" : "Sommeil",
  "OV" : "Sleep",
  "Level" : 1,
  "BBE" : "",
  "School" : "Enchantement",
  "Incantation" : "1 action",
  "Type" : "",
  "Description" : "5d8 pv de créatures s'endorment, par ordre croissant de leurs pv actuels (+2d8 pv/niv).",
  "Classes" :["BARD", "SORCERER", "MAGICIAN"]
   },
"Tentacules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
"Texte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"WIZARD"]
   },
"Agrandissement-Rapetissement": {
  "Name" : "Agrandissement-Rapetissement",
  "OV" : "Enlarge/Reduce",
  "Level" : 2,
  "BBE" : "Agrandir/Rétrécir",
  "School" : "Transmutation",
  "Incantation" : "1 action",
  "Type" : "Concentration",
  "Description" : "Double ou réduit de moitié la taille d'une créature (JdS de Con) ou d'un objet.",
  "Classes" :["SORCERER", "MAGICIAN"]
   },
"Aide": {
  "Name" : "Aide",
  "OV" : "Aid",
  "Level" : 2,
  "BBE" : "",
  "School" : "Abjuration",
  "Incantation" : "1 action",
  "Type" : "",
  "Description" : "Jusqu'à 3 créatures augmentent leurs pv actuels et pv max de 5 (+5 pv/niv).",
  "Classes" :["CLERK", "PALADIN"]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:["BARD", "CLERK", "DRUID", "SORCERER"]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
"Appel de monture": {
  "Name" : "Appel de monture",
  "OV" : "Find Steed",
  "Level" : 2,
  "BBE" : "Trouver une monture",
  "School" : "Invocation",
  "Incantation" : "10 minutes",
  "Type" : "",
  "Description" : "Invoque un esprit sous la forme d'un destrier (cheval, élan, etc) lié par télépathie au lanceur.",
  "Classes" :["PALADIN"]
   },
"Arme magique": {
  "Name" : "Arme magique",
  "OV" : "Magic Weapon",
  "Level" : 2,
  "BBE" : "",
  "School" : "Transmutation",
  "Incantation" : "1 action bonus",
  "Type" : "Concentration",
  "Description" : "Transforme une arme en arme magique +1 à l'attaque et aux dégâts (bonus de +2 ou +3/niv).",
  "Classes" :["MAGICIAN", "PALADIN"]
   },
"Arme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
"Attraction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
"Augure": {
  "Name" : "Augure",
  "OV" : "Augury",
  "Level" : 2,
  "BBE" : "",
  "School" : "Divination",
  "Incantation" : "1 minute",
  "Type" : "Rituel",
  "Description" : "Le lanceur obtient un présage concernant le résultat d'une action dans les 30 prochaines min (fortune, péril, les deux ou rien).",
  "Classes" :["CLERK"]
   },
"Aura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
"Bouche magique": {
  "Name" : "Bouche magique",
  "OV" : "Magic Mouth",
  "Level" : 2,
  "BBE" : "",
  "School" : "Illusion",
  "Incantation" : "1 minute",
  "Type" : "Rituel",
  "Description" : "Crée une bouche magique qui répétera un message de 25 mots max lorsqu'une condition de déclenchement est remplie.",
  "Classes" :["BARD", "MAGICIAN"]
   },
"Bourrasque": {
  "Name" : "Bourrasque",
  "OV" : "Gust of Wind",
  "Level" : 2,
  "BBE" : "",
  "School" : "Évocation",
  "Incantation" : "1 action",
  "Type" : "Concentration",
  "Description" : "Les créatures sur une ligne de 18 x 3 m doivent réussir un JdS de For. ou être repoussées de 4,50 m.",
  "Classes" :["DRUID", "SORCERER", "MAGICIAN"]
   },
"Cécité-Surdité": {
  "Name" : "Cécité-Surdité",
  "OV" : "Blindness/Deafness",
  "Level" : 2,
  "BBE" : "",
  "School" : "Nécromancie",
  "Incantation" : "1 action",
  "Type" : "",
  "Description" : "La cible doit réussir un JdS de Con. ou devenir aveuglée ou assourdie (+1 créature/niv).",
  "Classes" :["BARD", "CLERK", "SORCERER", "MAGICIAN"]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
"Corde enchantée": {
  "Name" : "Corde enchantée",
  "OV" : "Rope Trick",
  "Level" : 2,
  "BBE" : "",
  "School" : "Transmutation",
  "Incantation" : "1 action",
  "Type" : "",
  "Description" : "Fait se dresser verticalement une corde qui donne dans un espace extradimensionnel qui peut contenir 8 créatures de taille M.",
  "Classes" :["MAGICIAN"]
   },
"Cordon de flèches": {
  "Name" : "Cordon de flèches",
  "OV" : "Cordon of Arrows",
  "Level" : 2,
  "BBE" : "",
  "School" : "Transmutation",
  "Incantation" : "1 action",
  "Type" : "",
  "Description" : "4 munitions infligent 1d6 dégâts perforants si la cible rate un JdS de Dex. (nbre de munitions/niv).",
  "Classes" :["PROWLER"]
   },
"Couronne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"WIZARD"]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
"Déblocage": {
  "Name" : "Déblocage",
  "OV" : "Knock",
  "Level" : 2,
  "BBE" : "",
  "School" : "Transmutation",
  "Incantation" : "1 action",
  "Type" : "",
  "Description" : "Déverrouille ou débloque 1 objet (porte, coffre, cadenas, menottes, etc) ou supprime le sort verrou magique pour 10 minutes.",
  "Classes" :["BARD", "SORCERER", "MAGICIAN"]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
"Écrire dans le ciel": {
  "Name" : "Écrire dans le ciel",
  "OV" : "Skywrite",
  "Level" : 2,
  "BBE" : "",
  "School" : "Transmutation",
  "Incantation" : "1 action",
  "Type" : "ConcentrationRituel",
  "Description" : "Crée jusqu'à 10 mots dans les nuages.",
  "Classes" :["BARD", "DRUID", "MAGICIAN"]
   },
"Envoûtement": {
  "Name" : "Envoûtement",
  "OV" : "Enthrall",
  "Level" : 2,
  "BBE" : "",
  "School" : "Enchantement",
  "Incantation" : "1 action",
  "Type" : "",
  "Description" : "Les cibles doivent réussir un JdS de Sag. ou avoir un désavantage aux jets de Sagesse (Perception) contre d'autres créatures.",
  "Classes" :["BARD", "WIZARD"]
   },
"Épine mentale": {
  "Name" : "Épine mentale",
  "OV" : "Mind Spike",
  "Level" : 2,
  "BBE" : "",
  "School" : "Divination",
  "Incantation" : "1 action",
  "Type" : "Concentration",
  "Description" : "La cible doit réussir un JdS de Sag. ou subir 3d8 dégâts psychiques (dégâts/niv).",
  "Classes" :["SORCERER", "MAGICIAN", "WIZARD"]
   },
"Esprit guérisseur": {
  "Name" : "Esprit guérisseur",
  "OV" : "Healing Spirit",
  "Level" : 2,
  "BBE" : "",
  "School" : "Invocation",
  "Incantation" : "1 action bonus",
  "Type" : "Concentration",
  "Description" : "Les créatures au contact de l'esprit créé récupèrent 1d6 pv (+1d6 pv/niv).",
  "Classes" :["DRUID", "PROWLER"]
   },
"Flambée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
"Flamme éternelle": {
  "Name" : "Flamme éternelle",
  "OV" : "Continual Flame",
  "Level" : 2,
  "BBE" : "",
  "School" : "Évocation",
  "Incantation" : "1 action",
  "Type" : "",
  "Description" : "Crée une flamme qui produit une lumière équivalente à celle d'une torche, mais qui ne dégage aucune chaleur.",
  "Classes" :[ "CLERK", "MAGICIAN"]
   },
"Flèche acide de Melf": {
  "Name" : "Flèche acide de Melf",
  "OV" : "Melf's Acid Arrow",
  "Level" : 2,
  "BBE" : "",
  "School" : "Évocation",
  "Incantation" : "1 action",
  "Type" : "",
  "Description" : "Si l'attaque avec un sort touche, inflige 4d4 dégâts d'acide, puis 2d4 dégâts d'acide au round suivant (dégâts/niv).",
  "Classes" :["MAGICIAN"]
   },
"Flou": {
  "Name" : "Flou",
  "OV" : "Blur",
  "Level" : 2,
  "BBE" : "",
  "School" : "Illusion",
  "Incantation" : "1 action",
  "Type" : "Concentration",
  "Description" : "Le corps du lanceur devient flou et les créatures qui l'attaquent ont un désavantage au jet d'attaque contre lui.",
  "Classes" :["SORCERER", "MAGICIAN"]
   },
"Force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
"Fracassement":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"WIZARD"]
   },
"Image miroir": {
  "Name" : "Image miroir",
  "OV" : "Mirror Image",
  "Level" : 2,
  "BBE" : "",
  "School" : "Illusion",
  "Incantation" : "1 action",
  "Type" : "",
  "Description" : "Crée 3 duplicatas illusoires du lanceur qui possèdent chacun une CA de 10+Mod.Dex et sont détruits s'ils sont touchés.",
  "Classes" :["SORCERER", "MAGICIAN", "WIZARD"]
   },
"Immobilisation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"WIZARD"]
   },
"Invisibilité": {
  "Name" : "Invisibilité",
  "OV" : "Invisibility",
  "Level" : 2,
  "BBE" : "",
  "School" : "Illusion",
  "Incantation" : "1 action",
  "Type" : "Concentration",
  "Description" : "La cible devient invisible 1 heure ou jusqu'à ce qu'elle attaque ou lance un sort (+1 créature/niv).",
  "Classes" :["BARD", "SORCERER", "MAGICIAN", "WIZARD"]
   },
"Lame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
"Lame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"WIZARD"]
   },
"Lévitation": {
  "Name" : "Lévitation",
  "OV" : "Levitate",
  "Level" : 2,
  "BBE" : "",
  "School" : "Transmutation",
  "Incantation" : "1 action",
  "Type" : "Concentration",
  "Description" : "1 créature ou objet de moins de 250 kg s'élève verticalement jusqu'à 6 m et reste en lévitation.",
  "Classes" :["SORCERER", "MAGICIAN"]
   },
"Lien de protection": {
  "Name" : "Lien de protection",
  "OV" : "Warding Bond",
  "Level" : 2,
  "BBE" : "",
  "School" : "Abjuration",
  "Incantation" : "1 action",
  "Type" : "",
  "Description" : "La cible gagne +1 à la CA, +1 aux JdS et la résistance à tous les dégâts, mais le lanceur partage ses dégâts.",
  "Classes" :[ "CLERK"]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
"Localisation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"PALADIN", "PROWLER"]
   },
"Messager animal": {
  "Name" : "Messager animal",
  "OV" : "Animal Messenger",
  "Level" : 2,
  "BBE" : "",
  "School" : "Enchantement",
  "Incantation" : "1 action",
  "Type" : "Rituel",
  "Description" : "Une bête de taille TP va livrer un message de 25 mots à une cible (+48 h/niv).",
  "Classes" :["BARD", "DRUID", "PROWLER"]
   },
"Métal brûlant": {
  "Name" : "Métal brûlant",
  "OV" : "Heat Metal",
  "Level" : 2,
  "BBE" : "Chauffer le métal",
  "School" : "Transmutation",
  "Incantation" : "1 action",
  "Type" : "Concentration",
  "Description" : "Les créatures en contact avec l'objet en métal subissent 2d8 dégâts de feu (dégâts/niv).",
  "Classes" :["BARD", "DRUID"]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
"Nuée de dagues": {
  "Name" : "Nuée de dagues",
  "OV" : "Cloud of Daggers",
  "Level" : 2,
  "BBE" : "",
  "School" : "Invocation",
  "Incantation" : "1 action",
  "Type" : "Concentration",
  "Description" : "Les créatures dans un cube de 1,50 m subissent automatiquement 4d4 dégâts tranchants (dégâts/niv).",
  "Classes" :["BARD", "SORCERER", "MAGICIAN", "WIZARD"]
   },
"Pas brumeux": {
  "Name" : "Pas brumeux",
  "OV" : "Misty Step",
  "Level" : 2,
  "BBE" : "",
  "School" : "Invocation",
  "Incantation" : "1 action bonus",
  "Type" : "",
  "Description" : "Le lanceur est téléporté jusqu'à 9 mètres.",
  "Classes" :["SORCERER", "MAGICIAN", "WIZARD"]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
"Pattes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:["SORCERER", "MAGICIAN", "WIZARD"]
   },
"Peau d'écorce": {
  "Name" : "Peau d'écorce",
  "OV" : "Barkskin",
  "Level" : 2,
  "BBE" : "",
  "School" : "Transmutation",
  "Incantation" : "1 action",
  "Type" : "Concentration",
  "Description" : "La cible obtient une CA de 16 minimum.",
  "Classes" :["DRUID", "PROWLER"]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
"Préservation des morts": {
  "Name" : "Préservation des morts",
  "OV" : "Gentle Repose",
  "Level" : 2,
  "BBE" : "Doux repos",
  "School" : "Nécromancie",
  "Incantation" : "1 action",
  "Type" : "Rituel",
  "Description" : "Protège un cadavre du pourrissement ou de devenir un mort-vivant.",
  "Classes" :[ "CLERK", "MAGICIAN"]
   },
"Prière de guérison": {
  "Name" : "Prière de guérison",
  "OV" : "Prayer of Healing",
  "Level" : 2,
  "BBE" : "Prière de soins",
  "School" : "Évocation",
  "Incantation" : "10 minutes",
  "Type" : "",
  "Description" : "Jusqu'à 6 créatures récupèrent 2d8+Mod.Carac pv (+1d8 pv/niv).",
  "Classes" :[ "CLERK"]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 "CLERK", "DRUID", "PALADIN", "PROWLER"]
   },
"Pyrotechnie": {
  "Name" : "Pyrotechnie",
  "OV" : "Pyrotechnics",
  "Level" : 2,
  "BBE" : "",
  "School" : "Transmutation",
  "Incantation" : "1 action",
  "Type" : "",
  "Description" : "Cible des flammes à 18 m et les fait exploser (JdS de Con. ou aveuglée) ou échapper une épaisse fumée (visibilité nulle).",
  "Classes" :["BARD", "SORCERER", "MAGICIAN"]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"WIZARD"]
   },
"Rayon ardent": {
  "Name" : "Rayon ardent",
  "OV" : "Scorching Ray",
  "Level" : 2,
  "BBE" : "",
  "School" : "Évocation",
  "Incantation" : "1 action",
  "Type" : "",
  "Description" : "Si les attaques touchent, 3 rayons infligent chacun 2d6 dégâts de feu (+1 rayon/niv).",
  "Classes" :["SORCERER", "MAGICIAN"]
   },
"Rayon de lune": {
  "Name" : "Rayon de lune",
  "OV" : "Moonbeam",
  "Level" : 2,
  "BBE" : "",
  "School" : "Évocation",
  "Incantation" : "1 action",
  "Type" : "Concentration",
  "Description" : "Les créatures dans un cylindre de 3 x 12 m doivent réussir un JdS de Con. ou subir 2d10 dégâts radiants (dégâts/niv).",
  "Classes" :["DRUID"]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:["BARD",  "CLERK", "DRUID", "PALADIN", "PROWLER"]
   },
"Sens animal": {
  "Name" : "Sens animal",
  "OV" : "Beast Sense",
  "Level" : 2,
  "BBE" : "",
  "School" : "Divination",
  "Incantation" : "1 action",
  "Type" : "ConcentrationRituel",
  "Description" : "Le lanceur peut voir/entendre/sentir à travers les sens d'une bête consentante.",
  "Classes" :["DRUID", "PROWLER"]
   },
"Sens des pièges": {
  "Name" : "Sens des pièges",
  "OV" : "Find Traps",
  "Level" : 2,
  "BBE" : "Trouver les pièges",
  "School" : "Divination",
  "Incantation" : "1 action",
  "Type" : "",
  "Description" : "Le lanceur sent tous pièges dans un rayon de 36 m, mais le sort donne pas leur localisation.",
  "Classes" :[ "CLERK", "DRUID", "PROWLER"]
   },
"Silence": {
  "Name" : "Silence",
  "OV" : "Silence",
  "Level" : 2,
  "BBE" : "",
  "School" : "Illusion",
  "Incantation" : "1 action",
  "Type" : "ConcentrationRituel",
  "Description" : "Bloque tous les sons dans une sphère de 6m de rayon.",
  "Classes" :["BARD",  "CLERK", "PROWLER"]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
"Sphère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
"Suggestion": {
  "Name" : "Suggestion",
  "OV" : "Suggestion",
  "Level" : 2,
  "BBE" : "",
  "School" : "Enchantement",
  "Incantation" : "1 action",
  "Type" : "Concentration",
  "Description" : "La cible doit réussir un JdS de Sag. ou suivre la suggestion que lui donne le lanceur en une ou deux phrases.",
  "Classes" :["BARD", "SORCERER", "MAGICIAN", "WIZARD"]
   },
"Ténèbres": {
  "Name" : "Ténèbres",
  "OV" : "Darkness",
  "Level" : 2,
  "BBE" : "",
  "School" : "Évocation",
  "Incantation" : "1 action",
  "Type" : "Concentration",
  "Description" : "Remplit une sphère de 4,50 m de rayon de ténèbres magiques.",
  "Classes" :["SORCERER", "MAGICIAN", "WIZARD"]
   }</v>
      </c>
    </row>
    <row r="465" spans="12:12">
      <c r="L465" t="str">
        <f>CONCATENATE(",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f>
        <v>,
"Toile d'araignée": {
  "Name" : "Toile d'araignée",
  "OV" : "Web",
  "Level" : 2,
  "BBE" : "",
  "School" : "Invocation",
  "Incantation" : "1 action",
  "Type" : "Concentration",
  "Description" : "Crée un cube de 6 m de toiles d'araignées collantes (terrain difficile) qui peuvent entraver des créatures (JdS de Dex).",
  "Classes" :["SORCERER", "MAGICIAN"]
   },
"Tourbillon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
"Vent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
"Verrou magique": {
  "Name" : "Verrou magique",
  "OV" : "Arcane Lock",
  "Level" : 2,
  "BBE" : "",
  "School" : "Abjuration",
  "Incantation" : "1 action",
  "Type" : "",
  "Description" : "Verrouille un objet (porte, fenêtre, coffre, etc) et le lanceur peut définir un mot de passe pour supprimer le sort 1 minute.",
  "Classes" :["MAGICIAN"]
   },
"Vision dans le noir": {
  "Name" : "Vision dans le noir",
  "OV" : "Darkvision",
  "Level" : 2,
  "BBE" : "",
  "School" : "Transmutation",
  "Incantation" : "1 action",
  "Type" : "",
  "Description" : "La cible peut voir dans le noir à 18 mètres.",
  "Classes" :["DRUID", "SORCERER", "MAGICIAN", "PROWLER"]
   },
"Voir l'invisible": {
  "Name" : "Voir l'invisible",
  "OV" : "See Invisibility",
  "Level" : 2,
  "BBE" : "",
  "School" : "Divination",
  "Incantation" : "1 action",
  "Type" : "",
  "Description" : "Le lanceur voit les créatures ou objets invisibles, et dans le plan éthéré.",
  "Classes" :["BARD", "SORCERER", "MAGICIAN"]
   },
"Zone de vérité": {
  "Name" : "Zone de vérité",
  "OV" : "Zone of Truth",
  "Level" : 2,
  "BBE" : "",
  "School" : "Enchantement",
  "Incantation" : "1 action",
  "Type" : "",
  "Description" : "Les créatures dans une sphère de 4,50 m de rayon doivent réussir un JdS de Cha. ou ne pas pouvoir mentir.",
  "Classes" :["BARD",  "CLERK", "PALADIN"]
   },
"Animation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
"Arme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:["PALADIN"]
   },
"Aura de vitalité": {
  "Name" : "Aura de vitalité",
  "OV" : "Aura of Vitality",
  "Level" : 3,
  "BBE" : "",
  "School" : "Évocation",
  "Incantation" : "1 action",
  "Type" : "Concentration",
  "Description" : "La cible dans un rayon de 9 m récupère 2d6 pv.",
  "Classes" :["PALADIN"]
   },
"Aura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
"Boule de feu": {
  "Name" : "Boule de feu",
  "OV" : "Fireball",
  "Level" : 3,
  "BBE" : "",
  "School" : "Évocation",
  "Incantation" : "1 action",
  "Type" : "",
  "Description" : "Les créatures dans un rayon de 6 m doivent réussir un JdS de Dex. ou subir 8d6 dégâts de feu (dégâts/niv).",
  "Classes" :["SORCERER", "MAGICIAN"]
   },
"Cercle magique": {
  "Name" : "Cercle magique",
  "OV" : "Magic Circle",
  "Level" : 3,
  "BBE" : "",
  "School" : "Abjuration",
  "Incantation" : "1 minute",
  "Type" : "",
  "Description" : "Crée un cylindre de 6 x 6 m qui protège des célestes, élémentaires, fées, fiélons et/ou morts-vivants (+1 h/niv).",
  "Classes" :[ "CLERK", "MAGICIAN", "PALADIN", "WIZARD"]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
"Clairvoyance":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
"Clignotement": {
  "Name" : "Clignotement",
  "OV" : "Blink",
  "Level" : 3,
  "BBE" : "",
  "School" : "Transmutation",
  "Incantation" : "1 action",
  "Type" : "",
  "Description" : "Le lanceur a 50% de chance de passer dans le plan éthéré, puis il revient dans l'espace qu'il occupait au tour suivant.",
  "Classes" :["SORCERER", "MAGICIAN"]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
"Contresort": {
  "Name" : "Contresort",
  "OV" : "Counterspell",
  "Level" : 3,
  "BBE" : "",
  "School" : "Abjuration",
  "Incantation" : "1 réaction",
  "Type" : "",
  "Description" : "En réaction, fait échouer un sort de niveau 3 ou inférieur. Jet de Carac.Inc pour un sort de niveau 4 ou supérieur (seuil/niv).",
  "Classes" :["SORCERER", "MAGICIAN", "WIZARD"]
   },
"Création de nourriture et d'eau": {
  "Name" : "Création de nourriture et d'eau",
  "OV" : "Create Food and Water",
  "Level" : 3,
  "BBE" : "",
  "School" : "Invocation",
  "Incantation" : "1 action",
  "Type" : "",
  "Description" : "Crée 22,5 kilos de nourriture et 120 litres d'eau, suffisant pour 15 personnes durant 24 heures.",
  "Classes" :[ "CLERK", "PALADIN"]
   },
"Croissance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
"Délivrance des malédictions": {
  "Name" : "Délivrance des malédictions",
  "OV" : "Remove Curse",
  "Level" : 3,
  "BBE" : "Lever une malédiction",
  "School" : "Abjuration",
  "Incantation" : "1 action",
  "Type" : "",
  "Description" : "Met fin à toutes les malédictions affligeant une créature ou un objet.",
  "Classes" :[ "CLERK", "MAGICIAN", "PALADIN", "WIZARD"]
   },
"Dissipation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:["BARD",  "CLERK", "DRUID", "SORCERER", "MAGICIAN", "PALADIN", "WIZARD"]
   },
"Éclair": {
  "Name" : "Éclair",
  "OV" : "Lightning Bolt",
  "Level" : 3,
  "BBE" : "",
  "School" : "Évocation",
  "Incantation" : "1 action",
  "Type" : "",
  "Description" : "Les créatures sur une ligne de 30 x 1,50 m doivent réussir un JdS de Dex. ou subir 8d6 dégâts de foudre (dégâts/niv).",
  "Classes" :["SORCERER", "MAGICIAN"]
   },
"Ennemis à foison": {
  "Name" : "Ennemis à foison",
  "OV" : "Enemies Abound",
  "Level" : 3,
  "BBE" : "",
  "School" : "Enchantement",
  "Incantation" : "1 action",
  "Type" : "Concentration",
  "Description" : "La cible doit réussir un JdS d'Int. ou ne plus pouvoir distinguer amis et ennemis ",
  "Classes" :["BARD", "SORCERER", "MAGICIAN", "WIZARD"]
   },
"Éruption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
"Esprits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
"Flèches enflammées": {
  "Name" : "Flèches enflammées",
  "OV" : "Flame Arrows",
  "Level" : 3,
  "BBE" : "",
  "School" : "Transmutation",
  "Incantation" : "1 action",
  "Type" : "Concentration",
  "Description" : "12 flèches/carreaux infligent 1d6 dégâts de feu extra (+2 munitions/niv).",
  "Classes" :["DRUID", "SORCERER", "MAGICIAN", "PROWLER"]
   },
"Forme gazeuse": {
  "Name" : "Forme gazeuse",
  "OV" : "Gaseous Form",
  "Level" : 3,
  "BBE" : "",
  "School" : "Transmutation",
  "Incantation" : "1 action",
  "Type" : "Concentration",
  "Description" : "La cible se transforme en nuage, obtient une vitesse de vol de 3 m et peut passer par de petits trous.",
  "Classes" :["SORCERER", "MAGICIAN", "WIZARD"]
   },
"Fusion dans la pierre": {
  "Name" : "Fusion dans la pierre",
  "OV" : "Meld into Stone",
  "Level" : 3,
  "BBE" : "",
  "School" : "Transmutation",
  "Incantation" : "1 action",
  "Type" : "Rituel",
  "Description" : "Le lanceur peut pénétrer dans la pierre.",
  "Classes" :[ "CLERK", "DRUID"]
   },
"Glyphe de protection": {
  "Name" : "Glyphe de protection",
  "OV" : "Glyph of Warding",
  "Level" : 3,
  "BBE" : "",
  "School" : "Abjuration",
  "Incantation" : "1 heure",
  "Type" : "",
  "Description" : "Un glyphe sur un objet inflige 5d8 dégâts dans un rayon de 4,50 m (dégâts/niv) ou lance un sort niv 3 (niv/niv) si déclenché.",
  "Classes" :["BARD",  "CLERK", "MAGICIAN"]
   },
"Hâte": {
  "Name" : "Hâte",
  "OV" : "Haste",
  "Level" : 3,
  "BBE" : "",
  "School" : "Transmutation",
  "Incantation" : "1 action",
  "Type" : "Concentration",
  "Description" : "La cible voit sa vitesse doublée. Elle gagne aussi un bonus de +2 à la CA, l'avantage aux JdS de Dex. et 1 action extra.",
  "Classes" :["SORCERER", "MAGICIAN"]
   },
"Image majeure": {
  "Name" : "Image majeure",
  "OV" : "Major Image",
  "Level" : 3,
  "BBE" : "",
  "School" : "Illusion",
  "Incantation" : "1 action",
  "Type" : "Concentration",
  "Description" : "Crée l'image d'un objet ou d'une créature animée, avec sons et odeurs (sans concentration/niv).",
  "Classes" :["BARD", "SORCERER", "MAGICIAN", "WIZARD"]
   },
"Invocation d'animaux": {
  "Name" : "Invocation d'animaux",
  "OV" : "Conjure Animals",
  "Level" : 3,
  "BBE" : "Invoquer des animaux",
  "School" : "Invocation",
  "Incantation" : "1 action",
  "Type" : "Concentration",
  "Description" : "Invoque de 1 bête FP 2 à 8 bêtes FP 1/4 amicales (nbre de créatures/niv).",
  "Classes" :["DRUID", "PROWLER"]
   },
"Invocation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"WIZARD"]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
"Langues": {
  "Name" : "Langues",
  "OV" : "Tongues",
  "Level" : 3,
  "BBE" : "",
  "School" : "Divination",
  "Incantation" : "1 action",
  "Type" : "",
  "Description" : "La cible comprend et parle toutes les langues parlées qu'elle entend.",
  "Classes" :["BARD",  "CLERK", "SORCERER", "MAGICIAN", "WIZARD"]
   },
"Lenteur": {
  "Name" : "Lenteur",
  "OV" : "Slow",
  "Level" : 3,
  "BBE" : "",
  "School" : "Transmutation",
  "Incantation" : "1 action",
  "Type" : "Concentration",
  "Description" : "Jusqu'à 6 cibles doivent réussir un JdS de Sag. ou avoir leur vitesse et leurs actions réduites, -2 en CA et aux JdS de Dex.",
  "Classes" :["SORCERER", "MAGICIAN"]
   },
"Lueur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
"Lumière du jour": {
  "Name" : "Lumière du jour",
  "OV" : "Daylight",
  "Level" : 3,
  "BBE" : "",
  "School" : "Évocation",
  "Incantation" : "1 action",
  "Type" : "",
  "Description" : "Crée une sphère qui emet une lumière vive sur 18 m et une lumière faible sur 18 m supplémentaires.",
  "Classes" :[ "CLERK", "DRUID", "SORCERER", "PALADIN", "PROWLER"]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
"Marche sur l'eau": {
  "Name" : "Marche sur l'eau",
  "OV" : "Water Walk",
  "Level" : 3,
  "BBE" : "",
  "School" : "Transmutation",
  "Incantation" : "1 action",
  "Type" : "Rituel",
  "Description" : "Jusqu'à 10 créatures peuvent se déplacer sur une surface liquide (eau, acide, boue, lave, etc) comme si c'était un sol normal.",
  "Classes" :[ "CLERK", "DRUID", "SORCERER", "PROWLER"]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
"Monture fantôme": {
  "Name" : "Monture fantôme",
  "OV" : "Phantom Steed",
  "Level" : 3,
  "BBE" : "",
  "School" : "Illusion",
  "Incantation" : "1 minute",
  "Type" : "Rituel",
  "Description" : "Crée une créature semi-réelle de taille G ressemblant à un cheval et tout le nécessaire pour la monter.",
  "Classes" :["MAGICIAN"]
   },
"Mort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
"Mot de guérison de groupe": {
  "Name" : "Mot de guérison de groupe",
  "OV" : "Mass Healing Word",
  "Level" : 3,
  "BBE" : "",
  "School" : "Évocation",
  "Incantation" : "1 action bonus",
  "Type" : "",
  "Description" : "Jusqu'à 6 créatures récupèrent 1d4+Mod.Carac pv (+1d4 pv/niv).",
  "Classes" :[ "CLERK"]
   },
"Motif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"WIZARD"]
   },
"Mur de sable": {
  "Name" : "Mur de sable",
  "OV" : "Wall of Sand",
  "Level" : 3,
  "BBE" : "",
  "School" : "Évocation",
  "Incantation" : "1 action",
  "Type" : "Concentration",
  "Description" : "Crée un mur de sable de 9 x 3 x 3 m qui bloque la vue (aveuglé) mais pas les mouvements.",
  "Classes" :["MAGICIAN"]
   },
"Mur de vent": {
  "Name" : "Mur de vent",
  "OV" : "Wind Wall",
  "Level" : 3,
  "BBE" : "",
  "School" : "Évocation",
  "Incantation" : "1 action",
  "Type" : "Concentration",
  "Description" : "Crée un mur de vent de 15 m x 4,50 m x 30 cm. Flèches et carreaux sont détournés.",
  "Classes" :["DRUID", "PROWLER"]
   },
"Mur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
"Non-détection": {
  "Name" : "Non-détection",
  "OV" : "Nondetection",
  "Level" : 3,
  "BBE" : "",
  "School" : "Abjuration",
  "Incantation" : "1 action",
  "Type" : "",
  "Description" : "Protège une créature ou un objet de toute divination ou détection magique.",
  "Classes" :["BARD", "MAGICIAN", "PROWLER"]
   },
"Nuage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
"Pas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"WIZARD"]
   },
"Petite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
"Peur": {
  "Name" : "Peur",
  "OV" : "Fear",
  "Level" : 3,
  "BBE" : "",
  "School" : "Illusion",
  "Incantation" : "1 action",
  "Type" : "Concentration",
  "Description" : "Les créatures dans un cône de 9 m doivent réussir un JdS de Sag. ou lâcher ce qu'elles tiennent, être effrayées et s'enfuir.",
  "Classes" :["BARD", "SORCERER", "MAGICIAN", "WIZARD"]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 "CLERK", "DRUID", "SORCERER", "MAGICIAN", "PROWLER"]
   },
"Raz-de-marée":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
"Réanimation": {
  "Name" : "Réanimation",
  "OV" : "Revivify",
  "Level" : 3,
  "BBE" : "Revigorer",
  "School" : "Nécromancie",
  "Incantation" : "1 action",
  "Type" : "",
  "Description" : "Ramène à 1 pv une créature morte depuis 1 minute ou moins (sauf vieillesse).",
  "Classes" :[ "CLERK", "PALADIN"]
   },
"Respiration aquatique": {
  "Name" : "Respiration aquatique",
  "OV" : "Water Breathing",
  "Level" : 3,
  "BBE" : "",
  "School" : "Transmutation",
  "Incantation" : "1 action",
  "Type" : "Rituel",
  "Description" : "Jusqu'à 10 créatures obtiennent la capacité de respirer sous l'eau.",
  "Classes" :["DRUID", "SORCERER", "MAGICIAN", "PROWLER"]
   },
"Serviteur miniature": {
  "Name" : "Serviteur miniature",
  "OV" : "Tiny Servant",
  "Level" : 3,
  "BBE" : "",
  "School" : "Transmutation",
  "Incantation" : "1 minute",
  "Type" : "",
  "Description" : "Transforme un objet de taille TP en une créature avec bras et jambes qui obéit au lanceur (+2 objets/niv).",
  "Classes" :["MAGICIAN"]
   },
"Sieste": {
  "Name" : "Sieste",
  "OV" : "Catnap",
  "Level" : 3,
  "BBE" : "",
  "School" : "Enchantement",
  "Incantation" : "1 action",
  "Type" : "",
  "Description" : "3 créatures consentantes tombent inconcientes et bénéficient d'un repos court (+1 créature/niv).",
  "Classes" :["BARD", "SORCERER", "MAGICIAN"]
   },
"Tempête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"WIZARD"]
   },
"Transfert de vie": {
  "Name" : "Transfert de vie",
  "OV" : "Life Transference",
  "Level" : 3,
  "BBE" : "",
  "School" : "Nécromancie",
  "Incantation" : "1 action",
  "Type" : "",
  "Description" : "Le lanceur subit 4d8 dégâts nécrotiques et une autre créature récupère 2 fois le montant (+1d8 pv/niv).",
  "Classes" :[ "CLERK", "MAGICIAN"]
   },
"Vol": {
  "Name" : "Vol",
  "OV" : "Fly",
  "Level" : 3,
  "BBE" : "",
  "School" : "Transmutation",
  "Incantation" : "1 action",
  "Type" : "Concentration",
  "Description" : "La cible obtient une vitesse de vol de 18 mètres (+1 créature/niv).",
  "Classes" :["SORCERER", "MAGICIAN", "WIZARD"]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
"Aura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
"Aura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
"Bannissement": {
  "Name" : "Bannissement",
  "OV" : "Banishment",
  "Level" : 4,
  "BBE" : "",
  "School" : "Abjuration",
  "Incantation" : "1 action",
  "Type" : "Concentration",
  "Description" : "La cible doit réussir un JdS de Cha. ou être envoyée sur un demi-plan non-dangereux (+1 créature/niv).",
  "Classes" :[ "CLERK", "SORCERER", "MAGICIAN", "PALADIN", "WIZARD"]
   },
"Bouclier de feu": {
  "Name" : "Bouclier de feu",
  "OV" : "Fire Shield",
  "Level" : 4,
  "BBE" : "",
  "School" : "Évocation",
  "Incantation" : "1 action",
  "Type" : "",
  "Description" : "Le lanceur obtient la résistance aux dégâts de froid ou de feu, et fait subir 2d8 dégâts aux attaquants à 1,50 m qui touchent.",
  "Classes" :["MAGICIAN"]
   },
"Charme-monstre": {
  "Name" : "Charme-monstre",
  "OV" : "Charm Monster",
  "Level" : 4,
  "BBE" : "",
  "School" : "Enchantement",
  "Incantation" : "1 action",
  "Type" : "",
  "Description" : "La cible doit réussir un JdS de Sag. ou être charmée par le lanceur (+1 créature/niv).",
  "Classes" :["BARD", "DRUID", "SORCERER", "MAGICIAN", "WIZARD"]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:["MAGICIAN"]
   },
"Coffre secret de Léomund": {
  "Name" : "Coffre secret de Léomund",
  "OV" : "Leomund's Secret Chest",
  "Level" : 4,
  "BBE" : "",
  "School" : "Invocation",
  "Incantation" : "1 action",
  "Type" : "",
  "Description" : "Cache un coffre (90 x 60 x 60 cm) et son contenu dans le plan éthéré.",
  "Classes" :["MAGICIAN"]
   },
"Compulsion": {
  "Name" : "Compulsion",
  "OV" : "Compulsion",
  "Level" : 4,
  "BBE" : "",
  "School" : "Enchantement",
  "Incantation" : "1 action",
  "Type" : "Concentration",
  "Description" : "Les cibles à 9 m doivent réussir un JdS de Sag. ou se déplacer dans une direction indiquée.",
  "Classes" :["BARD"]
   },
"Confusion":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
"Contrôle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
"Divination": {
  "Name" : "Divination",
  "OV" : "Divination",
  "Level" : 4,
  "BBE" : "",
  "School" : "Divination",
  "Incantation" : "1 action",
  "Type" : "Rituel",
  "Description" : "Le lanceur obtient une réponse fiable à 1 question au sujet d'un évènement à venir dans les 7 prochains jours.",
  "Classes" :[ "CLERK"]
   },
"Domination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
"Fabrication": {
  "Name" : "Fabrication",
  "OV" : "Fabricate",
  "Level" : 4,
  "BBE" : "",
  "School" : "Transmutation",
  "Incantation" : "10 minutes",
  "Type" : "",
  "Description" : "Convertit des matériaux bruts en objets simples de taille G ou inférieure de la même matière.",
  "Classes" :["MAGICIAN"]
   },
"Façonnage de la pierre": {
  "Name" : "Façonnage de la pierre",
  "OV" : "Stone Shape",
  "Level" : 4,
  "BBE" : "",
  "School" : "Transmutation",
  "Incantation" : "1 action",
  "Type" : "",
  "Description" : "Donne à un bloc de pierre de 1,50 m de côté n'importe quelle forme, ou y crée une ouverture.",
  "Classes" :[ "CLERK", "DRUID", "MAGICIAN"]
   },
"Fléau élémentaire": {
  "Name" : "Fléau élémentaire",
  "OV" : "Elemental Bane",
  "Level" : 4,
  "BBE" : "",
  "School" : "Transmutation",
  "Incantation" : "1 action",
  "Type" : "Concentration",
  "Description" : "La cible doit réussir un JdS de Con. ou subir 2d6 dégâts extra d'un type de dégâts spécifique (+1 cible/niv).",
  "Classes" :["DRUID", "MAGICIAN", "WIZARD"]
   },
"Flétrissement": {
  "Name" : "Flétrissement",
  "OV" : "Blight",
  "Level" : 4,
  "BBE" : "",
  "School" : "Nécromancie",
  "Incantation" : "1 action",
  "Type" : "",
  "Description" : "La cible doit réussir un JdS de Con. ou subir 8d8 dégâts nécrotiques (dégâts/niv).",
  "Classes" :["DRUID", "SORCERER", "MAGICIAN", "WIZARD"]
   },
"Gardien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466" spans="12:12">
      <c r="L466" t="str">
        <f>CONCATENATE(",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f>
        <v>,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
"Insecte géant": {
  "Name" : "Insecte géant",
  "OV" : "Giant Insect",
  "Level" : 4,
  "BBE" : "",
  "School" : "Transmutation",
  "Incantation" : "1 action",
  "Type" : "Concentration",
  "Description" : "Transforme des insectes (de 10 mille-pattes à 1 scorpion) en créatures géantes qui obéissent aux ordres du lanceur.",
  "Classes" :["DRUID"]
   },
"Invisibilité supérieure": {
  "Name" : "Invisibilité supérieure",
  "OV" : "Greater Invisibility",
  "Level" : 4,
  "BBE" : "",
  "School" : "Illusion",
  "Incantation" : "1 action",
  "Type" : "Concentration",
  "Description" : "La cible devient invisible durant 1 minute.",
  "Classes" :["BARD", "SORCERER", "MAGICIAN"]
   },
"Invocation de démon supérieur": {
  "Name" : "Invocation de démon supérieur",
  "OV" : "Summon Greater Demon",
  "Level" : 4,
  "BBE" : "",
  "School" : "Invocation",
  "Incantation" : "1 action",
  "Type" : "Concentration",
  "Description" : "Invoque de 1 démon FP 5 qui obéit aux ordres du lanceur (FP +1/niv).",
  "Classes" :["MAGICIAN", "WIZARD"]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
"Liane agrippeuse": {
  "Name" : "Liane agrippeuse",
  "OV" : "Grasping Vine",
  "Level" : 4,
  "BBE" : "",
  "School" : "Invocation",
  "Incantation" : "1 action bonus",
  "Type" : "Concentration",
  "Description" : "La cible doit réussir un JdS de Dex. ou être tirée sur 6 m par la liane.",
  "Classes" :["DRUID", "PROWLER"]
   },
"Liberté de mouvement": {
  "Name" : "Liberté de mouvement",
  "OV" : "Freedom of Movement",
  "Level" : 4,
  "BBE" : "",
  "School" : "Abjuration",
  "Incantation" : "1 action",
  "Type" : "",
  "Description" : "La cible n'est pas affectée dans ses mouvements par un terrain difficile, un sort ou de l'eau.",
  "Classes" :["BARD",  "CLERK", "DRUID", "PROWLER"]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"PALADIN", "PROWLER"]
   },
"Métamorphose":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
"Mur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
"Oeil magique": {
  "Name" : "Oeil magique",
  "OV" : "Arcane Eye",
  "Level" : 4,
  "BBE" : "",
  "School" : "Divination",
  "Incantation" : "1 action",
  "Type" : "Concentration",
  "Description" : "Crée un oeil invisible avec vision dans le noir qui envoie au lanceur l'image mentale de ce qu'il voit.",
  "Classes" :["MAGICIAN"]
   },
"Ombre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
"Peau de pierre": {
  "Name" : "Peau de pierre",
  "OV" : "Stoneskin",
  "Level" : 4,
  "BBE" : "",
  "School" : "Abjuration",
  "Incantation" : "1 action",
  "Type" : "Concentration",
  "Description" : "La cible obtient la résistante aux dégâts non magiques contondants, perforants et tranchants.",
  "Classes" :["DRUID", "SORCERER", "MAGICIAN", "PROWLER"]
   },
"Porte dimensionnelle": {
  "Name" : "Porte dimensionnelle",
  "OV" : "Dimension Door",
  "Level" : 4,
  "BBE" : "",
  "School" : "Invocation",
  "Incantation" : "1 action",
  "Type" : "",
  "Description" : "Le lanceur et une autre créature de même taille sont téléportés à un maximum de 150 mètres.",
  "Classes" :["BARD", "SORCERER", "MAGICIAN", "WIZARD"]
   },
"Protection contre la mort": {
  "Name" : "Protection contre la mort",
  "OV" : "Death Ward",
  "Level" : 4,
  "BBE" : "",
  "School" : "Abjuration",
  "Incantation" : "1 action",
  "Type" : "",
  "Description" : "Lorsque la cible tombera pour la première fois à 0 pv, elle repassera automatiquement à 1 pv.",
  "Classes" :[ "CLERK", "PALADIN"]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"WIZARD"]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:["MAGICIAN"]
   },
"Sphère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
"Sphère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
"Tempête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
"Terrain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"WIZARD"]
   },
"Amélioration de compétences": {
  "Name" : "Amélioration de compétences",
  "OV" : "Skill Empowerment",
  "Level" : 5,
  "BBE" : "",
  "School" : "Transmutation",
  "Incantation" : "1 action",
  "Type" : "Concentration",
  "Description" : "La cible double son bonus de maîtrise pour une compétence.",
  "Classes" :["BARD", "SORCERER", "MAGICIAN"]
   },
"Animation d'objets": {
  "Name" : "Animation d'objets",
  "OV" : "Animate Objects",
  "Level" : 5,
  "BBE" : "Animation des objets",
  "School" : "Transmutation",
  "Incantation" : "1 action",
  "Type" : "Concentration",
  "Description" : "Anime jusqu'à 10 objets non magiques et contrôle leurs actions jusqu'à 150 m (+2 objets/niv).",
  "Classes" :["BARD", "SORCERER", "MAGICIAN"]
   },
"Apparence trompeuse": {
  "Name" : "Apparence trompeuse",
  "OV" : "Seeming",
  "Level" : 5,
  "BBE" : "",
  "School" : "Illusion",
  "Incantation" : "1 action",
  "Type" : "",
  "Description" : "Change l'apparence physique et vestimentaire de cibles (JdS si non consentante).",
  "Classes" :["BARD", "SORCERER", "MAGICIAN"]
   },
"Arme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
"Aube": {
  "Name" : "Aube",
  "OV" : "Dawn",
  "Level" : 5,
  "BBE" : "",
  "School" : "Évocation",
  "Incantation" : "1 action",
  "Type" : "Concentration",
  "Description" : "Les créatures dans un cylindre de 9 x 12 m doivent réussir un JdS de Con. ou subir 4d10 dégâts radiants.",
  "Classes" :[ "CLERK", "MAGICIAN"]
   },
"Carquois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
"Cercle de pouvoir": {
  "Name" : "Cercle de pouvoir",
  "OV" : "Circle of Power",
  "Level" : 5,
  "BBE" : "",
  "School" : "Abjuration",
  "Incantation" : "1 action",
  "Type" : "Concentration",
  "Description" : "Les créatures amicales dans un rayon de 9 m ont l'avantage aux JdS contre les sorts et autres effets magiques.",
  "Classes" :["PALADIN"]
   },
"Cercle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
"Colonne de flamme": {
  "Name" : "Colonne de flamme",
  "OV" : "Flame Strike",
  "Level" : 5,
  "BBE" : "",
  "School" : "Évocation",
  "Incantation" : "1 action",
  "Type" : "",
  "Description" : "Les créatures dans un cylindre de 6 x 12 m doivent réussir un JdS de Dex. ou subir 4d6 de feu et 4d6 radiants (dégâts/niv).",
  "Classes" :[ "CLERK"]
   },
"Communion": {
  "Name" : "Communion",
  "OV" : "Commune",
  "Level" : 5,
  "BBE" : "",
  "School" : "Divination",
  "Incantation" : "1 minute",
  "Type" : "Rituel",
  "Description" : "Permet d'obtenir d'une entité divine les réponses (oui ou non) à 3 questions.",
  "Classes" :[ "CLERK"]
   },
"Communion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
"Cône de froid": {
  "Name" : "Cône de froid",
  "OV" : "Cone of Cold",
  "Level" : 5,
  "BBE" : "",
  "School" : "Évocation",
  "Incantation" : "1 action",
  "Type" : "",
  "Description" : "Les créatures dans un cône de 18 m doivent réussir un JdS de Con. ou subir 8d8 dégâts de froid (dégâts/niv).",
  "Classes" :["SORCERER", "MAGICIAN"]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"WIZARD"]
   },
"Contagion": {
  "Name" : "Contagion",
  "OV" : "Contagion",
  "Level" : 5,
  "BBE" : "",
  "School" : "Nécromancie",
  "Incantation" : "1 action",
  "Type" : "",
  "Description" : "Si l'attaque avec un sort touche, la cible est infectée d'une maladie à choisir parmi les 6 proposées.",
  "Classes" :[ "CLERK", "DRUID"]
   },
"Contrat": {
  "Name" : "Contrat",
  "OV" : "Planar Binding",
  "Level" : 5,
  "BBE" : "Entrave planaire",
  "School" : "Abjuration",
  "Incantation" : "1 heure",
  "Type" : "",
  "Description" : "La cible (céleste, élémentaire, fée ou fiélon) doit réussir un JdS de Cha. ou servir le lanceur (durée/niv).",
  "Classes" :["BARD",  "CLERK", "DRUID", "MAGICIAN"]
   },
"Contrôle des vents": {
  "Name" : "Contrôle des vents",
  "OV" : "Control Winds",
  "Level" : 5,
  "BBE" : "",
  "School" : "Transmutation",
  "Incantation" : "1 action",
  "Type" : "Concentration",
  "Description" : "Contrôle l'air dans un cube de 30 m et produit un effet (Rafales, Écrasement ou Ascension).",
  "Classes" :["DRUID", "SORCERER", "MAGICIAN"]
   },
"Coquille antivie": {
  "Name" : "Coquille antivie",
  "OV" : "Antilife Shell",
  "Level" : 5,
  "BBE" : "",
  "School" : "Abjuration",
  "Incantation" : "1 action",
  "Type" : "Concentration",
  "Description" : "Empêche les créatures autres que morts-vivants et créatures artificielles de pénétrer dans un rayon de 3 m.",
  "Classes" :["DRUID"]
   },
"Création": {
  "Name" : "Création",
  "OV" : "Creation",
  "Level" : 5,
  "BBE" : "",
  "School" : "Illusion",
  "Incantation" : "1 minute",
  "Type" : "",
  "Description" : "Crée un objet non vivant fait de matières végétales ou minérales et pas plus grand qu'un cube de 1,50 m (+1,50 m/niv).",
  "Classes" :["SORCERER", "MAGICIAN"]
   },
"Danse Macabre": {
  "Name" : "Danse Macabre",
  "OV" : "Danse Macabre",
  "Level" : 5,
  "BBE" : "",
  "School" : "Nécromancie",
  "Incantation" : "1 action",
  "Type" : "Concentration",
  "Description" : "Jusqu'à 5 corps de taille M ou P deviennent des zombies ou des squelettes sous le contrôle du lanceur (+2 corps/niv).",
  "Classes" :["MAGICIAN", "WIZARD"]
   },
"Déluge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"WIZARD"]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
"Domination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
"Double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
"Énervation": {
  "Name" : "Énervation",
  "OV" : "Enervation",
  "Level" : 5,
  "BBE" : "",
  "School" : "Nécromancie",
  "Incantation" : "1 action",
  "Type" : "Concentration",
  "Description" : "La cible doit réussir un JdS de Dex. ou subir 4d8 dégâts nécrotiques à chaque round (+1d8/niv).",
  "Classes" :["SORCERER", "MAGICIAN", "WIZARD"]
   },
"Éveil": {
  "Name" : "Éveil",
  "OV" : "Awaken",
  "Level" : 5,
  "BBE" : "",
  "School" : "Transmutation",
  "Incantation" : "8 heures",
  "Type" : "",
  "Description" : "Donne à une bête ou à une plante (Intelligence 3 max) la capacité de parler et des sens humains durant 30 jours.",
  "Classes" :["BARD", "DRUID"]
   },
"Fléau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
"Frappe du vent d'acier": {
  "Name" : "Frappe du vent d'acier",
  "OV" : "Steel Wind Strike",
  "Level" : 5,
  "BBE" : "",
  "School" : "Invocation",
  "Incantation" : "1 action",
  "Type" : "",
  "Description" : "Si l'attaque avec un sort touche, inflige 6d10 dégâts de force à 5 créatures, puis le lanceur se téléporte.",
  "Classes" :["MAGICIAN", "PROWLER"]
   },
"Fureur de la nature": {
  "Name" : "Fureur de la nature",
  "OV" : "Wrath of Nature",
  "Level" : 5,
  "BBE" : "",
  "School" : "Évocation",
  "Incantation" : "1 action",
  "Type" : "Concentration",
  "Description" : "Anime arbres, roches et plantes dans un cube de 18 x 18 x 18 m.",
  "Classes" :["DRUID", "PROWLER"]
   },
"Immobilisation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"WIZARD"]
   },
"Immolation": {
  "Name" : "Immolation",
  "OV" : "Immolation",
  "Level" : 5,
  "BBE" : "",
  "School" : "Évocation",
  "Incantation" : "1 action",
  "Type" : "Concentration",
  "Description" : "La cible à 27 m doit réussir un JdS de Dex. ou subir 8d6 dégâts de feu et 4d6 dégâts de feu par la suite.",
  "Classes" :["SORCERER", "MAGICIAN"]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
"Invocation d'élémentaire": {
  "Name" : "Invocation d'élémentaire",
  "OV" : "Conjure Elemental",
  "Level" : 5,
  "BBE" : "Invoquer un élémentaire",
  "School" : "Invocation",
  "Incantation" : "1 minute",
  "Type" : "Concentration",
  "Description" : "Invoque 1 élémentaire FP 5 amical (FP +1/niv).",
  "Classes" :["DRUID", "MAGICIAN"]
   },
"Invocation infernale": {
  "Name" : "Invocation infernale",
  "OV" : "Infernal Calling",
  "Level" : 5,
  "BBE" : "",
  "School" : "Invocation",
  "Incantation" : "1 minute",
  "Type" : "Concentration",
  "Description" : "Invoque 1 diable FP 6 hostile (+1 FP/niv)",
  "Classes" :["MAGICIAN", "WIZARD"]
   },
"Légende": {
  "Name" : "Légende",
  "OV" : "Legend Lore",
  "Level" : 5,
  "BBE" : "",
  "School" : "Divination",
  "Incantation" : "10 minutes",
  "Type" : "",
  "Description" : "Le lanceur obtient des informations sur une personne, un lieu ou un objet sous forme de contes ou d'histoires.",
  "Classes" :["BARD",  "CLERK", "MAGICIAN"]
   },
"Lien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
"Maelström": {
  "Name" : "Maelström",
  "OV" : "Maelstrom",
  "Level" : 5,
  "BBE" : "",
  "School" : "Évocation",
  "Incantation" : "1 action",
  "Type" : "Concentration",
  "Description" : "Les créatures dans un rayon de 9 m doivent réussir un JdS de For. ou subir 6d6 dégâts contondants et être tirées vers le centre.",
  "Classes" :["DRUID"]
   },
"Main de Bigby": {
  "Name" : "Main de Bigby",
  "OV" : "Bigby's Hand",
  "Level" : 5,
  "BBE" : "",
  "School" : "Évocation",
  "Incantation" : "1 action",
  "Type" : "Concentration",
  "Description" : "Crée une main de taille G et de Force 26 qui peut frapper (4d8 dégâts de force), pousser, agripper ou protéger (dégâts/niv).",
  "Classes" :["MAGICIAN"]
   },
"Mission":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"PALADIN"]
   },
"Modification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
"Mur de force": {
  "Name" : "Mur de force",
  "OV" : "Wall of Force",
  "Level" : 5,
  "BBE" : "",
  "School" : "Évocation",
  "Incantation" : "1 action",
  "Type" : "Concentration",
  "Description" : "Crée un mur de force infranchissable physiquement (dix panneaux de 3 m) immunisé à tous les types de dégâts.",
  "Classes" :["MAGICIAN"]
   },
"Mur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"WIZARD"]
   },
"Mur de pierre": {
  "Name" : "Mur de pierre",
  "OV" : "Wall of Stone",
  "Level" : 5,
  "BBE" : "",
  "School" : "Évocation",
  "Incantation" : "1 action",
  "Type" : "Concentration",
  "Description" : "Crée un mur de pierre non magique de (dix panneaux de 3 m) qui peut être détruit.",
  "Classes" :["DRUID", "SORCERER", "MAGICIAN"]
   },
"Nuage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
"Pas lointain": {
  "Name" : "Pas lointain",
  "OV" : "Far Step",
  "Level" : 5,
  "BBE" : "",
  "School" : "Invocation",
  "Incantation" : "1 action bonus",
  "Type" : "Concentration",
  "Description" : "Téléporte le lanceur à 18 m à chaque round par une action bonus.",
  "Classes" :["SORCERER", "MAGICIAN", "WIZARD"]
   },
"Passage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
"Passe-muraille": {
  "Name" : "Passe-muraille",
  "OV" : "Passwall",
  "Level" : 5,
  "BBE" : "",
  "School" : "Transmutation",
  "Incantation" : "1 action",
  "Type" : "",
  "Description" : "Ouvre un passage de 1,50 x 2,50 x 6 m à travers de la pierre, du bois ou du plâtre.",
  "Classes" :["MAGICIAN"]
   },
"Perturbations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"WIZARD"]
   },
"Rappel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
"Réincarnation": {
  "Name" : "Réincarnation",
  "OV" : "Reincarnate",
  "Level" : 5,
  "BBE" : "",
  "School" : "Transmutation",
  "Incantation" : "1 heure",
  "Type" : "",
  "Description" : "Réincarne l'âme d'un humanoïde mort depuis 10 jours max. La race du nouveau corps est déterminée au hasard.",
  "Classes" :["DRUID"]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:["BARD",  "CLERK", "DRUID"]
   },
"Rêve": {
  "Name" : "Rêve",
  "OV" : "Dream",
  "Level" : 5,
  "BBE" : "",
  "School" : "Illusion",
  "Incantation" : "1 minute",
  "Type" : "",
  "Description" : "Façonne les rêves d'une créature qui dort et peut faire subir 3d6 dégâts psychiques en cas d'échec à un JdS de Sag.",
  "Classes" :["BARD", "MAGICIAN", "WIZARD"]
   },
"Sanctification": {
  "Name" : "Sanctification",
  "OV" : "Hallow",
  "Level" : 5,
  "BBE" : "",
  "School" : "Évocation",
  "Incantation" : "24 heures",
  "Type" : "",
  "Description" : "Empêche célestes, élémentaires, fiélons, fées et morts-vivants d'entrer dans un rayon de 18 m et protège/handicape les cibles.",
  "Classes" :[ "CLERK"]
   },
"Scrutation": {
  "Name" : "Scrutation",
  "OV" : "Scrying",
  "Level" : 5,
  "BBE" : "",
  "School" : "Divination",
  "Incantation" : "10 minutes",
  "Type" : "Concentration",
  "Description" : "Permet de voir et entendre une créature spécifique (on peut aussi cibler un lieu) sur le même plan (JdS de Sag).",
  "Classes" :["BARD",  "CLERK", "DRUID", "MAGICIAN", "WIZARD"]
   },
"Soins de groupe": {
  "Name" : "Soins de groupe",
  "OV" : "Mass Cure Wounds",
  "Level" : 5,
  "BBE" : "Soin des blessures de groupe",
  "School" : "Évocation",
  "Incantation" : "1 action",
  "Type" : "",
  "Description" : "Jusqu'à 6 créatures récupèrent 3d8+Mod.Carac.Inc pv (+1d8 pv/niv).",
  "Classes" :["BARD",  "CLERK", "DRUID"]
   },
"Télékinésie":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
"Transmutation de la pierre": {
  "Name" : "Transmutation de la pierre",
  "OV" : "Transmute Rock",
  "Level" : 5,
  "BBE" : "",
  "School" : "Transmutation",
  "Incantation" : "1 action",
  "Type" : "",
  "Description" : "Transforme un cube de 12 m de roche en boue ou de boue en roche.",
  "Classes" :["DRUID", "MAGICIAN"]
   },
"Vague destructrice": {
  "Name" : "Vague destructrice",
  "OV" : "Destructive Wave",
  "Level" : 5,
  "BBE" : "",
  "School" : "Évocation",
  "Incantation" : "1 action",
  "Type" : "",
  "Description" : "Les cibles dans un rayon de 9 m doivent réussir un JdS de Con. ou subir 5d6 de tonnerre et 5d6 radiants ou nécrotiques.",
  "Classes" :["PALADIN"]
   },
"Allié planaire": {
  "Name" : "Allié planaire",
  "OV" : "Planar Ally",
  "Level" : 6,
  "BBE" : "",
  "School" : "Invocation",
  "Incantation" : "10 minutes",
  "Type" : "",
  "Description" : "Invoque un céleste, un élémentaire ou un fiélon qui aidera le lanceur contre paiement (1000 po/h, sacrifice, quête, etc).",
  "Classes" :[ "CLERK"]
   },
"Barrière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
"Bosquet des druides": {
  "Name" : "Bosquet des druides",
  "OV" : "Druid Grove",
  "Level" : 6,
  "BBE" : "",
  "School" : "Abjuration",
  "Incantation" : "10 minutes",
  "Type" : "",
  "Description" : "Protège une zone de 27 x 27 x 27 m par un brouillard, des lianes, des arbres animés, ou autres effets.",
  "Classes" :["DRUID"]
   },
"Cage des âmes": {
  "Name" : "Cage des âmes",
  "OV" : "Soul Cage",
  "Level" : 6,
  "BBE" : "",
  "School" : "Nécromancie",
  "Incantation" : "1 reaction",
  "Type" : "",
  "Description" : "Vole une âme pour gagner des pv, lui poser des questions, obtenir l'avantage à un dé ou voir un lieu qu'elle connaissait.",
  "Classes" :["MAGICIAN", "WIZARD"]
   },
"Cercle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"WIZARD"]
   },
"Chaîne d'éclairs": {
  "Name" : "Chaîne d'éclairs",
  "OV" : "Chain Lightning",
  "Level" : 6,
  "BBE" : "",
  "School" : "Évocation",
  "Incantation" : "1 action",
  "Type" : "",
  "Description" : "Jusqu'à 4 cibles différentes doivent réussir un JdS de Dex. ou subir 10d8 dégâts de foudre (+1 cible/niv).",
  "Classes" :["SORCERER", "MAGICIAN"]
   }</v>
      </c>
    </row>
    <row r="467" spans="12:12">
      <c r="L467" t="str">
        <f>CONCATENATE(",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f>
        <v>,
"Contamination": {
  "Name" : "Contamination",
  "OV" : "Harm",
  "Level" : 6,
  "BBE" : "",
  "School" : "Nécromancie",
  "Incantation" : "1 action",
  "Type" : "",
  "Description" : "La cible doit réussir un JdS de Con. ou subir 14d6 dégâts nécrotiques. Le sort ne peut pas la tuer toutefois.",
  "Classes" :[ "CLERK"]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
"Création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"WIZARD"]
   },
"Création d'homoncule": {
  "Name" : "Création d'homoncule",
  "OV" : "Create Homunculus",
  "Level" : 6,
  "BBE" : "",
  "School" : "Transmutation",
  "Incantation" : "1 heure",
  "Type" : "",
  "Description" : "Crée un homunculus auquel le lanceur peut transférer ses points de vie jusqu'à son prochain repos long.",
  "Classes" :["MAGICIAN"]
   },
"Danse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
"Désintégration":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
"Diversion": {
  "Name" : "Diversion",
  "OV" : "Scatter",
  "Level" : 6,
  "BBE" : "",
  "School" : "Invocation",
  "Incantation" : "1 action",
  "Type" : "",
  "Description" : "Jusqu'à 5 créatures sont téléportées (JdS de Sag. si non consentantes) dans un rayon de 36 m.",
  "Classes" :["SORCERER", "MAGICIAN", "WIZARD"]
   },
"Festin des héros": {
  "Name" : "Festin des héros",
  "OV" : "Heroes' Feast",
  "Level" : 6,
  "BBE" : "",
  "School" : "Invocation",
  "Incantation" : "10 minutes",
  "Type" : "",
  "Description" : "Produit un festin pour 12 convives qui guérit des maladies, immunise au poison et augmente les pv de 2d10 durant 24h.",
  "Classes" :[ "CLERK", "DRUID"]
   },
"Globe d'invulnérabilité": {
  "Name" : "Globe d'invulnérabilité",
  "OV" : "Globe of Invulnerability",
  "Level" : 6,
  "BBE" : "",
  "School" : "Abjuration",
  "Incantation" : "1 action",
  "Type" : "Concentration",
  "Description" : "Bloque les sorts de niveau 5 ou inférieur dans un rayon de 3 m (seuil/niv).",
  "Classes" :["SORCERER", "MAGICIAN"]
   },
"Guérison": {
  "Name" : "Guérison",
  "OV" : "Heal",
  "Level" : 6,
  "BBE" : "",
  "School" : "Évocation",
  "Incantation" : "1 action",
  "Type" : "",
  "Description" : "1 créature récupère 70 pv et est guérie des maladies, de l'aveuglement et de la surdité (+10 pv/niv).",
  "Classes" :[ "CLERK", "DRUID"]
   },
"Illusion programmée": {
  "Name" : "Illusion programmée",
  "OV" : "Programmed Illusion",
  "Level" : 6,
  "BBE" : "",
  "School" : "Illusion",
  "Incantation" : "1 action",
  "Type" : "",
  "Description" : "Crée l'image d'un objet ou d'une créature animée, avec sons, durant 5 min, suite à un déclencheur.",
  "Classes" :["BARD", "MAGICIAN"]
   },
"Interdiction":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
"Invocation de fée": {
  "Name" : "Invocation de fée",
  "OV" : "Conjure Fey",
  "Level" : 6,
  "BBE" : "Invoquer une fée",
  "School" : "Invocation",
  "Incantation" : "1 minute",
  "Type" : "Concentration",
  "Description" : "Invoque 1 fée FP 6 amicale (FP +1/niv).",
  "Classes" :["DRUID", "WIZARD"]
   },
"Marche sur le vent": {
  "Name" : "Marche sur le vent",
  "OV" : "Wind Walk",
  "Level" : 6,
  "BBE" : "",
  "School" : "Transmutation",
  "Incantation" : "1 minute",
  "Type" : "",
  "Description" : "Le lanceur et 10 créatures sont transformés en vapeur (vitesse de vol de 90 m et résistance aux dégâts d'armes non magiques).",
  "Classes" :["DRUID"]
   },
"Mauvais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"WIZARD"]
   },
"Mot de rappel": {
  "Name" : "Mot de rappel",
  "OV" : "Word of Recall",
  "Level" : 6,
  "BBE" : "Mot de retour",
  "School" : "Invocation",
  "Incantation" : "1 action",
  "Type" : "",
  "Description" : "Le lanceur et jusqu'à 5 autres créatures sont téléportés dans un sanctuaire préalablement choisi.",
  "Classes" :[ "CLERK"]
   },
"Mur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
"Mur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
"Ossements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
"Pétrification": {
  "Name" : "Pétrification",
  "OV" : "Flesh to Stone",
  "Level" : 6,
  "BBE" : "",
  "School" : "Transmutation",
  "Incantation" : "1 action",
  "Type" : "Concentration",
  "Description" : "La cible à 18 m doit réussir un JdS de Con. ou être entravée, voire pétrifiée après 3 échecs.",
  "Classes" :["MAGICIAN", "WIZARD"]
   },
"Portail magique": {
  "Name" : "Portail magique",
  "OV" : "Arcane Gate",
  "Level" : 6,
  "BBE" : "",
  "School" : "Invocation",
  "Incantation" : "1 action",
  "Type" : "Concentration",
  "Description" : "Crée 2 portails séparés de 150 m max et permet de passer de l'un à l'autre de manière transparente.",
  "Classes" :["SORCERER", "MAGICIAN", "WIZARD"]
   },
"Prévoyance": {
  "Name" : "Prévoyance",
  "OV" : "Contingency",
  "Level" : 6,
  "BBE" : "Contingence",
  "School" : "Évocation",
  "Incantation" : "10 minutes",
  "Type" : "",
  "Description" : "Conditionne l'activation d'un sort de niveau 5 ou inférieur qui peut cibler le lanceur.",
  "Classes" :["MAGICIAN"]
   },
"Prison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"WIZARD"]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
"Rayon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"WIZARD"]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"WIZARD"]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"WIZARD"]
   },
"Sacre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"WIZARD"]
   },
"Sens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
"Suggestion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"WIZARD"]
   },
"Terraformage":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
"Transport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
"Urne magique": {
  "Name" : "Urne magique",
  "OV" : "Magic Jar",
  "Level" : 6,
  "BBE" : "Possession",
  "School" : "Nécromancie",
  "Incantation" : "1 minute",
  "Type" : "",
  "Description" : "Le lanceur projette son âme dans une urne pour ensuite retourner dans son corps ou posséder le corps d'un humanoïde.",
  "Classes" :["MAGICIAN"]
   },
"Vision suprême": {
  "Name" : "Vision suprême",
  "OV" : "True Seeing",
  "Level" : 6,
  "BBE" : "",
  "School" : "Divination",
  "Incantation" : "1 action",
  "Type" : "",
  "Description" : "La cible obtient vision véritable, voit les portes secrètes magiques et dans le plan éthéré.",
  "Classes" :["BARD",  "CLERK", "SORCERER", "MAGICIAN", "WIZARD"]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
"Cage de force": {
  "Name" : "Cage de force",
  "OV" : "Forcecage",
  "Level" : 7,
  "BBE" : "",
  "School" : "Évocation",
  "Incantation" : "1 action",
  "Type" : "",
  "Description" : "Crée une cage de 6 m ou une boite de 3 m de force magique qui emprisonne une créature. Évasion possible par magie uniquement.",
  "Classes" :["BARD", "MAGICIAN", "WIZARD"]
   },
"Changement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"WIZARD"]
   },
"Couronne d'étoiles": {
  "Name" : "Couronne d'étoiles",
  "OV" : "Crown of Stars",
  "Level" : 7,
  "BBE" : "",
  "School" : "Évocation",
  "Incantation" : "1 action",
  "Type" : "",
  "Description" : "Si l'attaque avec un sort touche, 7 atomes infligent chacun 4d12 dégâts radiants (+1 atome/niv).",
  "Classes" :["SORCERER", "MAGICIAN", "WIZARD"]
   },
"Dissimulation": {
  "Name" : "Dissimulation",
  "OV" : "Sequester",
  "Level" : 7,
  "BBE" : "Séquestration",
  "School" : "Transmutation",
  "Incantation" : "1 action",
  "Type" : "",
  "Description" : "Protège une créature consentante (qui devient invisible et inconsciente) ou un objet contre les sorts de divination.",
  "Classes" :["MAGICIAN"]
   },
"Doigt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"WIZARD"]
   },
"Épée de Mordenkainen": {
  "Name" : "Épée de Mordenkainen",
  "OV" : "Mordenkainen's Sword",
  "Level" : 7,
  "BBE" : "",
  "School" : "Évocation",
  "Incantation" : "1 action",
  "Type" : "Concentration",
  "Description" : "Si l'attaque avec un sort touche, inflige 3d10 dégâts de force. L'épée peut se déplacer.",
  "Classes" :["BARD", "MAGICIAN"]
   },
"Forme éthérée": {
  "Name" : "Forme éthérée",
  "OV" : "Etherealness",
  "Level" : 7,
  "BBE" : "",
  "School" : "Transmutation",
  "Incantation" : "1 action",
  "Type" : "",
  "Description" : "Le lanceur est projetté dans le plan éthéré (nbre de créatures/niv).",
  "Classes" :["BARD", "SORCERER", "MAGICIAN", "WIZARD"]
   },
"Inversion de la gravité": {
  "Name" : "Inversion de la gravité",
  "OV" : "Reverse Gravity",
  "Level" : 7,
  "BBE" : "",
  "School" : "Transmutation",
  "Incantation" : "1 action",
  "Type" : "Concentration",
  "Description" : "Inverse la gravité dans un cylindre de 30 x 30 m.",
  "Classes" :["DRUID", "SORCERER", "MAGICIAN"]
   },
"Invocation de céleste": {
  "Name" : "Invocation de céleste",
  "OV" : "Conjure Celestial",
  "Level" : 7,
  "BBE" : "Invoquer un céleste",
  "School" : "Invocation",
  "Incantation" : "1 minute",
  "Type" : "Concentration",
  "Description" : "Invoque 1 céleste FP 4 amical (FP +1/niv).",
  "Classes" :[ "CLERK"]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
"Mirage": {
  "Name" : "Mirage",
  "OV" : "Mirage Arcane",
  "Level" : 7,
  "BBE" : "",
  "School" : "Illusion",
  "Incantation" : "10 minutes",
  "Type" : "",
  "Description" : "Transforme l'apparence (à la vue, à l'ouïe, à l'odorat et au toucher) d'un carré de 1,5 km.",
  "Classes" :["BARD", "DRUID", "MAGICIAN"]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"WIZARD"]
   },
"Parole divine": {
  "Name" : "Parole divine",
  "OV" : "Divine Word",
  "Level" : 7,
  "BBE" : "",
  "School" : "Évocation",
  "Incantation" : "1 action bonus",
  "Type" : "",
  "Description" : "Les cibles doivent réussir un JdS de Cha. ou subir un effet (assourdi, aveuglé, etc). Certaines créatures sont bannies.",
  "Classes" :[ "CLERK"]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
"Régénération": {
  "Name" : "Régénération",
  "OV" : "Regenerate",
  "Level" : 7,
  "BBE" : "",
  "School" : "Transmutation",
  "Incantation" : "1 minute",
  "Type" : "",
  "Description" : "La cible récupère 4d8+15 pv puis 1 pv par round et ses membres sectionnés repoussent.",
  "Classes" :["BARD",  "CLERK", "DRUID"]
   },
"Résurrection": {
  "Name" : "Résurrection",
  "OV" : "Resurrection",
  "Level" : 7,
  "BBE" : "",
  "School" : "Nécromancie",
  "Incantation" : "1 heure",
  "Type" : "",
  "Description" : "Ramène à la vie (pv max) une créature morte depuis moins de 100 ans (sauf vieillesse). Restaure les parties du corps amputées.",
  "Classes" :["BARD",  "CLERK"]
   },
"Simulacre": {
  "Name" : "Simulacre",
  "OV" : "Simulacrum",
  "Level" : 7,
  "BBE" : "",
  "School" : "Illusion",
  "Incantation" : "12 heures",
  "Type" : "",
  "Description" : "Crée un double d'une bête ou d'un humanoïde avec les mêmes capacités, la moitié des pv et sans équipement.",
  "Classes" :["MAGICIAN"]
   },
"Symbole": {
  "Name" : "Symbole",
  "OV" : "Symbol",
  "Level" : 7,
  "BBE" : "",
  "School" : "Abjuration",
  "Incantation" : "1 minute",
  "Type" : "",
  "Description" : "Défini le déclencheur et l'effet d'un glyphe sur un objet (mort, discorde, peur, désespoir, démence, douleur, sommeil, etc).",
  "Classes" :["BARD",  "CLERK", "MAGICIAN"]
   },
"Téléportation":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
"Tempête de feu": {
  "Name" : "Tempête de feu",
  "OV" : "Fire Storm",
  "Level" : 7,
  "BBE" : "",
  "School" : "Évocation",
  "Incantation" : "1 action",
  "Type" : "",
  "Description" : "Les créatures dans dix cubes de 3 m doivent réussir un JdS de Dex. ou subir 7d10 dégâts de feu.",
  "Classes" :[ "CLERK", "DRUID", "SORCERER"]
   },
"Temple des dieux": {
  "Name" : "Temple des dieux",
  "OV" : "Temple of the Gods",
  "Level" : 7,
  "BBE" : "",
  "School" : "Invocation",
  "Incantation" : "1 heure",
  "Type" : "",
  "Description" : "Fait apparaitre un temple dédié à un dieu sur une surface de 36 x 36 m pour 1 jour.",
  "Classes" :[ "CLERK"]
   },
"Tourbillon": {
  "Name" : "Tourbillon",
  "OV" : "Whirlwind",
  "Level" : 7,
  "BBE" : "",
  "School" : "Évocation",
  "Incantation" : "1 action",
  "Type" : "Concentration",
  "Description" : "Les créatures dans un cylindre de 3 x 9 m doivent réussir un JdS de Dex. ou subir 10d6 dégâts contondants.",
  "Classes" :["DRUID", "SORCERER", "MAGICIAN"]
   },
"Aura sacrée": {
  "Name" : "Aura sacrée",
  "OV" : "Holy Aura",
  "Level" : 8,
  "BBE" : "",
  "School" : "Abjuration",
  "Incantation" : "1 action",
  "Type" : "Concentration",
  "Description" : "Les cibles dans un rayon de 9 m ont l'avantage aux JdS. Les autres créatures ont un désavantage à l'attaque contre ces cibles.",
  "Classes" :[ "CLERK"]
   },
"Bagou": {
  "Name" : "Bagou",
  "OV" : "Glibness",
  "Level" : 8,
  "BBE" : "",
  "School" : "Transmutation",
  "Incantation" : "1 action",
  "Type" : "",
  "Description" : "Donne 15 à un jet de Charisme et masque les mensonges lors d'une détection magique.",
  "Classes" :["BARD", "WIZARD"]
   },
"Champ antimagie": {
  "Name" : "Champ antimagie",
  "OV" : "Antimagic Field",
  "Level" : 8,
  "BBE" : "",
  "School" : "Abjuration",
  "Incantation" : "1 action",
  "Type" : "Concentration",
  "Description" : "Crée une sphère de 3 m de rayon dans laquelle les sorts et les objets magiques ne fonctionnent plus.",
  "Classes" :[ "CLERK", "MAGICIAN"]
   },
"Clone": {
  "Name" : "Clone",
  "OV" : "Clone",
  "Level" : 8,
  "BBE" : "",
  "School" : "Nécromancie",
  "Incantation" : "1 heure",
  "Type" : "",
  "Description" : "Crée en 120 jours le double inerte d'une créature vivante. Si la créature originale meurt, son âme est transférée dans le clone.",
  "Classes" :["MAGICIAN"]
   },
"Contrôle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
"Demi-plan": {
  "Name" : "Demi-plan",
  "OV" : "Demiplane",
  "Level" : 8,
  "BBE" : "",
  "School" : "Invocation",
  "Incantation" : "1 action",
  "Type" : "",
  "Description" : "Crée une porte qui conduit à un demi-plan (cube de 9 m). Les créatures encore dans le demi-plan à la fin du sort sont piégées.",
  "Classes" :["MAGICIAN", "WIZARD"]
   },
"Domination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"WIZARD"]
   },
"Dragon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
"Éclat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
"Esprit faible": {
  "Name" : "Esprit faible",
  "OV" : "Feeblemind",
  "Level" : 8,
  "BBE" : "",
  "School" : "Enchantement",
  "Incantation" : "1 action",
  "Type" : "",
  "Description" : "La cible subit 4d6 dégâts psychiques et doit réussir un JdS d'Int. ou son Charisme et son Intelligence tombent à 1.",
  "Classes" :["BARD", "DRUID", "MAGICIAN", "WIZARD"]
   },
"Esprit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
"Formes animales": {
  "Name" : "Formes animales",
  "OV" : "Animal Shapes",
  "Level" : 8,
  "BBE" : "",
  "School" : "Transmutation",
  "Incantation" : "1 action",
  "Type" : "Concentration",
  "Description" : "Les cibles consentantes à 9 m se transforment en bêtes de FP 4 ou inférieur.",
  "Classes" :["DRUID"]
   },
"Forteresse majestueuse": {
  "Name" : "Forteresse majestueuse",
  "OV" : "Mighty Fortress",
  "Level" : 8,
  "BBE" : "",
  "School" : "Invocation",
  "Incantation" : "1 minute",
  "Type" : "",
  "Description" : "Fait apparaitre une forteresse de pierre sur une surface de 36 x 36 m pour 7 jours.",
  "Classes" :["MAGICIAN"]
   },
"Labyrinthe": {
  "Name" : "Labyrinthe",
  "OV" : "Maze",
  "Level" : 8,
  "BBE" : "",
  "School" : "Invocation",
  "Incantation" : "1 action",
  "Type" : "Concentration",
  "Description" : "Bannit une créature dans un demi-plan labyrinthique. Jet d'Intelligence pour s'évader avant la fin du sort.",
  "Classes" :["MAGICIAN"]
   },
"Mot de pouvoir étourdissant": {
  "Name" : "Mot de pouvoir étourdissant",
  "OV" : "Power Word Stun",
  "Level" : 8,
  "BBE" : "",
  "School" : "Enchantement",
  "Incantation" : "1 action",
  "Type" : "",
  "Description" : "La cible (150 pv max) est étourdie jusqu'à ce qu'elle réussisse un JdS de Con.",
  "Classes" :["BARD", "SORCERER", "MAGICIAN", "WIZARD"]
   },
"Nuage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
"Répulsion-Attirance":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
"Télépathie": {
  "Name" : "Télépathie",
  "OV" : "Telepathy",
  "Level" : 8,
  "BBE" : "",
  "School" : "Évocation",
  "Incantation" : "1 action",
  "Type" : "",
  "Description" : "Communique par télépathie avec une créature connue et consentante sur le même plan d'existence.",
  "Classes" :["MAGICIAN"]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"WIZARD"]
   },
"Tremblement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
"Tsunami": {
  "Name" : "Tsunami",
  "OV" : "Tsunami",
  "Level" : 8,
  "BBE" : "",
  "School" : "Invocation",
  "Incantation" : "1 minute",
  "Type" : "Concentration",
  "Description" : "Les créatures dans une zone de 90 x 90 x 15 m doivent réussir un JdS de For. ou subir 6d10 dégâts contondants.",
  "Classes" :["DRUID"]
   },
"Arrêt du temps": {
  "Name" : "Arrêt du temps",
  "OV" : "Time Stop",
  "Level" : 9,
  "BBE" : "",
  "School" : "Transmutation",
  "Incantation" : "1 action",
  "Type" : "",
  "Description" : "Arrête le temps durant 1d4+1 tours pour tout le monde sauf pour le lanceur.",
  "Classes" :["SORCERER", "MAGICIAN"]
   },
"Changement de forme": {
  "Name" : "Changement de forme",
  "OV" : "Shapechange",
  "Level" : 9,
  "BBE" : "",
  "School" : "Transmutation",
  "Incantation" : "1 action",
  "Type" : "Concentration",
  "Description" : "Le lanceur prend la forme d'une créature qu'il a déjà vue d'un FP égal ou inférieur à son niveau.",
  "Classes" :["DRUID", "MAGICIAN"]
   },
"Emprisonnement": {
  "Name" : "Emprisonnement",
  "OV" : "Imprisonment",
  "Level" : 9,
  "BBE" : "",
  "School" : "Abjuration",
  "Incantation" : "1 minute",
  "Type" : "",
  "Description" : "La cible à 9 m doit réussir un JdS de Sag. ou être retenue prisonnière. La forme est à choisir parmi 6 options.",
  "Classes" :["MAGICIAN", "WIZARD"]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
"Guérison de groupe": {
  "Name" : "Guérison de groupe",
  "OV" : "Mass Heal",
  "Level" : 9,
  "BBE" : "",
  "School" : "Évocation",
  "Incantation" : "1 action",
  "Type" : "",
  "Description" : "Plusieurs créatures récupèrent un total de 700 pv et sont guéries des maladies, de l'aveuglement et de la surdité.",
  "Classes" :[ "CLERK"]
   },
"Hurlement psychique": {
  "Name" : "Hurlement psychique",
  "OV" : "Psychic Scream",
  "Level" : 9,
  "BBE" : "",
  "School" : "Enchantement",
  "Incantation" : "1 action",
  "Type" : "",
  "Description" : "Jusqu'à 10 créatures doivent réussir un JdS d'Int. ou subir 14d6 dégâts psychiques.",
  "Classes" :["BARD", "SORCERER", "MAGICIAN", "WIZARD"]
   }</v>
      </c>
    </row>
    <row r="468" spans="12:12">
      <c r="L468" t="str">
        <f>CONCATENATE(",
",M449,",
",M450,",
",M451,",
",M452,",
",M453,",
",M454,",
",M455,",
",M456,",
",M457,",
",M458,",
",M459,",
",M460,",
",M461)</f>
        <v>,
"Invulnérabilité": {
  "Name" : "Invulnérabilité",
  "OV" : "Invulnerability",
  "Level" : 9,
  "BBE" : "",
  "School" : "Abjuration",
  "Incantation" : "1 action",
  "Type" : "Concentration",
  "Description" : "Le lanceur gagne l'immunité à tous les dégàts.",
  "Classes" :["MAGICIAN"]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"WIZARD"]
   },
"Mot de pouvoir guérisseur": {
  "Name" : "Mot de pouvoir guérisseur",
  "OV" : "Power Word Heal",
  "Level" : 9,
  "BBE" : "",
  "School" : "Evocation",
  "Incantation" : "1 action",
  "Type" : "",
  "Description" : "La cible récupère tous ses points de vie et perd les conditions charmé, effrayé, paralysé et étourdi.",
  "Classes" :["BARD"]
   },
"Mot de pouvoir mortel": {
  "Name" : "Mot de pouvoir mortel",
  "OV" : "Power Word Kill",
  "Level" : 9,
  "BBE" : "",
  "School" : "Enchantement",
  "Incantation" : "1 action",
  "Type" : "",
  "Description" : "La cible (100 pv max) meurt !",
  "Classes" :["BARD", "SORCERER", "MAGICIAN", "WIZARD"]
   },
"Mur prismatique": {
  "Name" : "Mur prismatique",
  "OV" : "Prismatic Wall",
  "Level" : 9,
  "BBE" : "",
  "School" : "Abjuration",
  "Incantation" : "1 action",
  "Type" : "",
  "Description" : "Crée un mur de plusieurs couches qui infligent des effets et dégâts différents suivant la couche.",
  "Classes" :["MAGICIAN"]
   },
"Nuée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
"Portail": {
  "Name" : "Portail",
  "OV" : "Gate",
  "Level" : 9,
  "BBE" : "",
  "School" : "Invocation",
  "Incantation" : "1 action",
  "Type" : "Concentration",
  "Description" : "Crée un portail vers un autre plan. Permet aussi d'invoquer une créature d'un autre plan.",
  "Classes" :[ "CLERK", "SORCERER", "MAGICIAN"]
   },
"Prémonition": {
  "Name" : "Prémonition",
  "OV" : "Foresight",
  "Level" : 9,
  "BBE" : "",
  "School" : "Divination",
  "Incantation" : "1 minute",
  "Type" : "",
  "Description" : "1 créature voit son futur proche, ne peut être surprise et a l'avantage à ses jets. Les attaque contre elle ont un désavantage.",
  "Classes" :["BARD", "DRUID", "MAGICIAN", "WIZARD"]
   },
"Projection astrale": {
  "Name" : "Projection astrale",
  "OV" : "Astral Projection",
  "Level" : 9,
  "BBE" : "",
  "School" : "Nécromancie",
  "Incantation" : "1 heure",
  "Type" : "",
  "Description" : "Le lanceur et jusqu'à 8 créatures sont projetés dans le plan Astral.",
  "Classes" :[ "CLERK", "MAGICIAN", "WIZARD"]
   },
"Résurrection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
"Souhait": {
  "Name" : "Souhait",
  "OV" : "Wish",
  "Level" : 9,
  "BBE" : "",
  "School" : "Invocation",
  "Incantation" : "1 action",
  "Type" : "",
  "Description" : "Duplique un sort de niveau 8 ou inférieur sans composantes, ou crée un autre effet à la discrétion du MD.",
  "Classes" :["SORCERER", "MAGICIAN"]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70" spans="12:12">
      <c r="L470" t="str">
        <f>CONCATENATE(L463,L464,L465,L466,L467)</f>
        <v>"Amis":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"D</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13" sqref="C13"/>
    </sheetView>
  </sheetViews>
  <sheetFormatPr baseColWidth="10" defaultRowHeight="15"/>
  <cols>
    <col min="2" max="2" width="20.85546875" customWidth="1"/>
    <col min="3" max="3" width="137.42578125" customWidth="1"/>
    <col min="5" max="5" width="109.28515625" customWidth="1"/>
  </cols>
  <sheetData>
    <row r="1" spans="1:5" ht="15" customHeight="1">
      <c r="A1" s="198" t="s">
        <v>451</v>
      </c>
      <c r="B1" s="198" t="s">
        <v>1094</v>
      </c>
      <c r="C1" s="198" t="s">
        <v>1315</v>
      </c>
    </row>
    <row r="2" spans="1:5" ht="30" customHeight="1">
      <c r="A2" s="193" t="s">
        <v>2900</v>
      </c>
      <c r="B2" s="194" t="s">
        <v>2801</v>
      </c>
      <c r="C2" s="195" t="s">
        <v>2810</v>
      </c>
      <c r="E2" t="str">
        <f>""""&amp;A2&amp;""": {
  ""Code"" : """&amp;A2&amp;""",
  ""Name"" : """&amp;B2&amp;""",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79" t="s">
        <v>2901</v>
      </c>
      <c r="B3" s="18" t="s">
        <v>2802</v>
      </c>
      <c r="C3" s="196" t="s">
        <v>2813</v>
      </c>
      <c r="E3" t="str">
        <f t="shared" ref="E3:E10" si="0">""""&amp;A3&amp;""": {
  ""Code"" : """&amp;A3&amp;""",
  ""Name"" : """&amp;B3&amp;""",
  ""Description"" : """&amp;C3&amp;"""
   }"</f>
        <v>"2_NB": {
  "Code" : "2_NB",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79" t="s">
        <v>2902</v>
      </c>
      <c r="B4" s="18" t="s">
        <v>2803</v>
      </c>
      <c r="C4" s="196" t="s">
        <v>2812</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79" t="s">
        <v>2903</v>
      </c>
      <c r="B5" s="18" t="s">
        <v>2804</v>
      </c>
      <c r="C5" s="196" t="s">
        <v>2811</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79" t="s">
        <v>2904</v>
      </c>
      <c r="B6" s="18" t="s">
        <v>2809</v>
      </c>
      <c r="C6" s="196" t="s">
        <v>2815</v>
      </c>
      <c r="E6" t="str">
        <f t="shared" si="0"/>
        <v>"5_NB":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79" t="s">
        <v>2905</v>
      </c>
      <c r="B7" s="18" t="s">
        <v>2805</v>
      </c>
      <c r="C7" s="196" t="s">
        <v>2814</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79" t="s">
        <v>2906</v>
      </c>
      <c r="B8" s="18" t="s">
        <v>2806</v>
      </c>
      <c r="C8" s="196" t="s">
        <v>2816</v>
      </c>
      <c r="E8" t="str">
        <f>""""&amp;A8&amp;""": {
  ""Code"" : """&amp;A8&amp;""",
  ""Name"" : """&amp;B8&amp;""",
  ""Description"" : """&amp;C8&amp;"""
   }"</f>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79" t="s">
        <v>2907</v>
      </c>
      <c r="B9" s="18" t="s">
        <v>2808</v>
      </c>
      <c r="C9" s="196" t="s">
        <v>2817</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2" t="s">
        <v>2908</v>
      </c>
      <c r="B10" s="83" t="s">
        <v>2807</v>
      </c>
      <c r="C10" s="197" t="s">
        <v>2818</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workbookViewId="0">
      <selection activeCell="G20" sqref="G20"/>
    </sheetView>
  </sheetViews>
  <sheetFormatPr baseColWidth="10" defaultRowHeight="15"/>
  <cols>
    <col min="2" max="2" width="17.5703125" customWidth="1"/>
    <col min="3" max="3" width="28" customWidth="1"/>
    <col min="4" max="4" width="26.7109375" customWidth="1"/>
  </cols>
  <sheetData>
    <row r="1" spans="1:7" ht="15.75" customHeight="1">
      <c r="A1" s="198" t="s">
        <v>2835</v>
      </c>
      <c r="B1" s="198" t="s">
        <v>2920</v>
      </c>
      <c r="C1" s="199" t="s">
        <v>1094</v>
      </c>
      <c r="D1" s="199" t="s">
        <v>2820</v>
      </c>
      <c r="E1" s="199" t="s">
        <v>2821</v>
      </c>
    </row>
    <row r="2" spans="1:7">
      <c r="A2" s="99" t="s">
        <v>2836</v>
      </c>
      <c r="B2" s="129" t="s">
        <v>2921</v>
      </c>
      <c r="C2" s="200" t="s">
        <v>2822</v>
      </c>
      <c r="D2" s="200" t="s">
        <v>2823</v>
      </c>
      <c r="E2" s="201" t="s">
        <v>2822</v>
      </c>
      <c r="G2" t="str">
        <f>""""&amp;B2&amp;""": {
  ""Code"" : """&amp;B2&amp;""",
  ""Name"" : """&amp;C2&amp;""",
  ""Type"" : """&amp;A2&amp;""",
  ""Writing"" : """&amp;E2&amp;""",
  ""TypicalRaces"" : """&amp;D2&amp;"""
   }"</f>
        <v>"COMMON": {
  "Code" : "COMMON",
  "Name" : "Commun",
  "Type" : "STANDARD",
  "Writing" : "Commun",
  "TypicalRaces" : "Humains"
   }</v>
      </c>
    </row>
    <row r="3" spans="1:7">
      <c r="A3" s="79" t="s">
        <v>2836</v>
      </c>
      <c r="B3" s="18" t="s">
        <v>2922</v>
      </c>
      <c r="C3" s="32" t="s">
        <v>2824</v>
      </c>
      <c r="D3" s="32" t="s">
        <v>2825</v>
      </c>
      <c r="E3" s="33" t="s">
        <v>2824</v>
      </c>
      <c r="G3" t="str">
        <f t="shared" ref="G3:G18" si="0">""""&amp;B3&amp;""": {
  ""Code"" : """&amp;B3&amp;""",
  ""Name"" : """&amp;C3&amp;""",
  ""Type"" : """&amp;A3&amp;""",
  ""Writing"" : """&amp;E3&amp;""",
  ""TypicalRaces"" : """&amp;D3&amp;"""
   }"</f>
        <v>"ELVISH": {
  "Code" : "ELVISH",
  "Name" : "Elfique",
  "Type" : "STANDARD",
  "Writing" : "Elfique",
  "TypicalRaces" : "Elfes"
   }</v>
      </c>
    </row>
    <row r="4" spans="1:7">
      <c r="A4" s="84" t="s">
        <v>2836</v>
      </c>
      <c r="B4" s="85" t="s">
        <v>2923</v>
      </c>
      <c r="C4" s="35" t="s">
        <v>2826</v>
      </c>
      <c r="D4" s="35" t="s">
        <v>2827</v>
      </c>
      <c r="E4" s="36" t="s">
        <v>405</v>
      </c>
      <c r="G4" t="str">
        <f t="shared" si="0"/>
        <v>"GIANT": {
  "Code" : "GIANT",
  "Name" : "Géant",
  "Type" : "STANDARD",
  "Writing" : "Nain",
  "TypicalRaces" : "Ogres, géants"
   }</v>
      </c>
    </row>
    <row r="5" spans="1:7">
      <c r="A5" s="79" t="s">
        <v>2836</v>
      </c>
      <c r="B5" s="18" t="s">
        <v>5</v>
      </c>
      <c r="C5" s="32" t="s">
        <v>398</v>
      </c>
      <c r="D5" s="32" t="s">
        <v>2828</v>
      </c>
      <c r="E5" s="33" t="s">
        <v>405</v>
      </c>
      <c r="G5" t="str">
        <f t="shared" si="0"/>
        <v>"GNOME": {
  "Code" : "GNOME",
  "Name" : "Gnome",
  "Type" : "STANDARD",
  "Writing" : "Nain",
  "TypicalRaces" : "Gnomes"
   }</v>
      </c>
    </row>
    <row r="6" spans="1:7">
      <c r="A6" s="84" t="s">
        <v>2836</v>
      </c>
      <c r="B6" s="85" t="s">
        <v>2924</v>
      </c>
      <c r="C6" s="35" t="s">
        <v>2829</v>
      </c>
      <c r="D6" s="35" t="s">
        <v>2830</v>
      </c>
      <c r="E6" s="36" t="s">
        <v>405</v>
      </c>
      <c r="G6" t="str">
        <f t="shared" si="0"/>
        <v>"GOBLIN": {
  "Code" : "GOBLIN",
  "Name" : "Gobelin",
  "Type" : "STANDARD",
  "Writing" : "Nain",
  "TypicalRaces" : "Gobelinoïdes"
   }</v>
      </c>
    </row>
    <row r="7" spans="1:7">
      <c r="A7" s="79" t="s">
        <v>2836</v>
      </c>
      <c r="B7" s="86" t="s">
        <v>4</v>
      </c>
      <c r="C7" s="32" t="s">
        <v>392</v>
      </c>
      <c r="D7" s="32" t="s">
        <v>2831</v>
      </c>
      <c r="E7" s="33" t="s">
        <v>2822</v>
      </c>
      <c r="G7" t="str">
        <f t="shared" si="0"/>
        <v>"HALFELIN": {
  "Code" : "HALFELIN",
  "Name" : "Halfelin",
  "Type" : "STANDARD",
  "Writing" : "Commun",
  "TypicalRaces" : "Halfelins"
   }</v>
      </c>
    </row>
    <row r="8" spans="1:7">
      <c r="A8" s="84" t="s">
        <v>2836</v>
      </c>
      <c r="B8" s="85" t="s">
        <v>371</v>
      </c>
      <c r="C8" s="35" t="s">
        <v>405</v>
      </c>
      <c r="D8" s="35" t="s">
        <v>2832</v>
      </c>
      <c r="E8" s="36" t="s">
        <v>405</v>
      </c>
      <c r="G8" t="str">
        <f t="shared" si="0"/>
        <v>"DWARF": {
  "Code" : "DWARF",
  "Name" : "Nain",
  "Type" : "STANDARD",
  "Writing" : "Nain",
  "TypicalRaces" : "Nains"
   }</v>
      </c>
    </row>
    <row r="9" spans="1:7">
      <c r="A9" s="79" t="s">
        <v>2836</v>
      </c>
      <c r="B9" s="86" t="s">
        <v>2925</v>
      </c>
      <c r="C9" s="32" t="s">
        <v>2833</v>
      </c>
      <c r="D9" s="32" t="s">
        <v>2834</v>
      </c>
      <c r="E9" s="33" t="s">
        <v>405</v>
      </c>
      <c r="G9" t="str">
        <f t="shared" si="0"/>
        <v>"ORC": {
  "Code" : "ORC",
  "Name" : "Orque",
  "Type" : "STANDARD",
  "Writing" : "Nain",
  "TypicalRaces" : "Orques"
   }</v>
      </c>
    </row>
    <row r="10" spans="1:7">
      <c r="A10" s="84" t="s">
        <v>2853</v>
      </c>
      <c r="B10" s="85" t="s">
        <v>2926</v>
      </c>
      <c r="C10" s="35" t="s">
        <v>2837</v>
      </c>
      <c r="D10" s="35" t="s">
        <v>2838</v>
      </c>
      <c r="E10" s="36" t="s">
        <v>2839</v>
      </c>
      <c r="G10" t="str">
        <f t="shared" si="0"/>
        <v>"ABYSSAL": {
  "Code" : "ABYSSAL",
  "Name" : "Abyssal",
  "Type" : "EXOTIC",
  "Writing" : "Infernal",
  "TypicalRaces" : "Démons"
   }</v>
      </c>
    </row>
    <row r="11" spans="1:7">
      <c r="A11" s="79" t="s">
        <v>2853</v>
      </c>
      <c r="B11" s="86" t="s">
        <v>2928</v>
      </c>
      <c r="C11" s="32" t="s">
        <v>2840</v>
      </c>
      <c r="D11" s="32" t="s">
        <v>2841</v>
      </c>
      <c r="E11" s="33" t="s">
        <v>2840</v>
      </c>
      <c r="G11" t="str">
        <f t="shared" si="0"/>
        <v>"CELESTIAL": {
  "Code" : "CELESTIAL",
  "Name" : "Céleste",
  "Type" : "EXOTIC",
  "Writing" : "Céleste",
  "TypicalRaces" : "Célestes"
   }</v>
      </c>
    </row>
    <row r="12" spans="1:7" ht="17.25" customHeight="1">
      <c r="A12" s="84" t="s">
        <v>2853</v>
      </c>
      <c r="B12" s="85" t="s">
        <v>2929</v>
      </c>
      <c r="C12" s="35" t="s">
        <v>2842</v>
      </c>
      <c r="D12" s="35" t="s">
        <v>2843</v>
      </c>
      <c r="E12" s="36" t="s">
        <v>2824</v>
      </c>
      <c r="G12" t="str">
        <f t="shared" si="0"/>
        <v>"DEPTH_COMMON": {
  "Code" : "DEPTH_COMMON",
  "Name" : "Commun des profondeurs",
  "Type" : "EXOTIC",
  "Writing" : "Elfique",
  "TypicalRaces" : "Créatures de l'Outreterre"
   }</v>
      </c>
    </row>
    <row r="13" spans="1:7" ht="13.5" customHeight="1">
      <c r="A13" s="79" t="s">
        <v>2853</v>
      </c>
      <c r="B13" s="86" t="s">
        <v>2930</v>
      </c>
      <c r="C13" s="32" t="s">
        <v>2844</v>
      </c>
      <c r="D13" s="32" t="s">
        <v>2845</v>
      </c>
      <c r="E13" s="33" t="s">
        <v>2844</v>
      </c>
      <c r="G13" t="str">
        <f t="shared" si="0"/>
        <v>"DRACONIC": {
  "Code" : "DRACONIC",
  "Name" : "Draconique",
  "Type" : "EXOTIC",
  "Writing" : "Draconique",
  "TypicalRaces" : "Dragons, drakéides"
   }</v>
      </c>
    </row>
    <row r="14" spans="1:7">
      <c r="A14" s="84" t="s">
        <v>2853</v>
      </c>
      <c r="B14" s="85" t="s">
        <v>2927</v>
      </c>
      <c r="C14" s="35" t="s">
        <v>2839</v>
      </c>
      <c r="D14" s="35" t="s">
        <v>2846</v>
      </c>
      <c r="E14" s="36" t="s">
        <v>2839</v>
      </c>
      <c r="G14" t="str">
        <f t="shared" si="0"/>
        <v>"INFERNAL": {
  "Code" : "INFERNAL",
  "Name" : "Infernal",
  "Type" : "EXOTIC",
  "Writing" : "Infernal",
  "TypicalRaces" : "Diables"
   }</v>
      </c>
    </row>
    <row r="15" spans="1:7">
      <c r="A15" s="79" t="s">
        <v>2853</v>
      </c>
      <c r="B15" s="86" t="s">
        <v>2931</v>
      </c>
      <c r="C15" s="32" t="s">
        <v>2847</v>
      </c>
      <c r="D15" s="32" t="s">
        <v>2848</v>
      </c>
      <c r="E15" s="33" t="s">
        <v>405</v>
      </c>
      <c r="G15" t="str">
        <f t="shared" si="0"/>
        <v>"PRIMARY": {
  "Code" : "PRIMARY",
  "Name" : "Primordial",
  "Type" : "EXOTIC",
  "Writing" : "Nain",
  "TypicalRaces" : "Élémentaires"
   }</v>
      </c>
    </row>
    <row r="16" spans="1:7" ht="12.75" customHeight="1">
      <c r="A16" s="84" t="s">
        <v>2853</v>
      </c>
      <c r="B16" s="85" t="s">
        <v>2932</v>
      </c>
      <c r="C16" s="35" t="s">
        <v>2849</v>
      </c>
      <c r="D16" s="35" t="s">
        <v>2850</v>
      </c>
      <c r="E16" s="36" t="s">
        <v>50</v>
      </c>
      <c r="G16" t="str">
        <f t="shared" si="0"/>
        <v>"DEEP": {
  "Code" : "DEEP",
  "Name" : "Profond",
  "Type" : "EXOTIC",
  "Writing" : "-",
  "TypicalRaces" : "Beholders, flagelleurs mentaux"
   }</v>
      </c>
    </row>
    <row r="17" spans="1:7" ht="12.75" customHeight="1">
      <c r="A17" s="79" t="s">
        <v>2853</v>
      </c>
      <c r="B17" s="18" t="s">
        <v>2933</v>
      </c>
      <c r="C17" s="32" t="s">
        <v>2851</v>
      </c>
      <c r="D17" s="32" t="s">
        <v>2852</v>
      </c>
      <c r="E17" s="33" t="s">
        <v>2824</v>
      </c>
      <c r="G17" t="str">
        <f t="shared" si="0"/>
        <v>"SILVAN": {
  "Code" : "SILVAN",
  "Name" : "Sylvain",
  "Type" : "EXOTIC",
  "Writing" : "Elfique",
  "TypicalRaces" : "Créatures féeriques"
   }</v>
      </c>
    </row>
    <row r="18" spans="1:7" ht="14.25" customHeight="1">
      <c r="A18" s="220" t="s">
        <v>2853</v>
      </c>
      <c r="B18" s="221" t="s">
        <v>2935</v>
      </c>
      <c r="C18" s="222" t="s">
        <v>2936</v>
      </c>
      <c r="D18" s="222" t="s">
        <v>400</v>
      </c>
      <c r="E18" s="223" t="s">
        <v>50</v>
      </c>
      <c r="G18" t="str">
        <f t="shared" si="0"/>
        <v>"AIR": {
  "Code" : "AIR",
  "Name" : "Aérien",
  "Type" : "EXOTIC",
  "Writing" : "-",
  "TypicalRaces" : "Aarakocra"
   }</v>
      </c>
    </row>
    <row r="20" spans="1:7">
      <c r="G20" t="str">
        <f>CONCATENATE(G2,",
",G3,",
",G4,",
",G5,",
",G6,",
",G7,",
",G8,",
",G9,",
",G10,",
",G11,",
",G12,",
",G13,",
",G14,",
",G15,",
",G16,",
",G17,",
",G18)</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B23" sqref="B23"/>
    </sheetView>
  </sheetViews>
  <sheetFormatPr baseColWidth="10" defaultRowHeight="15"/>
  <cols>
    <col min="1" max="1" width="13.42578125" style="115" customWidth="1"/>
    <col min="2" max="2" width="17.5703125" style="115" customWidth="1"/>
    <col min="3" max="3" width="16.7109375" style="115" customWidth="1"/>
    <col min="4" max="4" width="11.42578125" style="115"/>
    <col min="5" max="5" width="84.7109375" style="115" customWidth="1"/>
    <col min="6" max="16384" width="11.42578125" style="115"/>
  </cols>
  <sheetData>
    <row r="1" spans="1:7">
      <c r="A1" s="234" t="s">
        <v>2835</v>
      </c>
      <c r="B1" s="234" t="s">
        <v>2977</v>
      </c>
      <c r="C1" s="234" t="s">
        <v>2978</v>
      </c>
      <c r="D1" s="234" t="s">
        <v>2979</v>
      </c>
      <c r="E1" s="234" t="s">
        <v>1315</v>
      </c>
    </row>
    <row r="2" spans="1:7">
      <c r="A2" s="238" t="s">
        <v>3067</v>
      </c>
      <c r="B2" s="235" t="s">
        <v>2980</v>
      </c>
      <c r="C2" s="115" t="s">
        <v>2981</v>
      </c>
      <c r="D2" s="115" t="s">
        <v>2982</v>
      </c>
      <c r="G2" s="115" t="str">
        <f>""""&amp;B2&amp;""": {
  ""Type"": """&amp;A2&amp;""",
  ""Code"": """&amp;B2&amp;""",
  ""Name"": """&amp;C2&amp;""",
  ""Effect"": """&amp;D2&amp;""",
  ""EffectDescription"": """&amp;E2&amp;"""
 }"</f>
        <v>"ALCOHOL": {
  "Type": "1_SUBSTANCE",
  "Code": "ALCOHOL",
  "Name": "Alcool",
  "Effect": "Alcoolisé",
  "EffectDescription": ""
 }</v>
      </c>
    </row>
    <row r="3" spans="1:7">
      <c r="A3" s="238" t="s">
        <v>3067</v>
      </c>
      <c r="B3" s="235" t="s">
        <v>2983</v>
      </c>
      <c r="C3" s="115" t="s">
        <v>2984</v>
      </c>
      <c r="D3" s="115" t="s">
        <v>2985</v>
      </c>
      <c r="G3" s="115" t="str">
        <f t="shared" ref="G3:G8" si="0">""""&amp;B3&amp;""": {
  ""Type"": """&amp;A3&amp;""",
  ""Code"": """&amp;B3&amp;""",
  ""Name"": """&amp;C3&amp;""",
  ""Effect"": """&amp;D3&amp;""",
  ""EffectDescription"": """&amp;E3&amp;"""
 }"</f>
        <v>"DRUG": {
  "Type": "1_SUBSTANCE",
  "Code": "DRUG",
  "Name": "Narcotique",
  "Effect": "Drogué",
  "EffectDescription": ""
 }</v>
      </c>
    </row>
    <row r="4" spans="1:7">
      <c r="A4" s="248" t="s">
        <v>3067</v>
      </c>
      <c r="B4" s="235" t="s">
        <v>2986</v>
      </c>
      <c r="C4" s="115" t="s">
        <v>776</v>
      </c>
      <c r="D4" s="115" t="s">
        <v>2987</v>
      </c>
      <c r="E4" s="115" t="s">
        <v>2988</v>
      </c>
      <c r="G4" s="115" t="str">
        <f t="shared" si="0"/>
        <v>"POISON": {
  "Type": "1_SUBSTANCE",
  "Code": "POISON",
  "Name": "Poison",
  "Effect": "Empoisonné",
  "EffectDescription": "Une créature empoisonnée a un désavantage aux jets d'attaque et aux jets de caractéristique."
 }</v>
      </c>
    </row>
    <row r="5" spans="1:7">
      <c r="A5" s="236" t="s">
        <v>3068</v>
      </c>
      <c r="B5" s="236" t="s">
        <v>2992</v>
      </c>
      <c r="C5" s="115" t="s">
        <v>2993</v>
      </c>
      <c r="D5" s="115" t="s">
        <v>2994</v>
      </c>
      <c r="G5" s="115" t="str">
        <f t="shared" si="0"/>
        <v>"ACID": {
  "Type": "2_ELEMENT",
  "Code": "ACID",
  "Name": "Acide",
  "Effect": "Acidifié",
  "EffectDescription": ""
 }</v>
      </c>
    </row>
    <row r="6" spans="1:7">
      <c r="A6" s="236" t="s">
        <v>3068</v>
      </c>
      <c r="B6" s="236" t="s">
        <v>2995</v>
      </c>
      <c r="C6" s="115" t="s">
        <v>2996</v>
      </c>
      <c r="D6" s="115" t="s">
        <v>2997</v>
      </c>
      <c r="G6" s="115" t="str">
        <f t="shared" si="0"/>
        <v>"FIRE": {
  "Type": "2_ELEMENT",
  "Code": "FIRE",
  "Name": "Feu",
  "Effect": "Brûlé",
  "EffectDescription": ""
 }</v>
      </c>
    </row>
    <row r="7" spans="1:7">
      <c r="A7" s="236" t="s">
        <v>3068</v>
      </c>
      <c r="B7" s="236" t="s">
        <v>2998</v>
      </c>
      <c r="C7" s="115" t="s">
        <v>2999</v>
      </c>
      <c r="D7" s="115" t="s">
        <v>3000</v>
      </c>
      <c r="G7" s="115" t="str">
        <f t="shared" si="0"/>
        <v>"LIGHTNING": {
  "Type": "2_ELEMENT",
  "Code": "LIGHTNING",
  "Name": "Foudre",
  "Effect": "Foudroyé",
  "EffectDescription": ""
 }</v>
      </c>
    </row>
    <row r="8" spans="1:7">
      <c r="A8" s="236" t="s">
        <v>3068</v>
      </c>
      <c r="B8" s="236" t="s">
        <v>3001</v>
      </c>
      <c r="C8" s="115" t="s">
        <v>3002</v>
      </c>
      <c r="D8" s="115" t="s">
        <v>3003</v>
      </c>
      <c r="G8" s="115" t="str">
        <f t="shared" si="0"/>
        <v>"COLD": {
  "Type": "2_ELEMENT",
  "Code": "COLD",
  "Name": "Froid",
  "Effect": "Gelé",
  "EffectDescription": ""
 }</v>
      </c>
    </row>
    <row r="9" spans="1:7">
      <c r="A9" s="237" t="s">
        <v>3069</v>
      </c>
      <c r="B9" s="237" t="s">
        <v>2989</v>
      </c>
      <c r="C9" s="115" t="s">
        <v>2990</v>
      </c>
      <c r="D9" s="115" t="s">
        <v>2991</v>
      </c>
      <c r="G9" s="115" t="str">
        <f t="shared" ref="G9:G23" si="1">""""&amp;B9&amp;""": {
  ""Type"": """&amp;A9&amp;""",
  ""Code"": """&amp;B9&amp;""",
  ""Name"": """&amp;C9&amp;""",
  ""Effect"": """&amp;D9&amp;""",
  ""EffectDescription"": """&amp;E9&amp;"""
 }"</f>
        <v>"STRESS": {
  "Type": "3_CONTEXT",
  "Code": "STRESS",
  "Name": "Stress",
  "Effect": "Stressé",
  "EffectDescription": ""
 }</v>
      </c>
    </row>
    <row r="10" spans="1:7" ht="17.25" customHeight="1">
      <c r="A10" s="244" t="s">
        <v>3069</v>
      </c>
      <c r="B10" s="237" t="s">
        <v>3007</v>
      </c>
      <c r="C10" s="115" t="s">
        <v>2395</v>
      </c>
      <c r="D10" s="115" t="s">
        <v>3008</v>
      </c>
      <c r="E10" s="232" t="s">
        <v>3009</v>
      </c>
      <c r="G10" s="115"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237" t="s">
        <v>3069</v>
      </c>
      <c r="B11" s="237" t="s">
        <v>3010</v>
      </c>
      <c r="C11" s="115" t="s">
        <v>3011</v>
      </c>
      <c r="D11" s="115" t="s">
        <v>3012</v>
      </c>
      <c r="G11" s="115" t="str">
        <f t="shared" si="1"/>
        <v>"PROVOCATION": {
  "Type": "3_CONTEXT",
  "Code": "PROVOCATION",
  "Name": "Provocation",
  "Effect": "Provoqué",
  "EffectDescription": ""
 }</v>
      </c>
    </row>
    <row r="12" spans="1:7" ht="17.25" customHeight="1">
      <c r="A12" s="244" t="s">
        <v>3069</v>
      </c>
      <c r="B12" s="237" t="s">
        <v>3013</v>
      </c>
      <c r="C12" s="115" t="s">
        <v>3014</v>
      </c>
      <c r="D12" s="115" t="s">
        <v>3015</v>
      </c>
      <c r="E12" s="232" t="s">
        <v>3016</v>
      </c>
      <c r="G12" s="115"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45" t="s">
        <v>3071</v>
      </c>
      <c r="B13" s="239" t="s">
        <v>3004</v>
      </c>
      <c r="C13" s="115" t="s">
        <v>3005</v>
      </c>
      <c r="D13" s="115" t="s">
        <v>3006</v>
      </c>
      <c r="G13" s="115" t="str">
        <f t="shared" si="1"/>
        <v>"BEWITCHMENT": {
  "Type": "4_MAGIC",
  "Code": "BEWITCHMENT",
  "Name": "Envoutement",
  "Effect": "Envouté",
  "EffectDescription": ""
 }</v>
      </c>
    </row>
    <row r="14" spans="1:7" ht="18.75" customHeight="1">
      <c r="A14" s="245" t="s">
        <v>3071</v>
      </c>
      <c r="B14" s="239" t="s">
        <v>3049</v>
      </c>
      <c r="C14" s="115" t="s">
        <v>2053</v>
      </c>
      <c r="D14" s="115" t="s">
        <v>3050</v>
      </c>
      <c r="E14" s="232" t="s">
        <v>3051</v>
      </c>
      <c r="G14" s="115"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46" t="s">
        <v>3070</v>
      </c>
      <c r="B15" s="115" t="s">
        <v>3025</v>
      </c>
      <c r="C15" s="115" t="s">
        <v>3026</v>
      </c>
      <c r="D15" s="115" t="s">
        <v>3027</v>
      </c>
      <c r="E15" s="115" t="s">
        <v>3028</v>
      </c>
      <c r="G15" s="115" t="str">
        <f t="shared" si="1"/>
        <v>"DEAFENED": {
  "Type": "5_SENSE",
  "Code": "DEAFENED",
  "Name": "Assourdissement",
  "Effect": "Assourdi ",
  "EffectDescription": "Une créature assourdie n'entend pas et rate automatiquement tout jet de caractéristique qui nécessite l’ouïe."
 }</v>
      </c>
    </row>
    <row r="16" spans="1:7" ht="17.25" customHeight="1">
      <c r="A16" s="246" t="s">
        <v>3070</v>
      </c>
      <c r="B16" s="115" t="s">
        <v>3029</v>
      </c>
      <c r="C16" s="115" t="s">
        <v>3030</v>
      </c>
      <c r="D16" s="115" t="s">
        <v>3031</v>
      </c>
      <c r="E16" s="232" t="s">
        <v>3032</v>
      </c>
      <c r="G16" s="115" t="str">
        <f t="shared" si="1"/>
        <v>"BLINDED":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47" t="s">
        <v>3072</v>
      </c>
      <c r="B17" s="233" t="s">
        <v>3017</v>
      </c>
      <c r="C17" s="115" t="s">
        <v>3018</v>
      </c>
      <c r="D17" s="115" t="s">
        <v>3019</v>
      </c>
      <c r="E17" s="232" t="s">
        <v>3020</v>
      </c>
      <c r="G17" s="115"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47" t="s">
        <v>3072</v>
      </c>
      <c r="B18" s="233" t="s">
        <v>3021</v>
      </c>
      <c r="C18" s="115" t="s">
        <v>3022</v>
      </c>
      <c r="D18" s="115" t="s">
        <v>3023</v>
      </c>
      <c r="E18" s="232" t="s">
        <v>3024</v>
      </c>
      <c r="G18" s="115" t="str">
        <f t="shared" si="1"/>
        <v>"GRAPPLING":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47" t="s">
        <v>3072</v>
      </c>
      <c r="B19" s="233" t="s">
        <v>3033</v>
      </c>
      <c r="C19" s="115" t="s">
        <v>3034</v>
      </c>
      <c r="D19" s="115" t="s">
        <v>3035</v>
      </c>
      <c r="E19" s="232" t="s">
        <v>3036</v>
      </c>
      <c r="G19" s="115" t="str">
        <f t="shared" si="1"/>
        <v>"RESTRAINED":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47" t="s">
        <v>3072</v>
      </c>
      <c r="B20" s="233" t="s">
        <v>3052</v>
      </c>
      <c r="C20" s="115" t="s">
        <v>2392</v>
      </c>
      <c r="D20" s="115" t="s">
        <v>3053</v>
      </c>
      <c r="E20" s="232" t="s">
        <v>3054</v>
      </c>
      <c r="G20" s="115" t="str">
        <f t="shared" si="1"/>
        <v>"PETRIFIED":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47" t="s">
        <v>3072</v>
      </c>
      <c r="B21" s="233" t="s">
        <v>3037</v>
      </c>
      <c r="C21" s="115" t="s">
        <v>3038</v>
      </c>
      <c r="D21" s="115" t="s">
        <v>3039</v>
      </c>
      <c r="E21" s="115" t="s">
        <v>3040</v>
      </c>
      <c r="G21" s="115" t="str">
        <f t="shared" si="1"/>
        <v>"STUNNED":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47" t="s">
        <v>3072</v>
      </c>
      <c r="B22" s="233" t="s">
        <v>3045</v>
      </c>
      <c r="C22" s="115" t="s">
        <v>3046</v>
      </c>
      <c r="D22" s="115" t="s">
        <v>3047</v>
      </c>
      <c r="E22" s="232" t="s">
        <v>3048</v>
      </c>
      <c r="G22" s="115"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47" t="s">
        <v>3072</v>
      </c>
      <c r="B23" s="233" t="s">
        <v>3041</v>
      </c>
      <c r="C23" s="115" t="s">
        <v>3042</v>
      </c>
      <c r="D23" s="115" t="s">
        <v>3043</v>
      </c>
      <c r="E23" s="115" t="s">
        <v>3044</v>
      </c>
      <c r="G23" s="115" t="str">
        <f t="shared" si="1"/>
        <v>"INCAPACITATED": {
  "Type": "6_POSITION",
  "Code": "INCAPACITATED",
  "Name": "Incapacité",
  "Effect": "Incapable d'agir",
  "EffectDescription": "Une créature incapable d'agir ne peut effectuer aucune action ni aucune réaction."
 }</v>
      </c>
    </row>
    <row r="25" spans="1:7">
      <c r="G25" s="115"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115" t="s">
        <v>3057</v>
      </c>
      <c r="B26" s="115" t="s">
        <v>1094</v>
      </c>
      <c r="C26" s="115" t="s">
        <v>3073</v>
      </c>
    </row>
    <row r="27" spans="1:7">
      <c r="A27" s="115" t="s">
        <v>3067</v>
      </c>
      <c r="B27" s="115" t="s">
        <v>3060</v>
      </c>
      <c r="C27" s="115" t="s">
        <v>3058</v>
      </c>
      <c r="E27" s="115" t="str">
        <f>""""&amp;A27&amp;""": {
  ""Code"": """&amp;A27&amp;""",
  ""Name"": """&amp;B27&amp;""",
  ""Savable"": "&amp;C27&amp;"
 }"</f>
        <v>"1_SUBSTANCE": {
  "Code": "1_SUBSTANCE",
  "Name": "Substance",
  "Savable": true
 }</v>
      </c>
    </row>
    <row r="28" spans="1:7">
      <c r="A28" s="115" t="s">
        <v>3068</v>
      </c>
      <c r="B28" s="115" t="s">
        <v>3062</v>
      </c>
      <c r="C28" s="115" t="s">
        <v>3058</v>
      </c>
      <c r="E28" s="115" t="str">
        <f t="shared" ref="E28:E32" si="2">""""&amp;A28&amp;""": {
  ""Code"": """&amp;A28&amp;""",
  ""Name"": """&amp;B28&amp;""",
  ""Savable"": "&amp;C28&amp;"
 }"</f>
        <v>"2_ELEMENT": {
  "Code": "2_ELEMENT",
  "Name": "Elément",
  "Savable": true
 }</v>
      </c>
    </row>
    <row r="29" spans="1:7">
      <c r="A29" s="115" t="s">
        <v>3069</v>
      </c>
      <c r="B29" s="115" t="s">
        <v>3063</v>
      </c>
      <c r="C29" s="115" t="s">
        <v>3058</v>
      </c>
      <c r="E29" s="115" t="str">
        <f t="shared" si="2"/>
        <v>"3_CONTEXT": {
  "Code": "3_CONTEXT",
  "Name": "Contexte",
  "Savable": true
 }</v>
      </c>
    </row>
    <row r="30" spans="1:7">
      <c r="A30" s="115" t="s">
        <v>3071</v>
      </c>
      <c r="B30" s="115" t="s">
        <v>3064</v>
      </c>
      <c r="C30" s="115" t="s">
        <v>3058</v>
      </c>
      <c r="E30" s="115" t="str">
        <f t="shared" si="2"/>
        <v>"4_MAGIC": {
  "Code": "4_MAGIC",
  "Name": "Magie",
  "Savable": true
 }</v>
      </c>
    </row>
    <row r="31" spans="1:7">
      <c r="A31" s="115" t="s">
        <v>3070</v>
      </c>
      <c r="B31" s="115" t="s">
        <v>3065</v>
      </c>
      <c r="C31" s="115" t="s">
        <v>3059</v>
      </c>
      <c r="E31" s="115" t="str">
        <f t="shared" si="2"/>
        <v>"5_SENSE": {
  "Code": "5_SENSE",
  "Name": "Sens",
  "Savable": false
 }</v>
      </c>
    </row>
    <row r="32" spans="1:7">
      <c r="A32" s="115" t="s">
        <v>3072</v>
      </c>
      <c r="B32" s="115" t="s">
        <v>3061</v>
      </c>
      <c r="C32" s="115" t="s">
        <v>3059</v>
      </c>
      <c r="E32" s="115" t="str">
        <f t="shared" si="2"/>
        <v>"6_POSITION": {
  "Code": "6_POSITION",
  "Name": "Position",
  "Savable": false
 }</v>
      </c>
    </row>
    <row r="34" spans="5:5">
      <c r="E34" s="115"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D7" activeCellId="1" sqref="D4 D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31" customWidth="1"/>
    <col min="12" max="12" width="16.42578125" customWidth="1"/>
    <col min="13" max="13" width="35.85546875" customWidth="1"/>
  </cols>
  <sheetData>
    <row r="1" spans="1:15">
      <c r="A1" s="76" t="s">
        <v>451</v>
      </c>
      <c r="B1" s="78" t="s">
        <v>3</v>
      </c>
      <c r="C1" s="78" t="s">
        <v>15</v>
      </c>
      <c r="D1" s="78" t="s">
        <v>11</v>
      </c>
      <c r="E1" s="78" t="s">
        <v>10</v>
      </c>
      <c r="F1" s="78" t="s">
        <v>6</v>
      </c>
      <c r="G1" s="78" t="s">
        <v>7</v>
      </c>
      <c r="H1" s="78" t="s">
        <v>8</v>
      </c>
      <c r="I1" s="78" t="s">
        <v>9</v>
      </c>
      <c r="J1" s="78" t="s">
        <v>439</v>
      </c>
      <c r="K1" s="139" t="s">
        <v>2118</v>
      </c>
      <c r="L1" s="139" t="s">
        <v>2855</v>
      </c>
      <c r="M1" s="181" t="s">
        <v>2899</v>
      </c>
    </row>
    <row r="2" spans="1:15">
      <c r="A2" s="84" t="s">
        <v>369</v>
      </c>
      <c r="B2" s="27" t="s">
        <v>436</v>
      </c>
      <c r="C2" s="27" t="s">
        <v>391</v>
      </c>
      <c r="D2" s="26">
        <v>0</v>
      </c>
      <c r="E2" s="23">
        <v>0</v>
      </c>
      <c r="F2" s="23">
        <v>2</v>
      </c>
      <c r="G2" s="23">
        <v>0</v>
      </c>
      <c r="H2" s="23">
        <v>0</v>
      </c>
      <c r="I2" s="23">
        <v>0</v>
      </c>
      <c r="J2" s="23">
        <v>9</v>
      </c>
      <c r="K2" s="23" t="s">
        <v>2917</v>
      </c>
      <c r="L2" s="23"/>
      <c r="M2" s="80" t="s">
        <v>2938</v>
      </c>
      <c r="O2" t="str">
        <f>""""&amp;A2&amp;""": {
 ""Id"" : """&amp;A2&amp;""",
 ""Name"" : """&amp;B2&amp;""",
 ""OV"" : """&amp;C2&amp;""",
 ""Strength"" : "&amp;D2&amp;",
 ""Constitution"" : "&amp;E2&amp;",
 ""Dexterity"" : "&amp;F2&amp;",
 ""Intelligence"" : "&amp;G2&amp;",
 ""Wisdom"" : "&amp;H2&amp;",
 ""Charisma"" : "&amp;I2&amp;",
 ""Speed"" : "&amp;SUBSTITUTE(J2,",",".")&amp;",
 ""Languages"" : ["&amp;K2&amp;"],
 ""Resistances"" : ["&amp;L2&amp;"],
 ""SaveAdvantages"" : ["&amp;M2&amp;"]
  }"</f>
        <v>"ELF": {
 "Id" : "ELF",
 "Name" : "Elfe",
 "OV" : "Elf",
 "Strength" : 0,
 "Constitution" : 0,
 "Dexterity" : 2,
 "Intelligence" : 0,
 "Wisdom" : 0,
 "Charisma" : 0,
 "Speed" : 9,
 "Languages" : ["COMMON", "ELVISH"],
 "Resistances" : [],
 "SaveAdvantages" : ["CHARME"]
  }</v>
      </c>
    </row>
    <row r="3" spans="1:15">
      <c r="A3" s="79" t="s">
        <v>4</v>
      </c>
      <c r="B3" s="71" t="s">
        <v>392</v>
      </c>
      <c r="C3" s="71" t="s">
        <v>392</v>
      </c>
      <c r="D3" s="25">
        <v>0</v>
      </c>
      <c r="E3" s="22">
        <v>0</v>
      </c>
      <c r="F3" s="22">
        <v>2</v>
      </c>
      <c r="G3" s="22">
        <v>0</v>
      </c>
      <c r="H3" s="22">
        <v>0</v>
      </c>
      <c r="I3" s="22">
        <v>0</v>
      </c>
      <c r="J3" s="22">
        <v>7.5</v>
      </c>
      <c r="K3" s="22" t="s">
        <v>2919</v>
      </c>
      <c r="L3" s="22"/>
      <c r="M3" s="81" t="s">
        <v>2939</v>
      </c>
      <c r="O3" t="str">
        <f t="shared" ref="O3:O13" si="0">""""&amp;A3&amp;""": {
 ""Id"" : """&amp;A3&amp;""",
 ""Name"" : """&amp;B3&amp;""",
 ""OV"" : """&amp;C3&amp;""",
 ""Strength"" : "&amp;D3&amp;",
 ""Constitution"" : "&amp;E3&amp;",
 ""Dexterity"" : "&amp;F3&amp;",
 ""Intelligence"" : "&amp;G3&amp;",
 ""Wisdom"" : "&amp;H3&amp;",
 ""Charisma"" : "&amp;I3&amp;",
 ""Speed"" : "&amp;SUBSTITUTE(J3,",",".")&amp;",
 ""Languages"" : ["&amp;K3&amp;"],
 ""Resistances"" : ["&amp;L3&amp;"],
 ""SaveAdvantages"" : ["&amp;M3&amp;"]
  }"</f>
        <v>"HALFELIN": {
 "Id" : "HALFELIN",
 "Name" : "Halfelin",
 "OV" : "Halfelin",
 "Strength" : 0,
 "Constitution" : 0,
 "Dexterity" : 2,
 "Intelligence" : 0,
 "Wisdom" : 0,
 "Charisma" : 0,
 "Speed" : 7.5,
 "Languages" : ["COMMON", "HALFELIN"],
 "Resistances" : [],
 "SaveAdvantages" : ["FEAR"]
  }</v>
      </c>
    </row>
    <row r="4" spans="1:15">
      <c r="A4" s="84" t="s">
        <v>370</v>
      </c>
      <c r="B4" s="27" t="s">
        <v>404</v>
      </c>
      <c r="C4" s="27" t="s">
        <v>393</v>
      </c>
      <c r="D4" s="26">
        <v>1</v>
      </c>
      <c r="E4" s="23">
        <v>1</v>
      </c>
      <c r="F4" s="23">
        <v>1</v>
      </c>
      <c r="G4" s="23">
        <v>1</v>
      </c>
      <c r="H4" s="23">
        <v>1</v>
      </c>
      <c r="I4" s="23">
        <v>1</v>
      </c>
      <c r="J4" s="23">
        <v>9</v>
      </c>
      <c r="K4" s="23" t="s">
        <v>2909</v>
      </c>
      <c r="L4" s="23"/>
      <c r="M4" s="80"/>
      <c r="O4" t="str">
        <f t="shared" si="0"/>
        <v>"HUMAN": {
 "Id" : "HUMAN",
 "Name" : "Humain",
 "OV" : "Human",
 "Strength" : 1,
 "Constitution" : 1,
 "Dexterity" : 1,
 "Intelligence" : 1,
 "Wisdom" : 1,
 "Charisma" : 1,
 "Speed" : 9,
 "Languages" : ["COMMON"],
 "Resistances" : [],
 "SaveAdvantages" : []
  }</v>
      </c>
    </row>
    <row r="5" spans="1:15">
      <c r="A5" s="79" t="s">
        <v>371</v>
      </c>
      <c r="B5" s="71" t="s">
        <v>405</v>
      </c>
      <c r="C5" s="71" t="s">
        <v>394</v>
      </c>
      <c r="D5" s="25">
        <v>0</v>
      </c>
      <c r="E5" s="22">
        <v>2</v>
      </c>
      <c r="F5" s="22">
        <v>0</v>
      </c>
      <c r="G5" s="22">
        <v>0</v>
      </c>
      <c r="H5" s="22">
        <v>0</v>
      </c>
      <c r="I5" s="22">
        <v>0</v>
      </c>
      <c r="J5" s="22">
        <v>7.5</v>
      </c>
      <c r="K5" s="22" t="s">
        <v>2918</v>
      </c>
      <c r="L5" s="22" t="s">
        <v>2937</v>
      </c>
      <c r="M5" s="81" t="s">
        <v>2937</v>
      </c>
      <c r="O5" t="str">
        <f t="shared" si="0"/>
        <v>"DWARF": {
 "Id" : "DWARF",
 "Name" : "Nain",
 "OV" : "Dwarf",
 "Strength" : 0,
 "Constitution" : 2,
 "Dexterity" : 0,
 "Intelligence" : 0,
 "Wisdom" : 0,
 "Charisma" : 0,
 "Speed" : 7.5,
 "Languages" : ["DWARF"],
 "Resistances" : ["POISON"],
 "SaveAdvantages" : ["POISON"]
  }</v>
      </c>
    </row>
    <row r="6" spans="1:15">
      <c r="A6" s="84" t="s">
        <v>372</v>
      </c>
      <c r="B6" s="27" t="s">
        <v>406</v>
      </c>
      <c r="C6" s="27" t="s">
        <v>395</v>
      </c>
      <c r="D6" s="26">
        <v>0</v>
      </c>
      <c r="E6" s="23">
        <v>0</v>
      </c>
      <c r="F6" s="23">
        <v>0</v>
      </c>
      <c r="G6" s="23">
        <v>0</v>
      </c>
      <c r="H6" s="23">
        <v>0</v>
      </c>
      <c r="I6" s="23">
        <v>2</v>
      </c>
      <c r="J6" s="23">
        <v>9</v>
      </c>
      <c r="K6" s="23" t="s">
        <v>2917</v>
      </c>
      <c r="L6" s="23"/>
      <c r="M6" s="80"/>
      <c r="O6" t="str">
        <f t="shared" si="0"/>
        <v>"HALF_ELF": {
 "Id" : "HALF_ELF",
 "Name" : "Demi-Elfe",
 "OV" : "Half-Elf",
 "Strength" : 0,
 "Constitution" : 0,
 "Dexterity" : 0,
 "Intelligence" : 0,
 "Wisdom" : 0,
 "Charisma" : 2,
 "Speed" : 9,
 "Languages" : ["COMMON", "ELVISH"],
 "Resistances" : [],
 "SaveAdvantages" : []
  }</v>
      </c>
    </row>
    <row r="7" spans="1:15">
      <c r="A7" s="79" t="s">
        <v>373</v>
      </c>
      <c r="B7" s="71" t="s">
        <v>407</v>
      </c>
      <c r="C7" s="71" t="s">
        <v>396</v>
      </c>
      <c r="D7" s="25">
        <v>2</v>
      </c>
      <c r="E7" s="22">
        <v>1</v>
      </c>
      <c r="F7" s="22">
        <v>0</v>
      </c>
      <c r="G7" s="22">
        <v>0</v>
      </c>
      <c r="H7" s="22">
        <v>0</v>
      </c>
      <c r="I7" s="22">
        <v>0</v>
      </c>
      <c r="J7" s="22">
        <v>9</v>
      </c>
      <c r="K7" s="22" t="s">
        <v>2916</v>
      </c>
      <c r="L7" s="22"/>
      <c r="M7" s="81"/>
      <c r="O7" t="str">
        <f t="shared" si="0"/>
        <v>"HALF_ORC": {
 "Id" : "HALF_ORC",
 "Name" : "Demi-Orque",
 "OV" : "Half-Orc",
 "Strength" : 2,
 "Constitution" : 1,
 "Dexterity" : 0,
 "Intelligence" : 0,
 "Wisdom" : 0,
 "Charisma" : 0,
 "Speed" : 9,
 "Languages" : ["COMMON", "ORC"],
 "Resistances" : [],
 "SaveAdvantages" : []
  }</v>
      </c>
    </row>
    <row r="8" spans="1:15">
      <c r="A8" s="84" t="s">
        <v>374</v>
      </c>
      <c r="B8" s="27" t="s">
        <v>408</v>
      </c>
      <c r="C8" s="27" t="s">
        <v>397</v>
      </c>
      <c r="D8" s="26">
        <v>2</v>
      </c>
      <c r="E8" s="23">
        <v>0</v>
      </c>
      <c r="F8" s="23">
        <v>0</v>
      </c>
      <c r="G8" s="23">
        <v>0</v>
      </c>
      <c r="H8" s="23">
        <v>0</v>
      </c>
      <c r="I8" s="23">
        <v>1</v>
      </c>
      <c r="J8" s="23">
        <v>9</v>
      </c>
      <c r="K8" s="23" t="s">
        <v>2915</v>
      </c>
      <c r="L8" s="23"/>
      <c r="M8" s="80"/>
      <c r="O8" t="str">
        <f t="shared" si="0"/>
        <v>"DRAGON_BORN": {
 "Id" : "DRAGON_BORN",
 "Name" : "Drakéide",
 "OV" : "Dragon Born",
 "Strength" : 2,
 "Constitution" : 0,
 "Dexterity" : 0,
 "Intelligence" : 0,
 "Wisdom" : 0,
 "Charisma" : 1,
 "Speed" : 9,
 "Languages" : ["COMMON", "DRACONIC"],
 "Resistances" : [],
 "SaveAdvantages" : []
  }</v>
      </c>
    </row>
    <row r="9" spans="1:15">
      <c r="A9" s="79" t="s">
        <v>5</v>
      </c>
      <c r="B9" s="71" t="s">
        <v>398</v>
      </c>
      <c r="C9" s="71" t="s">
        <v>398</v>
      </c>
      <c r="D9" s="25">
        <v>0</v>
      </c>
      <c r="E9" s="22">
        <v>0</v>
      </c>
      <c r="F9" s="22">
        <v>0</v>
      </c>
      <c r="G9" s="22">
        <v>2</v>
      </c>
      <c r="H9" s="22">
        <v>0</v>
      </c>
      <c r="I9" s="22">
        <v>0</v>
      </c>
      <c r="J9" s="22">
        <v>7.5</v>
      </c>
      <c r="K9" s="22" t="s">
        <v>2914</v>
      </c>
      <c r="L9" s="22"/>
      <c r="M9" s="81" t="s">
        <v>2940</v>
      </c>
      <c r="O9" t="str">
        <f t="shared" si="0"/>
        <v>"GNOME": {
 "Id" : "GNOME",
 "Name" : "Gnome",
 "OV" : "Gnome",
 "Strength" : 0,
 "Constitution" : 0,
 "Dexterity" : 0,
 "Intelligence" : 2,
 "Wisdom" : 0,
 "Charisma" : 0,
 "Speed" : 7.5,
 "Languages" : ["COMMON", "GNOME"],
 "Resistances" : [],
 "SaveAdvantages" : ["INT", "SAG", "CHA"]
  }</v>
      </c>
    </row>
    <row r="10" spans="1:15">
      <c r="A10" s="84" t="s">
        <v>375</v>
      </c>
      <c r="B10" s="27" t="s">
        <v>409</v>
      </c>
      <c r="C10" s="27" t="s">
        <v>399</v>
      </c>
      <c r="D10" s="26">
        <v>0</v>
      </c>
      <c r="E10" s="23">
        <v>0</v>
      </c>
      <c r="F10" s="23">
        <v>0</v>
      </c>
      <c r="G10" s="23">
        <v>1</v>
      </c>
      <c r="H10" s="23">
        <v>0</v>
      </c>
      <c r="I10" s="23">
        <v>2</v>
      </c>
      <c r="J10" s="23">
        <v>9</v>
      </c>
      <c r="K10" s="23" t="s">
        <v>2913</v>
      </c>
      <c r="L10" s="23"/>
      <c r="M10" s="80"/>
      <c r="O10" t="str">
        <f t="shared" si="0"/>
        <v>"TIEFFLING": {
 "Id" : "TIEFFLING",
 "Name" : "Tieffelin",
 "OV" : "Tieffling",
 "Strength" : 0,
 "Constitution" : 0,
 "Dexterity" : 0,
 "Intelligence" : 1,
 "Wisdom" : 0,
 "Charisma" : 2,
 "Speed" : 9,
 "Languages" : ["COMMON", "INFERNAL"],
 "Resistances" : [],
 "SaveAdvantages" : []
  }</v>
      </c>
    </row>
    <row r="11" spans="1:15">
      <c r="A11" s="79" t="s">
        <v>376</v>
      </c>
      <c r="B11" s="71" t="s">
        <v>410</v>
      </c>
      <c r="C11" s="71" t="s">
        <v>400</v>
      </c>
      <c r="D11" s="25">
        <v>0</v>
      </c>
      <c r="E11" s="22">
        <v>0</v>
      </c>
      <c r="F11" s="22">
        <v>2</v>
      </c>
      <c r="G11" s="22">
        <v>0</v>
      </c>
      <c r="H11" s="22">
        <v>1</v>
      </c>
      <c r="I11" s="22">
        <v>0</v>
      </c>
      <c r="J11" s="22">
        <v>7.5</v>
      </c>
      <c r="K11" s="22" t="s">
        <v>2910</v>
      </c>
      <c r="L11" s="22"/>
      <c r="M11" s="81"/>
      <c r="O11" t="str">
        <f t="shared" si="0"/>
        <v>"AARAKOCRA": {
 "Id" : "AARAKOCRA",
 "Name" : "Aarakocra *",
 "OV" : "Aarakocra",
 "Strength" : 0,
 "Constitution" : 0,
 "Dexterity" : 2,
 "Intelligence" : 0,
 "Wisdom" : 1,
 "Charisma" : 0,
 "Speed" : 7.5,
 "Languages" : ["COMMON", "AARAKOCRA", "AIR"],
 "Resistances" : [],
 "SaveAdvantages" : []
  }</v>
      </c>
    </row>
    <row r="12" spans="1:15">
      <c r="A12" s="84" t="s">
        <v>377</v>
      </c>
      <c r="B12" s="27" t="s">
        <v>411</v>
      </c>
      <c r="C12" s="27" t="s">
        <v>401</v>
      </c>
      <c r="D12" s="26">
        <v>0</v>
      </c>
      <c r="E12" s="23">
        <v>2</v>
      </c>
      <c r="F12" s="23">
        <v>0</v>
      </c>
      <c r="G12" s="23">
        <v>0</v>
      </c>
      <c r="H12" s="23">
        <v>0</v>
      </c>
      <c r="I12" s="23">
        <v>0</v>
      </c>
      <c r="J12" s="23">
        <v>9</v>
      </c>
      <c r="K12" s="23" t="s">
        <v>2912</v>
      </c>
      <c r="L12" s="23"/>
      <c r="M12" s="80"/>
      <c r="O12" t="str">
        <f t="shared" si="0"/>
        <v>"GENASI": {
 "Id" : "GENASI",
 "Name" : "Génasi *",
 "OV" : "Genasi",
 "Strength" : 0,
 "Constitution" : 2,
 "Dexterity" : 0,
 "Intelligence" : 0,
 "Wisdom" : 0,
 "Charisma" : 0,
 "Speed" : 9,
 "Languages" : ["COMMON", "PRIMARY"],
 "Resistances" : [],
 "SaveAdvantages" : []
  }</v>
      </c>
    </row>
    <row r="13" spans="1:15">
      <c r="A13" s="212" t="s">
        <v>379</v>
      </c>
      <c r="B13" s="133" t="s">
        <v>413</v>
      </c>
      <c r="C13" s="133" t="s">
        <v>403</v>
      </c>
      <c r="D13" s="213">
        <v>2</v>
      </c>
      <c r="E13" s="214">
        <v>1</v>
      </c>
      <c r="F13" s="214">
        <v>0</v>
      </c>
      <c r="G13" s="214">
        <v>0</v>
      </c>
      <c r="H13" s="214">
        <v>0</v>
      </c>
      <c r="I13" s="214">
        <v>0</v>
      </c>
      <c r="J13" s="214">
        <v>9</v>
      </c>
      <c r="K13" s="214" t="s">
        <v>2911</v>
      </c>
      <c r="L13" s="214"/>
      <c r="M13" s="217"/>
      <c r="O13" t="str">
        <f t="shared" si="0"/>
        <v>"GOLIATH": {
 "Id" : "GOLIATH",
 "Name" : "Goliath *",
 "OV" : "Goliath",
 "Strength" : 2,
 "Constitution" : 1,
 "Dexterity" : 0,
 "Intelligence" : 0,
 "Wisdom" : 0,
 "Charisma" : 0,
 "Speed" : 9,
 "Languages" : ["COMMON", "GIANT"],
 "Resistances" : [],
 "SaveAdvantages" : []
  }</v>
      </c>
    </row>
    <row r="15" spans="1:15">
      <c r="O15" t="str">
        <f>CONCATENATE(O2,",
",O3,",
",O4,",
",O5,",
",O6,",
",O7,",
",O8,",
",O9,",
",O10,",
",O11,",
",O12,",
",O13)</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A25" sqref="A25"/>
    </sheetView>
  </sheetViews>
  <sheetFormatPr baseColWidth="10" defaultRowHeight="15"/>
  <cols>
    <col min="1" max="1" width="23.140625" customWidth="1"/>
    <col min="2" max="2" width="23.28515625" customWidth="1"/>
    <col min="3" max="3" width="22.85546875" customWidth="1"/>
  </cols>
  <sheetData>
    <row r="1" spans="1:3" ht="15" customHeight="1">
      <c r="A1" t="s">
        <v>2819</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1"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3055</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3066</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1280</v>
      </c>
      <c r="B4" s="185" t="s">
        <v>1302</v>
      </c>
      <c r="C4" t="str">
        <f t="shared" si="0"/>
        <v>"ArmorCategories" : {
 "LIGHT": {"Code": "LIGHT", "Name": "Armures légères"},
   "MID": {"Code": "MID","Name": "Armures intermédiaires"},
   "HEAVY": {"Code": "HEAVY","Name": "Armures lourdes"},
   "SHIELD": {"Code": "SHIELD","Name": "Boucliers"}
 }</v>
      </c>
    </row>
    <row r="5" spans="1:3" ht="15" customHeight="1">
      <c r="A5" t="s">
        <v>1286</v>
      </c>
      <c r="B5" t="str">
        <f>Armures!N20</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c r="C5" t="str">
        <f t="shared" si="0"/>
        <v>"Armors"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v>
      </c>
    </row>
    <row r="6" spans="1:3" ht="15" customHeight="1">
      <c r="A6" t="s">
        <v>1298</v>
      </c>
      <c r="B6"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c r="C6"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
 }</v>
      </c>
    </row>
    <row r="7" spans="1:3" ht="15" customHeight="1">
      <c r="A7" t="s">
        <v>1296</v>
      </c>
      <c r="B7" s="185" t="s">
        <v>1305</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1300</v>
      </c>
      <c r="B8" s="185" t="s">
        <v>1299</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Classes!Z15</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c r="C9" t="str">
        <f t="shared" si="0"/>
        <v>"Classes" : {
 "BARBARIAN":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
 }</v>
      </c>
    </row>
    <row r="10" spans="1:3" ht="15" customHeight="1">
      <c r="A10" t="s">
        <v>1282</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1288</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1278</v>
      </c>
      <c r="B12" t="str">
        <f>Historiques!H21</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c r="C12" t="str">
        <f t="shared" si="0"/>
        <v>"Historics" : {
 "ACOLYTE":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
 }</v>
      </c>
    </row>
    <row r="13" spans="1:3" ht="15" customHeight="1">
      <c r="A13" t="s">
        <v>1283</v>
      </c>
      <c r="B13" s="185" t="s">
        <v>1303</v>
      </c>
      <c r="C13" t="str">
        <f t="shared" si="0"/>
        <v>"HostelCategories" : {
 "HOSTEL": {"Code": "HOSTEL", "Name": "Auberge"},
   "MEAL": {"Code": "MEAL", "Name": "Repas (par jour)"},
   "FOOD": {"Code": "FOOD", "Name": "Nourriture"},
   "DRINK": {"Code": "DRINK", "Name": "Boisson"}
 }</v>
      </c>
    </row>
    <row r="14" spans="1:3" ht="15" customHeight="1">
      <c r="A14" t="s">
        <v>1292</v>
      </c>
      <c r="B14"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4"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5" spans="1:3" ht="15" customHeight="1">
      <c r="A15" t="s">
        <v>2854</v>
      </c>
      <c r="B15" t="str">
        <f>Langues!G20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v>
      </c>
      <c r="C15"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"AIR": {
  "Code" : "AIR",
  "Name" : "Aérien",
  "Type" : "EXOTIC",
  "Writing" : "-",
  "TypicalRaces" : "Aarakocra"
   }
 }</v>
      </c>
    </row>
    <row r="16" spans="1:3" ht="15" customHeight="1">
      <c r="A16" t="s">
        <v>1295</v>
      </c>
      <c r="B16"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6"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7" spans="1:3" ht="15" customHeight="1">
      <c r="A17" t="s">
        <v>1289</v>
      </c>
      <c r="B17"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7"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8" spans="1:3" ht="15" customHeight="1">
      <c r="A18" t="s">
        <v>1281</v>
      </c>
      <c r="B18" t="str">
        <f>Objets!H63</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C18"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
 }</v>
      </c>
    </row>
    <row r="19" spans="1:3" ht="15" customHeight="1">
      <c r="A19" t="s">
        <v>1287</v>
      </c>
      <c r="B19" t="str">
        <f>Objets!I63</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c r="C19"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v>
      </c>
    </row>
    <row r="20" spans="1:3" ht="15" customHeight="1">
      <c r="A20" t="s">
        <v>3</v>
      </c>
      <c r="B20" t="str">
        <f>Races!O15</f>
        <v>"ELF":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v>
      </c>
      <c r="C20" t="str">
        <f t="shared" si="0"/>
        <v>"Races" : {
 "ELF": {
 "Id" : "ELF",
 "Name" : "Elfe",
 "OV" : "Elf",
 "Strength" : 0,
 "Constitution" : 0,
 "Dexterity" : 2,
 "Intelligence" : 0,
 "Wisdom" : 0,
 "Charisma" : 0,
 "Speed" : 9,
 "Languages" : ["COMMON", "ELVISH"],
 "Resistances" : [],
 "SaveAdvantages" : ["CHARME"]
  },
"HALFELIN": {
 "Id" : "HALFELIN",
 "Name" : "Halfelin",
 "OV" : "Halfelin",
 "Strength" : 0,
 "Constitution" : 0,
 "Dexterity" : 2,
 "Intelligence" : 0,
 "Wisdom" : 0,
 "Charisma" : 0,
 "Speed" : 7.5,
 "Languages" : ["COMMON", "HALFELIN"],
 "Resistances" : [],
 "SaveAdvantages" : ["FEAR"]
  },
"HUMAN": {
 "Id" : "HUMAN",
 "Name" : "Humain",
 "OV" : "Human",
 "Strength" : 1,
 "Constitution" : 1,
 "Dexterity" : 1,
 "Intelligence" : 1,
 "Wisdom" : 1,
 "Charisma" : 1,
 "Speed" : 9,
 "Languages" : ["COMMON"],
 "Resistances" : [],
 "SaveAdvantages" : []
  },
"DWARF": {
 "Id" : "DWARF",
 "Name" : "Nain",
 "OV" : "Dwarf",
 "Strength" : 0,
 "Constitution" : 2,
 "Dexterity" : 0,
 "Intelligence" : 0,
 "Wisdom" : 0,
 "Charisma" : 0,
 "Speed" : 7.5,
 "Languages" : ["DWARF"],
 "Resistances" : ["POISON"],
 "SaveAdvantages" : ["POISON"]
  },
"HALF_ELF": {
 "Id" : "HALF_ELF",
 "Name" : "Demi-Elfe",
 "OV" : "Half-Elf",
 "Strength" : 0,
 "Constitution" : 0,
 "Dexterity" : 0,
 "Intelligence" : 0,
 "Wisdom" : 0,
 "Charisma" : 2,
 "Speed" : 9,
 "Languages" : ["COMMON", "ELVISH"],
 "Resistances" : [],
 "SaveAdvantages" : []
  },
"HALF_ORC": {
 "Id" : "HALF_ORC",
 "Name" : "Demi-Orque",
 "OV" : "Half-Orc",
 "Strength" : 2,
 "Constitution" : 1,
 "Dexterity" : 0,
 "Intelligence" : 0,
 "Wisdom" : 0,
 "Charisma" : 0,
 "Speed" : 9,
 "Languages" : ["COMMON", "ORC"],
 "Resistances" : [],
 "SaveAdvantages" : []
  },
"DRAGON_BORN": {
 "Id" : "DRAGON_BORN",
 "Name" : "Drakéide",
 "OV" : "Dragon Born",
 "Strength" : 2,
 "Constitution" : 0,
 "Dexterity" : 0,
 "Intelligence" : 0,
 "Wisdom" : 0,
 "Charisma" : 1,
 "Speed" : 9,
 "Languages" : ["COMMON", "DRACONIC"],
 "Resistances" : [],
 "SaveAdvantages" : []
  },
"GNOME": {
 "Id" : "GNOME",
 "Name" : "Gnome",
 "OV" : "Gnome",
 "Strength" : 0,
 "Constitution" : 0,
 "Dexterity" : 0,
 "Intelligence" : 2,
 "Wisdom" : 0,
 "Charisma" : 0,
 "Speed" : 7.5,
 "Languages" : ["COMMON", "GNOME"],
 "Resistances" : [],
 "SaveAdvantages" : ["INT", "SAG", "CHA"]
  },
"TIEFFLING": {
 "Id" : "TIEFFLING",
 "Name" : "Tieffelin",
 "OV" : "Tieffling",
 "Strength" : 0,
 "Constitution" : 0,
 "Dexterity" : 0,
 "Intelligence" : 1,
 "Wisdom" : 0,
 "Charisma" : 2,
 "Speed" : 9,
 "Languages" : ["COMMON", "INFERNAL"],
 "Resistances" : [],
 "SaveAdvantages" : []
  },
"AARAKOCRA": {
 "Id" : "AARAKOCRA",
 "Name" : "Aarakocra *",
 "OV" : "Aarakocra",
 "Strength" : 0,
 "Constitution" : 0,
 "Dexterity" : 2,
 "Intelligence" : 0,
 "Wisdom" : 1,
 "Charisma" : 0,
 "Speed" : 7.5,
 "Languages" : ["COMMON", "AARAKOCRA", "AIR"],
 "Resistances" : [],
 "SaveAdvantages" : []
  },
"GENASI": {
 "Id" : "GENASI",
 "Name" : "Génasi *",
 "OV" : "Genasi",
 "Strength" : 0,
 "Constitution" : 2,
 "Dexterity" : 0,
 "Intelligence" : 0,
 "Wisdom" : 0,
 "Charisma" : 0,
 "Speed" : 9,
 "Languages" : ["COMMON", "PRIMARY"],
 "Resistances" : [],
 "SaveAdvantages" : []
  },
"GOLIATH": {
 "Id" : "GOLIATH",
 "Name" : "Goliath *",
 "OV" : "Goliath",
 "Strength" : 2,
 "Constitution" : 1,
 "Dexterity" : 0,
 "Intelligence" : 0,
 "Wisdom" : 0,
 "Charisma" : 0,
 "Speed" : 9,
 "Languages" : ["COMMON", "GIANT"],
 "Resistances" : [],
 "SaveAdvantages" : []
  }
 }</v>
      </c>
    </row>
    <row r="21" spans="1:3" ht="15" customHeight="1">
      <c r="A21" t="s">
        <v>1284</v>
      </c>
      <c r="B21" s="185" t="s">
        <v>1304</v>
      </c>
      <c r="C21" t="str">
        <f t="shared" si="0"/>
        <v>"ServiceCategories" : {
 "HIRING": {"Code": "HIRING", "Name": "Embauche"},
   "TRANSPORT": {"Code": "TRANSPORT", "Name": "Transport"}
 }</v>
      </c>
    </row>
    <row r="22" spans="1:3" ht="15" customHeight="1">
      <c r="A22" t="s">
        <v>1293</v>
      </c>
      <c r="B22"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2"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3" spans="1:3" ht="15" customHeight="1">
      <c r="A23" t="s">
        <v>1290</v>
      </c>
      <c r="B23"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3"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4" spans="1:3" ht="15" customHeight="1">
      <c r="A24" t="s">
        <v>1297</v>
      </c>
      <c r="B24" s="185" t="s">
        <v>1306</v>
      </c>
      <c r="C24"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5" spans="1:3" ht="15" customHeight="1">
      <c r="A25" t="s">
        <v>3171</v>
      </c>
      <c r="B25" s="185" t="str">
        <f>Classes!I66</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c r="C25" t="str">
        <f t="shared" si="0"/>
        <v>"Specialisations" : {
 "BERSERKER":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
 }</v>
      </c>
    </row>
    <row r="26" spans="1:3" ht="15" customHeight="1">
      <c r="A26" t="s">
        <v>3056</v>
      </c>
      <c r="B26" s="185" t="str">
        <f>Sorts!L470</f>
        <v>"Amis":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:["BARD", "D</v>
      </c>
      <c r="C26" t="str">
        <f t="shared" si="0"/>
        <v>"Spells" : {
 "Amis": {
  "Name" : "Amis",
  "OV" : "Friends",
  "Level" : 0,
  "BBE" : "",
  "School" : "Enchantement",
  "Incantation" : "1 action",
  "Type" : "Concentration",
  "Description" : "Le lanceur obtient l'avantage aux jets de Charisme contre une créature choisie qui ne lui est pas hostile.",
  "Classes" :["BARD", "SORCERER", "MAGICIAN", "WIZARD"]
   },
"Aspersion d'acide": {
  "Name" : "Aspersion d'acide",
  "OV" : "Acid Splash",
  "Level" : 0,
  "BBE" : "Aspersion acide",
  "School" : "Invocation",
  "Incantation" : "1 action",
  "Type" : "",
  "Description" : "1 ou 2 créatures dans un rayon de 1,50 m doivent réussir un JdS de Dex. ou subir 1d6 dégâts d'acide (dégâts/niv).",
  "Classes" :["SORCERER", "MAGICIAN"]
   },
"Assistance": {
  "Name" : "Assistance",
  "OV" : "Guidance",
  "Level" : 0,
  "BBE" : "",
  "School" : "Divination",
  "Incantation" : "1 action",
  "Type" : "Concentration",
  "Description" : "La cible peut ajouter 1d4 à un jet de caractéristique de son choix.",
  "Classes"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
"Coup au but": {
  "Name" : "Coup au but",
  "OV" : "True Strike",
  "Level" : 0,
  "BBE" : "Viser juste",
  "School" : "Divination",
  "Incantation" : "1 action",
  "Type" : "Concentration",
  "Description" : "Le lanceur obtient l'avantage à son prochain jet d'attaque contre une cible.",
  "Classes" :["BARD", "SORCERER", "MAGICIAN", "WIZARD"]
   },
"Coup de tonnerre": {
  "Name" : "Coup de tonnerre",
  "OV" : "Thunderclap",
  "Level" : 0,
  "BBE" : "",
  "School" : "Évocation",
  "Incantation" : "1 action",
  "Type" : "",
  "Description" : "Les créatures dans un rayon de 1,50 m doivent réussir un JdS de Con. ou subir 1d6 dégâts tonnerre (dégâts/niv).",
  "Classes" :["BARD", "DRUID", "SORCERER", "MAGICIAN",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:["DRUID", "SORCERER", "MAGICIAN", "WIZARD"]
   },
"Explosion de lames": {
  "Name" : "Explosion de lames",
  "OV" : "Sword Burst",
  "Level" : 0,
  "BBE" : "",
  "School" : "Invocation",
  "Incantation" : "1 action",
  "Type" : "",
  "Description" : "Les créatures dans un rayon de 1,50 m doivent réussir un JdS de Dex. ou subir 1d6 de force (dégâts/niv).",
  "Classes" :["SORCERER", "MAGICIAN",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"WIZARD"]
   },
"Gelure": {
  "Name" : "Gelure",
  "OV" : "Frostbite",
  "Level" : 0,
  "BBE" : "",
  "School" : "Évocation",
  "Incantation" : "1 action",
  "Type" : "",
  "Description" : "La cible doit réussir un JdS de Con. ou subir 1d6 dégâts de froid et avoir un désavantage à l'attaque (dégâts/niv).",
  "Classes" :["CLERK", "DRUID", "SORCERER", "MAGICIAN", "WIZARD"]
   },
"Glas funèbre": {
  "Name" : "Glas funèbre",
  "OV" : "Toll the Dead",
  "Level" : 0,
  "BBE" : "Sonner le glas",
  "School" : "Nécromancie",
  "Incantation" : "1 action",
  "Type" : "",
  "Description" : "La cible doit réussir un JdS de Sag. ou subir 1d8 ou 1d12 dégâts nécrotiques (dégâts/niv).",
  "Classes" :["MAGICIAN",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"WIZARD"]
   },
"Lame tonnante": {
  "Name" : "Lame tonnante",
  "OV" : "Booming Blade",
  "Level" : 0,
  "BBE" : "",
  "School" : "Évocation",
  "Incantation" : "1 action",
  "Type" : "",
  "Description" : "Si une attaque avec une arme touche, inflige 1d8 dégâts de tonnerre si la cible bouge (dégâts/niv).",
  "Classes" :["SORCERER", "MAGICIAN", "WIZARD"]
   },
"Lumière": {
  "Name" : "Lumière",
  "OV" : "Light",
  "Level" : 0,
  "BBE" : "",
  "School" : "Évocation",
  "Incantation" : "1 action",
  "Type" : "",
  "Description" : "Fait qu'un objet émette une lumière vive sur 6 m et une lumière faible sur 6 m supplémentaires.",
  "Classes" :["BARD", "CLERK", "SORCERER", "MAGICIAN"]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:["BARD", "SORCERER", "MAGICIAN"]
   },
"Main de mage": {
  "Name" : "Main de mage",
  "OV" : "Mage Hand",
  "Level" : 0,
  "BBE" : "Main du mage",
  "School" : "Invocation",
  "Incantation" : "1 action",
  "Type" : "",
  "Description" : "Crée une main spectrale qui peut dans un rayon de 9 m manipuler un objet, ouvrir une porte, saisir un objet, etc.",
  "Classes" :["BARD", "SORCERER", "MAGICIAN", "WIZARD"]
   },
"Message": {
  "Name" : "Message",
  "OV" : "Message",
  "Level" : 0,
  "BBE" : "",
  "School" : "Transmutation",
  "Incantation" : "1 action",
  "Type" : "",
  "Description" : "Le lanceur murmure un message à une créature à 36 m qui sera la seule à l'entendre. Elle pourra répondre de la même façon.",
  "Classes" :["BARD", "SORCERER", "MAGICIAN"]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
"Rayon de givre": {
  "Name" : "Rayon de givre",
  "OV" : "Ray of Frost",
  "Level" : 0,
  "BBE" : "",
  "School" : "Évocation",
  "Incantation" : "1 action",
  "Type" : "",
  "Description" : "Si l'attaque avec un sort touche, inflige 1d8 dégâts de froid (dégâts/niv) et la vitesse de la cible est réduite de 3 m.",
  "Classes" :["SORCERER", "MAGICIAN"]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
"Résistance": {
  "Name" : "Résistance",
  "OV" : "Resistance",
  "Level" : 0,
  "BBE" : "",
  "School" : "Abjuration",
  "Incantation" : "1 action",
  "Type" : "Concentration",
  "Description" : "La cible peut ajouter 1d4 à un jet de sauvegarde de son choix.",
  "Classes"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:["SORCERER", "MAGICIAN"]
   },
"Vaporisation de poison": {
  "Name" : "Vaporisation de poison",
  "OV" : "Poison Spray",
  "Level" : 0,
  "BBE" : "Bouffée de poison",
  "School" : "Invocation",
  "Incantation" : "1 action",
  "Type" : "",
  "Description" : "La cible doit réussir un JdS de Con. ou subir 1d12 dégâts de poison (dégâts/niv).",
  "Classes" :["DRUID", "SORCERER", "MAGICIAN",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:["MAGICIAN", "PROWLER"]
   },
"Alarme": {
  "Name" : "Alarme",
  "OV" : "Alarm",
  "Level" : 1,
  "BBE" : "",
  "School" : "Abjuration",
  "Incantation" : "1 minute",
  "Type" : "Rituel",
  "Description" : "Alerte le lanceur ou active une alarme si une créature de taille TP ou supérieure pénètre dans un cube surveillé de 6 m.",
  "Classes" :["MAGICIAN",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:["DRUID", "MAGICIAN",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"WIZARD"]
   },
"Couleurs dansantes": {
  "Name" : "Couleurs dansantes",
  "OV" : "Color Spray",
  "Level" : 1,
  "BBE" : "",
  "School" : "Illusion",
  "Incantation" : "1 action",
  "Type" : "",
  "Description" : "6d10 pv de créatures sont éblouies par ordre croissant de leurs pv actuels (+2d10 pv/niv).",
  "Classes" :["SORCERER", "MAGICIAN"]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:["BARD", "SORCERER", "MAGICIAN"]
   },
"Détection de la magie": {
  "Name" : "Détection de la magie",
  "OV" : "Detect Magic",
  "Level" : 1,
  "BBE" : "",
  "School" : "Divination",
  "Incantation" : "1 action",
  "Type" : "ConcentrationRituel",
  "Description" : "Le lanceur détecte toutes émanations magiques dans un rayon de 9 m et en détermine l'école.",
  "Classes" :["BARD", "CLERK", "DRUID", "SORCERER", "MAGICIAN",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:["BARD", "SORCERER", "MAGICIAN"]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"WIZARD"]
   },
"Graisse": {
  "Name" : "Graisse",
  "OV" : "Grease",
  "Level" : 1,
  "BBE" : "",
  "School" : "Invocation",
  "Incantation" : "1 action",
  "Type" : "",
  "Description" : "Les créatures dans un carré de 3 m (terrain difficile) doivent réussir un JdS de Dex. pour ne pas tomber.",
  "Classes" :["MAGICIAN"]
   },
"Grande foulée": {
  "Name" : "Grande foulée",
  "OV" : "Longstrider",
  "Level" : 1,
  "BBE" : "",
  "School" : "Transmutation",
  "Incantation" : "1 action",
  "Type" : "",
  "Description" : "La cible obtient une vitesse augmentée de 3 m (+1 créature/niv).",
  "Classes" :["BARD", "DRUID", "MAGICIAN",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:["BARD", "MAGICIAN"]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
"Injonction": {
  "Name" : "Injonction",
  "OV" : "Command",
  "Level" : 1,
  "BBE" : "",
  "School" : "Enchantement",
  "Incantation" : "1 action",
  "Type" : "",
  "Description" : "La cible doit réussir un JdS de Sag. ou suivre votre ordre comme Approche, Lâche, Fuis, Tombe, Halte, etc (+1 créature/niv).",
  "Classes" :["CLERK", "PALADIN"]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v>
      </c>
    </row>
    <row r="27" spans="1:3" ht="15" customHeight="1">
      <c r="A27" t="s">
        <v>1277</v>
      </c>
      <c r="B27" t="str">
        <f>'Sous-races'!Q33</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c r="C27" t="str">
        <f t="shared" si="0"/>
        <v>"SubRaces" : {
 "HIGH_ELF":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
 }</v>
      </c>
    </row>
    <row r="28" spans="1:3" ht="15" customHeight="1">
      <c r="A28" t="s">
        <v>1294</v>
      </c>
      <c r="B28"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8"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9" spans="1:3" ht="15" customHeight="1">
      <c r="A29" t="s">
        <v>1291</v>
      </c>
      <c r="B29"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29"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30" spans="1:3" ht="15" customHeight="1">
      <c r="A30" t="s">
        <v>1279</v>
      </c>
      <c r="B30" s="185" t="s">
        <v>1301</v>
      </c>
      <c r="C30" t="str">
        <f t="shared" si="0"/>
        <v>"WeaponCategories" : {
 "C_MEL": {"Code": "C_MEL", "Name": "Armes courantes de corps à corps"},
   "C_DIS": {"Code": "C_DIS","Name": "Armes courantes à distance"},
   "W_MEL": {"Code": "W_MEL","Name": "Armes de guerre de corps à corps"},
   "W_DIS": {"Code": "W_DIS","Name": "Armes de guerre à distance"}
 }</v>
      </c>
    </row>
    <row r="31" spans="1:3" ht="15" customHeight="1">
      <c r="A31" t="s">
        <v>1285</v>
      </c>
      <c r="B3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3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33" spans="3:3">
      <c r="C33" t="str">
        <f>"{
"&amp;CONCATENATE(C1,",
",C2,",
",C3,",
",C4,",
",C5,",
",C6,",
",C7,",
",C8,",
",C9,",
",C10,",
",C11,",
",C12,",
",C13,",
",C14,",
",C15,",
",C16,",
",C17,",
",C18,",
",C19,",
",C20,",
",C21,",
",C22,",
",C23,",
",C24,",
",C25,",
",C26,",
",C27,",
",C28,",
",C29,",
",C30,",
",C31)&amp;"
}"</f>
        <v>{
"Alignments" : {
 "1_LB": {
  "Code" : "1_LB",
  "Name" : "Loyal bon",
  "Description" : "On peut compter sur ces créatures pour faire le bien dans le sens ou la société l'entend. Les dragons d'or, les paladins et la plupart des nains sont d'alignement loyal bon."
   },
"2_NB": {
  "Code" : "2_NB",
  "Name" : "Neutre bon ",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"5_NB": {
  "Code" : "5_NB",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
  "EffectDescription": "Une créature assourdie n'entend pas et rate automatiquement tout jet de caractéristique qui nécessite l’ouïe."
 },
"BLINDED": {
  "Type": "5_SENSE",
  "Code": "BLINDED",
  "Name": "Aveuglement",
  "Effect": "Aveuglé ",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
 },
"Capacities"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v>
      </c>
    </row>
  </sheetData>
  <sortState ref="A1:C28">
    <sortCondition ref="A1:A28"/>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1" sqref="C1: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5" t="s">
        <v>207</v>
      </c>
      <c r="C1" s="86"/>
      <c r="D1" s="86"/>
      <c r="E1" s="86"/>
      <c r="F1" s="86"/>
      <c r="G1" s="86"/>
      <c r="H1" s="86"/>
    </row>
    <row r="2" spans="1:8" ht="85.5">
      <c r="A2" s="66" t="s">
        <v>208</v>
      </c>
      <c r="C2" s="240"/>
      <c r="D2" s="240"/>
      <c r="E2" s="240"/>
      <c r="F2" s="240"/>
      <c r="G2" s="240"/>
      <c r="H2" s="240"/>
    </row>
    <row r="3" spans="1:8" ht="42.75" customHeight="1">
      <c r="A3" s="66" t="s">
        <v>209</v>
      </c>
      <c r="C3" s="241"/>
      <c r="D3" s="241"/>
      <c r="E3" s="241"/>
      <c r="F3" s="241"/>
      <c r="G3" s="242"/>
      <c r="H3" s="243"/>
    </row>
    <row r="4" spans="1:8" ht="22.5">
      <c r="A4" s="67" t="s">
        <v>210</v>
      </c>
      <c r="C4" s="241"/>
      <c r="D4" s="241"/>
      <c r="E4" s="241"/>
      <c r="F4" s="241"/>
      <c r="G4" s="242"/>
      <c r="H4" s="243"/>
    </row>
    <row r="5" spans="1:8" ht="87" customHeight="1">
      <c r="A5" s="66" t="s">
        <v>211</v>
      </c>
      <c r="C5" s="241"/>
      <c r="D5" s="241"/>
      <c r="E5" s="241"/>
      <c r="F5" s="241"/>
      <c r="G5" s="242"/>
      <c r="H5" s="243"/>
    </row>
    <row r="6" spans="1:8" ht="22.5">
      <c r="A6" s="67" t="s">
        <v>212</v>
      </c>
      <c r="C6" s="241"/>
      <c r="D6" s="241"/>
      <c r="E6" s="241"/>
      <c r="F6" s="241"/>
      <c r="G6" s="242"/>
      <c r="H6" s="243"/>
    </row>
    <row r="7" spans="1:8" ht="85.5">
      <c r="A7" s="66" t="s">
        <v>213</v>
      </c>
      <c r="C7" s="241"/>
      <c r="D7" s="241"/>
      <c r="E7" s="241"/>
      <c r="F7" s="241"/>
      <c r="G7" s="242"/>
      <c r="H7" s="243"/>
    </row>
    <row r="8" spans="1:8" ht="110.25" customHeight="1">
      <c r="A8" s="66" t="s">
        <v>214</v>
      </c>
      <c r="C8" s="241"/>
      <c r="D8" s="241"/>
      <c r="E8" s="241"/>
      <c r="F8" s="241"/>
      <c r="G8" s="242"/>
      <c r="H8" s="243"/>
    </row>
    <row r="9" spans="1:8" ht="22.5">
      <c r="A9" s="67" t="s">
        <v>215</v>
      </c>
      <c r="C9" s="241"/>
      <c r="D9" s="241"/>
      <c r="E9" s="241"/>
      <c r="F9" s="241"/>
      <c r="G9" s="242"/>
      <c r="H9" s="243"/>
    </row>
    <row r="10" spans="1:8" ht="85.5">
      <c r="A10" s="66" t="s">
        <v>216</v>
      </c>
      <c r="C10" s="241"/>
      <c r="D10" s="241"/>
      <c r="E10" s="241"/>
      <c r="F10" s="241"/>
      <c r="G10" s="242"/>
      <c r="H10" s="243"/>
    </row>
    <row r="11" spans="1:8" ht="28.5">
      <c r="A11" s="66" t="s">
        <v>217</v>
      </c>
      <c r="C11" s="241"/>
      <c r="D11" s="241"/>
      <c r="E11" s="241"/>
      <c r="F11" s="241"/>
      <c r="G11" s="242"/>
      <c r="H11" s="243"/>
    </row>
    <row r="12" spans="1:8" ht="18.75">
      <c r="A12" s="68" t="s">
        <v>218</v>
      </c>
      <c r="C12" s="241"/>
      <c r="D12" s="241"/>
      <c r="E12" s="241"/>
      <c r="F12" s="241"/>
      <c r="G12" s="242"/>
      <c r="H12" s="243"/>
    </row>
    <row r="13" spans="1:8">
      <c r="A13" s="43"/>
      <c r="C13" s="241"/>
      <c r="D13" s="241"/>
      <c r="E13" s="241"/>
      <c r="F13" s="241"/>
      <c r="G13" s="242"/>
      <c r="H13" s="243"/>
    </row>
    <row r="14" spans="1:8">
      <c r="A14" s="43"/>
      <c r="C14" s="241"/>
      <c r="D14" s="241"/>
      <c r="E14" s="241"/>
      <c r="F14" s="241"/>
      <c r="G14" s="242"/>
      <c r="H14" s="243"/>
    </row>
    <row r="15" spans="1:8">
      <c r="A15" s="43"/>
      <c r="C15" s="241"/>
      <c r="D15" s="241"/>
      <c r="E15" s="241"/>
      <c r="F15" s="241"/>
      <c r="G15" s="242"/>
      <c r="H15" s="243"/>
    </row>
    <row r="16" spans="1:8">
      <c r="A16" s="43"/>
      <c r="C16" s="241"/>
      <c r="D16" s="241"/>
      <c r="E16" s="241"/>
      <c r="F16" s="241"/>
      <c r="G16" s="242"/>
      <c r="H16" s="243"/>
    </row>
    <row r="17" spans="1:8">
      <c r="A17" s="43"/>
      <c r="C17" s="241"/>
      <c r="D17" s="241"/>
      <c r="E17" s="241"/>
      <c r="F17" s="241"/>
      <c r="G17" s="242"/>
      <c r="H17" s="243"/>
    </row>
    <row r="18" spans="1:8">
      <c r="A18" s="43"/>
      <c r="C18" s="241"/>
      <c r="D18" s="241"/>
      <c r="E18" s="241"/>
      <c r="F18" s="241"/>
      <c r="G18" s="242"/>
      <c r="H18" s="243"/>
    </row>
    <row r="19" spans="1:8">
      <c r="A19" s="43"/>
      <c r="C19" s="241"/>
      <c r="D19" s="241"/>
      <c r="E19" s="241"/>
      <c r="F19" s="241"/>
      <c r="G19" s="242"/>
      <c r="H19" s="243"/>
    </row>
    <row r="20" spans="1:8">
      <c r="A20" s="43"/>
      <c r="C20" s="241"/>
      <c r="D20" s="241"/>
      <c r="E20" s="241"/>
      <c r="F20" s="241"/>
      <c r="G20" s="242"/>
      <c r="H20" s="243"/>
    </row>
    <row r="21" spans="1:8">
      <c r="A21" s="43"/>
      <c r="C21" s="241"/>
      <c r="D21" s="241"/>
      <c r="E21" s="241"/>
      <c r="F21" s="241"/>
      <c r="G21" s="242"/>
      <c r="H21" s="243"/>
    </row>
    <row r="22" spans="1:8">
      <c r="A22" s="43"/>
      <c r="C22" s="241"/>
      <c r="D22" s="241"/>
      <c r="E22" s="241"/>
      <c r="F22" s="241"/>
      <c r="G22" s="242"/>
      <c r="H22" s="243"/>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258</v>
      </c>
    </row>
    <row r="56" spans="1:1" ht="28.5">
      <c r="A56" s="42" t="s">
        <v>259</v>
      </c>
    </row>
    <row r="57" spans="1:1" ht="22.5">
      <c r="A57" s="44" t="s">
        <v>260</v>
      </c>
    </row>
    <row r="58" spans="1:1" ht="42.75">
      <c r="A58" s="42" t="s">
        <v>261</v>
      </c>
    </row>
    <row r="59" spans="1:1">
      <c r="A59" s="61" t="s">
        <v>262</v>
      </c>
    </row>
    <row r="60" spans="1:1" ht="28.5">
      <c r="A60" s="61" t="s">
        <v>263</v>
      </c>
    </row>
    <row r="61" spans="1:1" ht="42.75">
      <c r="A61" s="61" t="s">
        <v>264</v>
      </c>
    </row>
    <row r="62" spans="1:1">
      <c r="A62" t="s">
        <v>265</v>
      </c>
    </row>
    <row r="63" spans="1:1" ht="22.5">
      <c r="A63" s="44" t="s">
        <v>236</v>
      </c>
    </row>
    <row r="64" spans="1:1" ht="57">
      <c r="A64" s="42" t="s">
        <v>266</v>
      </c>
    </row>
    <row r="65" spans="1:1" ht="42.75">
      <c r="A65" s="42" t="s">
        <v>267</v>
      </c>
    </row>
    <row r="66" spans="1:1">
      <c r="A66" s="62" t="s">
        <v>268</v>
      </c>
    </row>
    <row r="67" spans="1:1" ht="18.75">
      <c r="A67" s="48" t="s">
        <v>269</v>
      </c>
    </row>
    <row r="68" spans="1:1">
      <c r="A68" s="42" t="s">
        <v>270</v>
      </c>
    </row>
    <row r="69" spans="1:1" ht="18.75">
      <c r="A69" s="48" t="s">
        <v>271</v>
      </c>
    </row>
    <row r="70" spans="1:1" ht="28.5">
      <c r="A70" s="42" t="s">
        <v>272</v>
      </c>
    </row>
    <row r="71" spans="1:1" ht="18.75">
      <c r="A71" s="48" t="s">
        <v>273</v>
      </c>
    </row>
    <row r="72" spans="1:1" ht="28.5">
      <c r="A72" s="42" t="s">
        <v>274</v>
      </c>
    </row>
    <row r="73" spans="1:1" ht="22.5">
      <c r="A73" s="44" t="s">
        <v>275</v>
      </c>
    </row>
    <row r="74" spans="1:1" ht="42.75">
      <c r="A74" s="42" t="s">
        <v>276</v>
      </c>
    </row>
    <row r="75" spans="1:1" ht="22.5">
      <c r="A75" s="44" t="s">
        <v>277</v>
      </c>
    </row>
    <row r="76" spans="1:1" ht="28.5">
      <c r="A76" s="42" t="s">
        <v>278</v>
      </c>
    </row>
    <row r="77" spans="1:1" ht="22.5">
      <c r="A77" s="44" t="s">
        <v>279</v>
      </c>
    </row>
    <row r="78" spans="1:1" ht="85.5">
      <c r="A78" s="42" t="s">
        <v>280</v>
      </c>
    </row>
    <row r="79" spans="1:1" ht="22.5">
      <c r="A79" s="44" t="s">
        <v>247</v>
      </c>
    </row>
    <row r="80" spans="1:1" ht="28.5">
      <c r="A80" s="42" t="s">
        <v>281</v>
      </c>
    </row>
    <row r="81" spans="1:1" ht="22.5">
      <c r="A81" s="44" t="s">
        <v>282</v>
      </c>
    </row>
    <row r="82" spans="1:1" ht="28.5">
      <c r="A82" s="42" t="s">
        <v>283</v>
      </c>
    </row>
    <row r="83" spans="1:1" ht="22.5">
      <c r="A83" s="44" t="s">
        <v>284</v>
      </c>
    </row>
    <row r="84" spans="1:1">
      <c r="A84" s="42" t="s">
        <v>285</v>
      </c>
    </row>
    <row r="85" spans="1:1" ht="22.5">
      <c r="A85" s="44" t="s">
        <v>286</v>
      </c>
    </row>
    <row r="86" spans="1:1" ht="42.75">
      <c r="A86" s="42" t="s">
        <v>287</v>
      </c>
    </row>
    <row r="87" spans="1:1" ht="22.5">
      <c r="A87" s="44" t="s">
        <v>288</v>
      </c>
    </row>
    <row r="88" spans="1:1" ht="28.5">
      <c r="A88" s="42" t="s">
        <v>289</v>
      </c>
    </row>
    <row r="89" spans="1:1" ht="22.5">
      <c r="A89" s="44" t="s">
        <v>290</v>
      </c>
    </row>
    <row r="90" spans="1:1" ht="42.75">
      <c r="A90" s="42" t="s">
        <v>291</v>
      </c>
    </row>
    <row r="91" spans="1:1" ht="22.5">
      <c r="A91" s="44" t="s">
        <v>292</v>
      </c>
    </row>
    <row r="92" spans="1:1">
      <c r="A92" s="42" t="s">
        <v>293</v>
      </c>
    </row>
    <row r="93" spans="1:1" ht="22.5">
      <c r="A93" s="44" t="s">
        <v>249</v>
      </c>
    </row>
    <row r="94" spans="1:1">
      <c r="A94" s="42" t="s">
        <v>294</v>
      </c>
    </row>
    <row r="95" spans="1:1" ht="22.5">
      <c r="A95" s="44" t="s">
        <v>252</v>
      </c>
    </row>
    <row r="96" spans="1:1" ht="28.5">
      <c r="A96" s="42" t="s">
        <v>295</v>
      </c>
    </row>
    <row r="97" spans="1:1" ht="22.5">
      <c r="A97" s="44" t="s">
        <v>253</v>
      </c>
    </row>
    <row r="98" spans="1:1" ht="28.5">
      <c r="A98" s="42" t="s">
        <v>296</v>
      </c>
    </row>
    <row r="99" spans="1:1" ht="22.5">
      <c r="A99" s="44" t="s">
        <v>254</v>
      </c>
    </row>
    <row r="100" spans="1:1" ht="28.5">
      <c r="A100" s="42" t="s">
        <v>297</v>
      </c>
    </row>
    <row r="101" spans="1:1" ht="22.5">
      <c r="A101" s="44" t="s">
        <v>256</v>
      </c>
    </row>
    <row r="102" spans="1:1">
      <c r="A102" t="s">
        <v>298</v>
      </c>
    </row>
    <row r="103" spans="1:1" ht="22.5">
      <c r="A103" s="44" t="s">
        <v>257</v>
      </c>
    </row>
    <row r="104" spans="1:1">
      <c r="A104" s="42" t="s">
        <v>299</v>
      </c>
    </row>
    <row r="105" spans="1:1">
      <c r="A105" s="63" t="s">
        <v>300</v>
      </c>
    </row>
    <row r="106" spans="1:1">
      <c r="A106" t="s">
        <v>301</v>
      </c>
    </row>
    <row r="107" spans="1:1" ht="57">
      <c r="A107" s="42" t="s">
        <v>302</v>
      </c>
    </row>
    <row r="108" spans="1:1" ht="15.75" thickBot="1">
      <c r="A108" t="s">
        <v>303</v>
      </c>
    </row>
    <row r="109" spans="1:1" ht="16.5" thickTop="1" thickBot="1">
      <c r="A109" s="46" t="s">
        <v>304</v>
      </c>
    </row>
    <row r="110" spans="1:1" ht="16.5" thickTop="1" thickBot="1">
      <c r="A110" s="45"/>
    </row>
    <row r="111" spans="1:1" ht="16.5" thickTop="1" thickBot="1">
      <c r="A111" t="s">
        <v>305</v>
      </c>
    </row>
    <row r="112" spans="1:1" ht="16.5" thickTop="1" thickBot="1">
      <c r="A112" s="45"/>
    </row>
    <row r="113" spans="1:1" ht="15.75" thickTop="1">
      <c r="A113" t="s">
        <v>306</v>
      </c>
    </row>
    <row r="114" spans="1:1" ht="28.5">
      <c r="A114" s="42" t="s">
        <v>307</v>
      </c>
    </row>
    <row r="115" spans="1:1" ht="18.75">
      <c r="A115" s="48" t="s">
        <v>308</v>
      </c>
    </row>
    <row r="116" spans="1:1" ht="28.5">
      <c r="A116" s="42" t="s">
        <v>309</v>
      </c>
    </row>
    <row r="117" spans="1:1">
      <c r="A117" s="61" t="s">
        <v>310</v>
      </c>
    </row>
    <row r="118" spans="1:1">
      <c r="A118" s="61" t="s">
        <v>311</v>
      </c>
    </row>
    <row r="119" spans="1:1">
      <c r="A119" s="61" t="s">
        <v>312</v>
      </c>
    </row>
    <row r="120" spans="1:1" ht="18.75">
      <c r="A120" s="48" t="s">
        <v>313</v>
      </c>
    </row>
    <row r="121" spans="1:1" ht="28.5">
      <c r="A121" s="42" t="s">
        <v>314</v>
      </c>
    </row>
    <row r="122" spans="1:1" ht="18.75">
      <c r="A122" s="48" t="s">
        <v>315</v>
      </c>
    </row>
    <row r="123" spans="1:1">
      <c r="A123" t="s">
        <v>316</v>
      </c>
    </row>
    <row r="124" spans="1:1" ht="18.75">
      <c r="A124" s="48" t="s">
        <v>317</v>
      </c>
    </row>
    <row r="125" spans="1:1" ht="85.5">
      <c r="A125" s="42" t="s">
        <v>318</v>
      </c>
    </row>
    <row r="126" spans="1:1">
      <c r="A126" t="s">
        <v>319</v>
      </c>
    </row>
    <row r="127" spans="1:1" ht="71.25">
      <c r="A127" s="42" t="s">
        <v>320</v>
      </c>
    </row>
    <row r="128" spans="1:1" ht="18.75">
      <c r="A128" s="48" t="s">
        <v>321</v>
      </c>
    </row>
    <row r="129" spans="1:2" ht="42.75">
      <c r="A129" s="42" t="s">
        <v>322</v>
      </c>
    </row>
    <row r="130" spans="1:2" ht="18.75">
      <c r="A130" s="48" t="s">
        <v>323</v>
      </c>
    </row>
    <row r="131" spans="1:2" ht="42.75">
      <c r="A131" s="42" t="s">
        <v>324</v>
      </c>
    </row>
    <row r="132" spans="1:2" ht="18.75">
      <c r="A132" s="48" t="s">
        <v>325</v>
      </c>
    </row>
    <row r="133" spans="1:2" ht="42.75">
      <c r="A133" s="42" t="s">
        <v>326</v>
      </c>
    </row>
    <row r="134" spans="1:2" ht="18.75">
      <c r="A134" s="48" t="s">
        <v>327</v>
      </c>
    </row>
    <row r="135" spans="1:2" ht="42.75">
      <c r="A135" s="42" t="s">
        <v>328</v>
      </c>
    </row>
    <row r="136" spans="1:2">
      <c r="A136" t="s">
        <v>329</v>
      </c>
    </row>
    <row r="137" spans="1:2" ht="71.25">
      <c r="A137" s="42" t="s">
        <v>330</v>
      </c>
    </row>
    <row r="138" spans="1:2" ht="18.75">
      <c r="A138" s="48" t="s">
        <v>331</v>
      </c>
    </row>
    <row r="139" spans="1:2" ht="28.5">
      <c r="A139" s="42" t="s">
        <v>332</v>
      </c>
    </row>
    <row r="140" spans="1:2" ht="42.75">
      <c r="A140" s="42" t="s">
        <v>333</v>
      </c>
    </row>
    <row r="141" spans="1:2" ht="129">
      <c r="A141" s="47" t="s">
        <v>334</v>
      </c>
    </row>
    <row r="142" spans="1:2" ht="38.25">
      <c r="A142" s="64" t="s">
        <v>335</v>
      </c>
      <c r="B142" s="64" t="s">
        <v>337</v>
      </c>
    </row>
    <row r="143" spans="1:2" ht="25.5">
      <c r="A143" s="64" t="s">
        <v>336</v>
      </c>
      <c r="B143" s="64" t="s">
        <v>338</v>
      </c>
    </row>
    <row r="144" spans="1:2">
      <c r="A144" s="69" t="s">
        <v>367</v>
      </c>
      <c r="B144" s="59">
        <v>3</v>
      </c>
    </row>
    <row r="145" spans="1:2">
      <c r="A145" s="70" t="s">
        <v>368</v>
      </c>
      <c r="B145" s="60">
        <v>4</v>
      </c>
    </row>
    <row r="146" spans="1:2">
      <c r="A146" s="69" t="s">
        <v>339</v>
      </c>
      <c r="B146" s="59">
        <v>5</v>
      </c>
    </row>
    <row r="147" spans="1:2">
      <c r="A147" s="70" t="s">
        <v>340</v>
      </c>
      <c r="B147" s="60">
        <v>6</v>
      </c>
    </row>
    <row r="148" spans="1:2" ht="18.75">
      <c r="A148" s="48" t="s">
        <v>341</v>
      </c>
    </row>
    <row r="149" spans="1:2" ht="28.5">
      <c r="A149" s="42" t="s">
        <v>342</v>
      </c>
    </row>
    <row r="150" spans="1:2">
      <c r="A150" t="s">
        <v>343</v>
      </c>
    </row>
    <row r="151" spans="1:2" ht="57.75">
      <c r="A151" s="47" t="s">
        <v>344</v>
      </c>
    </row>
    <row r="152" spans="1:2">
      <c r="A152" t="s">
        <v>345</v>
      </c>
    </row>
    <row r="153" spans="1:2" ht="86.25">
      <c r="A153" s="47" t="s">
        <v>346</v>
      </c>
    </row>
    <row r="154" spans="1:2">
      <c r="A154" t="s">
        <v>347</v>
      </c>
    </row>
    <row r="155" spans="1:2">
      <c r="A155" s="47" t="s">
        <v>348</v>
      </c>
    </row>
    <row r="156" spans="1:2" ht="72">
      <c r="A156" s="47" t="s">
        <v>349</v>
      </c>
    </row>
    <row r="157" spans="1:2">
      <c r="A157" t="s">
        <v>350</v>
      </c>
    </row>
    <row r="158" spans="1:2">
      <c r="A158" t="s">
        <v>351</v>
      </c>
    </row>
    <row r="159" spans="1:2" ht="29.25">
      <c r="A159" s="47" t="s">
        <v>352</v>
      </c>
    </row>
    <row r="160" spans="1:2" ht="28.5">
      <c r="A160" s="61" t="s">
        <v>353</v>
      </c>
    </row>
    <row r="161" spans="1:1">
      <c r="A161" s="61" t="s">
        <v>354</v>
      </c>
    </row>
    <row r="162" spans="1:1">
      <c r="A162" s="61" t="s">
        <v>355</v>
      </c>
    </row>
    <row r="163" spans="1:1" ht="28.5">
      <c r="A163" s="61" t="s">
        <v>356</v>
      </c>
    </row>
    <row r="164" spans="1:1">
      <c r="A164" t="s">
        <v>357</v>
      </c>
    </row>
    <row r="165" spans="1:1" ht="57.75">
      <c r="A165" s="47" t="s">
        <v>358</v>
      </c>
    </row>
    <row r="166" spans="1:1">
      <c r="A166" t="s">
        <v>359</v>
      </c>
    </row>
    <row r="167" spans="1:1">
      <c r="A167" t="s">
        <v>360</v>
      </c>
    </row>
    <row r="168" spans="1:1">
      <c r="A168" t="s">
        <v>361</v>
      </c>
    </row>
    <row r="169" spans="1:1">
      <c r="A169" t="s">
        <v>362</v>
      </c>
    </row>
    <row r="170" spans="1:1">
      <c r="A170" t="s">
        <v>363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D7" workbookViewId="0">
      <selection activeCell="E8" sqref="E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2" width="28.85546875" customWidth="1"/>
    <col min="13" max="14" width="19.5703125" customWidth="1"/>
    <col min="15" max="15" width="30.28515625" customWidth="1"/>
    <col min="16" max="16" width="10" customWidth="1"/>
  </cols>
  <sheetData>
    <row r="1" spans="1:17">
      <c r="A1" s="76" t="s">
        <v>441</v>
      </c>
      <c r="B1" s="77" t="s">
        <v>451</v>
      </c>
      <c r="C1" s="78" t="s">
        <v>440</v>
      </c>
      <c r="D1" s="78" t="s">
        <v>15</v>
      </c>
      <c r="E1" s="78" t="s">
        <v>11</v>
      </c>
      <c r="F1" s="78" t="s">
        <v>10</v>
      </c>
      <c r="G1" s="78" t="s">
        <v>6</v>
      </c>
      <c r="H1" s="78" t="s">
        <v>7</v>
      </c>
      <c r="I1" s="78" t="s">
        <v>8</v>
      </c>
      <c r="J1" s="78" t="s">
        <v>9</v>
      </c>
      <c r="K1" s="78" t="s">
        <v>439</v>
      </c>
      <c r="L1" s="139" t="s">
        <v>2118</v>
      </c>
      <c r="M1" s="139" t="s">
        <v>2855</v>
      </c>
      <c r="N1" s="139" t="s">
        <v>2899</v>
      </c>
      <c r="O1" s="181" t="s">
        <v>2792</v>
      </c>
      <c r="P1" s="93"/>
    </row>
    <row r="2" spans="1:17">
      <c r="A2" s="99" t="s">
        <v>369</v>
      </c>
      <c r="B2" s="129" t="s">
        <v>444</v>
      </c>
      <c r="C2" s="97" t="s">
        <v>442</v>
      </c>
      <c r="D2" s="97" t="s">
        <v>443</v>
      </c>
      <c r="E2" s="130">
        <v>0</v>
      </c>
      <c r="F2" s="98">
        <v>0</v>
      </c>
      <c r="G2" s="98">
        <v>0</v>
      </c>
      <c r="H2" s="98">
        <v>1</v>
      </c>
      <c r="I2" s="98">
        <v>0</v>
      </c>
      <c r="J2" s="98">
        <v>0</v>
      </c>
      <c r="K2" s="211">
        <v>0</v>
      </c>
      <c r="L2" s="205"/>
      <c r="M2" s="205"/>
      <c r="N2" s="205"/>
      <c r="O2" s="141"/>
      <c r="P2" s="89"/>
      <c r="Q2" t="str">
        <f>""""&amp;B2&amp;""": {
 ""Id"" : """&amp;B2&amp;""",
 ""Race"" : """&amp;A2&amp;""",
 ""Name"" : """&amp;C2&amp;""",
 ""OV"" : """&amp;D2&amp;""",
 ""Strength"" : "&amp;E2&amp;",
 ""Constitution"" : "&amp;F2&amp;",
 ""Dexterity"" : "&amp;G2&amp;",
 ""Intelligence"" : "&amp;H2&amp;",
 ""Wisdom"" : "&amp;I2&amp;",
 ""Charisma"" : "&amp;J2&amp;",
 ""Speed"" : "&amp;SUBSTITUTE(K2,",",".")&amp;",
 ""Languages"" : ["&amp;L2&amp;"],
 ""Resistances"" : ["&amp;SUBSTITUTE(M2,",",".")&amp;"],
 ""SaveAdvantages"" : ["&amp;SUBSTITUTE(M2,",",".")&amp;"],
 ""ArmorCategories"" : ["&amp;'Sous-races'!O2&amp;"]
  }"</f>
        <v>"HIGH_ELF": {
 "Id" : "HIGH_ELF",
 "Race" : "ELF",
 "Name" : "Haut-Elfe",
 "OV" : "High-Elf",
 "Strength" : 0,
 "Constitution" : 0,
 "Dexterity" : 0,
 "Intelligence" : 1,
 "Wisdom" : 0,
 "Charisma" : 0,
 "Speed" : 0,
 "Languages" : [],
 "Resistances" : [],
 "SaveAdvantages" : [],
 "ArmorCategories" : []
  }</v>
      </c>
    </row>
    <row r="3" spans="1:17">
      <c r="A3" s="79" t="s">
        <v>369</v>
      </c>
      <c r="B3" s="86" t="s">
        <v>447</v>
      </c>
      <c r="C3" s="87" t="s">
        <v>445</v>
      </c>
      <c r="D3" s="87" t="s">
        <v>446</v>
      </c>
      <c r="E3" s="88">
        <v>0</v>
      </c>
      <c r="F3" s="89">
        <v>0</v>
      </c>
      <c r="G3" s="89">
        <v>0</v>
      </c>
      <c r="H3" s="89">
        <v>0</v>
      </c>
      <c r="I3" s="89">
        <v>1</v>
      </c>
      <c r="J3" s="89">
        <v>0</v>
      </c>
      <c r="K3" s="206">
        <v>10.5</v>
      </c>
      <c r="L3" s="206"/>
      <c r="M3" s="206"/>
      <c r="N3" s="206"/>
      <c r="O3" s="142"/>
      <c r="P3" s="89"/>
      <c r="Q3" t="str">
        <f>""""&amp;B3&amp;""": {
 ""Id"" : """&amp;B3&amp;""",
 ""Race"" : """&amp;A3&amp;""",
 ""Name"" : """&amp;C3&amp;""",
 ""OV"" : """&amp;D3&amp;""",
 ""Strength"" : "&amp;E3&amp;",
 ""Constitution"" : "&amp;F3&amp;",
 ""Dexterity"" : "&amp;G3&amp;",
 ""Intelligence"" : "&amp;H3&amp;",
 ""Wisdom"" : "&amp;I3&amp;",
 ""Charisma"" : "&amp;J3&amp;",
 ""Speed"" : "&amp;SUBSTITUTE(K3,",",".")&amp;",
 ""Languages"" : ["&amp;L3&amp;"],
 ""Resistances"" : ["&amp;SUBSTITUTE(M3,",",".")&amp;"],
 ""SaveAdvantages"" : ["&amp;SUBSTITUTE(M3,",",".")&amp;"],
 ""ArmorCategories"" : ["&amp;'Sous-races'!O3&amp;"]
  }"</f>
        <v>"WOODEN_ELF": {
 "Id" : "WOODEN_ELF",
 "Race" : "ELF",
 "Name" : "Elfe des bois",
 "OV" : "Wooden Elf",
 "Strength" : 0,
 "Constitution" : 0,
 "Dexterity" : 0,
 "Intelligence" : 0,
 "Wisdom" : 1,
 "Charisma" : 0,
 "Speed" : 10.5,
 "Languages" : [],
 "Resistances" : [],
 "SaveAdvantages" : [],
 "ArmorCategories" : []
  }</v>
      </c>
    </row>
    <row r="4" spans="1:17">
      <c r="A4" s="84" t="s">
        <v>369</v>
      </c>
      <c r="B4" s="85" t="s">
        <v>450</v>
      </c>
      <c r="C4" s="27" t="s">
        <v>449</v>
      </c>
      <c r="D4" s="27" t="s">
        <v>448</v>
      </c>
      <c r="E4" s="26">
        <v>0</v>
      </c>
      <c r="F4" s="23">
        <v>0</v>
      </c>
      <c r="G4" s="23">
        <v>0</v>
      </c>
      <c r="H4" s="23">
        <v>0</v>
      </c>
      <c r="I4" s="23">
        <v>1</v>
      </c>
      <c r="J4" s="23">
        <v>0</v>
      </c>
      <c r="K4" s="205">
        <v>0</v>
      </c>
      <c r="L4" s="205"/>
      <c r="M4" s="205"/>
      <c r="N4" s="205"/>
      <c r="O4" s="141"/>
      <c r="P4" s="89"/>
      <c r="Q4" t="str">
        <f>""""&amp;B4&amp;""": {
 ""Id"" : """&amp;B4&amp;""",
 ""Race"" : """&amp;A4&amp;""",
 ""Name"" : """&amp;C4&amp;""",
 ""OV"" : """&amp;D4&amp;""",
 ""Strength"" : "&amp;E4&amp;",
 ""Constitution"" : "&amp;F4&amp;",
 ""Dexterity"" : "&amp;G4&amp;",
 ""Intelligence"" : "&amp;H4&amp;",
 ""Wisdom"" : "&amp;I4&amp;",
 ""Charisma"" : "&amp;J4&amp;",
 ""Speed"" : "&amp;SUBSTITUTE(K4,",",".")&amp;",
 ""Languages"" : ["&amp;L4&amp;"],
 ""Resistances"" : ["&amp;SUBSTITUTE(M4,",",".")&amp;"],
 ""SaveAdvantages"" : ["&amp;SUBSTITUTE(M4,",",".")&amp;"],
 ""ArmorCategories"" : ["&amp;'Sous-races'!O4&amp;"]
  }"</f>
        <v>"DROW": {
 "Id" : "DROW",
 "Race" : "ELF",
 "Name" : "Elfe noir",
 "OV" : "Drow",
 "Strength" : 0,
 "Constitution" : 0,
 "Dexterity" : 0,
 "Intelligence" : 0,
 "Wisdom" : 1,
 "Charisma" : 0,
 "Speed" : 0,
 "Languages" : [],
 "Resistances" : [],
 "SaveAdvantages" : [],
 "ArmorCategories" : []
  }</v>
      </c>
    </row>
    <row r="5" spans="1:17">
      <c r="A5" s="79" t="s">
        <v>4</v>
      </c>
      <c r="B5" s="18" t="s">
        <v>454</v>
      </c>
      <c r="C5" s="71" t="s">
        <v>452</v>
      </c>
      <c r="D5" s="71" t="s">
        <v>453</v>
      </c>
      <c r="E5" s="25">
        <v>0</v>
      </c>
      <c r="F5" s="22">
        <v>0</v>
      </c>
      <c r="G5" s="22">
        <v>0</v>
      </c>
      <c r="H5" s="22">
        <v>0</v>
      </c>
      <c r="I5" s="22">
        <v>0</v>
      </c>
      <c r="J5" s="22">
        <v>1</v>
      </c>
      <c r="K5" s="207">
        <v>0</v>
      </c>
      <c r="L5" s="207"/>
      <c r="M5" s="207"/>
      <c r="N5" s="207"/>
      <c r="O5" s="142"/>
      <c r="P5" s="89"/>
      <c r="Q5" t="str">
        <f>""""&amp;B5&amp;""": {
 ""Id"" : """&amp;B5&amp;""",
 ""Race"" : """&amp;A5&amp;""",
 ""Name"" : """&amp;C5&amp;""",
 ""OV"" : """&amp;D5&amp;""",
 ""Strength"" : "&amp;E5&amp;",
 ""Constitution"" : "&amp;F5&amp;",
 ""Dexterity"" : "&amp;G5&amp;",
 ""Intelligence"" : "&amp;H5&amp;",
 ""Wisdom"" : "&amp;I5&amp;",
 ""Charisma"" : "&amp;J5&amp;",
 ""Speed"" : "&amp;SUBSTITUTE(K5,",",".")&amp;",
 ""Languages"" : ["&amp;L5&amp;"],
 ""Resistances"" : ["&amp;SUBSTITUTE(M5,",",".")&amp;"],
 ""SaveAdvantages"" : ["&amp;SUBSTITUTE(M5,",",".")&amp;"],
 ""ArmorCategories"" : ["&amp;'Sous-races'!O5&amp;"]
  }"</f>
        <v>"LIGHT_FOOT_HALFELIN": {
 "Id" : "LIGHT_FOOT_HALFELIN",
 "Race" : "HALFELIN",
 "Name" : "Halfelin pied-léger",
 "OV" : "Light-foot Halfelin",
 "Strength" : 0,
 "Constitution" : 0,
 "Dexterity" : 0,
 "Intelligence" : 0,
 "Wisdom" : 0,
 "Charisma" : 1,
 "Speed" : 0,
 "Languages" : [],
 "Resistances" : [],
 "SaveAdvantages" : [],
 "ArmorCategories" : []
  }</v>
      </c>
    </row>
    <row r="6" spans="1:17">
      <c r="A6" s="84" t="s">
        <v>4</v>
      </c>
      <c r="B6" s="85" t="s">
        <v>455</v>
      </c>
      <c r="C6" s="27" t="s">
        <v>456</v>
      </c>
      <c r="D6" s="27" t="s">
        <v>457</v>
      </c>
      <c r="E6" s="94">
        <v>0</v>
      </c>
      <c r="F6" s="95">
        <v>1</v>
      </c>
      <c r="G6" s="95">
        <v>0</v>
      </c>
      <c r="H6" s="95">
        <v>0</v>
      </c>
      <c r="I6" s="95">
        <v>0</v>
      </c>
      <c r="J6" s="95">
        <v>0</v>
      </c>
      <c r="K6" s="208">
        <v>0</v>
      </c>
      <c r="L6" s="208"/>
      <c r="M6" s="208" t="s">
        <v>2937</v>
      </c>
      <c r="N6" s="208" t="s">
        <v>2937</v>
      </c>
      <c r="O6" s="141"/>
      <c r="P6" s="89"/>
      <c r="Q6" t="str">
        <f>""""&amp;B6&amp;""": {
 ""Id"" : """&amp;B6&amp;""",
 ""Race"" : """&amp;A6&amp;""",
 ""Name"" : """&amp;C6&amp;""",
 ""OV"" : """&amp;D6&amp;""",
 ""Strength"" : "&amp;E6&amp;",
 ""Constitution"" : "&amp;F6&amp;",
 ""Dexterity"" : "&amp;G6&amp;",
 ""Intelligence"" : "&amp;H6&amp;",
 ""Wisdom"" : "&amp;I6&amp;",
 ""Charisma"" : "&amp;J6&amp;",
 ""Speed"" : "&amp;SUBSTITUTE(K6,",",".")&amp;",
 ""Languages"" : ["&amp;L6&amp;"],
 ""Resistances"" : ["&amp;SUBSTITUTE(M6,",",".")&amp;"],
 ""SaveAdvantages"" : ["&amp;SUBSTITUTE(M6,",",".")&amp;"],
 ""ArmorCategories"" : ["&amp;'Sous-races'!O6&amp;"]
  }"</f>
        <v>"ROBUST_HALFELIN": {
 "Id" : "ROBUST_HALFELIN",
 "Race" : "HALFELIN",
 "Name" : "Halfelin Robuste",
 "OV" : "Robust Halfelin",
 "Strength" : 0,
 "Constitution" : 1,
 "Dexterity" : 0,
 "Intelligence" : 0,
 "Wisdom" : 0,
 "Charisma" : 0,
 "Speed" : 0,
 "Languages" : [],
 "Resistances" : ["POISON"],
 "SaveAdvantages" : ["POISON"],
 "ArmorCategories" : []
  }</v>
      </c>
    </row>
    <row r="7" spans="1:17">
      <c r="A7" s="79" t="s">
        <v>371</v>
      </c>
      <c r="B7" s="18" t="s">
        <v>465</v>
      </c>
      <c r="C7" s="71" t="s">
        <v>458</v>
      </c>
      <c r="D7" s="71" t="s">
        <v>462</v>
      </c>
      <c r="E7" s="25">
        <v>0</v>
      </c>
      <c r="F7" s="22">
        <v>0</v>
      </c>
      <c r="G7" s="22">
        <v>0</v>
      </c>
      <c r="H7" s="22">
        <v>0</v>
      </c>
      <c r="I7" s="22">
        <v>1</v>
      </c>
      <c r="J7" s="22">
        <v>0</v>
      </c>
      <c r="K7" s="207">
        <v>0</v>
      </c>
      <c r="L7" s="207"/>
      <c r="M7" s="207"/>
      <c r="N7" s="207"/>
      <c r="O7" s="142"/>
      <c r="P7" s="89"/>
      <c r="Q7" t="str">
        <f>""""&amp;B7&amp;""": {
 ""Id"" : """&amp;B7&amp;""",
 ""Race"" : """&amp;A7&amp;""",
 ""Name"" : """&amp;C7&amp;""",
 ""OV"" : """&amp;D7&amp;""",
 ""Strength"" : "&amp;E7&amp;",
 ""Constitution"" : "&amp;F7&amp;",
 ""Dexterity"" : "&amp;G7&amp;",
 ""Intelligence"" : "&amp;H7&amp;",
 ""Wisdom"" : "&amp;I7&amp;",
 ""Charisma"" : "&amp;J7&amp;",
 ""Speed"" : "&amp;SUBSTITUTE(K7,",",".")&amp;",
 ""Languages"" : ["&amp;L7&amp;"],
 ""Resistances"" : ["&amp;SUBSTITUTE(M7,",",".")&amp;"],
 ""SaveAdvantages"" : ["&amp;SUBSTITUTE(M7,",",".")&amp;"],
 ""ArmorCategories"" : ["&amp;'Sous-races'!O7&amp;"]
  }"</f>
        <v>"HILLS_DWARF": {
 "Id" : "HILLS_DWARF",
 "Race" : "DWARF",
 "Name" : "Nain des collines",
 "OV" : "Hills Dwarf",
 "Strength" : 0,
 "Constitution" : 0,
 "Dexterity" : 0,
 "Intelligence" : 0,
 "Wisdom" : 1,
 "Charisma" : 0,
 "Speed" : 0,
 "Languages" : [],
 "Resistances" : [],
 "SaveAdvantages" : [],
 "ArmorCategories" : []
  }</v>
      </c>
    </row>
    <row r="8" spans="1:17">
      <c r="A8" s="84" t="s">
        <v>371</v>
      </c>
      <c r="B8" s="85" t="s">
        <v>464</v>
      </c>
      <c r="C8" s="27" t="s">
        <v>459</v>
      </c>
      <c r="D8" s="27" t="s">
        <v>463</v>
      </c>
      <c r="E8" s="94">
        <v>2</v>
      </c>
      <c r="F8" s="95">
        <v>0</v>
      </c>
      <c r="G8" s="95">
        <v>0</v>
      </c>
      <c r="H8" s="95">
        <v>0</v>
      </c>
      <c r="I8" s="95">
        <v>0</v>
      </c>
      <c r="J8" s="95">
        <v>0</v>
      </c>
      <c r="K8" s="208">
        <v>0</v>
      </c>
      <c r="L8" s="208"/>
      <c r="M8" s="208"/>
      <c r="N8" s="208"/>
      <c r="O8" s="141" t="s">
        <v>2888</v>
      </c>
      <c r="P8" s="89"/>
      <c r="Q8" t="str">
        <f>""""&amp;B8&amp;""": {
 ""Id"" : """&amp;B8&amp;""",
 ""Race"" : """&amp;A8&amp;""",
 ""Name"" : """&amp;C8&amp;""",
 ""OV"" : """&amp;D8&amp;""",
 ""Strength"" : "&amp;E8&amp;",
 ""Constitution"" : "&amp;F8&amp;",
 ""Dexterity"" : "&amp;G8&amp;",
 ""Intelligence"" : "&amp;H8&amp;",
 ""Wisdom"" : "&amp;I8&amp;",
 ""Charisma"" : "&amp;J8&amp;",
 ""Speed"" : "&amp;SUBSTITUTE(K8,",",".")&amp;",
 ""Languages"" : ["&amp;L8&amp;"],
 ""Resistances"" : ["&amp;SUBSTITUTE(M8,",",".")&amp;"],
 ""SaveAdvantages"" : ["&amp;SUBSTITUTE(M8,",",".")&amp;"],
 ""ArmorCategories"" : ["&amp;'Sous-races'!O8&amp;"]
  }"</f>
        <v>"MONTAINS_DWARF": {
 "Id" : "MONTAINS_DWARF",
 "Race" : "DWARF",
 "Name" : "Nain des montagnes",
 "OV" : "Mountains Dwarf",
 "Strength" : 2,
 "Constitution" : 0,
 "Dexterity" : 0,
 "Intelligence" : 0,
 "Wisdom" : 0,
 "Charisma" : 0,
 "Speed" : 0,
 "Languages" : [],
 "Resistances" : [],
 "SaveAdvantages" : [],
 "ArmorCategories" : ["1_LIGHT", "2_MID"]
  }</v>
      </c>
    </row>
    <row r="9" spans="1:17">
      <c r="A9" s="79" t="s">
        <v>5</v>
      </c>
      <c r="B9" s="18" t="s">
        <v>466</v>
      </c>
      <c r="C9" s="71" t="s">
        <v>460</v>
      </c>
      <c r="D9" s="71" t="s">
        <v>461</v>
      </c>
      <c r="E9" s="25">
        <v>0</v>
      </c>
      <c r="F9" s="22">
        <v>0</v>
      </c>
      <c r="G9" s="22">
        <v>1</v>
      </c>
      <c r="H9" s="22">
        <v>0</v>
      </c>
      <c r="I9" s="22">
        <v>0</v>
      </c>
      <c r="J9" s="22">
        <v>0</v>
      </c>
      <c r="K9" s="207">
        <v>0</v>
      </c>
      <c r="L9" s="207"/>
      <c r="M9" s="207"/>
      <c r="N9" s="207"/>
      <c r="O9" s="142"/>
      <c r="P9" s="89"/>
      <c r="Q9" t="str">
        <f>""""&amp;B9&amp;""": {
 ""Id"" : """&amp;B9&amp;""",
 ""Race"" : """&amp;A9&amp;""",
 ""Name"" : """&amp;C9&amp;""",
 ""OV"" : """&amp;D9&amp;""",
 ""Strength"" : "&amp;E9&amp;",
 ""Constitution"" : "&amp;F9&amp;",
 ""Dexterity"" : "&amp;G9&amp;",
 ""Intelligence"" : "&amp;H9&amp;",
 ""Wisdom"" : "&amp;I9&amp;",
 ""Charisma"" : "&amp;J9&amp;",
 ""Speed"" : "&amp;SUBSTITUTE(K9,",",".")&amp;",
 ""Languages"" : ["&amp;L9&amp;"],
 ""Resistances"" : ["&amp;SUBSTITUTE(M9,",",".")&amp;"],
 ""SaveAdvantages"" : ["&amp;SUBSTITUTE(M9,",",".")&amp;"],
 ""ArmorCategories"" : ["&amp;'Sous-races'!O9&amp;"]
  }"</f>
        <v>"FORESTS_GNOME": {
 "Id" : "FORESTS_GNOME",
 "Race" : "GNOME",
 "Name" : "Gnome des forêts",
 "OV" : "Forests Gnome",
 "Strength" : 0,
 "Constitution" : 0,
 "Dexterity" : 1,
 "Intelligence" : 0,
 "Wisdom" : 0,
 "Charisma" : 0,
 "Speed" : 0,
 "Languages" : [],
 "Resistances" : [],
 "SaveAdvantages" : [],
 "ArmorCategories" : []
  }</v>
      </c>
    </row>
    <row r="10" spans="1:17">
      <c r="A10" s="84" t="s">
        <v>5</v>
      </c>
      <c r="B10" s="85" t="s">
        <v>469</v>
      </c>
      <c r="C10" s="27" t="s">
        <v>467</v>
      </c>
      <c r="D10" s="27" t="s">
        <v>468</v>
      </c>
      <c r="E10" s="94">
        <v>1</v>
      </c>
      <c r="F10" s="95">
        <v>0</v>
      </c>
      <c r="G10" s="95">
        <v>0</v>
      </c>
      <c r="H10" s="95">
        <v>0</v>
      </c>
      <c r="I10" s="95">
        <v>0</v>
      </c>
      <c r="J10" s="95">
        <v>0</v>
      </c>
      <c r="K10" s="208">
        <v>0</v>
      </c>
      <c r="L10" s="208"/>
      <c r="M10" s="208"/>
      <c r="N10" s="208"/>
      <c r="O10" s="141"/>
      <c r="P10" s="89"/>
      <c r="Q10" t="str">
        <f>""""&amp;B10&amp;""": {
 ""Id"" : """&amp;B10&amp;""",
 ""Race"" : """&amp;A10&amp;""",
 ""Name"" : """&amp;C10&amp;""",
 ""OV"" : """&amp;D10&amp;""",
 ""Strength"" : "&amp;E10&amp;",
 ""Constitution"" : "&amp;F10&amp;",
 ""Dexterity"" : "&amp;G10&amp;",
 ""Intelligence"" : "&amp;H10&amp;",
 ""Wisdom"" : "&amp;I10&amp;",
 ""Charisma"" : "&amp;J10&amp;",
 ""Speed"" : "&amp;SUBSTITUTE(K10,",",".")&amp;",
 ""Languages"" : ["&amp;L10&amp;"],
 ""Resistances"" : ["&amp;SUBSTITUTE(M10,",",".")&amp;"],
 ""SaveAdvantages"" : ["&amp;SUBSTITUTE(M10,",",".")&amp;"],
 ""ArmorCategories"" : ["&amp;'Sous-races'!O10&amp;"]
  }"</f>
        <v>"ROCKS_GNOME": {
 "Id" : "ROCKS_GNOME",
 "Race" : "GNOME",
 "Name" : "Gnome des roches",
 "OV" : "Rocks Gnome",
 "Strength" : 1,
 "Constitution" : 0,
 "Dexterity" : 0,
 "Intelligence" : 0,
 "Wisdom" : 0,
 "Charisma" : 0,
 "Speed" : 0,
 "Languages" : [],
 "Resistances" : [],
 "SaveAdvantages" : [],
 "ArmorCategories" : []
  }</v>
      </c>
    </row>
    <row r="11" spans="1:17">
      <c r="A11" s="106" t="s">
        <v>5</v>
      </c>
      <c r="B11" s="86" t="s">
        <v>378</v>
      </c>
      <c r="C11" s="87" t="s">
        <v>412</v>
      </c>
      <c r="D11" s="87" t="s">
        <v>402</v>
      </c>
      <c r="E11" s="88">
        <v>0</v>
      </c>
      <c r="F11" s="89">
        <v>0</v>
      </c>
      <c r="G11" s="89">
        <v>1</v>
      </c>
      <c r="H11" s="89">
        <v>0</v>
      </c>
      <c r="I11" s="89">
        <v>0</v>
      </c>
      <c r="J11" s="89">
        <v>0</v>
      </c>
      <c r="K11" s="206">
        <v>0</v>
      </c>
      <c r="L11" s="206" t="s">
        <v>2934</v>
      </c>
      <c r="M11" s="206"/>
      <c r="N11" s="206"/>
      <c r="O11" s="191"/>
      <c r="P11" s="89"/>
      <c r="Q11" t="str">
        <f>""""&amp;B11&amp;""": {
 ""Id"" : """&amp;B11&amp;""",
 ""Race"" : """&amp;A11&amp;""",
 ""Name"" : """&amp;C11&amp;""",
 ""OV"" : """&amp;D11&amp;""",
 ""Strength"" : "&amp;E11&amp;",
 ""Constitution"" : "&amp;F11&amp;",
 ""Dexterity"" : "&amp;G11&amp;",
 ""Intelligence"" : "&amp;H11&amp;",
 ""Wisdom"" : "&amp;I11&amp;",
 ""Charisma"" : "&amp;J11&amp;",
 ""Speed"" : "&amp;SUBSTITUTE(K11,",",".")&amp;",
 ""Languages"" : ["&amp;L11&amp;"],
 ""Resistances"" : ["&amp;SUBSTITUTE(M11,",",".")&amp;"],
 ""SaveAdvantages"" : ["&amp;SUBSTITUTE(M11,",",".")&amp;"],
 ""ArmorCategories"" : ["&amp;'Sous-races'!O11&amp;"]
  }"</f>
        <v>"DEPTH_GNOME": {
 "Id" : "DEPTH_GNOME",
 "Race" : "GNOME",
 "Name" : "Gnome des profondeurs *",
 "OV" : "Depth Gnome",
 "Strength" : 0,
 "Constitution" : 0,
 "Dexterity" : 1,
 "Intelligence" : 0,
 "Wisdom" : 0,
 "Charisma" : 0,
 "Speed" : 0,
 "Languages" : ["DEPTH_COMMON"],
 "Resistances" : [],
 "SaveAdvantages" : [],
 "ArmorCategories" : []
  }</v>
      </c>
    </row>
    <row r="12" spans="1:17">
      <c r="A12" s="84" t="s">
        <v>377</v>
      </c>
      <c r="B12" s="85" t="s">
        <v>470</v>
      </c>
      <c r="C12" s="27" t="s">
        <v>471</v>
      </c>
      <c r="D12" s="27" t="s">
        <v>472</v>
      </c>
      <c r="E12" s="94">
        <v>0</v>
      </c>
      <c r="F12" s="95">
        <v>0</v>
      </c>
      <c r="G12" s="95">
        <v>1</v>
      </c>
      <c r="H12" s="95">
        <v>0</v>
      </c>
      <c r="I12" s="95">
        <v>0</v>
      </c>
      <c r="J12" s="95">
        <v>0</v>
      </c>
      <c r="K12" s="208">
        <v>0</v>
      </c>
      <c r="L12" s="208"/>
      <c r="M12" s="208"/>
      <c r="N12" s="208"/>
      <c r="O12" s="141"/>
      <c r="P12" s="89"/>
      <c r="Q12" t="str">
        <f>""""&amp;B12&amp;""": {
 ""Id"" : """&amp;B12&amp;""",
 ""Race"" : """&amp;A12&amp;""",
 ""Name"" : """&amp;C12&amp;""",
 ""OV"" : """&amp;D12&amp;""",
 ""Strength"" : "&amp;E12&amp;",
 ""Constitution"" : "&amp;F12&amp;",
 ""Dexterity"" : "&amp;G12&amp;",
 ""Intelligence"" : "&amp;H12&amp;",
 ""Wisdom"" : "&amp;I12&amp;",
 ""Charisma"" : "&amp;J12&amp;",
 ""Speed"" : "&amp;SUBSTITUTE(K12,",",".")&amp;",
 ""Languages"" : ["&amp;L12&amp;"],
 ""Resistances"" : ["&amp;SUBSTITUTE(M12,",",".")&amp;"],
 ""SaveAdvantages"" : ["&amp;SUBSTITUTE(M12,",",".")&amp;"],
 ""ArmorCategories"" : ["&amp;'Sous-races'!O12&amp;"]
  }"</f>
        <v>"AIR_GENASI": {
 "Id" : "AIR_GENASI",
 "Race" : "GENASI",
 "Name" : "Génasi de l'air",
 "OV" : "Air Genasi",
 "Strength" : 0,
 "Constitution" : 0,
 "Dexterity" : 1,
 "Intelligence" : 0,
 "Wisdom" : 0,
 "Charisma" : 0,
 "Speed" : 0,
 "Languages" : [],
 "Resistances" : [],
 "SaveAdvantages" : [],
 "ArmorCategories" : []
  }</v>
      </c>
    </row>
    <row r="13" spans="1:17">
      <c r="A13" s="106" t="s">
        <v>377</v>
      </c>
      <c r="B13" s="86" t="s">
        <v>473</v>
      </c>
      <c r="C13" s="87" t="s">
        <v>176</v>
      </c>
      <c r="D13" s="87" t="s">
        <v>474</v>
      </c>
      <c r="E13" s="88">
        <v>1</v>
      </c>
      <c r="F13" s="89">
        <v>0</v>
      </c>
      <c r="G13" s="89">
        <v>0</v>
      </c>
      <c r="H13" s="89">
        <v>0</v>
      </c>
      <c r="I13" s="89">
        <v>0</v>
      </c>
      <c r="J13" s="89">
        <v>0</v>
      </c>
      <c r="K13" s="206">
        <v>0</v>
      </c>
      <c r="L13" s="206"/>
      <c r="M13" s="206"/>
      <c r="N13" s="206"/>
      <c r="O13" s="191"/>
      <c r="P13" s="89"/>
      <c r="Q13" t="str">
        <f>""""&amp;B13&amp;""": {
 ""Id"" : """&amp;B13&amp;""",
 ""Race"" : """&amp;A13&amp;""",
 ""Name"" : """&amp;C13&amp;""",
 ""OV"" : """&amp;D13&amp;""",
 ""Strength"" : "&amp;E13&amp;",
 ""Constitution"" : "&amp;F13&amp;",
 ""Dexterity"" : "&amp;G13&amp;",
 ""Intelligence"" : "&amp;H13&amp;",
 ""Wisdom"" : "&amp;I13&amp;",
 ""Charisma"" : "&amp;J13&amp;",
 ""Speed"" : "&amp;SUBSTITUTE(K13,",",".")&amp;",
 ""Languages"" : ["&amp;L13&amp;"],
 ""Resistances"" : ["&amp;SUBSTITUTE(M13,",",".")&amp;"],
 ""SaveAdvantages"" : ["&amp;SUBSTITUTE(M13,",",".")&amp;"],
 ""ArmorCategories"" : ["&amp;'Sous-races'!O13&amp;"]
  }"</f>
        <v>"EARTH_GENASI": {
 "Id" : "EARTH_GENASI",
 "Race" : "GENASI",
 "Name" : "Génasi de la terre",
 "OV" : "Earth Genasi",
 "Strength" : 1,
 "Constitution" : 0,
 "Dexterity" : 0,
 "Intelligence" : 0,
 "Wisdom" : 0,
 "Charisma" : 0,
 "Speed" : 0,
 "Languages" : [],
 "Resistances" : [],
 "SaveAdvantages" : [],
 "ArmorCategories" : []
  }</v>
      </c>
    </row>
    <row r="14" spans="1:17">
      <c r="A14" s="84" t="s">
        <v>377</v>
      </c>
      <c r="B14" s="85" t="s">
        <v>475</v>
      </c>
      <c r="C14" s="27" t="s">
        <v>179</v>
      </c>
      <c r="D14" s="27" t="s">
        <v>476</v>
      </c>
      <c r="E14" s="94">
        <v>0</v>
      </c>
      <c r="F14" s="95">
        <v>0</v>
      </c>
      <c r="G14" s="95">
        <v>0</v>
      </c>
      <c r="H14" s="95">
        <v>1</v>
      </c>
      <c r="I14" s="95">
        <v>0</v>
      </c>
      <c r="J14" s="95">
        <v>0</v>
      </c>
      <c r="K14" s="208">
        <v>0</v>
      </c>
      <c r="L14" s="208"/>
      <c r="M14" s="208" t="s">
        <v>2941</v>
      </c>
      <c r="N14" s="208"/>
      <c r="O14" s="132"/>
      <c r="P14" s="89"/>
      <c r="Q14" t="str">
        <f>""""&amp;B14&amp;""": {
 ""Id"" : """&amp;B14&amp;""",
 ""Race"" : """&amp;A14&amp;""",
 ""Name"" : """&amp;C14&amp;""",
 ""OV"" : """&amp;D14&amp;""",
 ""Strength"" : "&amp;E14&amp;",
 ""Constitution"" : "&amp;F14&amp;",
 ""Dexterity"" : "&amp;G14&amp;",
 ""Intelligence"" : "&amp;H14&amp;",
 ""Wisdom"" : "&amp;I14&amp;",
 ""Charisma"" : "&amp;J14&amp;",
 ""Speed"" : "&amp;SUBSTITUTE(K14,",",".")&amp;",
 ""Languages"" : ["&amp;L14&amp;"],
 ""Resistances"" : ["&amp;SUBSTITUTE(M14,",",".")&amp;"],
 ""SaveAdvantages"" : ["&amp;SUBSTITUTE(M14,",",".")&amp;"],
 ""ArmorCategories"" : ["&amp;'Sous-races'!O14&amp;"]
  }"</f>
        <v>"FIRE_GENASI": {
 "Id" : "FIRE_GENASI",
 "Race" : "GENASI",
 "Name" : "Génasi du feu",
 "OV" : "Fire Genasi",
 "Strength" : 0,
 "Constitution" : 0,
 "Dexterity" : 0,
 "Intelligence" : 1,
 "Wisdom" : 0,
 "Charisma" : 0,
 "Speed" : 0,
 "Languages" : [],
 "Resistances" : ["FIRE"],
 "SaveAdvantages" : ["FIRE"],
 "ArmorCategories" : []
  }</v>
      </c>
    </row>
    <row r="15" spans="1:17">
      <c r="A15" s="106" t="s">
        <v>377</v>
      </c>
      <c r="B15" s="86" t="s">
        <v>477</v>
      </c>
      <c r="C15" s="87" t="s">
        <v>478</v>
      </c>
      <c r="D15" s="87" t="s">
        <v>479</v>
      </c>
      <c r="E15" s="88">
        <v>0</v>
      </c>
      <c r="F15" s="89">
        <v>0</v>
      </c>
      <c r="G15" s="89">
        <v>0</v>
      </c>
      <c r="H15" s="89">
        <v>0</v>
      </c>
      <c r="I15" s="89">
        <v>1</v>
      </c>
      <c r="J15" s="89">
        <v>0</v>
      </c>
      <c r="K15" s="206">
        <v>0</v>
      </c>
      <c r="L15" s="206"/>
      <c r="M15" s="206" t="s">
        <v>2942</v>
      </c>
      <c r="N15" s="206"/>
      <c r="O15" s="131"/>
      <c r="P15" s="89"/>
      <c r="Q15" t="str">
        <f>""""&amp;B15&amp;""": {
 ""Id"" : """&amp;B15&amp;""",
 ""Race"" : """&amp;A15&amp;""",
 ""Name"" : """&amp;C15&amp;""",
 ""OV"" : """&amp;D15&amp;""",
 ""Strength"" : "&amp;E15&amp;",
 ""Constitution"" : "&amp;F15&amp;",
 ""Dexterity"" : "&amp;G15&amp;",
 ""Intelligence"" : "&amp;H15&amp;",
 ""Wisdom"" : "&amp;I15&amp;",
 ""Charisma"" : "&amp;J15&amp;",
 ""Speed"" : "&amp;SUBSTITUTE(K15,",",".")&amp;",
 ""Languages"" : ["&amp;L15&amp;"],
 ""Resistances"" : ["&amp;SUBSTITUTE(M15,",",".")&amp;"],
 ""SaveAdvantages"" : ["&amp;SUBSTITUTE(M15,",",".")&amp;"],
 ""ArmorCategories"" : ["&amp;'Sous-races'!O15&amp;"]
  }"</f>
        <v>"WATER_GENASI": {
 "Id" : "WATER_GENASI",
 "Race" : "GENASI",
 "Name" : "Génasi de l'eau",
 "OV" : "Water Genasi",
 "Strength" : 0,
 "Constitution" : 0,
 "Dexterity" : 0,
 "Intelligence" : 0,
 "Wisdom" : 1,
 "Charisma" : 0,
 "Speed" : 0,
 "Languages" : [],
 "Resistances" : ["ACID"],
 "SaveAdvantages" : ["ACID"],
 "ArmorCategories" : []
  }</v>
      </c>
    </row>
    <row r="16" spans="1:17">
      <c r="A16" s="84" t="s">
        <v>370</v>
      </c>
      <c r="B16" s="85" t="s">
        <v>370</v>
      </c>
      <c r="C16" s="27" t="s">
        <v>404</v>
      </c>
      <c r="D16" s="27" t="s">
        <v>393</v>
      </c>
      <c r="E16" s="26">
        <v>0</v>
      </c>
      <c r="F16" s="23">
        <v>0</v>
      </c>
      <c r="G16" s="23">
        <v>0</v>
      </c>
      <c r="H16" s="23">
        <v>0</v>
      </c>
      <c r="I16" s="23">
        <v>0</v>
      </c>
      <c r="J16" s="23">
        <v>0</v>
      </c>
      <c r="K16" s="209">
        <v>0</v>
      </c>
      <c r="L16" s="209"/>
      <c r="M16" s="209"/>
      <c r="N16" s="209"/>
      <c r="O16" s="138"/>
      <c r="Q16" t="str">
        <f>""""&amp;B16&amp;""": {
 ""Id"" : """&amp;B16&amp;""",
 ""Race"" : """&amp;A16&amp;""",
 ""Name"" : """&amp;C16&amp;""",
 ""OV"" : """&amp;D16&amp;""",
 ""Strength"" : "&amp;E16&amp;",
 ""Constitution"" : "&amp;F16&amp;",
 ""Dexterity"" : "&amp;G16&amp;",
 ""Intelligence"" : "&amp;H16&amp;",
 ""Wisdom"" : "&amp;I16&amp;",
 ""Charisma"" : "&amp;J16&amp;",
 ""Speed"" : "&amp;SUBSTITUTE(K16,",",".")&amp;",
 ""Languages"" : ["&amp;L16&amp;"],
 ""Resistances"" : ["&amp;SUBSTITUTE(M16,",",".")&amp;"],
 ""SaveAdvantages"" : ["&amp;SUBSTITUTE(M16,",",".")&amp;"],
 ""ArmorCategories"" : ["&amp;'Sous-races'!O16&amp;"]
  }"</f>
        <v>"HUMAN": {
 "Id" : "HUMAN",
 "Race" : "HUMAN",
 "Name" : "Humain",
 "OV" : "Human",
 "Strength" : 0,
 "Constitution" : 0,
 "Dexterity" : 0,
 "Intelligence" : 0,
 "Wisdom" : 0,
 "Charisma" : 0,
 "Speed" : 0,
 "Languages" : [],
 "Resistances" : [],
 "SaveAdvantages" : [],
 "ArmorCategories" : []
  }</v>
      </c>
    </row>
    <row r="17" spans="1:17">
      <c r="A17" s="106" t="s">
        <v>372</v>
      </c>
      <c r="B17" s="86" t="s">
        <v>372</v>
      </c>
      <c r="C17" s="87" t="s">
        <v>406</v>
      </c>
      <c r="D17" s="87" t="s">
        <v>395</v>
      </c>
      <c r="E17" s="88">
        <v>0</v>
      </c>
      <c r="F17" s="89">
        <v>0</v>
      </c>
      <c r="G17" s="89">
        <v>0</v>
      </c>
      <c r="H17" s="89">
        <v>0</v>
      </c>
      <c r="I17" s="89">
        <v>0</v>
      </c>
      <c r="J17" s="89">
        <v>0</v>
      </c>
      <c r="K17" s="210">
        <v>0</v>
      </c>
      <c r="L17" s="210"/>
      <c r="M17" s="210"/>
      <c r="N17" s="210"/>
      <c r="O17" s="131"/>
      <c r="Q17" t="str">
        <f>""""&amp;B17&amp;""": {
 ""Id"" : """&amp;B17&amp;""",
 ""Race"" : """&amp;A17&amp;""",
 ""Name"" : """&amp;C17&amp;""",
 ""OV"" : """&amp;D17&amp;""",
 ""Strength"" : "&amp;E17&amp;",
 ""Constitution"" : "&amp;F17&amp;",
 ""Dexterity"" : "&amp;G17&amp;",
 ""Intelligence"" : "&amp;H17&amp;",
 ""Wisdom"" : "&amp;I17&amp;",
 ""Charisma"" : "&amp;J17&amp;",
 ""Speed"" : "&amp;SUBSTITUTE(K17,",",".")&amp;",
 ""Languages"" : ["&amp;L17&amp;"],
 ""Resistances"" : ["&amp;SUBSTITUTE(M17,",",".")&amp;"],
 ""SaveAdvantages"" : ["&amp;SUBSTITUTE(M17,",",".")&amp;"],
 ""ArmorCategories"" : ["&amp;'Sous-races'!O17&amp;"]
  }"</f>
        <v>"HALF_ELF": {
 "Id" : "HALF_ELF",
 "Race" : "HALF_ELF",
 "Name" : "Demi-Elfe",
 "OV" : "Half-Elf",
 "Strength" : 0,
 "Constitution" : 0,
 "Dexterity" : 0,
 "Intelligence" : 0,
 "Wisdom" : 0,
 "Charisma" : 0,
 "Speed" : 0,
 "Languages" : [],
 "Resistances" : [],
 "SaveAdvantages" : [],
 "ArmorCategories" : []
  }</v>
      </c>
    </row>
    <row r="18" spans="1:17">
      <c r="A18" s="84" t="s">
        <v>373</v>
      </c>
      <c r="B18" s="85" t="s">
        <v>373</v>
      </c>
      <c r="C18" s="27" t="s">
        <v>407</v>
      </c>
      <c r="D18" s="27" t="s">
        <v>396</v>
      </c>
      <c r="E18" s="94">
        <v>0</v>
      </c>
      <c r="F18" s="95">
        <v>0</v>
      </c>
      <c r="G18" s="95">
        <v>0</v>
      </c>
      <c r="H18" s="95">
        <v>0</v>
      </c>
      <c r="I18" s="95">
        <v>0</v>
      </c>
      <c r="J18" s="95">
        <v>0</v>
      </c>
      <c r="K18" s="209">
        <v>0</v>
      </c>
      <c r="L18" s="209"/>
      <c r="M18" s="209"/>
      <c r="N18" s="209"/>
      <c r="O18" s="138"/>
      <c r="Q18" t="str">
        <f>""""&amp;B18&amp;""": {
 ""Id"" : """&amp;B18&amp;""",
 ""Race"" : """&amp;A18&amp;""",
 ""Name"" : """&amp;C18&amp;""",
 ""OV"" : """&amp;D18&amp;""",
 ""Strength"" : "&amp;E18&amp;",
 ""Constitution"" : "&amp;F18&amp;",
 ""Dexterity"" : "&amp;G18&amp;",
 ""Intelligence"" : "&amp;H18&amp;",
 ""Wisdom"" : "&amp;I18&amp;",
 ""Charisma"" : "&amp;J18&amp;",
 ""Speed"" : "&amp;SUBSTITUTE(K18,",",".")&amp;",
 ""Languages"" : ["&amp;L18&amp;"],
 ""Resistances"" : ["&amp;SUBSTITUTE(M18,",",".")&amp;"],
 ""SaveAdvantages"" : ["&amp;SUBSTITUTE(M18,",",".")&amp;"],
 ""ArmorCategories"" : ["&amp;'Sous-races'!O18&amp;"]
  }"</f>
        <v>"HALF_ORC": {
 "Id" : "HALF_ORC",
 "Race" : "HALF_ORC",
 "Name" : "Demi-Orque",
 "OV" : "Half-Orc",
 "Strength" : 0,
 "Constitution" : 0,
 "Dexterity" : 0,
 "Intelligence" : 0,
 "Wisdom" : 0,
 "Charisma" : 0,
 "Speed" : 0,
 "Languages" : [],
 "Resistances" : [],
 "SaveAdvantages" : [],
 "ArmorCategories" : []
  }</v>
      </c>
    </row>
    <row r="19" spans="1:17" ht="17.25" customHeight="1">
      <c r="A19" s="106" t="s">
        <v>374</v>
      </c>
      <c r="B19" s="86" t="s">
        <v>2857</v>
      </c>
      <c r="C19" s="87" t="s">
        <v>2867</v>
      </c>
      <c r="D19" s="87" t="s">
        <v>2877</v>
      </c>
      <c r="E19" s="88">
        <v>0</v>
      </c>
      <c r="F19" s="89">
        <v>0</v>
      </c>
      <c r="G19" s="89">
        <v>0</v>
      </c>
      <c r="H19" s="89">
        <v>0</v>
      </c>
      <c r="I19" s="89">
        <v>0</v>
      </c>
      <c r="J19" s="89">
        <v>0</v>
      </c>
      <c r="K19" s="210">
        <v>0</v>
      </c>
      <c r="L19" s="210"/>
      <c r="M19" s="210" t="s">
        <v>2887</v>
      </c>
      <c r="N19" s="210"/>
      <c r="O19" s="131"/>
      <c r="Q19" t="str">
        <f>""""&amp;B19&amp;""": {
 ""Id"" : """&amp;B19&amp;""",
 ""Race"" : """&amp;A19&amp;""",
 ""Name"" : """&amp;C19&amp;""",
 ""OV"" : """&amp;D19&amp;""",
 ""Strength"" : "&amp;E19&amp;",
 ""Constitution"" : "&amp;F19&amp;",
 ""Dexterity"" : "&amp;G19&amp;",
 ""Intelligence"" : "&amp;H19&amp;",
 ""Wisdom"" : "&amp;I19&amp;",
 ""Charisma"" : "&amp;J19&amp;",
 ""Speed"" : "&amp;SUBSTITUTE(K19,",",".")&amp;",
 ""Languages"" : ["&amp;L19&amp;"],
 ""Resistances"" : ["&amp;SUBSTITUTE(M19,",",".")&amp;"],
 ""SaveAdvantages"" : ["&amp;SUBSTITUTE(M19,",",".")&amp;"],
 ""ArmorCategories"" : ["&amp;'Sous-races'!O19&amp;"]
  }"</f>
        <v>"WHITE_DRAGON":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v>
      </c>
    </row>
    <row r="20" spans="1:17" ht="15.75" customHeight="1">
      <c r="A20" s="84" t="s">
        <v>374</v>
      </c>
      <c r="B20" s="85" t="s">
        <v>2858</v>
      </c>
      <c r="C20" s="27" t="s">
        <v>2868</v>
      </c>
      <c r="D20" s="27" t="s">
        <v>2878</v>
      </c>
      <c r="E20" s="94">
        <v>0</v>
      </c>
      <c r="F20" s="95">
        <v>0</v>
      </c>
      <c r="G20" s="95">
        <v>0</v>
      </c>
      <c r="H20" s="95">
        <v>0</v>
      </c>
      <c r="I20" s="95">
        <v>0</v>
      </c>
      <c r="J20" s="95">
        <v>0</v>
      </c>
      <c r="K20" s="209">
        <v>0</v>
      </c>
      <c r="L20" s="209"/>
      <c r="M20" s="209" t="s">
        <v>2943</v>
      </c>
      <c r="N20" s="209"/>
      <c r="O20" s="138"/>
      <c r="Q20" t="str">
        <f>""""&amp;B20&amp;""": {
 ""Id"" : """&amp;B20&amp;""",
 ""Race"" : """&amp;A20&amp;""",
 ""Name"" : """&amp;C20&amp;""",
 ""OV"" : """&amp;D20&amp;""",
 ""Strength"" : "&amp;E20&amp;",
 ""Constitution"" : "&amp;F20&amp;",
 ""Dexterity"" : "&amp;G20&amp;",
 ""Intelligence"" : "&amp;H20&amp;",
 ""Wisdom"" : "&amp;I20&amp;",
 ""Charisma"" : "&amp;J20&amp;",
 ""Speed"" : "&amp;SUBSTITUTE(K20,",",".")&amp;",
 ""Languages"" : ["&amp;L20&amp;"],
 ""Resistances"" : ["&amp;SUBSTITUTE(M20,",",".")&amp;"],
 ""SaveAdvantages"" : ["&amp;SUBSTITUTE(M20,",",".")&amp;"],
 ""ArmorCategories"" : ["&amp;'Sous-races'!O20&amp;"]
  }"</f>
        <v>"BLUE_DRAGON":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v>
      </c>
    </row>
    <row r="21" spans="1:17">
      <c r="A21" s="106" t="s">
        <v>374</v>
      </c>
      <c r="B21" s="86" t="s">
        <v>2859</v>
      </c>
      <c r="C21" s="87" t="s">
        <v>2869</v>
      </c>
      <c r="D21" s="87" t="s">
        <v>2879</v>
      </c>
      <c r="E21" s="88">
        <v>0</v>
      </c>
      <c r="F21" s="89">
        <v>0</v>
      </c>
      <c r="G21" s="89">
        <v>0</v>
      </c>
      <c r="H21" s="89">
        <v>0</v>
      </c>
      <c r="I21" s="89">
        <v>0</v>
      </c>
      <c r="J21" s="89">
        <v>0</v>
      </c>
      <c r="K21" s="210">
        <v>0</v>
      </c>
      <c r="L21" s="210"/>
      <c r="M21" s="210" t="s">
        <v>2942</v>
      </c>
      <c r="N21" s="210"/>
      <c r="O21" s="131"/>
      <c r="Q21" t="str">
        <f>""""&amp;B21&amp;""": {
 ""Id"" : """&amp;B21&amp;""",
 ""Race"" : """&amp;A21&amp;""",
 ""Name"" : """&amp;C21&amp;""",
 ""OV"" : """&amp;D21&amp;""",
 ""Strength"" : "&amp;E21&amp;",
 ""Constitution"" : "&amp;F21&amp;",
 ""Dexterity"" : "&amp;G21&amp;",
 ""Intelligence"" : "&amp;H21&amp;",
 ""Wisdom"" : "&amp;I21&amp;",
 ""Charisma"" : "&amp;J21&amp;",
 ""Speed"" : "&amp;SUBSTITUTE(K21,",",".")&amp;",
 ""Languages"" : ["&amp;L21&amp;"],
 ""Resistances"" : ["&amp;SUBSTITUTE(M21,",",".")&amp;"],
 ""SaveAdvantages"" : ["&amp;SUBSTITUTE(M21,",",".")&amp;"],
 ""ArmorCategories"" : ["&amp;'Sous-races'!O21&amp;"]
  }"</f>
        <v>"BLACK_DRAGON":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v>
      </c>
    </row>
    <row r="22" spans="1:17">
      <c r="A22" s="84" t="s">
        <v>374</v>
      </c>
      <c r="B22" s="85" t="s">
        <v>2860</v>
      </c>
      <c r="C22" s="27" t="s">
        <v>2870</v>
      </c>
      <c r="D22" s="27" t="s">
        <v>2880</v>
      </c>
      <c r="E22" s="94">
        <v>0</v>
      </c>
      <c r="F22" s="95">
        <v>0</v>
      </c>
      <c r="G22" s="95">
        <v>0</v>
      </c>
      <c r="H22" s="95">
        <v>0</v>
      </c>
      <c r="I22" s="95">
        <v>0</v>
      </c>
      <c r="J22" s="95">
        <v>0</v>
      </c>
      <c r="K22" s="209">
        <v>0</v>
      </c>
      <c r="L22" s="209"/>
      <c r="M22" s="209" t="s">
        <v>2941</v>
      </c>
      <c r="N22" s="209"/>
      <c r="O22" s="138"/>
      <c r="Q22" t="str">
        <f>""""&amp;B22&amp;""": {
 ""Id"" : """&amp;B22&amp;""",
 ""Race"" : """&amp;A22&amp;""",
 ""Name"" : """&amp;C22&amp;""",
 ""OV"" : """&amp;D22&amp;""",
 ""Strength"" : "&amp;E22&amp;",
 ""Constitution"" : "&amp;F22&amp;",
 ""Dexterity"" : "&amp;G22&amp;",
 ""Intelligence"" : "&amp;H22&amp;",
 ""Wisdom"" : "&amp;I22&amp;",
 ""Charisma"" : "&amp;J22&amp;",
 ""Speed"" : "&amp;SUBSTITUTE(K22,",",".")&amp;",
 ""Languages"" : ["&amp;L22&amp;"],
 ""Resistances"" : ["&amp;SUBSTITUTE(M22,",",".")&amp;"],
 ""SaveAdvantages"" : ["&amp;SUBSTITUTE(M22,",",".")&amp;"],
 ""ArmorCategories"" : ["&amp;'Sous-races'!O22&amp;"]
  }"</f>
        <v>"RED_DRAGON":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v>
      </c>
    </row>
    <row r="23" spans="1:17">
      <c r="A23" s="106" t="s">
        <v>374</v>
      </c>
      <c r="B23" s="86" t="s">
        <v>2861</v>
      </c>
      <c r="C23" s="87" t="s">
        <v>2871</v>
      </c>
      <c r="D23" s="87" t="s">
        <v>2881</v>
      </c>
      <c r="E23" s="88">
        <v>0</v>
      </c>
      <c r="F23" s="89">
        <v>0</v>
      </c>
      <c r="G23" s="89">
        <v>0</v>
      </c>
      <c r="H23" s="89">
        <v>0</v>
      </c>
      <c r="I23" s="89">
        <v>0</v>
      </c>
      <c r="J23" s="89">
        <v>0</v>
      </c>
      <c r="K23" s="210">
        <v>0</v>
      </c>
      <c r="L23" s="210"/>
      <c r="M23" s="210" t="s">
        <v>2937</v>
      </c>
      <c r="N23" s="210"/>
      <c r="O23" s="131"/>
      <c r="Q23" t="str">
        <f>""""&amp;B23&amp;""": {
 ""Id"" : """&amp;B23&amp;""",
 ""Race"" : """&amp;A23&amp;""",
 ""Name"" : """&amp;C23&amp;""",
 ""OV"" : """&amp;D23&amp;""",
 ""Strength"" : "&amp;E23&amp;",
 ""Constitution"" : "&amp;F23&amp;",
 ""Dexterity"" : "&amp;G23&amp;",
 ""Intelligence"" : "&amp;H23&amp;",
 ""Wisdom"" : "&amp;I23&amp;",
 ""Charisma"" : "&amp;J23&amp;",
 ""Speed"" : "&amp;SUBSTITUTE(K23,",",".")&amp;",
 ""Languages"" : ["&amp;L23&amp;"],
 ""Resistances"" : ["&amp;SUBSTITUTE(M23,",",".")&amp;"],
 ""SaveAdvantages"" : ["&amp;SUBSTITUTE(M23,",",".")&amp;"],
 ""ArmorCategories"" : ["&amp;'Sous-races'!O23&amp;"]
  }"</f>
        <v>"GREEN_DRAGON":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v>
      </c>
    </row>
    <row r="24" spans="1:17">
      <c r="A24" s="84" t="s">
        <v>374</v>
      </c>
      <c r="B24" s="85" t="s">
        <v>2862</v>
      </c>
      <c r="C24" s="27" t="s">
        <v>2872</v>
      </c>
      <c r="D24" s="27" t="s">
        <v>2882</v>
      </c>
      <c r="E24" s="94">
        <v>0</v>
      </c>
      <c r="F24" s="95">
        <v>0</v>
      </c>
      <c r="G24" s="95">
        <v>0</v>
      </c>
      <c r="H24" s="95">
        <v>0</v>
      </c>
      <c r="I24" s="95">
        <v>0</v>
      </c>
      <c r="J24" s="95">
        <v>0</v>
      </c>
      <c r="K24" s="209">
        <v>0</v>
      </c>
      <c r="L24" s="209"/>
      <c r="M24" s="209" t="s">
        <v>2941</v>
      </c>
      <c r="N24" s="209"/>
      <c r="O24" s="138"/>
      <c r="Q24" t="str">
        <f>""""&amp;B24&amp;""": {
 ""Id"" : """&amp;B24&amp;""",
 ""Race"" : """&amp;A24&amp;""",
 ""Name"" : """&amp;C24&amp;""",
 ""OV"" : """&amp;D24&amp;""",
 ""Strength"" : "&amp;E24&amp;",
 ""Constitution"" : "&amp;F24&amp;",
 ""Dexterity"" : "&amp;G24&amp;",
 ""Intelligence"" : "&amp;H24&amp;",
 ""Wisdom"" : "&amp;I24&amp;",
 ""Charisma"" : "&amp;J24&amp;",
 ""Speed"" : "&amp;SUBSTITUTE(K24,",",".")&amp;",
 ""Languages"" : ["&amp;L24&amp;"],
 ""Resistances"" : ["&amp;SUBSTITUTE(M24,",",".")&amp;"],
 ""SaveAdvantages"" : ["&amp;SUBSTITUTE(M24,",",".")&amp;"],
 ""ArmorCategories"" : ["&amp;'Sous-races'!O24&amp;"]
  }"</f>
        <v>"BRASS_DRAGON":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v>
      </c>
    </row>
    <row r="25" spans="1:17">
      <c r="A25" s="106" t="s">
        <v>374</v>
      </c>
      <c r="B25" s="86" t="s">
        <v>2863</v>
      </c>
      <c r="C25" s="87" t="s">
        <v>2873</v>
      </c>
      <c r="D25" s="87" t="s">
        <v>2883</v>
      </c>
      <c r="E25" s="88">
        <v>0</v>
      </c>
      <c r="F25" s="89">
        <v>0</v>
      </c>
      <c r="G25" s="89">
        <v>0</v>
      </c>
      <c r="H25" s="89">
        <v>0</v>
      </c>
      <c r="I25" s="89">
        <v>0</v>
      </c>
      <c r="J25" s="89">
        <v>0</v>
      </c>
      <c r="K25" s="210">
        <v>0</v>
      </c>
      <c r="L25" s="210"/>
      <c r="M25" s="210" t="s">
        <v>2944</v>
      </c>
      <c r="N25" s="210"/>
      <c r="O25" s="131"/>
      <c r="Q25" t="str">
        <f>""""&amp;B25&amp;""": {
 ""Id"" : """&amp;B25&amp;""",
 ""Race"" : """&amp;A25&amp;""",
 ""Name"" : """&amp;C25&amp;""",
 ""OV"" : """&amp;D25&amp;""",
 ""Strength"" : "&amp;E25&amp;",
 ""Constitution"" : "&amp;F25&amp;",
 ""Dexterity"" : "&amp;G25&amp;",
 ""Intelligence"" : "&amp;H25&amp;",
 ""Wisdom"" : "&amp;I25&amp;",
 ""Charisma"" : "&amp;J25&amp;",
 ""Speed"" : "&amp;SUBSTITUTE(K25,",",".")&amp;",
 ""Languages"" : ["&amp;L25&amp;"],
 ""Resistances"" : ["&amp;SUBSTITUTE(M25,",",".")&amp;"],
 ""SaveAdvantages"" : ["&amp;SUBSTITUTE(M25,",",".")&amp;"],
 ""ArmorCategories"" : ["&amp;'Sous-races'!O25&amp;"]
  }"</f>
        <v>"SILVER_DRAGON":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v>
      </c>
    </row>
    <row r="26" spans="1:17">
      <c r="A26" s="84" t="s">
        <v>374</v>
      </c>
      <c r="B26" s="85" t="s">
        <v>2864</v>
      </c>
      <c r="C26" s="27" t="s">
        <v>2874</v>
      </c>
      <c r="D26" s="27" t="s">
        <v>2884</v>
      </c>
      <c r="E26" s="94">
        <v>0</v>
      </c>
      <c r="F26" s="95">
        <v>0</v>
      </c>
      <c r="G26" s="95">
        <v>0</v>
      </c>
      <c r="H26" s="95">
        <v>0</v>
      </c>
      <c r="I26" s="95">
        <v>0</v>
      </c>
      <c r="J26" s="95">
        <v>0</v>
      </c>
      <c r="K26" s="209">
        <v>0</v>
      </c>
      <c r="L26" s="209"/>
      <c r="M26" s="209" t="s">
        <v>2943</v>
      </c>
      <c r="N26" s="209"/>
      <c r="O26" s="138"/>
      <c r="Q26" t="str">
        <f>""""&amp;B26&amp;""": {
 ""Id"" : """&amp;B26&amp;""",
 ""Race"" : """&amp;A26&amp;""",
 ""Name"" : """&amp;C26&amp;""",
 ""OV"" : """&amp;D26&amp;""",
 ""Strength"" : "&amp;E26&amp;",
 ""Constitution"" : "&amp;F26&amp;",
 ""Dexterity"" : "&amp;G26&amp;",
 ""Intelligence"" : "&amp;H26&amp;",
 ""Wisdom"" : "&amp;I26&amp;",
 ""Charisma"" : "&amp;J26&amp;",
 ""Speed"" : "&amp;SUBSTITUTE(K26,",",".")&amp;",
 ""Languages"" : ["&amp;L26&amp;"],
 ""Resistances"" : ["&amp;SUBSTITUTE(M26,",",".")&amp;"],
 ""SaveAdvantages"" : ["&amp;SUBSTITUTE(M26,",",".")&amp;"],
 ""ArmorCategories"" : ["&amp;'Sous-races'!O26&amp;"]
  }"</f>
        <v>"BRONZE_DRAGON":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v>
      </c>
    </row>
    <row r="27" spans="1:17">
      <c r="A27" s="106" t="s">
        <v>374</v>
      </c>
      <c r="B27" s="86" t="s">
        <v>2865</v>
      </c>
      <c r="C27" s="87" t="s">
        <v>2875</v>
      </c>
      <c r="D27" s="87" t="s">
        <v>2885</v>
      </c>
      <c r="E27" s="88">
        <v>0</v>
      </c>
      <c r="F27" s="89">
        <v>0</v>
      </c>
      <c r="G27" s="89">
        <v>0</v>
      </c>
      <c r="H27" s="89">
        <v>0</v>
      </c>
      <c r="I27" s="89">
        <v>0</v>
      </c>
      <c r="J27" s="89">
        <v>0</v>
      </c>
      <c r="K27" s="210">
        <v>0</v>
      </c>
      <c r="L27" s="210"/>
      <c r="M27" s="210" t="s">
        <v>2942</v>
      </c>
      <c r="N27" s="210"/>
      <c r="O27" s="131"/>
      <c r="Q27" t="str">
        <f>""""&amp;B27&amp;""": {
 ""Id"" : """&amp;B27&amp;""",
 ""Race"" : """&amp;A27&amp;""",
 ""Name"" : """&amp;C27&amp;""",
 ""OV"" : """&amp;D27&amp;""",
 ""Strength"" : "&amp;E27&amp;",
 ""Constitution"" : "&amp;F27&amp;",
 ""Dexterity"" : "&amp;G27&amp;",
 ""Intelligence"" : "&amp;H27&amp;",
 ""Wisdom"" : "&amp;I27&amp;",
 ""Charisma"" : "&amp;J27&amp;",
 ""Speed"" : "&amp;SUBSTITUTE(K27,",",".")&amp;",
 ""Languages"" : ["&amp;L27&amp;"],
 ""Resistances"" : ["&amp;SUBSTITUTE(M27,",",".")&amp;"],
 ""SaveAdvantages"" : ["&amp;SUBSTITUTE(M27,",",".")&amp;"],
 ""ArmorCategories"" : ["&amp;'Sous-races'!O27&amp;"]
  }"</f>
        <v>"COPPER_DRAGON":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v>
      </c>
    </row>
    <row r="28" spans="1:17">
      <c r="A28" s="84" t="s">
        <v>374</v>
      </c>
      <c r="B28" s="85" t="s">
        <v>2866</v>
      </c>
      <c r="C28" s="27" t="s">
        <v>2876</v>
      </c>
      <c r="D28" s="27" t="s">
        <v>2886</v>
      </c>
      <c r="E28" s="94">
        <v>0</v>
      </c>
      <c r="F28" s="95">
        <v>0</v>
      </c>
      <c r="G28" s="95">
        <v>0</v>
      </c>
      <c r="H28" s="95">
        <v>0</v>
      </c>
      <c r="I28" s="95">
        <v>0</v>
      </c>
      <c r="J28" s="95">
        <v>0</v>
      </c>
      <c r="K28" s="209">
        <v>0</v>
      </c>
      <c r="L28" s="209"/>
      <c r="M28" s="209" t="s">
        <v>2941</v>
      </c>
      <c r="N28" s="209"/>
      <c r="O28" s="138"/>
      <c r="Q28" t="str">
        <f>""""&amp;B28&amp;""": {
 ""Id"" : """&amp;B28&amp;""",
 ""Race"" : """&amp;A28&amp;""",
 ""Name"" : """&amp;C28&amp;""",
 ""OV"" : """&amp;D28&amp;""",
 ""Strength"" : "&amp;E28&amp;",
 ""Constitution"" : "&amp;F28&amp;",
 ""Dexterity"" : "&amp;G28&amp;",
 ""Intelligence"" : "&amp;H28&amp;",
 ""Wisdom"" : "&amp;I28&amp;",
 ""Charisma"" : "&amp;J28&amp;",
 ""Speed"" : "&amp;SUBSTITUTE(K28,",",".")&amp;",
 ""Languages"" : ["&amp;L28&amp;"],
 ""Resistances"" : ["&amp;SUBSTITUTE(M28,",",".")&amp;"],
 ""SaveAdvantages"" : ["&amp;SUBSTITUTE(M28,",",".")&amp;"],
 ""ArmorCategories"" : ["&amp;'Sous-races'!O28&amp;"]
  }"</f>
        <v>"GOLD_DRAGON":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v>
      </c>
    </row>
    <row r="29" spans="1:17">
      <c r="A29" s="106" t="s">
        <v>375</v>
      </c>
      <c r="B29" s="86" t="s">
        <v>375</v>
      </c>
      <c r="C29" s="87" t="s">
        <v>409</v>
      </c>
      <c r="D29" s="87" t="s">
        <v>399</v>
      </c>
      <c r="E29" s="88">
        <v>0</v>
      </c>
      <c r="F29" s="89">
        <v>0</v>
      </c>
      <c r="G29" s="89">
        <v>0</v>
      </c>
      <c r="H29" s="89">
        <v>0</v>
      </c>
      <c r="I29" s="89">
        <v>0</v>
      </c>
      <c r="J29" s="89">
        <v>0</v>
      </c>
      <c r="K29" s="210">
        <v>0</v>
      </c>
      <c r="L29" s="210"/>
      <c r="M29" s="210" t="s">
        <v>2941</v>
      </c>
      <c r="N29" s="210"/>
      <c r="O29" s="131"/>
      <c r="Q29" t="str">
        <f>""""&amp;B29&amp;""": {
 ""Id"" : """&amp;B29&amp;""",
 ""Race"" : """&amp;A29&amp;""",
 ""Name"" : """&amp;C29&amp;""",
 ""OV"" : """&amp;D29&amp;""",
 ""Strength"" : "&amp;E29&amp;",
 ""Constitution"" : "&amp;F29&amp;",
 ""Dexterity"" : "&amp;G29&amp;",
 ""Intelligence"" : "&amp;H29&amp;",
 ""Wisdom"" : "&amp;I29&amp;",
 ""Charisma"" : "&amp;J29&amp;",
 ""Speed"" : "&amp;SUBSTITUTE(K29,",",".")&amp;",
 ""Languages"" : ["&amp;L29&amp;"],
 ""Resistances"" : ["&amp;SUBSTITUTE(M29,",",".")&amp;"],
 ""SaveAdvantages"" : ["&amp;SUBSTITUTE(M29,",",".")&amp;"],
 ""ArmorCategories"" : ["&amp;'Sous-races'!O29&amp;"]
  }"</f>
        <v>"TIEFFLING": {
 "Id" : "TIEFFLING",
 "Race" : "TIEFFLING",
 "Name" : "Tieffelin",
 "OV" : "Tieffling",
 "Strength" : 0,
 "Constitution" : 0,
 "Dexterity" : 0,
 "Intelligence" : 0,
 "Wisdom" : 0,
 "Charisma" : 0,
 "Speed" : 0,
 "Languages" : [],
 "Resistances" : ["FIRE"],
 "SaveAdvantages" : ["FIRE"],
 "ArmorCategories" : []
  }</v>
      </c>
    </row>
    <row r="30" spans="1:17">
      <c r="A30" s="84" t="s">
        <v>376</v>
      </c>
      <c r="B30" s="85" t="s">
        <v>376</v>
      </c>
      <c r="C30" s="27" t="s">
        <v>410</v>
      </c>
      <c r="D30" s="27" t="s">
        <v>400</v>
      </c>
      <c r="E30" s="94">
        <v>0</v>
      </c>
      <c r="F30" s="95">
        <v>0</v>
      </c>
      <c r="G30" s="95">
        <v>0</v>
      </c>
      <c r="H30" s="95">
        <v>0</v>
      </c>
      <c r="I30" s="95">
        <v>0</v>
      </c>
      <c r="J30" s="95">
        <v>0</v>
      </c>
      <c r="K30" s="209">
        <v>0</v>
      </c>
      <c r="L30" s="209"/>
      <c r="M30" s="209"/>
      <c r="N30" s="209"/>
      <c r="O30" s="138"/>
      <c r="Q30" t="str">
        <f>""""&amp;B30&amp;""": {
 ""Id"" : """&amp;B30&amp;""",
 ""Race"" : """&amp;A30&amp;""",
 ""Name"" : """&amp;C30&amp;""",
 ""OV"" : """&amp;D30&amp;""",
 ""Strength"" : "&amp;E30&amp;",
 ""Constitution"" : "&amp;F30&amp;",
 ""Dexterity"" : "&amp;G30&amp;",
 ""Intelligence"" : "&amp;H30&amp;",
 ""Wisdom"" : "&amp;I30&amp;",
 ""Charisma"" : "&amp;J30&amp;",
 ""Speed"" : "&amp;SUBSTITUTE(K30,",",".")&amp;",
 ""Languages"" : ["&amp;L30&amp;"],
 ""Resistances"" : ["&amp;SUBSTITUTE(M30,",",".")&amp;"],
 ""SaveAdvantages"" : ["&amp;SUBSTITUTE(M30,",",".")&amp;"],
 ""ArmorCategories"" : ["&amp;'Sous-races'!O30&amp;"]
  }"</f>
        <v>"AARAKOCRA": {
 "Id" : "AARAKOCRA",
 "Race" : "AARAKOCRA",
 "Name" : "Aarakocra *",
 "OV" : "Aarakocra",
 "Strength" : 0,
 "Constitution" : 0,
 "Dexterity" : 0,
 "Intelligence" : 0,
 "Wisdom" : 0,
 "Charisma" : 0,
 "Speed" : 0,
 "Languages" : [],
 "Resistances" : [],
 "SaveAdvantages" : [],
 "ArmorCategories" : []
  }</v>
      </c>
    </row>
    <row r="31" spans="1:17">
      <c r="A31" s="212" t="s">
        <v>379</v>
      </c>
      <c r="B31" s="215" t="s">
        <v>379</v>
      </c>
      <c r="C31" s="133" t="s">
        <v>413</v>
      </c>
      <c r="D31" s="133" t="s">
        <v>403</v>
      </c>
      <c r="E31" s="213">
        <v>0</v>
      </c>
      <c r="F31" s="214">
        <v>0</v>
      </c>
      <c r="G31" s="214">
        <v>0</v>
      </c>
      <c r="H31" s="214">
        <v>0</v>
      </c>
      <c r="I31" s="214">
        <v>0</v>
      </c>
      <c r="J31" s="214">
        <v>0</v>
      </c>
      <c r="K31" s="216">
        <v>0</v>
      </c>
      <c r="L31" s="216"/>
      <c r="M31" s="216"/>
      <c r="N31" s="216"/>
      <c r="O31" s="137"/>
      <c r="Q31" t="str">
        <f>""""&amp;B31&amp;""": {
 ""Id"" : """&amp;B31&amp;""",
 ""Race"" : """&amp;A31&amp;""",
 ""Name"" : """&amp;C31&amp;""",
 ""OV"" : """&amp;D31&amp;""",
 ""Strength"" : "&amp;E31&amp;",
 ""Constitution"" : "&amp;F31&amp;",
 ""Dexterity"" : "&amp;G31&amp;",
 ""Intelligence"" : "&amp;H31&amp;",
 ""Wisdom"" : "&amp;I31&amp;",
 ""Charisma"" : "&amp;J31&amp;",
 ""Speed"" : "&amp;SUBSTITUTE(K31,",",".")&amp;",
 ""Languages"" : ["&amp;L31&amp;"],
 ""Resistances"" : ["&amp;SUBSTITUTE(M31,",",".")&amp;"],
 ""SaveAdvantages"" : ["&amp;SUBSTITUTE(M31,",",".")&amp;"],
 ""ArmorCategories"" : ["&amp;'Sous-races'!O31&amp;"]
  }"</f>
        <v>"GOLIATH": {
 "Id" : "GOLIATH",
 "Race" : "GOLIATH",
 "Name" : "Goliath *",
 "OV" : "Goliath",
 "Strength" : 0,
 "Constitution" : 0,
 "Dexterity" : 0,
 "Intelligence" : 0,
 "Wisdom" : 0,
 "Charisma" : 0,
 "Speed" : 0,
 "Languages" : [],
 "Resistances" : [],
 "SaveAdvantages" : [],
 "ArmorCategories" : []
  }</v>
      </c>
    </row>
    <row r="32" spans="1:17">
      <c r="A32" s="106"/>
    </row>
    <row r="33" spans="1:17">
      <c r="A33" s="106"/>
      <c r="Q33" t="str">
        <f>CONCATENATE(Q2,",
",Q3,",
",Q4,",
",Q5,",
",Q6,",
",Q7,",
",Q8,",
",Q9,",
",Q10,",
",Q11,",
",Q12,",
",Q13,",
",Q14,",
",Q15,",
",Q16,",
",Q17,",
",Q18,",
",Q19,",
",Q20,",
",Q21,",
",Q22,",
",Q23,",
",Q24,",
",Q25,",
",Q26,",
",Q27,",
",Q28,",
",Q29,",
",Q30,",
",Q31)</f>
        <v>"HIGH_ELF": {
 "Id" : "HIGH_ELF",
 "Race" : "ELF",
 "Name" : "Haut-Elfe",
 "OV" : "High-Elf",
 "Strength" : 0,
 "Constitution" : 0,
 "Dexterity" : 0,
 "Intelligence" : 1,
 "Wisdom" : 0,
 "Charisma" : 0,
 "Speed" : 0,
 "Languages" : [],
 "Resistances" : [],
 "SaveAdvantages" : [],
 "ArmorCategories" : []
  },
"WOODEN_ELF": {
 "Id" : "WOODEN_ELF",
 "Race" : "ELF",
 "Name" : "Elfe des bois",
 "OV" : "Wooden Elf",
 "Strength" : 0,
 "Constitution" : 0,
 "Dexterity" : 0,
 "Intelligence" : 0,
 "Wisdom" : 1,
 "Charisma" : 0,
 "Speed" : 10.5,
 "Languages" : [],
 "Resistances" : [],
 "SaveAdvantages" : [],
 "ArmorCategories" : []
  },
"DROW": {
 "Id" : "DROW",
 "Race" : "ELF",
 "Name" : "Elfe noir",
 "OV" : "Drow",
 "Strength" : 0,
 "Constitution" : 0,
 "Dexterity" : 0,
 "Intelligence" : 0,
 "Wisdom" : 1,
 "Charisma" : 0,
 "Speed" : 0,
 "Languages" : [],
 "Resistances" : [],
 "SaveAdvantages" : [],
 "ArmorCategories" : []
  },
"LIGHT_FOOT_HALFELIN": {
 "Id" : "LIGHT_FOOT_HALFELIN",
 "Race" : "HALFELIN",
 "Name" : "Halfelin pied-léger",
 "OV" : "Light-foot Halfelin",
 "Strength" : 0,
 "Constitution" : 0,
 "Dexterity" : 0,
 "Intelligence" : 0,
 "Wisdom" : 0,
 "Charisma" : 1,
 "Speed" : 0,
 "Languages" : [],
 "Resistances" : [],
 "SaveAdvantages" : [],
 "ArmorCategories" : []
  },
"ROBUST_HALFELIN": {
 "Id" : "ROBUST_HALFELIN",
 "Race" : "HALFELIN",
 "Name" : "Halfelin Robuste",
 "OV" : "Robust Halfelin",
 "Strength" : 0,
 "Constitution" : 1,
 "Dexterity" : 0,
 "Intelligence" : 0,
 "Wisdom" : 0,
 "Charisma" : 0,
 "Speed" : 0,
 "Languages" : [],
 "Resistances" : ["POISON"],
 "SaveAdvantages" : ["POISON"],
 "ArmorCategories" : []
  },
"HILLS_DWARF": {
 "Id" : "HILLS_DWARF",
 "Race" : "DWARF",
 "Name" : "Nain des collines",
 "OV" : "Hills Dwarf",
 "Strength" : 0,
 "Constitution" : 0,
 "Dexterity" : 0,
 "Intelligence" : 0,
 "Wisdom" : 1,
 "Charisma" : 0,
 "Speed" : 0,
 "Languages" : [],
 "Resistances" : [],
 "SaveAdvantages" : [],
 "ArmorCategories" : []
  },
"MONTAINS_DWARF": {
 "Id" : "MONTAINS_DWARF",
 "Race" : "DWARF",
 "Name" : "Nain des montagnes",
 "OV" : "Mountains Dwarf",
 "Strength" : 2,
 "Constitution" : 0,
 "Dexterity" : 0,
 "Intelligence" : 0,
 "Wisdom" : 0,
 "Charisma" : 0,
 "Speed" : 0,
 "Languages" : [],
 "Resistances" : [],
 "SaveAdvantages" : [],
 "ArmorCategories" : ["1_LIGHT", "2_MID"]
  },
"FORESTS_GNOME": {
 "Id" : "FORESTS_GNOME",
 "Race" : "GNOME",
 "Name" : "Gnome des forêts",
 "OV" : "Forests Gnome",
 "Strength" : 0,
 "Constitution" : 0,
 "Dexterity" : 1,
 "Intelligence" : 0,
 "Wisdom" : 0,
 "Charisma" : 0,
 "Speed" : 0,
 "Languages" : [],
 "Resistances" : [],
 "SaveAdvantages" : [],
 "ArmorCategories" : []
  },
"ROCKS_GNOME": {
 "Id" : "ROCKS_GNOME",
 "Race" : "GNOME",
 "Name" : "Gnome des roches",
 "OV" : "Rocks Gnome",
 "Strength" : 1,
 "Constitution" : 0,
 "Dexterity" : 0,
 "Intelligence" : 0,
 "Wisdom" : 0,
 "Charisma" : 0,
 "Speed" : 0,
 "Languages" : [],
 "Resistances" : [],
 "SaveAdvantages" : [],
 "ArmorCategories" : []
  },
"DEPTH_GNOME": {
 "Id" : "DEPTH_GNOME",
 "Race" : "GNOME",
 "Name" : "Gnome des profondeurs *",
 "OV" : "Depth Gnome",
 "Strength" : 0,
 "Constitution" : 0,
 "Dexterity" : 1,
 "Intelligence" : 0,
 "Wisdom" : 0,
 "Charisma" : 0,
 "Speed" : 0,
 "Languages" : ["DEPTH_COMMON"],
 "Resistances" : [],
 "SaveAdvantages" : [],
 "ArmorCategories" : []
  },
"AIR_GENASI": {
 "Id" : "AIR_GENASI",
 "Race" : "GENASI",
 "Name" : "Génasi de l'air",
 "OV" : "Air Genasi",
 "Strength" : 0,
 "Constitution" : 0,
 "Dexterity" : 1,
 "Intelligence" : 0,
 "Wisdom" : 0,
 "Charisma" : 0,
 "Speed" : 0,
 "Languages" : [],
 "Resistances" : [],
 "SaveAdvantages" : [],
 "ArmorCategories" : []
  },
"EARTH_GENASI": {
 "Id" : "EARTH_GENASI",
 "Race" : "GENASI",
 "Name" : "Génasi de la terre",
 "OV" : "Earth Genasi",
 "Strength" : 1,
 "Constitution" : 0,
 "Dexterity" : 0,
 "Intelligence" : 0,
 "Wisdom" : 0,
 "Charisma" : 0,
 "Speed" : 0,
 "Languages" : [],
 "Resistances" : [],
 "SaveAdvantages" : [],
 "ArmorCategories" : []
  },
"FIRE_GENASI": {
 "Id" : "FIRE_GENASI",
 "Race" : "GENASI",
 "Name" : "Génasi du feu",
 "OV" : "Fire Genasi",
 "Strength" : 0,
 "Constitution" : 0,
 "Dexterity" : 0,
 "Intelligence" : 1,
 "Wisdom" : 0,
 "Charisma" : 0,
 "Speed" : 0,
 "Languages" : [],
 "Resistances" : ["FIRE"],
 "SaveAdvantages" : ["FIRE"],
 "ArmorCategories" : []
  },
"WATER_GENASI": {
 "Id" : "WATER_GENASI",
 "Race" : "GENASI",
 "Name" : "Génasi de l'eau",
 "OV" : "Water Genasi",
 "Strength" : 0,
 "Constitution" : 0,
 "Dexterity" : 0,
 "Intelligence" : 0,
 "Wisdom" : 1,
 "Charisma" : 0,
 "Speed" : 0,
 "Languages" : [],
 "Resistances" : ["ACID"],
 "SaveAdvantages" : ["ACID"],
 "ArmorCategories" : []
  },
"HUMAN": {
 "Id" : "HUMAN",
 "Race" : "HUMAN",
 "Name" : "Humain",
 "OV" : "Human",
 "Strength" : 0,
 "Constitution" : 0,
 "Dexterity" : 0,
 "Intelligence" : 0,
 "Wisdom" : 0,
 "Charisma" : 0,
 "Speed" : 0,
 "Languages" : [],
 "Resistances" : [],
 "SaveAdvantages" : [],
 "ArmorCategories" : []
  },
"HALF_ELF": {
 "Id" : "HALF_ELF",
 "Race" : "HALF_ELF",
 "Name" : "Demi-Elfe",
 "OV" : "Half-Elf",
 "Strength" : 0,
 "Constitution" : 0,
 "Dexterity" : 0,
 "Intelligence" : 0,
 "Wisdom" : 0,
 "Charisma" : 0,
 "Speed" : 0,
 "Languages" : [],
 "Resistances" : [],
 "SaveAdvantages" : [],
 "ArmorCategories" : []
  },
"HALF_ORC": {
 "Id" : "HALF_ORC",
 "Race" : "HALF_ORC",
 "Name" : "Demi-Orque",
 "OV" : "Half-Orc",
 "Strength" : 0,
 "Constitution" : 0,
 "Dexterity" : 0,
 "Intelligence" : 0,
 "Wisdom" : 0,
 "Charisma" : 0,
 "Speed" : 0,
 "Languages" : [],
 "Resistances" : [],
 "SaveAdvantages" : [],
 "ArmorCategories" : []
  },
"WHITE_DRAGON": {
 "Id" : "WHITE_DRAGON",
 "Race" : "DRAGON_BORN",
 "Name" : "Drakéide - Ascendence dragon blanc",
 "OV" : "Dragon Born - Ascending white dragon",
 "Strength" : 0,
 "Constitution" : 0,
 "Dexterity" : 0,
 "Intelligence" : 0,
 "Wisdom" : 0,
 "Charisma" : 0,
 "Speed" : 0,
 "Languages" : [],
 "Resistances" : ["Cold"],
 "SaveAdvantages" : ["Cold"],
 "ArmorCategories" : []
  },
"BLUE_DRAGON": {
 "Id" : "BLUE_DRAGON",
 "Race" : "DRAGON_BORN",
 "Name" : "Drakéide - Ascendence dragon bleu",
 "OV" : "Dragon Born - Ascending blue dragon",
 "Strength" : 0,
 "Constitution" : 0,
 "Dexterity" : 0,
 "Intelligence" : 0,
 "Wisdom" : 0,
 "Charisma" : 0,
 "Speed" : 0,
 "Languages" : [],
 "Resistances" : ["LIGHTNING"],
 "SaveAdvantages" : ["LIGHTNING"],
 "ArmorCategories" : []
  },
"BLACK_DRAGON": {
 "Id" : "BLACK_DRAGON",
 "Race" : "DRAGON_BORN",
 "Name" : "Drakéide - Ascendence dragon noir",
 "OV" : "Dragon Born - Ascending black dragon",
 "Strength" : 0,
 "Constitution" : 0,
 "Dexterity" : 0,
 "Intelligence" : 0,
 "Wisdom" : 0,
 "Charisma" : 0,
 "Speed" : 0,
 "Languages" : [],
 "Resistances" : ["ACID"],
 "SaveAdvantages" : ["ACID"],
 "ArmorCategories" : []
  },
"RED_DRAGON": {
 "Id" : "RED_DRAGON",
 "Race" : "DRAGON_BORN",
 "Name" : "Drakéide - Ascendence dragon rouge",
 "OV" : "Dragon Born - Ascending red dragon",
 "Strength" : 0,
 "Constitution" : 0,
 "Dexterity" : 0,
 "Intelligence" : 0,
 "Wisdom" : 0,
 "Charisma" : 0,
 "Speed" : 0,
 "Languages" : [],
 "Resistances" : ["FIRE"],
 "SaveAdvantages" : ["FIRE"],
 "ArmorCategories" : []
  },
"GREEN_DRAGON": {
 "Id" : "GREEN_DRAGON",
 "Race" : "DRAGON_BORN",
 "Name" : "Drakéide - Ascendence dragon vert",
 "OV" : "Dragon Born - Ascending green dragon",
 "Strength" : 0,
 "Constitution" : 0,
 "Dexterity" : 0,
 "Intelligence" : 0,
 "Wisdom" : 0,
 "Charisma" : 0,
 "Speed" : 0,
 "Languages" : [],
 "Resistances" : ["POISON"],
 "SaveAdvantages" : ["POISON"],
 "ArmorCategories" : []
  },
"BRASS_DRAGON": {
 "Id" : "BRASS_DRAGON",
 "Race" : "DRAGON_BORN",
 "Name" : "Drakéide - Ascendence dragon Airain",
 "OV" : "Dragon Born - Ascending brass dragon",
 "Strength" : 0,
 "Constitution" : 0,
 "Dexterity" : 0,
 "Intelligence" : 0,
 "Wisdom" : 0,
 "Charisma" : 0,
 "Speed" : 0,
 "Languages" : [],
 "Resistances" : ["FIRE"],
 "SaveAdvantages" : ["FIRE"],
 "ArmorCategories" : []
  },
"SILVER_DRAGON": {
 "Id" : "SILVER_DRAGON",
 "Race" : "DRAGON_BORN",
 "Name" : "Drakéide - Ascendence dragon argent",
 "OV" : "Dragon Born - Ascending silver dragon",
 "Strength" : 0,
 "Constitution" : 0,
 "Dexterity" : 0,
 "Intelligence" : 0,
 "Wisdom" : 0,
 "Charisma" : 0,
 "Speed" : 0,
 "Languages" : [],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"Languages" : [],
 "Resistances" : ["LIGHTNING"],
 "SaveAdvantages" : ["LIGHTNING"],
 "ArmorCategories" : []
  },
"COPPER_DRAGON": {
 "Id" : "COPPER_DRAGON",
 "Race" : "DRAGON_BORN",
 "Name" : "Drakéide - Ascendence dragon cuivre",
 "OV" : "Dragon Born - Ascending copper dragon",
 "Strength" : 0,
 "Constitution" : 0,
 "Dexterity" : 0,
 "Intelligence" : 0,
 "Wisdom" : 0,
 "Charisma" : 0,
 "Speed" : 0,
 "Languages" : [],
 "Resistances" : ["ACID"],
 "SaveAdvantages" : ["ACID"],
 "ArmorCategories" : []
  },
"GOLD_DRAGON": {
 "Id" : "GOLD_DRAGON",
 "Race" : "DRAGON_BORN",
 "Name" : "Drakéide - Ascendence dragon or",
 "OV" : "Dragon Born - Ascending gold dragon",
 "Strength" : 0,
 "Constitution" : 0,
 "Dexterity" : 0,
 "Intelligence" : 0,
 "Wisdom" : 0,
 "Charisma" : 0,
 "Speed" : 0,
 "Languages" : [],
 "Resistances" : ["FIRE"],
 "SaveAdvantages" : ["FIRE"],
 "ArmorCategories" : []
  },
"TIEFFLING": {
 "Id" : "TIEFFLING",
 "Race" : "TIEFFLING",
 "Name" : "Tieffelin",
 "OV" : "Tieffling",
 "Strength" : 0,
 "Constitution" : 0,
 "Dexterity" : 0,
 "Intelligence" : 0,
 "Wisdom" : 0,
 "Charisma" : 0,
 "Speed" : 0,
 "Languages" : [],
 "Resistances" : ["FIRE"],
 "SaveAdvantages" : ["FIRE"],
 "ArmorCategories" : []
  },
"AARAKOCRA": {
 "Id" : "AARAKOCRA",
 "Race" : "AARAKOCRA",
 "Name" : "Aarakocra *",
 "OV" : "Aarakocra",
 "Strength" : 0,
 "Constitution" : 0,
 "Dexterity" : 0,
 "Intelligence" : 0,
 "Wisdom" : 0,
 "Charisma" : 0,
 "Speed" : 0,
 "Languages" : [],
 "Resistances" : [],
 "SaveAdvantages" : [],
 "ArmorCategories" : []
  },
"GOLIATH": {
 "Id" : "GOLIATH",
 "Race" : "GOLIATH",
 "Name" : "Goliath *",
 "OV" : "Goliath",
 "Strength" : 0,
 "Constitution" : 0,
 "Dexterity" : 0,
 "Intelligence" : 0,
 "Wisdom" : 0,
 "Charisma" : 0,
 "Speed" : 0,
 "Languages" : [],
 "Resistances" : [],
 "SaveAdvantages" : [],
 "ArmorCategories" : []
  }</v>
      </c>
    </row>
    <row r="34" spans="1:17">
      <c r="A34" s="106"/>
    </row>
    <row r="35" spans="1:17">
      <c r="A35" s="106"/>
    </row>
    <row r="36" spans="1:17">
      <c r="A36" s="106"/>
    </row>
    <row r="37" spans="1:17">
      <c r="A37" s="106"/>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6"/>
  <sheetViews>
    <sheetView workbookViewId="0">
      <pane xSplit="1" ySplit="1" topLeftCell="B2" activePane="bottomRight" state="frozenSplit"/>
      <selection pane="topRight" activeCell="O1" sqref="O1"/>
      <selection pane="bottomLeft" activeCell="A23" sqref="A23"/>
      <selection pane="bottomRight" activeCell="K15" sqref="K14:K15"/>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9.5703125" customWidth="1"/>
    <col min="11" max="12" width="16.140625" customWidth="1"/>
    <col min="14" max="14" width="16.42578125" customWidth="1"/>
    <col min="15" max="15" width="17.42578125" customWidth="1"/>
    <col min="16" max="16" width="21.7109375" customWidth="1"/>
    <col min="17" max="17" width="23.42578125" customWidth="1"/>
    <col min="18" max="18" width="17.425781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75" t="s">
        <v>451</v>
      </c>
      <c r="B1" s="96" t="s">
        <v>13</v>
      </c>
      <c r="C1" s="20" t="s">
        <v>15</v>
      </c>
      <c r="D1" s="20" t="s">
        <v>11</v>
      </c>
      <c r="E1" s="20" t="s">
        <v>10</v>
      </c>
      <c r="F1" s="20" t="s">
        <v>6</v>
      </c>
      <c r="G1" s="20" t="s">
        <v>7</v>
      </c>
      <c r="H1" s="20" t="s">
        <v>8</v>
      </c>
      <c r="I1" s="21" t="s">
        <v>9</v>
      </c>
      <c r="J1" s="139" t="s">
        <v>1275</v>
      </c>
      <c r="K1" s="139" t="s">
        <v>3087</v>
      </c>
      <c r="L1" s="139" t="s">
        <v>3088</v>
      </c>
      <c r="M1" s="139" t="s">
        <v>1134</v>
      </c>
      <c r="N1" s="139" t="s">
        <v>1256</v>
      </c>
      <c r="O1" s="181" t="s">
        <v>1257</v>
      </c>
      <c r="P1" s="139" t="s">
        <v>3075</v>
      </c>
      <c r="Q1" s="139" t="s">
        <v>3076</v>
      </c>
      <c r="R1" s="139" t="s">
        <v>3082</v>
      </c>
      <c r="S1" s="139" t="s">
        <v>2788</v>
      </c>
      <c r="T1" s="139" t="s">
        <v>2789</v>
      </c>
      <c r="U1" s="139" t="s">
        <v>2792</v>
      </c>
      <c r="V1" s="139" t="s">
        <v>2946</v>
      </c>
      <c r="W1" s="139" t="s">
        <v>1096</v>
      </c>
      <c r="X1" s="181" t="s">
        <v>2856</v>
      </c>
      <c r="Y1" s="93"/>
    </row>
    <row r="2" spans="1:26">
      <c r="A2" s="99" t="s">
        <v>380</v>
      </c>
      <c r="B2" s="97" t="s">
        <v>426</v>
      </c>
      <c r="C2" s="97" t="s">
        <v>414</v>
      </c>
      <c r="D2" s="98">
        <v>0</v>
      </c>
      <c r="E2" s="98">
        <v>0</v>
      </c>
      <c r="F2" s="98">
        <v>0</v>
      </c>
      <c r="G2" s="98">
        <v>0</v>
      </c>
      <c r="H2" s="98">
        <v>0</v>
      </c>
      <c r="I2" s="98">
        <v>0</v>
      </c>
      <c r="J2" s="23" t="s">
        <v>3085</v>
      </c>
      <c r="K2" s="23" t="s">
        <v>3059</v>
      </c>
      <c r="L2" s="23"/>
      <c r="M2" s="179">
        <v>12</v>
      </c>
      <c r="N2" s="179" t="s">
        <v>1259</v>
      </c>
      <c r="O2" s="179"/>
      <c r="P2" s="179" t="s">
        <v>1139</v>
      </c>
      <c r="Q2" s="249">
        <v>3</v>
      </c>
      <c r="R2" s="179" t="s">
        <v>3059</v>
      </c>
      <c r="S2" s="179" t="s">
        <v>2796</v>
      </c>
      <c r="T2" s="179"/>
      <c r="U2" s="179" t="s">
        <v>2890</v>
      </c>
      <c r="V2" s="179"/>
      <c r="W2" s="179"/>
      <c r="X2" s="141" t="s">
        <v>2892</v>
      </c>
      <c r="Y2" s="89"/>
      <c r="Z2" t="str">
        <f>""""&amp;A2&amp;""":  {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""MultiSpecialisation"" : "&amp;R2&amp;" ,
 ""WeaponCategories"" : ["&amp;S2&amp;"],
 ""Weapons"" : ["&amp;T2&amp;"],
 ""ArmorCategories"" : ["&amp;U2&amp;"],
 ""Saves"" : ["&amp;X2&amp;"],
 ""Objects"" : ["&amp;V2&amp;"],
 ""StartingObjects"" : ["&amp;W2&amp;"]
  }"</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v>
      </c>
    </row>
    <row r="3" spans="1:26">
      <c r="A3" s="79" t="s">
        <v>381</v>
      </c>
      <c r="B3" s="71" t="s">
        <v>427</v>
      </c>
      <c r="C3" s="71" t="s">
        <v>415</v>
      </c>
      <c r="D3" s="22">
        <v>0</v>
      </c>
      <c r="E3" s="22">
        <v>0</v>
      </c>
      <c r="F3" s="22">
        <v>0</v>
      </c>
      <c r="G3" s="22">
        <v>0</v>
      </c>
      <c r="H3" s="22">
        <v>0</v>
      </c>
      <c r="I3" s="22">
        <v>0</v>
      </c>
      <c r="J3" s="22"/>
      <c r="K3" s="22"/>
      <c r="L3" s="22"/>
      <c r="M3" s="180">
        <v>8</v>
      </c>
      <c r="N3" s="180"/>
      <c r="O3" s="180"/>
      <c r="P3" s="180" t="s">
        <v>3077</v>
      </c>
      <c r="Q3" s="250">
        <v>3</v>
      </c>
      <c r="R3" s="180" t="s">
        <v>3059</v>
      </c>
      <c r="S3" s="180" t="s">
        <v>2790</v>
      </c>
      <c r="T3" s="180" t="s">
        <v>2793</v>
      </c>
      <c r="U3" s="180" t="s">
        <v>2889</v>
      </c>
      <c r="V3" s="180"/>
      <c r="W3" s="180"/>
      <c r="X3" s="142" t="s">
        <v>2894</v>
      </c>
      <c r="Y3" s="89"/>
      <c r="Z3" t="str">
        <f t="shared" ref="Z3:Z12" si="0">""""&amp;A3&amp;""":  {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""MultiSpecialisation"" : "&amp;R3&amp;" ,
 ""WeaponCategories"" : ["&amp;S3&amp;"],
 ""Weapons"" : ["&amp;T3&amp;"],
 ""ArmorCategories"" : ["&amp;U3&amp;"],
 ""Saves"" : ["&amp;X3&amp;"],
 ""Objects"" : ["&amp;V3&amp;"],
 ""StartingObjects"" : ["&amp;W3&amp;"]
  }"</f>
        <v>"BARD":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v>
      </c>
    </row>
    <row r="4" spans="1:26">
      <c r="A4" s="84" t="s">
        <v>382</v>
      </c>
      <c r="B4" s="27" t="s">
        <v>428</v>
      </c>
      <c r="C4" s="27" t="s">
        <v>416</v>
      </c>
      <c r="D4" s="23">
        <v>0</v>
      </c>
      <c r="E4" s="23">
        <v>0</v>
      </c>
      <c r="F4" s="23">
        <v>0</v>
      </c>
      <c r="G4" s="23">
        <v>0</v>
      </c>
      <c r="H4" s="23">
        <v>0</v>
      </c>
      <c r="I4" s="23">
        <v>0</v>
      </c>
      <c r="J4" s="23"/>
      <c r="K4" s="23"/>
      <c r="L4" s="23"/>
      <c r="M4" s="179">
        <v>8</v>
      </c>
      <c r="N4" s="179"/>
      <c r="O4" s="179"/>
      <c r="P4" s="179" t="s">
        <v>3078</v>
      </c>
      <c r="Q4" s="249">
        <v>1</v>
      </c>
      <c r="R4" s="179" t="s">
        <v>3059</v>
      </c>
      <c r="S4" s="179" t="s">
        <v>2790</v>
      </c>
      <c r="T4" s="179"/>
      <c r="U4" s="179" t="s">
        <v>2890</v>
      </c>
      <c r="V4" s="179"/>
      <c r="W4" s="179"/>
      <c r="X4" s="141" t="s">
        <v>2896</v>
      </c>
      <c r="Y4" s="89"/>
      <c r="Z4" t="str">
        <f t="shared" si="0"/>
        <v>"CLERK":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v>
      </c>
    </row>
    <row r="5" spans="1:26">
      <c r="A5" s="79" t="s">
        <v>383</v>
      </c>
      <c r="B5" s="71" t="s">
        <v>429</v>
      </c>
      <c r="C5" s="71" t="s">
        <v>417</v>
      </c>
      <c r="D5" s="22">
        <v>0</v>
      </c>
      <c r="E5" s="22">
        <v>0</v>
      </c>
      <c r="F5" s="22">
        <v>0</v>
      </c>
      <c r="G5" s="22">
        <v>0</v>
      </c>
      <c r="H5" s="22">
        <v>0</v>
      </c>
      <c r="I5" s="22">
        <v>0</v>
      </c>
      <c r="J5" s="22"/>
      <c r="K5" s="22"/>
      <c r="L5" s="22"/>
      <c r="M5" s="180">
        <v>8</v>
      </c>
      <c r="N5" s="180"/>
      <c r="O5" s="180"/>
      <c r="P5" s="180" t="s">
        <v>3079</v>
      </c>
      <c r="Q5" s="250">
        <v>2</v>
      </c>
      <c r="R5" s="180" t="s">
        <v>3059</v>
      </c>
      <c r="S5" s="180"/>
      <c r="T5" s="180" t="s">
        <v>2795</v>
      </c>
      <c r="U5" s="180" t="s">
        <v>2890</v>
      </c>
      <c r="V5" s="180" t="s">
        <v>2945</v>
      </c>
      <c r="W5" s="180" t="s">
        <v>2945</v>
      </c>
      <c r="X5" s="142" t="s">
        <v>2897</v>
      </c>
      <c r="Y5" s="89"/>
      <c r="Z5" t="str">
        <f t="shared" si="0"/>
        <v>"DRUID":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v>
      </c>
    </row>
    <row r="6" spans="1:26">
      <c r="A6" s="84" t="s">
        <v>384</v>
      </c>
      <c r="B6" s="27" t="s">
        <v>430</v>
      </c>
      <c r="C6" s="27" t="s">
        <v>418</v>
      </c>
      <c r="D6" s="23">
        <v>0</v>
      </c>
      <c r="E6" s="23">
        <v>0</v>
      </c>
      <c r="F6" s="23">
        <v>0</v>
      </c>
      <c r="G6" s="23">
        <v>0</v>
      </c>
      <c r="H6" s="23">
        <v>0</v>
      </c>
      <c r="I6" s="23">
        <v>0</v>
      </c>
      <c r="J6" s="23"/>
      <c r="K6" s="23"/>
      <c r="L6" s="23"/>
      <c r="M6" s="179">
        <v>6</v>
      </c>
      <c r="N6" s="179" t="s">
        <v>1258</v>
      </c>
      <c r="O6" s="179"/>
      <c r="P6" s="179" t="s">
        <v>3080</v>
      </c>
      <c r="Q6" s="249">
        <v>1</v>
      </c>
      <c r="R6" s="179" t="s">
        <v>3059</v>
      </c>
      <c r="S6" s="179"/>
      <c r="T6" s="179" t="s">
        <v>2794</v>
      </c>
      <c r="U6" s="179"/>
      <c r="V6" s="179"/>
      <c r="W6" s="179"/>
      <c r="X6" s="141" t="s">
        <v>2898</v>
      </c>
      <c r="Y6" s="89"/>
      <c r="Z6" t="str">
        <f t="shared" si="0"/>
        <v>"SORCERER":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v>
      </c>
    </row>
    <row r="7" spans="1:26">
      <c r="A7" s="79" t="s">
        <v>385</v>
      </c>
      <c r="B7" s="71" t="s">
        <v>431</v>
      </c>
      <c r="C7" s="71" t="s">
        <v>419</v>
      </c>
      <c r="D7" s="22">
        <v>0</v>
      </c>
      <c r="E7" s="22">
        <v>0</v>
      </c>
      <c r="F7" s="22">
        <v>0</v>
      </c>
      <c r="G7" s="22">
        <v>0</v>
      </c>
      <c r="H7" s="22">
        <v>0</v>
      </c>
      <c r="I7" s="22">
        <v>0</v>
      </c>
      <c r="J7" s="22"/>
      <c r="K7" s="22"/>
      <c r="L7" s="22"/>
      <c r="M7" s="180">
        <v>10</v>
      </c>
      <c r="N7" s="180"/>
      <c r="O7" s="180"/>
      <c r="P7" s="252" t="s">
        <v>3081</v>
      </c>
      <c r="Q7" s="250">
        <v>1</v>
      </c>
      <c r="R7" s="180" t="s">
        <v>3058</v>
      </c>
      <c r="S7" s="180" t="s">
        <v>2796</v>
      </c>
      <c r="T7" s="180"/>
      <c r="U7" s="180" t="s">
        <v>2891</v>
      </c>
      <c r="V7" s="180"/>
      <c r="W7" s="180"/>
      <c r="X7" s="142" t="s">
        <v>2892</v>
      </c>
      <c r="Y7" s="89"/>
      <c r="Z7" t="str">
        <f t="shared" si="0"/>
        <v>"WARRIOR":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v>
      </c>
    </row>
    <row r="8" spans="1:26">
      <c r="A8" s="84" t="s">
        <v>386</v>
      </c>
      <c r="B8" s="27" t="s">
        <v>432</v>
      </c>
      <c r="C8" s="27" t="s">
        <v>420</v>
      </c>
      <c r="D8" s="23">
        <v>0</v>
      </c>
      <c r="E8" s="23">
        <v>0</v>
      </c>
      <c r="F8" s="23">
        <v>0</v>
      </c>
      <c r="G8" s="23">
        <v>0</v>
      </c>
      <c r="H8" s="23">
        <v>0</v>
      </c>
      <c r="I8" s="23">
        <v>0</v>
      </c>
      <c r="J8" s="23"/>
      <c r="K8" s="23"/>
      <c r="L8" s="23"/>
      <c r="M8" s="179">
        <v>6</v>
      </c>
      <c r="N8" s="179"/>
      <c r="O8" s="179"/>
      <c r="P8" s="179" t="s">
        <v>3083</v>
      </c>
      <c r="Q8" s="249">
        <v>2</v>
      </c>
      <c r="R8" s="179" t="s">
        <v>3059</v>
      </c>
      <c r="S8" s="179"/>
      <c r="T8" s="179" t="s">
        <v>2794</v>
      </c>
      <c r="U8" s="179"/>
      <c r="V8" s="179"/>
      <c r="W8" s="179" t="s">
        <v>2947</v>
      </c>
      <c r="X8" s="141" t="s">
        <v>2897</v>
      </c>
      <c r="Y8" s="89"/>
      <c r="Z8" t="str">
        <f t="shared" si="0"/>
        <v>"MAGICIAN":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v>
      </c>
    </row>
    <row r="9" spans="1:26">
      <c r="A9" s="79" t="s">
        <v>388</v>
      </c>
      <c r="B9" s="71" t="s">
        <v>207</v>
      </c>
      <c r="C9" s="71" t="s">
        <v>421</v>
      </c>
      <c r="D9" s="22">
        <v>0</v>
      </c>
      <c r="E9" s="22">
        <v>0</v>
      </c>
      <c r="F9" s="22">
        <v>0</v>
      </c>
      <c r="G9" s="22">
        <v>0</v>
      </c>
      <c r="H9" s="22">
        <v>0</v>
      </c>
      <c r="I9" s="22">
        <v>0</v>
      </c>
      <c r="J9" s="22" t="s">
        <v>3086</v>
      </c>
      <c r="K9" s="22" t="s">
        <v>3059</v>
      </c>
      <c r="L9" s="22" t="s">
        <v>3059</v>
      </c>
      <c r="M9" s="180">
        <v>8</v>
      </c>
      <c r="N9" s="180" t="s">
        <v>236</v>
      </c>
      <c r="O9" s="180" t="s">
        <v>1260</v>
      </c>
      <c r="P9" s="180" t="s">
        <v>277</v>
      </c>
      <c r="Q9" s="250">
        <v>3</v>
      </c>
      <c r="R9" s="180" t="s">
        <v>3059</v>
      </c>
      <c r="S9" s="180" t="s">
        <v>2790</v>
      </c>
      <c r="T9" s="180" t="s">
        <v>2791</v>
      </c>
      <c r="U9" s="180"/>
      <c r="V9" s="180"/>
      <c r="W9" s="180"/>
      <c r="X9" s="142" t="s">
        <v>2893</v>
      </c>
      <c r="Y9" s="89"/>
      <c r="Z9" t="str">
        <f t="shared" si="0"/>
        <v>"MONK":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v>
      </c>
    </row>
    <row r="10" spans="1:26">
      <c r="A10" s="84" t="s">
        <v>12</v>
      </c>
      <c r="B10" s="27" t="s">
        <v>422</v>
      </c>
      <c r="C10" s="27" t="s">
        <v>422</v>
      </c>
      <c r="D10" s="23">
        <v>0</v>
      </c>
      <c r="E10" s="23">
        <v>0</v>
      </c>
      <c r="F10" s="23">
        <v>0</v>
      </c>
      <c r="G10" s="23">
        <v>0</v>
      </c>
      <c r="H10" s="23">
        <v>0</v>
      </c>
      <c r="I10" s="23">
        <v>0</v>
      </c>
      <c r="J10" s="23"/>
      <c r="K10" s="23"/>
      <c r="L10" s="23"/>
      <c r="M10" s="179">
        <v>10</v>
      </c>
      <c r="N10" s="179"/>
      <c r="O10" s="179"/>
      <c r="P10" s="253" t="s">
        <v>3081</v>
      </c>
      <c r="Q10" s="249">
        <v>2</v>
      </c>
      <c r="R10" s="179" t="s">
        <v>3059</v>
      </c>
      <c r="S10" s="190" t="s">
        <v>2796</v>
      </c>
      <c r="T10" s="179"/>
      <c r="U10" s="179" t="s">
        <v>2891</v>
      </c>
      <c r="V10" s="179"/>
      <c r="W10" s="179"/>
      <c r="X10" s="141" t="s">
        <v>2896</v>
      </c>
      <c r="Y10" s="89"/>
      <c r="Z10" t="str">
        <f t="shared" si="0"/>
        <v>"PALADIN":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v>
      </c>
    </row>
    <row r="11" spans="1:26">
      <c r="A11" s="79" t="s">
        <v>389</v>
      </c>
      <c r="B11" s="71" t="s">
        <v>433</v>
      </c>
      <c r="C11" s="71" t="s">
        <v>423</v>
      </c>
      <c r="D11" s="22">
        <v>0</v>
      </c>
      <c r="E11" s="22">
        <v>0</v>
      </c>
      <c r="F11" s="22">
        <v>0</v>
      </c>
      <c r="G11" s="22">
        <v>0</v>
      </c>
      <c r="H11" s="22">
        <v>0</v>
      </c>
      <c r="I11" s="22">
        <v>0</v>
      </c>
      <c r="J11" s="22"/>
      <c r="K11" s="22"/>
      <c r="L11" s="22"/>
      <c r="M11" s="180">
        <v>10</v>
      </c>
      <c r="N11" s="180"/>
      <c r="O11" s="180"/>
      <c r="P11" s="252" t="s">
        <v>3081</v>
      </c>
      <c r="Q11" s="250">
        <v>2</v>
      </c>
      <c r="R11" s="180" t="s">
        <v>3059</v>
      </c>
      <c r="S11" s="180" t="s">
        <v>2796</v>
      </c>
      <c r="T11" s="180"/>
      <c r="U11" s="218" t="s">
        <v>2890</v>
      </c>
      <c r="V11" s="218" t="s">
        <v>2948</v>
      </c>
      <c r="W11" s="218" t="s">
        <v>2948</v>
      </c>
      <c r="X11" s="191" t="s">
        <v>2893</v>
      </c>
      <c r="Y11" s="89"/>
      <c r="Z11" t="str">
        <f t="shared" si="0"/>
        <v>"PROWLER":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v>
      </c>
    </row>
    <row r="12" spans="1:26">
      <c r="A12" s="84" t="s">
        <v>390</v>
      </c>
      <c r="B12" s="27" t="s">
        <v>434</v>
      </c>
      <c r="C12" s="27" t="s">
        <v>424</v>
      </c>
      <c r="D12" s="23">
        <v>0</v>
      </c>
      <c r="E12" s="23">
        <v>0</v>
      </c>
      <c r="F12" s="23">
        <v>0</v>
      </c>
      <c r="G12" s="23">
        <v>0</v>
      </c>
      <c r="H12" s="23">
        <v>0</v>
      </c>
      <c r="I12" s="23">
        <v>0</v>
      </c>
      <c r="J12" s="23"/>
      <c r="K12" s="23"/>
      <c r="L12" s="23"/>
      <c r="M12" s="179">
        <v>8</v>
      </c>
      <c r="N12" s="179"/>
      <c r="O12" s="179" t="s">
        <v>1239</v>
      </c>
      <c r="P12" s="179" t="s">
        <v>1222</v>
      </c>
      <c r="Q12" s="249">
        <v>3</v>
      </c>
      <c r="R12" s="179" t="s">
        <v>3059</v>
      </c>
      <c r="S12" s="179" t="s">
        <v>2790</v>
      </c>
      <c r="T12" s="179" t="s">
        <v>2793</v>
      </c>
      <c r="U12" s="179" t="s">
        <v>2889</v>
      </c>
      <c r="V12" s="179"/>
      <c r="W12" s="179"/>
      <c r="X12" s="141" t="s">
        <v>2895</v>
      </c>
      <c r="Y12" s="89"/>
      <c r="Z12" t="str">
        <f t="shared" si="0"/>
        <v>"WILY":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v>
      </c>
    </row>
    <row r="13" spans="1:26">
      <c r="A13" s="82" t="s">
        <v>387</v>
      </c>
      <c r="B13" s="72" t="s">
        <v>435</v>
      </c>
      <c r="C13" s="72" t="s">
        <v>425</v>
      </c>
      <c r="D13" s="24">
        <v>0</v>
      </c>
      <c r="E13" s="24">
        <v>0</v>
      </c>
      <c r="F13" s="24">
        <v>0</v>
      </c>
      <c r="G13" s="24">
        <v>0</v>
      </c>
      <c r="H13" s="24">
        <v>0</v>
      </c>
      <c r="I13" s="24">
        <v>0</v>
      </c>
      <c r="J13" s="24"/>
      <c r="K13" s="24"/>
      <c r="L13" s="24"/>
      <c r="M13" s="182">
        <v>8</v>
      </c>
      <c r="N13" s="182"/>
      <c r="O13" s="182"/>
      <c r="P13" s="182" t="s">
        <v>3084</v>
      </c>
      <c r="Q13" s="251">
        <v>1</v>
      </c>
      <c r="R13" s="182" t="s">
        <v>3059</v>
      </c>
      <c r="S13" s="182" t="s">
        <v>2790</v>
      </c>
      <c r="T13" s="182"/>
      <c r="U13" s="219" t="s">
        <v>2889</v>
      </c>
      <c r="V13" s="219"/>
      <c r="W13" s="219"/>
      <c r="X13" s="192" t="s">
        <v>2896</v>
      </c>
      <c r="Y13" s="89"/>
      <c r="Z13" t="str">
        <f>""""&amp;A13&amp;""":  {
 ""Name"" : """&amp;B13&amp;""",
 ""OV"" : """&amp;C13&amp;""",
 ""Strength"" : "&amp;D13&amp;",
 ""Constitution"" : "&amp;E13&amp;",
 ""Dexterity"" : "&amp;F13&amp;",
 ""Intelligence"" : "&amp;G13&amp;",
 ""Wisdom"" : "&amp;H13&amp;",
 ""Charisma"" : "&amp;I13&amp;",
 ""ACBonus"" : """&amp;J13&amp;""",
 "&amp;IF(ISBLANK(K13),"","""ACBonusArmor"" : "&amp;K13&amp;",")
 &amp;IF(ISBLANK(L13),"","""ACBonusShield"" : "&amp;L13&amp;",")&amp;"
 ""HD"" : "&amp;M13&amp;",
 ""SpecialsName"" : """&amp;N13&amp;""",
 ""BonusAttackName"" : """&amp;O13&amp;""",
 ""SpecialisationName"" : """&amp;P13&amp;""",
 ""SpecialisationLevel"" : "&amp;Q13&amp;",
 ""MultiSpecialisation"" : "&amp;R13&amp;" ,
 ""WeaponCategories"" : ["&amp;S13&amp;"],
 ""Weapons"" : ["&amp;T13&amp;"],
 ""ArmorCategories"" : ["&amp;U13&amp;"],
 ""Saves"" : ["&amp;X13&amp;"],
 ""Objects"" : ["&amp;V13&amp;"],
 ""StartingObjects"" : ["&amp;W13&amp;"]
  }"</f>
        <v>"WIZARD":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4" spans="1:26">
      <c r="M14" s="140"/>
      <c r="N14" s="140"/>
      <c r="O14" s="140"/>
      <c r="P14" s="140"/>
      <c r="Q14" s="140"/>
      <c r="R14" s="140"/>
      <c r="S14" s="140"/>
      <c r="T14" s="140"/>
      <c r="U14" s="140"/>
      <c r="V14" s="140"/>
      <c r="W14" s="140"/>
      <c r="X14" s="140"/>
    </row>
    <row r="15" spans="1:26">
      <c r="Z15" t="str">
        <f>CONCATENATE(Z2,",
",Z3,",
",Z4,",
",Z5,",
",Z6,",
",Z7,",
",Z8,",
",Z9,",
",Z10,",
",Z11,",
",Z12,",
",Z13)</f>
        <v>"BARBARIAN":  {
 "Name" : "Barbare",
 "OV" : "Barbarian",
 "Strength" : 0,
 "Constitution" : 0,
 "Dexterity" : 0,
 "Intelligence" : 0,
 "Wisdom" : 0,
 "Charisma" : 0,
 "ACBonus" : "CON",
 "ACBonusArmor" : false,
 "HD" : 12,
 "SpecialsName" : "Rage",
 "BonusAttackName" : "",
 "SpecialisationName" : "Voie primitive",
 "SpecialisationLevel" : 3,
 "MultiSpecialisation" : false ,
 "WeaponCategories" : ["C_MEL", "C_DIS", "W_MEL", "W_DIS"],
 "Weapons" : [],
 "ArmorCategories" : ["1_LIGHT", "2_MID",  "0_SHIELD"],
 "Saves" : ["FOR", "CON"],
 "Objects" : [],
 "StartingObjects" : []
  },
"BARD":  {
 "Name" : "Barde",
 "OV" : "Bard",
 "Strength" : 0,
 "Constitution" : 0,
 "Dexterity" : 0,
 "Intelligence" : 0,
 "Wisdom" : 0,
 "Charisma" : 0,
 "ACBonus" : "",
 "HD" : 8,
 "SpecialsName" : "",
 "BonusAttackName" : "",
 "SpecialisationName" : "Collège  bardique",
 "SpecialisationLevel" : 3,
 "MultiSpecialisation" : false ,
 "WeaponCategories" : ["C_MEL", "C_DIS"],
 "Weapons" : ["Arbalète de poing", "Épée courte", "Épée longue",  "Rapière"],
 "ArmorCategories" : ["1_LIGHT"],
 "Saves" : ["DEX", "CHA"],
 "Objects" : [],
 "StartingObjects" : []
  },
"CLERK":  {
 "Name" : "Clerc",
 "OV" : "Clerk",
 "Strength" : 0,
 "Constitution" : 0,
 "Dexterity" : 0,
 "Intelligence" : 0,
 "Wisdom" : 0,
 "Charisma" : 0,
 "ACBonus" : "",
 "HD" : 8,
 "SpecialsName" : "",
 "BonusAttackName" : "",
 "SpecialisationName" : "Domaine divin",
 "SpecialisationLevel" : 1,
 "MultiSpecialisation" : false ,
 "WeaponCategories" : ["C_MEL", "C_DIS"],
 "Weapons" : [],
 "ArmorCategories" : ["1_LIGHT", "2_MID",  "0_SHIELD"],
 "Saves" : ["SAG", "CHA"],
 "Objects" : [],
 "StartingObjects" : []
  },
"DRUID":  {
 "Name" : "Druide",
 "OV" : "Druid",
 "Strength" : 0,
 "Constitution" : 0,
 "Dexterity" : 0,
 "Intelligence" : 0,
 "Wisdom" : 0,
 "Charisma" : 0,
 "ACBonus" : "",
 "HD" : 8,
 "SpecialsName" : "",
 "BonusAttackName" : "",
 "SpecialisationName" : "Cercle druidique",
 "SpecialisationLevel" : 2,
 "MultiSpecialisation" : false ,
 "WeaponCategories" : [],
 "Weapons" : ["Gourdin", "Dague", "Fléchette", "Javeline", "Masse d'armes", "Bâton", "Cimeterre", "Fronde", "Serpe", "Lance"],
 "ArmorCategories" : ["1_LIGHT", "2_MID",  "0_SHIELD"],
 "Saves" : ["INT", "SAG"],
 "Objects" : ["Kit d'herboriste"],
 "StartingObjects" : ["Kit d'herboriste"]
  },
"SORCERER":  {
 "Name" : "Ensorceleur",
 "OV" : "Sorcerer",
 "Strength" : 0,
 "Constitution" : 0,
 "Dexterity" : 0,
 "Intelligence" : 0,
 "Wisdom" : 0,
 "Charisma" : 0,
 "ACBonus" : "",
 "HD" : 6,
 "SpecialsName" : "Sorcellerie",
 "BonusAttackName" : "",
 "SpecialisationName" : "Origine magique",
 "SpecialisationLevel" : 1,
 "MultiSpecialisation" : false ,
 "WeaponCategories" : [],
 "Weapons" : ["Dague", "Fléchette", "Fronde", "Bâton", "Arbalète légère"],
 "ArmorCategories" : [],
 "Saves" : ["CON", "CHA"],
 "Objects" : [],
 "StartingObjects" : []
  },
"WARRIOR":  {
 "Name" : "Guerrier",
 "OV" : "Warrior",
 "Strength" : 0,
 "Constitution" : 0,
 "Dexterity" : 0,
 "Intelligence" : 0,
 "Wisdom" : 0,
 "Charisma" : 0,
 "ACBonus" : "",
 "HD" : 10,
 "SpecialsName" : "",
 "BonusAttackName" : "",
 "SpecialisationName" : "Style de combat",
 "SpecialisationLevel" : 1,
 "MultiSpecialisation" : true ,
 "WeaponCategories" : ["C_MEL", "C_DIS", "W_MEL", "W_DIS"],
 "Weapons" : [],
 "ArmorCategories" : ["1_LIGHT", "2_MID", "3_HEAVY", "0_SHIELD"],
 "Saves" : ["FOR", "CON"],
 "Objects" : [],
 "StartingObjects" : []
  },
"MAGICIAN":  {
 "Name" : "Magicien",
 "OV" : "Magician",
 "Strength" : 0,
 "Constitution" : 0,
 "Dexterity" : 0,
 "Intelligence" : 0,
 "Wisdom" : 0,
 "Charisma" : 0,
 "ACBonus" : "",
 "HD" : 6,
 "SpecialsName" : "",
 "BonusAttackName" : "",
 "SpecialisationName" : "Tradiction arcanique",
 "SpecialisationLevel" : 2,
 "MultiSpecialisation" : false ,
 "WeaponCategories" : [],
 "Weapons" : ["Dague", "Fléchette", "Fronde", "Bâton", "Arbalète légère"],
 "ArmorCategories" : [],
 "Saves" : ["INT", "SAG"],
 "Objects" : [],
 "StartingObjects" : ["Grimoire"]
  },
"MONK":  {
 "Name" : "Moine",
 "OV" : "Monk",
 "Strength" : 0,
 "Constitution" : 0,
 "Dexterity" : 0,
 "Intelligence" : 0,
 "Wisdom" : 0,
 "Charisma" : 0,
 "ACBonus" : "SAG",
 "ACBonusArmor" : false,"ACBonusShield" : false,
 "HD" : 8,
 "SpecialsName" : "Ki",
 "BonusAttackName" : "Arts-Martiaux",
 "SpecialisationName" : "Tradition monastique",
 "SpecialisationLevel" : 3,
 "MultiSpecialisation" : false ,
 "WeaponCategories" : ["C_MEL", "C_DIS"],
 "Weapons" : ["Épée courte"],
 "ArmorCategories" : [],
 "Saves" : ["FOR", "DEX"],
 "Objects" : [],
 "StartingObjects" : []
  },
"PALADIN":  {
 "Name" : "Paladin",
 "OV" : "Paladin",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"3_HEAVY", "0_SHIELD"],
 "Saves" : ["SAG", "CHA"],
 "Objects" : [],
 "StartingObjects" : []
  },
"PROWLER":  {
 "Name" : "Rôdeur",
 "OV" : "Prowler",
 "Strength" : 0,
 "Constitution" : 0,
 "Dexterity" : 0,
 "Intelligence" : 0,
 "Wisdom" : 0,
 "Charisma" : 0,
 "ACBonus" : "",
 "HD" : 10,
 "SpecialsName" : "",
 "BonusAttackName" : "",
 "SpecialisationName" : "Style de combat",
 "SpecialisationLevel" : 2,
 "MultiSpecialisation" : false ,
 "WeaponCategories" : ["C_MEL", "C_DIS", "W_MEL", "W_DIS"],
 "Weapons" : [],
 "ArmorCategories" : ["1_LIGHT", "2_MID",  "0_SHIELD"],
 "Saves" : ["FOR", "DEX"],
 "Objects" : ["Outils de voleur"],
 "StartingObjects" : ["Outils de voleur"]
  },
"WILY":  {
 "Name" : "Roublard",
 "OV" : "Wily",
 "Strength" : 0,
 "Constitution" : 0,
 "Dexterity" : 0,
 "Intelligence" : 0,
 "Wisdom" : 0,
 "Charisma" : 0,
 "ACBonus" : "",
 "HD" : 8,
 "SpecialsName" : "",
 "BonusAttackName" : "Attaque sournoise",
 "SpecialisationName" : "Archétype de roublard",
 "SpecialisationLevel" : 3,
 "MultiSpecialisation" : false ,
 "WeaponCategories" : ["C_MEL", "C_DIS"],
 "Weapons" : ["Arbalète de poing", "Épée courte", "Épée longue",  "Rapière"],
 "ArmorCategories" : ["1_LIGHT"],
 "Saves" : ["DEX", "INT"],
 "Objects" : [],
 "StartingObjects" : []
  },
"WIZARD":  {
 "Name" : "Sorcier",
 "OV" : "Wizard",
 "Strength" : 0,
 "Constitution" : 0,
 "Dexterity" : 0,
 "Intelligence" : 0,
 "Wisdom" : 0,
 "Charisma" : 0,
 "ACBonus" : "",
 "HD" : 8,
 "SpecialsName" : "",
 "BonusAttackName" : "",
 "SpecialisationName" : "Patron d'Outremonde",
 "SpecialisationLevel" : 1,
 "MultiSpecialisation" : false ,
 "WeaponCategories" : ["C_MEL", "C_DIS"],
 "Weapons" : [],
 "ArmorCategories" : ["1_LIGHT"],
 "Saves" : ["SAG", "CHA"],
 "Objects" : [],
 "StartingObjects" : []
  }</v>
      </c>
    </row>
    <row r="16" spans="1:26">
      <c r="A16" s="254" t="s">
        <v>451</v>
      </c>
      <c r="B16" s="255" t="s">
        <v>3089</v>
      </c>
      <c r="C16" s="255" t="s">
        <v>3075</v>
      </c>
      <c r="D16" s="261" t="s">
        <v>1275</v>
      </c>
      <c r="E16" s="262"/>
      <c r="F16" s="256" t="s">
        <v>3087</v>
      </c>
      <c r="G16" s="257"/>
    </row>
    <row r="17" spans="1:9">
      <c r="A17" s="84" t="s">
        <v>3102</v>
      </c>
      <c r="B17" s="85" t="s">
        <v>380</v>
      </c>
      <c r="C17" s="85" t="s">
        <v>3090</v>
      </c>
      <c r="D17" s="260">
        <v>0</v>
      </c>
      <c r="E17" s="260"/>
      <c r="F17" s="266"/>
      <c r="G17" s="266"/>
      <c r="I17" t="str">
        <f>""""&amp;A17&amp;""":  {
 ""Code"" : """&amp;A17&amp;""",
 ""Class"" : """&amp;B17&amp;""",
 ""Name"" : """&amp;C17&amp;""",
 "&amp;IF(ISBLANK(F17),"","""ACBonusArmor"" : "&amp;F17&amp;",")
&amp;" ""ACBonus"" : "&amp;D17&amp;"
  }"</f>
        <v>"BERSERKER":  {
 "Code" : "BERSERKER",
 "Class" : "BARBARIAN",
 "Name" : "Voie du berserker",
  "ACBonus" : 0
  }</v>
      </c>
    </row>
    <row r="18" spans="1:9">
      <c r="A18" s="84" t="s">
        <v>3103</v>
      </c>
      <c r="B18" s="85" t="s">
        <v>380</v>
      </c>
      <c r="C18" s="85" t="s">
        <v>3091</v>
      </c>
      <c r="D18" s="260">
        <v>0</v>
      </c>
      <c r="E18" s="260"/>
      <c r="F18" s="266"/>
      <c r="G18" s="266"/>
      <c r="I18" t="str">
        <f t="shared" ref="I18:I64" si="1">""""&amp;A18&amp;""":  {
 ""Code"" : """&amp;A18&amp;""",
 ""Class"" : """&amp;B18&amp;""",
 ""Name"" : """&amp;C18&amp;""",
 "&amp;IF(ISBLANK(F18),"","""ACBonusArmor"" : "&amp;F18&amp;",")
&amp;" ""ACBonus"" : "&amp;D18&amp;"
  }"</f>
        <v>"TOTEM_WARRIOR":  {
 "Code" : "TOTEM_WARRIOR",
 "Class" : "BARBARIAN",
 "Name" : "Voie du guerrier totem",
  "ACBonus" : 0
  }</v>
      </c>
    </row>
    <row r="19" spans="1:9">
      <c r="A19" s="79" t="s">
        <v>3110</v>
      </c>
      <c r="B19" s="18" t="s">
        <v>381</v>
      </c>
      <c r="C19" s="18" t="s">
        <v>3092</v>
      </c>
      <c r="D19" s="263">
        <v>0</v>
      </c>
      <c r="E19" s="263"/>
      <c r="F19" s="265"/>
      <c r="G19" s="265"/>
      <c r="I19" t="str">
        <f t="shared" si="1"/>
        <v>"KNOWLEDGE_SCHOOL":  {
 "Code" : "KNOWLEDGE_SCHOOL",
 "Class" : "BARD",
 "Name" : "Collège du savoir",
  "ACBonus" : 0
  }</v>
      </c>
    </row>
    <row r="20" spans="1:9">
      <c r="A20" s="79" t="s">
        <v>3104</v>
      </c>
      <c r="B20" s="18" t="s">
        <v>381</v>
      </c>
      <c r="C20" s="18" t="s">
        <v>3093</v>
      </c>
      <c r="D20" s="263">
        <v>0</v>
      </c>
      <c r="E20" s="263"/>
      <c r="F20" s="265"/>
      <c r="G20" s="265"/>
      <c r="I20" t="str">
        <f t="shared" si="1"/>
        <v>"BRAVERY_SCHOOL":  {
 "Code" : "BRAVERY_SCHOOL",
 "Class" : "BARD",
 "Name" : "Collège de la vaillance",
  "ACBonus" : 0
  }</v>
      </c>
    </row>
    <row r="21" spans="1:9">
      <c r="A21" s="84" t="s">
        <v>3105</v>
      </c>
      <c r="B21" s="85" t="s">
        <v>382</v>
      </c>
      <c r="C21" s="85" t="s">
        <v>3094</v>
      </c>
      <c r="D21" s="260">
        <v>0</v>
      </c>
      <c r="E21" s="260"/>
      <c r="F21" s="266"/>
      <c r="G21" s="266"/>
      <c r="I21" t="str">
        <f t="shared" si="1"/>
        <v>"DECEPTION_FIELD":  {
 "Code" : "DECEPTION_FIELD",
 "Class" : "CLERK",
 "Name" : "Domaine de la duperie",
  "ACBonus" : 0
  }</v>
      </c>
    </row>
    <row r="22" spans="1:9">
      <c r="A22" s="84" t="s">
        <v>3106</v>
      </c>
      <c r="B22" s="85" t="s">
        <v>382</v>
      </c>
      <c r="C22" s="85" t="s">
        <v>3095</v>
      </c>
      <c r="D22" s="260">
        <v>0</v>
      </c>
      <c r="E22" s="260"/>
      <c r="F22" s="268"/>
      <c r="G22" s="266"/>
      <c r="I22" t="str">
        <f t="shared" si="1"/>
        <v>"WAR_FIELD":  {
 "Code" : "WAR_FIELD",
 "Class" : "CLERK",
 "Name" : "Domaine de la guerre",
  "ACBonus" : 0
  }</v>
      </c>
    </row>
    <row r="23" spans="1:9">
      <c r="A23" s="84" t="s">
        <v>3107</v>
      </c>
      <c r="B23" s="85" t="s">
        <v>382</v>
      </c>
      <c r="C23" s="85" t="s">
        <v>3096</v>
      </c>
      <c r="D23" s="260">
        <v>0</v>
      </c>
      <c r="E23" s="260"/>
      <c r="F23" s="268"/>
      <c r="G23" s="266"/>
      <c r="I23" t="str">
        <f t="shared" si="1"/>
        <v>"LIGHT_FIELD":  {
 "Code" : "LIGHT_FIELD",
 "Class" : "CLERK",
 "Name" : "Domaine de la lumière",
  "ACBonus" : 0
  }</v>
      </c>
    </row>
    <row r="24" spans="1:9">
      <c r="A24" s="84" t="s">
        <v>3108</v>
      </c>
      <c r="B24" s="85" t="s">
        <v>382</v>
      </c>
      <c r="C24" s="85" t="s">
        <v>3097</v>
      </c>
      <c r="D24" s="260">
        <v>0</v>
      </c>
      <c r="E24" s="260"/>
      <c r="F24" s="266"/>
      <c r="G24" s="266"/>
      <c r="I24" t="str">
        <f t="shared" si="1"/>
        <v>"NATURE_FIELD":  {
 "Code" : "NATURE_FIELD",
 "Class" : "CLERK",
 "Name" : "Domaine de la nature",
  "ACBonus" : 0
  }</v>
      </c>
    </row>
    <row r="25" spans="1:9">
      <c r="A25" s="84" t="s">
        <v>3109</v>
      </c>
      <c r="B25" s="85" t="s">
        <v>382</v>
      </c>
      <c r="C25" s="85" t="s">
        <v>3098</v>
      </c>
      <c r="D25" s="260">
        <v>0</v>
      </c>
      <c r="E25" s="260"/>
      <c r="F25" s="266"/>
      <c r="G25" s="266"/>
      <c r="I25" t="str">
        <f t="shared" si="1"/>
        <v>"KNOWLEDGE_FIELD":  {
 "Code" : "KNOWLEDGE_FIELD",
 "Class" : "CLERK",
 "Name" : "Domaine du savoir",
  "ACBonus" : 0
  }</v>
      </c>
    </row>
    <row r="26" spans="1:9">
      <c r="A26" s="84" t="s">
        <v>3111</v>
      </c>
      <c r="B26" s="85" t="s">
        <v>382</v>
      </c>
      <c r="C26" s="85" t="s">
        <v>3099</v>
      </c>
      <c r="D26" s="260">
        <v>0</v>
      </c>
      <c r="E26" s="260"/>
      <c r="F26" s="266"/>
      <c r="G26" s="266"/>
      <c r="I26" t="str">
        <f t="shared" si="1"/>
        <v>"STORM_FIELD":  {
 "Code" : "STORM_FIELD",
 "Class" : "CLERK",
 "Name" : "Domaine de la tempête",
  "ACBonus" : 0
  }</v>
      </c>
    </row>
    <row r="27" spans="1:9">
      <c r="A27" s="84" t="s">
        <v>3112</v>
      </c>
      <c r="B27" s="85" t="s">
        <v>382</v>
      </c>
      <c r="C27" s="85" t="s">
        <v>3100</v>
      </c>
      <c r="D27" s="260">
        <v>0</v>
      </c>
      <c r="E27" s="260"/>
      <c r="F27" s="266"/>
      <c r="G27" s="266"/>
      <c r="I27" t="str">
        <f t="shared" si="1"/>
        <v>"LIFE_FIELD":  {
 "Code" : "LIFE_FIELD",
 "Class" : "CLERK",
 "Name" : "Domaine de la vie",
  "ACBonus" : 0
  }</v>
      </c>
    </row>
    <row r="28" spans="1:9">
      <c r="A28" s="84" t="s">
        <v>3113</v>
      </c>
      <c r="B28" s="85" t="s">
        <v>382</v>
      </c>
      <c r="C28" s="85" t="s">
        <v>3101</v>
      </c>
      <c r="D28" s="260">
        <v>0</v>
      </c>
      <c r="E28" s="260"/>
      <c r="F28" s="266"/>
      <c r="G28" s="266"/>
      <c r="I28" t="str">
        <f t="shared" si="1"/>
        <v>"FORGE_FIELD":  {
 "Code" : "FORGE_FIELD",
 "Class" : "CLERK",
 "Name" : "Domaine de la forge",
  "ACBonus" : 0
  }</v>
      </c>
    </row>
    <row r="29" spans="1:9">
      <c r="A29" s="79" t="s">
        <v>3116</v>
      </c>
      <c r="B29" s="18" t="s">
        <v>383</v>
      </c>
      <c r="C29" s="86" t="s">
        <v>3114</v>
      </c>
      <c r="D29" s="263">
        <v>0</v>
      </c>
      <c r="E29" s="263"/>
      <c r="F29" s="265"/>
      <c r="G29" s="265"/>
      <c r="I29" t="str">
        <f t="shared" si="1"/>
        <v>"EARTH_GROUP":  {
 "Code" : "EARTH_GROUP",
 "Class" : "DRUID",
 "Name" : "Cercle de la terre",
  "ACBonus" : 0
  }</v>
      </c>
    </row>
    <row r="30" spans="1:9">
      <c r="A30" s="79" t="s">
        <v>3117</v>
      </c>
      <c r="B30" s="18" t="s">
        <v>383</v>
      </c>
      <c r="C30" s="86" t="s">
        <v>3115</v>
      </c>
      <c r="D30" s="263">
        <v>0</v>
      </c>
      <c r="E30" s="263"/>
      <c r="F30" s="265"/>
      <c r="G30" s="265"/>
      <c r="I30" t="str">
        <f t="shared" si="1"/>
        <v>"MOON_GROUP":  {
 "Code" : "MOON_GROUP",
 "Class" : "DRUID",
 "Name" : "Cercle de la lune",
  "ACBonus" : 0
  }</v>
      </c>
    </row>
    <row r="31" spans="1:9">
      <c r="A31" s="84" t="s">
        <v>374</v>
      </c>
      <c r="B31" s="85" t="s">
        <v>384</v>
      </c>
      <c r="C31" s="85" t="s">
        <v>3118</v>
      </c>
      <c r="D31" s="260">
        <v>3</v>
      </c>
      <c r="E31" s="260"/>
      <c r="F31" s="266" t="s">
        <v>3059</v>
      </c>
      <c r="G31" s="266"/>
      <c r="I31" t="str">
        <f t="shared" si="1"/>
        <v>"DRAGON_BORN":  {
 "Code" : "DRAGON_BORN",
 "Class" : "SORCERER",
 "Name" : "Lignée draconique",
 "ACBonusArmor" : false, "ACBonus" : 3
  }</v>
      </c>
    </row>
    <row r="32" spans="1:9">
      <c r="A32" s="84" t="s">
        <v>3120</v>
      </c>
      <c r="B32" s="85" t="s">
        <v>384</v>
      </c>
      <c r="C32" s="85" t="s">
        <v>3119</v>
      </c>
      <c r="D32" s="260">
        <v>0</v>
      </c>
      <c r="E32" s="260"/>
      <c r="F32" s="266"/>
      <c r="G32" s="266"/>
      <c r="I32" t="str">
        <f t="shared" si="1"/>
        <v>"WILD_MAGIC":  {
 "Code" : "WILD_MAGIC",
 "Class" : "SORCERER",
 "Name" : "Magie sauvage",
  "ACBonus" : 0
  }</v>
      </c>
    </row>
    <row r="33" spans="1:9">
      <c r="A33" s="79" t="s">
        <v>3127</v>
      </c>
      <c r="B33" s="18" t="s">
        <v>385</v>
      </c>
      <c r="C33" s="86" t="s">
        <v>3121</v>
      </c>
      <c r="D33" s="263">
        <v>0</v>
      </c>
      <c r="E33" s="263"/>
      <c r="F33" s="265"/>
      <c r="G33" s="265"/>
      <c r="I33" t="str">
        <f t="shared" si="1"/>
        <v>"WARRIOR_ARCHERY":  {
 "Code" : "WARRIOR_ARCHERY",
 "Class" : "WARRIOR",
 "Name" : "Archerie",
  "ACBonus" : 0
  }</v>
      </c>
    </row>
    <row r="34" spans="1:9">
      <c r="A34" s="79" t="s">
        <v>3128</v>
      </c>
      <c r="B34" s="18" t="s">
        <v>385</v>
      </c>
      <c r="C34" s="86" t="s">
        <v>3122</v>
      </c>
      <c r="D34" s="263">
        <v>0</v>
      </c>
      <c r="E34" s="263"/>
      <c r="F34" s="265"/>
      <c r="G34" s="265"/>
      <c r="I34" t="str">
        <f t="shared" si="1"/>
        <v>"WARRIOR_TWO_HAND_WEAPON":  {
 "Code" : "WARRIOR_TWO_HAND_WEAPON",
 "Class" : "WARRIOR",
 "Name" : "Arme à deux mains",
  "ACBonus" : 0
  }</v>
      </c>
    </row>
    <row r="35" spans="1:9">
      <c r="A35" s="79" t="s">
        <v>3129</v>
      </c>
      <c r="B35" s="18" t="s">
        <v>385</v>
      </c>
      <c r="C35" s="86" t="s">
        <v>3123</v>
      </c>
      <c r="D35" s="263">
        <v>0</v>
      </c>
      <c r="E35" s="263"/>
      <c r="F35" s="265"/>
      <c r="G35" s="265"/>
      <c r="I35" t="str">
        <f t="shared" si="1"/>
        <v>"WARRIOR_TWO_HAND_FIGHT":  {
 "Code" : "WARRIOR_TWO_HAND_FIGHT",
 "Class" : "WARRIOR",
 "Name" : "Combat à deux armes",
  "ACBonus" : 0
  }</v>
      </c>
    </row>
    <row r="36" spans="1:9">
      <c r="A36" s="79" t="s">
        <v>3130</v>
      </c>
      <c r="B36" s="18" t="s">
        <v>385</v>
      </c>
      <c r="C36" s="86" t="s">
        <v>3124</v>
      </c>
      <c r="D36" s="263">
        <v>1</v>
      </c>
      <c r="E36" s="263"/>
      <c r="F36" s="265" t="s">
        <v>3058</v>
      </c>
      <c r="G36" s="265"/>
      <c r="I36" t="str">
        <f t="shared" si="1"/>
        <v>"WARRIOR_DEFENSE":  {
 "Code" : "WARRIOR_DEFENSE",
 "Class" : "WARRIOR",
 "Name" : "Défense",
 "ACBonusArmor" : true, "ACBonus" : 1
  }</v>
      </c>
    </row>
    <row r="37" spans="1:9">
      <c r="A37" s="79" t="s">
        <v>3131</v>
      </c>
      <c r="B37" s="18" t="s">
        <v>385</v>
      </c>
      <c r="C37" s="86" t="s">
        <v>3125</v>
      </c>
      <c r="D37" s="263">
        <v>0</v>
      </c>
      <c r="E37" s="263"/>
      <c r="F37" s="265"/>
      <c r="G37" s="265"/>
      <c r="I37" t="str">
        <f t="shared" si="1"/>
        <v>"WARRIOR_DUEL":  {
 "Code" : "WARRIOR_DUEL",
 "Class" : "WARRIOR",
 "Name" : "Duel",
  "ACBonus" : 0
  }</v>
      </c>
    </row>
    <row r="38" spans="1:9">
      <c r="A38" s="79" t="s">
        <v>3132</v>
      </c>
      <c r="B38" s="18" t="s">
        <v>385</v>
      </c>
      <c r="C38" s="86" t="s">
        <v>3126</v>
      </c>
      <c r="D38" s="263">
        <v>0</v>
      </c>
      <c r="E38" s="263"/>
      <c r="F38" s="265"/>
      <c r="G38" s="265"/>
      <c r="I38" t="str">
        <f t="shared" si="1"/>
        <v>"WARRIOR_PROTECTION":  {
 "Code" : "WARRIOR_PROTECTION",
 "Class" : "WARRIOR",
 "Name" : "Protection",
  "ACBonus" : 0
  }</v>
      </c>
    </row>
    <row r="39" spans="1:9">
      <c r="A39" s="84" t="s">
        <v>3258</v>
      </c>
      <c r="B39" s="85" t="s">
        <v>386</v>
      </c>
      <c r="C39" s="85" t="s">
        <v>3133</v>
      </c>
      <c r="D39" s="260">
        <v>0</v>
      </c>
      <c r="E39" s="260"/>
      <c r="F39" s="266"/>
      <c r="G39" s="266"/>
      <c r="I39" t="str">
        <f t="shared" si="1"/>
        <v>"ABJURATION":  {
 "Code" : "ABJURATION",
 "Class" : "MAGICIAN",
 "Name" : "Abjuration",
  "ACBonus" : 0
  }</v>
      </c>
    </row>
    <row r="40" spans="1:9">
      <c r="A40" s="84" t="s">
        <v>3151</v>
      </c>
      <c r="B40" s="85" t="s">
        <v>386</v>
      </c>
      <c r="C40" s="85" t="s">
        <v>1753</v>
      </c>
      <c r="D40" s="260">
        <v>0</v>
      </c>
      <c r="E40" s="260"/>
      <c r="F40" s="266"/>
      <c r="G40" s="266"/>
      <c r="I40" t="str">
        <f t="shared" si="1"/>
        <v>"DIVINATION":  {
 "Code" : "DIVINATION",
 "Class" : "MAGICIAN",
 "Name" : "Divination",
  "ACBonus" : 0
  }</v>
      </c>
    </row>
    <row r="41" spans="1:9">
      <c r="A41" s="84" t="s">
        <v>3152</v>
      </c>
      <c r="B41" s="85" t="s">
        <v>386</v>
      </c>
      <c r="C41" s="85" t="s">
        <v>3134</v>
      </c>
      <c r="D41" s="260">
        <v>0</v>
      </c>
      <c r="E41" s="260"/>
      <c r="F41" s="266"/>
      <c r="G41" s="266"/>
      <c r="I41" t="str">
        <f t="shared" si="1"/>
        <v>"ENCHANTMENT":  {
 "Code" : "ENCHANTMENT",
 "Class" : "MAGICIAN",
 "Name" : "Enchantement",
  "ACBonus" : 0
  }</v>
      </c>
    </row>
    <row r="42" spans="1:9">
      <c r="A42" s="84" t="s">
        <v>3153</v>
      </c>
      <c r="B42" s="85" t="s">
        <v>386</v>
      </c>
      <c r="C42" s="85" t="s">
        <v>3135</v>
      </c>
      <c r="D42" s="260">
        <v>0</v>
      </c>
      <c r="E42" s="260"/>
      <c r="F42" s="266"/>
      <c r="G42" s="266"/>
      <c r="I42" t="str">
        <f t="shared" si="1"/>
        <v>"EVOCATION":  {
 "Code" : "EVOCATION",
 "Class" : "MAGICIAN",
 "Name" : "Evocation",
  "ACBonus" : 0
  }</v>
      </c>
    </row>
    <row r="43" spans="1:9">
      <c r="A43" s="84" t="s">
        <v>3257</v>
      </c>
      <c r="B43" s="85" t="s">
        <v>386</v>
      </c>
      <c r="C43" s="85" t="s">
        <v>3136</v>
      </c>
      <c r="D43" s="260">
        <v>0</v>
      </c>
      <c r="E43" s="260"/>
      <c r="F43" s="266"/>
      <c r="G43" s="266"/>
      <c r="I43" t="str">
        <f t="shared" si="1"/>
        <v>"ILLUSION":  {
 "Code" : "ILLUSION",
 "Class" : "MAGICIAN",
 "Name" : "Illusion",
  "ACBonus" : 0
  }</v>
      </c>
    </row>
    <row r="44" spans="1:9">
      <c r="A44" s="84" t="s">
        <v>3154</v>
      </c>
      <c r="B44" s="85" t="s">
        <v>386</v>
      </c>
      <c r="C44" s="85" t="s">
        <v>3137</v>
      </c>
      <c r="D44" s="260">
        <v>0</v>
      </c>
      <c r="E44" s="260"/>
      <c r="F44" s="266"/>
      <c r="G44" s="266"/>
      <c r="I44" t="str">
        <f t="shared" si="1"/>
        <v>"INVOCATION":  {
 "Code" : "INVOCATION",
 "Class" : "MAGICIAN",
 "Name" : "Invocation",
  "ACBonus" : 0
  }</v>
      </c>
    </row>
    <row r="45" spans="1:9">
      <c r="A45" s="84" t="s">
        <v>3155</v>
      </c>
      <c r="B45" s="85" t="s">
        <v>386</v>
      </c>
      <c r="C45" s="85" t="s">
        <v>3138</v>
      </c>
      <c r="D45" s="260">
        <v>0</v>
      </c>
      <c r="E45" s="260"/>
      <c r="F45" s="266"/>
      <c r="G45" s="266"/>
      <c r="I45" t="str">
        <f t="shared" si="1"/>
        <v>"NECROMANCY":  {
 "Code" : "NECROMANCY",
 "Class" : "MAGICIAN",
 "Name" : "Nécromancie ",
  "ACBonus" : 0
  }</v>
      </c>
    </row>
    <row r="46" spans="1:9">
      <c r="A46" s="84" t="s">
        <v>3156</v>
      </c>
      <c r="B46" s="85" t="s">
        <v>386</v>
      </c>
      <c r="C46" s="85" t="s">
        <v>3139</v>
      </c>
      <c r="D46" s="260">
        <v>0</v>
      </c>
      <c r="E46" s="260"/>
      <c r="F46" s="266"/>
      <c r="G46" s="266"/>
      <c r="I46" t="str">
        <f t="shared" si="1"/>
        <v>"TRANSMUTATION":  {
 "Code" : "TRANSMUTATION",
 "Class" : "MAGICIAN",
 "Name" : "Transmutation",
  "ACBonus" : 0
  }</v>
      </c>
    </row>
    <row r="47" spans="1:9">
      <c r="A47" s="79" t="s">
        <v>3140</v>
      </c>
      <c r="B47" s="18" t="s">
        <v>388</v>
      </c>
      <c r="C47" s="86" t="s">
        <v>303</v>
      </c>
      <c r="D47" s="263">
        <v>0</v>
      </c>
      <c r="E47" s="263"/>
      <c r="F47" s="265"/>
      <c r="G47" s="265"/>
      <c r="I47" t="str">
        <f t="shared" si="1"/>
        <v>"OPENED_HAND_WAY":  {
 "Code" : "OPENED_HAND_WAY",
 "Class" : "MONK",
 "Name" : "Voie de la main ouverte",
  "ACBonus" : 0
  }</v>
      </c>
    </row>
    <row r="48" spans="1:9">
      <c r="A48" s="79" t="s">
        <v>3141</v>
      </c>
      <c r="B48" s="18" t="s">
        <v>388</v>
      </c>
      <c r="C48" s="86" t="s">
        <v>319</v>
      </c>
      <c r="D48" s="263">
        <v>0</v>
      </c>
      <c r="E48" s="263"/>
      <c r="F48" s="265"/>
      <c r="G48" s="265"/>
      <c r="I48" t="str">
        <f t="shared" si="1"/>
        <v>"SHADOW_WAY":  {
 "Code" : "SHADOW_WAY",
 "Class" : "MONK",
 "Name" : "Voie de l'ombre",
  "ACBonus" : 0
  }</v>
      </c>
    </row>
    <row r="49" spans="1:9">
      <c r="A49" s="79" t="s">
        <v>3142</v>
      </c>
      <c r="B49" s="18" t="s">
        <v>388</v>
      </c>
      <c r="C49" s="86" t="s">
        <v>329</v>
      </c>
      <c r="D49" s="263">
        <v>0</v>
      </c>
      <c r="E49" s="263"/>
      <c r="F49" s="265"/>
      <c r="G49" s="265"/>
      <c r="I49" t="str">
        <f t="shared" si="1"/>
        <v>"ELEMENTS_WAY":  {
 "Code" : "ELEMENTS_WAY",
 "Class" : "MONK",
 "Name" : "Voie des quatre éléments",
  "ACBonus" : 0
  }</v>
      </c>
    </row>
    <row r="50" spans="1:9">
      <c r="A50" s="84" t="s">
        <v>3143</v>
      </c>
      <c r="B50" s="85" t="s">
        <v>12</v>
      </c>
      <c r="C50" s="85" t="s">
        <v>3122</v>
      </c>
      <c r="D50" s="260">
        <v>0</v>
      </c>
      <c r="E50" s="260"/>
      <c r="F50" s="266"/>
      <c r="G50" s="266"/>
      <c r="I50" t="str">
        <f t="shared" si="1"/>
        <v>"PALADIN_TWO_HAND_WEAPON":  {
 "Code" : "PALADIN_TWO_HAND_WEAPON",
 "Class" : "PALADIN",
 "Name" : "Arme à deux mains",
  "ACBonus" : 0
  }</v>
      </c>
    </row>
    <row r="51" spans="1:9">
      <c r="A51" s="84" t="s">
        <v>3144</v>
      </c>
      <c r="B51" s="85" t="s">
        <v>12</v>
      </c>
      <c r="C51" s="85" t="s">
        <v>3124</v>
      </c>
      <c r="D51" s="260">
        <v>1</v>
      </c>
      <c r="E51" s="260"/>
      <c r="F51" s="266" t="s">
        <v>3058</v>
      </c>
      <c r="G51" s="266"/>
      <c r="I51" t="str">
        <f t="shared" si="1"/>
        <v>"PALADIN_DEFENSE":  {
 "Code" : "PALADIN_DEFENSE",
 "Class" : "PALADIN",
 "Name" : "Défense",
 "ACBonusArmor" : true, "ACBonus" : 1
  }</v>
      </c>
    </row>
    <row r="52" spans="1:9">
      <c r="A52" s="84" t="s">
        <v>3145</v>
      </c>
      <c r="B52" s="85" t="s">
        <v>12</v>
      </c>
      <c r="C52" s="85" t="s">
        <v>3125</v>
      </c>
      <c r="D52" s="260">
        <v>0</v>
      </c>
      <c r="E52" s="260"/>
      <c r="F52" s="266"/>
      <c r="G52" s="266"/>
      <c r="I52" t="str">
        <f t="shared" si="1"/>
        <v>"PALADIN_DUEL":  {
 "Code" : "PALADIN_DUEL",
 "Class" : "PALADIN",
 "Name" : "Duel",
  "ACBonus" : 0
  }</v>
      </c>
    </row>
    <row r="53" spans="1:9">
      <c r="A53" s="84" t="s">
        <v>3146</v>
      </c>
      <c r="B53" s="85" t="s">
        <v>12</v>
      </c>
      <c r="C53" s="85" t="s">
        <v>3126</v>
      </c>
      <c r="D53" s="260">
        <v>0</v>
      </c>
      <c r="E53" s="260"/>
      <c r="F53" s="266"/>
      <c r="G53" s="266"/>
      <c r="I53" t="str">
        <f t="shared" si="1"/>
        <v>"PALADIN_PROTECTION":  {
 "Code" : "PALADIN_PROTECTION",
 "Class" : "PALADIN",
 "Name" : "Protection",
  "ACBonus" : 0
  }</v>
      </c>
    </row>
    <row r="54" spans="1:9">
      <c r="A54" s="79" t="s">
        <v>3147</v>
      </c>
      <c r="B54" s="18" t="s">
        <v>389</v>
      </c>
      <c r="C54" s="86" t="s">
        <v>3121</v>
      </c>
      <c r="D54" s="263">
        <v>0</v>
      </c>
      <c r="E54" s="263"/>
      <c r="F54" s="265"/>
      <c r="G54" s="265"/>
      <c r="I54" t="str">
        <f t="shared" si="1"/>
        <v>"PROWLER_ARCHERY":  {
 "Code" : "PROWLER_ARCHERY",
 "Class" : "PROWLER",
 "Name" : "Archerie",
  "ACBonus" : 0
  }</v>
      </c>
    </row>
    <row r="55" spans="1:9">
      <c r="A55" s="79" t="s">
        <v>3148</v>
      </c>
      <c r="B55" s="18" t="s">
        <v>389</v>
      </c>
      <c r="C55" s="86" t="s">
        <v>3123</v>
      </c>
      <c r="D55" s="263">
        <v>0</v>
      </c>
      <c r="E55" s="263"/>
      <c r="F55" s="265"/>
      <c r="G55" s="265"/>
      <c r="I55" t="str">
        <f t="shared" si="1"/>
        <v>"PROWLER_TWO_HAND_FIGHT":  {
 "Code" : "PROWLER_TWO_HAND_FIGHT",
 "Class" : "PROWLER",
 "Name" : "Combat à deux armes",
  "ACBonus" : 0
  }</v>
      </c>
    </row>
    <row r="56" spans="1:9">
      <c r="A56" s="79" t="s">
        <v>3149</v>
      </c>
      <c r="B56" s="18" t="s">
        <v>389</v>
      </c>
      <c r="C56" s="86" t="s">
        <v>3124</v>
      </c>
      <c r="D56" s="263">
        <v>1</v>
      </c>
      <c r="E56" s="263"/>
      <c r="F56" s="265" t="s">
        <v>3058</v>
      </c>
      <c r="G56" s="265"/>
      <c r="I56" t="str">
        <f t="shared" si="1"/>
        <v>"PROWLER_DEFENSE":  {
 "Code" : "PROWLER_DEFENSE",
 "Class" : "PROWLER",
 "Name" : "Défense",
 "ACBonusArmor" : true, "ACBonus" : 1
  }</v>
      </c>
    </row>
    <row r="57" spans="1:9">
      <c r="A57" s="79" t="s">
        <v>3150</v>
      </c>
      <c r="B57" s="18" t="s">
        <v>389</v>
      </c>
      <c r="C57" s="86" t="s">
        <v>3125</v>
      </c>
      <c r="D57" s="263">
        <v>0</v>
      </c>
      <c r="E57" s="263"/>
      <c r="F57" s="265"/>
      <c r="G57" s="265"/>
      <c r="I57" t="str">
        <f t="shared" si="1"/>
        <v>"PROWLER_DUEL":  {
 "Code" : "PROWLER_DUEL",
 "Class" : "PROWLER",
 "Name" : "Duel",
  "ACBonus" : 0
  }</v>
      </c>
    </row>
    <row r="58" spans="1:9">
      <c r="A58" s="84" t="s">
        <v>3161</v>
      </c>
      <c r="B58" s="85" t="s">
        <v>390</v>
      </c>
      <c r="C58" s="85" t="s">
        <v>3157</v>
      </c>
      <c r="D58" s="260">
        <v>0</v>
      </c>
      <c r="E58" s="260"/>
      <c r="F58" s="266"/>
      <c r="G58" s="266"/>
      <c r="I58" t="str">
        <f t="shared" si="1"/>
        <v>"ASSASSIN":  {
 "Code" : "ASSASSIN",
 "Class" : "WILY",
 "Name" : "Assassin",
  "ACBonus" : 0
  }</v>
      </c>
    </row>
    <row r="59" spans="1:9">
      <c r="A59" s="84" t="s">
        <v>3162</v>
      </c>
      <c r="B59" s="85" t="s">
        <v>390</v>
      </c>
      <c r="C59" s="85" t="s">
        <v>3158</v>
      </c>
      <c r="D59" s="260">
        <v>0</v>
      </c>
      <c r="E59" s="260"/>
      <c r="F59" s="266"/>
      <c r="G59" s="266"/>
      <c r="I59" t="str">
        <f t="shared" si="1"/>
        <v>"ROBBER":  {
 "Code" : "ROBBER",
 "Class" : "WILY",
 "Name" : "Voleur",
  "ACBonus" : 0
  }</v>
      </c>
    </row>
    <row r="60" spans="1:9">
      <c r="A60" s="84" t="s">
        <v>3163</v>
      </c>
      <c r="B60" s="85" t="s">
        <v>390</v>
      </c>
      <c r="C60" s="85" t="s">
        <v>3159</v>
      </c>
      <c r="D60" s="260">
        <v>0</v>
      </c>
      <c r="E60" s="260"/>
      <c r="F60" s="266"/>
      <c r="G60" s="266"/>
      <c r="I60" t="str">
        <f t="shared" si="1"/>
        <v>"ARCANE_SWINDLER":  {
 "Code" : "ARCANE_SWINDLER",
 "Class" : "WILY",
 "Name" : "Escroc arcanique",
  "ACBonus" : 0
  }</v>
      </c>
    </row>
    <row r="61" spans="1:9">
      <c r="A61" s="84" t="s">
        <v>3164</v>
      </c>
      <c r="B61" s="85" t="s">
        <v>390</v>
      </c>
      <c r="C61" s="85" t="s">
        <v>3160</v>
      </c>
      <c r="D61" s="260">
        <v>0</v>
      </c>
      <c r="E61" s="260"/>
      <c r="F61" s="266"/>
      <c r="G61" s="266"/>
      <c r="I61" t="str">
        <f t="shared" si="1"/>
        <v>"CONSPIRATOR":  {
 "Code" : "CONSPIRATOR",
 "Class" : "WILY",
 "Name" : "Conspirateur",
  "ACBonus" : 0
  }</v>
      </c>
    </row>
    <row r="62" spans="1:9">
      <c r="A62" s="79" t="s">
        <v>3168</v>
      </c>
      <c r="B62" s="18" t="s">
        <v>387</v>
      </c>
      <c r="C62" s="86" t="s">
        <v>3165</v>
      </c>
      <c r="D62" s="263">
        <v>0</v>
      </c>
      <c r="E62" s="263"/>
      <c r="F62" s="265"/>
      <c r="G62" s="265"/>
      <c r="I62" t="str">
        <f t="shared" si="1"/>
        <v>"ARCHFAIRY":  {
 "Code" : "ARCHFAIRY",
 "Class" : "WIZARD",
 "Name" : "Archifée",
  "ACBonus" : 0
  }</v>
      </c>
    </row>
    <row r="63" spans="1:9">
      <c r="A63" s="79" t="s">
        <v>3169</v>
      </c>
      <c r="B63" s="18" t="s">
        <v>387</v>
      </c>
      <c r="C63" s="86" t="s">
        <v>3166</v>
      </c>
      <c r="D63" s="263">
        <v>0</v>
      </c>
      <c r="E63" s="263"/>
      <c r="F63" s="265"/>
      <c r="G63" s="265"/>
      <c r="I63" t="str">
        <f t="shared" si="1"/>
        <v>"FIENDISH":  {
 "Code" : "FIENDISH",
 "Class" : "WIZARD",
 "Name" : "Fiélon",
  "ACBonus" : 0
  }</v>
      </c>
    </row>
    <row r="64" spans="1:9">
      <c r="A64" s="82" t="s">
        <v>3170</v>
      </c>
      <c r="B64" s="83" t="s">
        <v>387</v>
      </c>
      <c r="C64" s="215" t="s">
        <v>3167</v>
      </c>
      <c r="D64" s="264">
        <v>0</v>
      </c>
      <c r="E64" s="264"/>
      <c r="F64" s="267"/>
      <c r="G64" s="267"/>
      <c r="I64" t="str">
        <f t="shared" si="1"/>
        <v>"GREAT_OLD":  {
 "Code" : "GREAT_OLD",
 "Class" : "WIZARD",
 "Name" : "Grand Ancien",
  "ACBonus" : 0
  }</v>
      </c>
    </row>
    <row r="66" spans="9:9">
      <c r="I66" t="str">
        <f>CONCATENATE(I17,",
",I18,",
",I19,",
",I20,",
",I21,",
",I22,",
",I23,",
",I24,",
",I25,",
",I26,",
",I27,",
",I28,",
",I29,",
",I30,",
",I31,",
",I32,",
",I33,",
",I34,",
",I35,",
",I36,",
",I37,",
",I38,",
",I39,",
",I40,",
",I41,",
",I42,",
",I43,",
",I44,",
",I45,",
",I46,",
",I47,",
",I48,",
",I49,",
",I50,",
",I51,",
",I52,",
",I53,",
",I54,",
",I55,",
",I56,",
",I57,",
",I58,",
",I59,",
",I60,",
",I61,",
",I62,",
",I63,",
",I64)</f>
        <v>"BERSERKER":  {
 "Code" : "BERSERKER",
 "Class" : "BARBARIAN",
 "Name" : "Voie du berserker",
  "ACBonus" : 0
  },
"TOTEM_WARRIOR":  {
 "Code" : "TOTEM_WARRIOR",
 "Class" : "BARBARIAN",
 "Name" : "Voie du guerrier totem",
  "ACBonus" : 0
  },
"KNOWLEDGE_SCHOOL":  {
 "Code" : "KNOWLEDGE_SCHOOL",
 "Class" : "BARD",
 "Name" : "Collège du savoir",
  "ACBonus" : 0
  },
"BRAVERY_SCHOOL":  {
 "Code" : "BRAVERY_SCHOOL",
 "Class" : "BARD",
 "Name" : "Collège de la vaillance",
  "ACBonus" : 0
  },
"DECEPTION_FIELD":  {
 "Code" : "DECEPTION_FIELD",
 "Class" : "CLERK",
 "Name" : "Domaine de la duperie",
  "ACBonus" : 0
  },
"WAR_FIELD":  {
 "Code" : "WAR_FIELD",
 "Class" : "CLERK",
 "Name" : "Domaine de la guerre",
  "ACBonus" : 0
  },
"LIGHT_FIELD":  {
 "Code" : "LIGHT_FIELD",
 "Class" : "CLERK",
 "Name" : "Domaine de la lumière",
  "ACBonus" : 0
  },
"NATURE_FIELD":  {
 "Code" : "NATURE_FIELD",
 "Class" : "CLERK",
 "Name" : "Domaine de la nature",
  "ACBonus" : 0
  },
"KNOWLEDGE_FIELD":  {
 "Code" : "KNOWLEDGE_FIELD",
 "Class" : "CLERK",
 "Name" : "Domaine du savoir",
  "ACBonus" : 0
  },
"STORM_FIELD":  {
 "Code" : "STORM_FIELD",
 "Class" : "CLERK",
 "Name" : "Domaine de la tempête",
  "ACBonus" : 0
  },
"LIFE_FIELD":  {
 "Code" : "LIFE_FIELD",
 "Class" : "CLERK",
 "Name" : "Domaine de la vie",
  "ACBonus" : 0
  },
"FORGE_FIELD":  {
 "Code" : "FORGE_FIELD",
 "Class" : "CLERK",
 "Name" : "Domaine de la forge",
  "ACBonus" : 0
  },
"EARTH_GROUP":  {
 "Code" : "EARTH_GROUP",
 "Class" : "DRUID",
 "Name" : "Cercle de la terre",
  "ACBonus" : 0
  },
"MOON_GROUP":  {
 "Code" : "MOON_GROUP",
 "Class" : "DRUID",
 "Name" : "Cercle de la lune",
  "ACBonus" : 0
  },
"DRAGON_BORN":  {
 "Code" : "DRAGON_BORN",
 "Class" : "SORCERER",
 "Name" : "Lignée draconique",
 "ACBonusArmor" : false, "ACBonus" : 3
  },
"WILD_MAGIC":  {
 "Code" : "WILD_MAGIC",
 "Class" : "SORCERER",
 "Name" : "Magie sauvage",
  "ACBonus" : 0
  },
"WARRIOR_ARCHERY":  {
 "Code" : "WARRIOR_ARCHERY",
 "Class" : "WARRIOR",
 "Name" : "Archerie",
  "ACBonus" : 0
  },
"WARRIOR_TWO_HAND_WEAPON":  {
 "Code" : "WARRIOR_TWO_HAND_WEAPON",
 "Class" : "WARRIOR",
 "Name" : "Arme à deux mains",
  "ACBonus" : 0
  },
"WARRIOR_TWO_HAND_FIGHT":  {
 "Code" : "WARRIOR_TWO_HAND_FIGHT",
 "Class" : "WARRIOR",
 "Name" : "Combat à deux armes",
  "ACBonus" : 0
  },
"WARRIOR_DEFENSE":  {
 "Code" : "WARRIOR_DEFENSE",
 "Class" : "WARRIOR",
 "Name" : "Défense",
 "ACBonusArmor" : true, "ACBonus" : 1
  },
"WARRIOR_DUEL":  {
 "Code" : "WARRIOR_DUEL",
 "Class" : "WARRIOR",
 "Name" : "Duel",
  "ACBonus" : 0
  },
"WARRIOR_PROTECTION":  {
 "Code" : "WARRIOR_PROTECTION",
 "Class" : "WARRIOR",
 "Name" : "Protection",
  "ACBonus" : 0
  },
"ABJURATION":  {
 "Code" : "ABJURATION",
 "Class" : "MAGICIAN",
 "Name" : "Abjuration",
  "ACBonus" : 0
  },
"DIVINATION":  {
 "Code" : "DIVINATION",
 "Class" : "MAGICIAN",
 "Name" : "Divination",
  "ACBonus" : 0
  },
"ENCHANTMENT":  {
 "Code" : "ENCHANTMENT",
 "Class" : "MAGICIAN",
 "Name" : "Enchantement",
  "ACBonus" : 0
  },
"EVOCATION":  {
 "Code" : "EVOCATION",
 "Class" : "MAGICIAN",
 "Name" : "Evocation",
  "ACBonus" : 0
  },
"ILLUSION":  {
 "Code" : "ILLUSION",
 "Class" : "MAGICIAN",
 "Name" : "Illusion",
  "ACBonus" : 0
  },
"INVOCATION":  {
 "Code" : "INVOCATION",
 "Class" : "MAGICIAN",
 "Name" : "Invocation",
  "ACBonus" : 0
  },
"NECROMANCY":  {
 "Code" : "NECROMANCY",
 "Class" : "MAGICIAN",
 "Name" : "Nécromancie ",
  "ACBonus" : 0
  },
"TRANSMUTATION":  {
 "Code" : "TRANSMUTATION",
 "Class" : "MAGICIAN",
 "Name" : "Transmutation",
  "ACBonus" : 0
  },
"OPENED_HAND_WAY":  {
 "Code" : "OPENED_HAND_WAY",
 "Class" : "MONK",
 "Name" : "Voie de la main ouverte",
  "ACBonus" : 0
  },
"SHADOW_WAY":  {
 "Code" : "SHADOW_WAY",
 "Class" : "MONK",
 "Name" : "Voie de l'ombre",
  "ACBonus" : 0
  },
"ELEMENTS_WAY":  {
 "Code" : "ELEMENTS_WAY",
 "Class" : "MONK",
 "Name" : "Voie des quatre éléments",
  "ACBonus" : 0
  },
"PALADIN_TWO_HAND_WEAPON":  {
 "Code" : "PALADIN_TWO_HAND_WEAPON",
 "Class" : "PALADIN",
 "Name" : "Arme à deux mains",
  "ACBonus" : 0
  },
"PALADIN_DEFENSE":  {
 "Code" : "PALADIN_DEFENSE",
 "Class" : "PALADIN",
 "Name" : "Défense",
 "ACBonusArmor" : true, "ACBonus" : 1
  },
"PALADIN_DUEL":  {
 "Code" : "PALADIN_DUEL",
 "Class" : "PALADIN",
 "Name" : "Duel",
  "ACBonus" : 0
  },
"PALADIN_PROTECTION":  {
 "Code" : "PALADIN_PROTECTION",
 "Class" : "PALADIN",
 "Name" : "Protection",
  "ACBonus" : 0
  },
"PROWLER_ARCHERY":  {
 "Code" : "PROWLER_ARCHERY",
 "Class" : "PROWLER",
 "Name" : "Archerie",
  "ACBonus" : 0
  },
"PROWLER_TWO_HAND_FIGHT":  {
 "Code" : "PROWLER_TWO_HAND_FIGHT",
 "Class" : "PROWLER",
 "Name" : "Combat à deux armes",
  "ACBonus" : 0
  },
"PROWLER_DEFENSE":  {
 "Code" : "PROWLER_DEFENSE",
 "Class" : "PROWLER",
 "Name" : "Défense",
 "ACBonusArmor" : true, "ACBonus" : 1
  },
"PROWLER_DUEL":  {
 "Code" : "PROWLER_DUEL",
 "Class" : "PROWLER",
 "Name" : "Duel",
  "ACBonus" : 0
  },
"ASSASSIN":  {
 "Code" : "ASSASSIN",
 "Class" : "WILY",
 "Name" : "Assassin",
  "ACBonus" : 0
  },
"ROBBER":  {
 "Code" : "ROBBER",
 "Class" : "WILY",
 "Name" : "Voleur",
  "ACBonus" : 0
  },
"ARCANE_SWINDLER":  {
 "Code" : "ARCANE_SWINDLER",
 "Class" : "WILY",
 "Name" : "Escroc arcanique",
  "ACBonus" : 0
  },
"CONSPIRATOR":  {
 "Code" : "CONSPIRATOR",
 "Class" : "WILY",
 "Name" : "Conspirateur",
  "ACBonus" : 0
  },
"ARCHFAIRY":  {
 "Code" : "ARCHFAIRY",
 "Class" : "WIZARD",
 "Name" : "Archifée",
  "ACBonus" : 0
  },
"FIENDISH":  {
 "Code" : "FIENDISH",
 "Class" : "WIZARD",
 "Name" : "Fiélon",
  "ACBonus" : 0
  },
"GREAT_OLD":  {
 "Code" : "GREAT_OLD",
 "Class" : "WIZARD",
 "Name" : "Grand Ancien",
  "ACBonus" : 0
  }</v>
      </c>
    </row>
  </sheetData>
  <mergeCells count="97">
    <mergeCell ref="D22:E22"/>
    <mergeCell ref="D23:E23"/>
    <mergeCell ref="D25:E25"/>
    <mergeCell ref="D26:E26"/>
    <mergeCell ref="D27:E27"/>
    <mergeCell ref="D24:E24"/>
    <mergeCell ref="D28:E28"/>
    <mergeCell ref="D61:E61"/>
    <mergeCell ref="F61:G61"/>
    <mergeCell ref="D63:E63"/>
    <mergeCell ref="F63:G63"/>
    <mergeCell ref="D51:E51"/>
    <mergeCell ref="F51:G51"/>
    <mergeCell ref="D52:E52"/>
    <mergeCell ref="F52:G52"/>
    <mergeCell ref="F48:G48"/>
    <mergeCell ref="D48:E48"/>
    <mergeCell ref="D50:E50"/>
    <mergeCell ref="F50:G50"/>
    <mergeCell ref="F44:G44"/>
    <mergeCell ref="F45:G45"/>
    <mergeCell ref="D40:E40"/>
    <mergeCell ref="F34:G34"/>
    <mergeCell ref="F35:G35"/>
    <mergeCell ref="F36:G36"/>
    <mergeCell ref="F37:G37"/>
    <mergeCell ref="D37:E37"/>
    <mergeCell ref="D34:E34"/>
    <mergeCell ref="D35:E35"/>
    <mergeCell ref="D36:E36"/>
    <mergeCell ref="F33:G33"/>
    <mergeCell ref="F31:G31"/>
    <mergeCell ref="F32:G32"/>
    <mergeCell ref="F22:G22"/>
    <mergeCell ref="F23:G23"/>
    <mergeCell ref="F25:G25"/>
    <mergeCell ref="F26:G26"/>
    <mergeCell ref="F27:G27"/>
    <mergeCell ref="F28:G28"/>
    <mergeCell ref="F58:G58"/>
    <mergeCell ref="F59:G59"/>
    <mergeCell ref="F62:G62"/>
    <mergeCell ref="F64:G64"/>
    <mergeCell ref="F54:G54"/>
    <mergeCell ref="F55:G55"/>
    <mergeCell ref="F56:G56"/>
    <mergeCell ref="F57:G57"/>
    <mergeCell ref="F60:G60"/>
    <mergeCell ref="F39:G39"/>
    <mergeCell ref="F46:G46"/>
    <mergeCell ref="F47:G47"/>
    <mergeCell ref="F49:G49"/>
    <mergeCell ref="F53:G53"/>
    <mergeCell ref="F40:G40"/>
    <mergeCell ref="F41:G41"/>
    <mergeCell ref="F42:G42"/>
    <mergeCell ref="F43:G43"/>
    <mergeCell ref="D64:E64"/>
    <mergeCell ref="F30:G30"/>
    <mergeCell ref="F17:G17"/>
    <mergeCell ref="F18:G18"/>
    <mergeCell ref="F19:G19"/>
    <mergeCell ref="F20:G20"/>
    <mergeCell ref="F21:G21"/>
    <mergeCell ref="F24:G24"/>
    <mergeCell ref="F29:G29"/>
    <mergeCell ref="F38:G38"/>
    <mergeCell ref="D53:E53"/>
    <mergeCell ref="D54:E54"/>
    <mergeCell ref="D58:E58"/>
    <mergeCell ref="D59:E59"/>
    <mergeCell ref="D62:E62"/>
    <mergeCell ref="D55:E55"/>
    <mergeCell ref="D56:E56"/>
    <mergeCell ref="D57:E57"/>
    <mergeCell ref="D60:E60"/>
    <mergeCell ref="D38:E38"/>
    <mergeCell ref="D39:E39"/>
    <mergeCell ref="D46:E46"/>
    <mergeCell ref="D47:E47"/>
    <mergeCell ref="D49:E49"/>
    <mergeCell ref="D41:E41"/>
    <mergeCell ref="D42:E42"/>
    <mergeCell ref="D43:E43"/>
    <mergeCell ref="D44:E44"/>
    <mergeCell ref="D45:E45"/>
    <mergeCell ref="D29:E29"/>
    <mergeCell ref="D30:E30"/>
    <mergeCell ref="D31:E31"/>
    <mergeCell ref="D32:E32"/>
    <mergeCell ref="D33:E33"/>
    <mergeCell ref="D21:E21"/>
    <mergeCell ref="D16:E16"/>
    <mergeCell ref="D17:E17"/>
    <mergeCell ref="D18:E18"/>
    <mergeCell ref="D19:E19"/>
    <mergeCell ref="D20:E20"/>
  </mergeCells>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tabSelected="1" workbookViewId="0">
      <pane xSplit="1" ySplit="2" topLeftCell="AE3" activePane="bottomRight" state="frozenSplit"/>
      <selection pane="topRight" activeCell="W1" sqref="W1"/>
      <selection pane="bottomLeft" activeCell="A3" sqref="A3"/>
      <selection pane="bottomRight" activeCell="AA7" sqref="AA7"/>
    </sheetView>
  </sheetViews>
  <sheetFormatPr baseColWidth="10" defaultRowHeight="15"/>
  <cols>
    <col min="6" max="6" width="14" customWidth="1"/>
  </cols>
  <sheetData>
    <row r="1" spans="1:112">
      <c r="A1" s="169"/>
      <c r="B1" s="271" t="s">
        <v>380</v>
      </c>
      <c r="C1" s="271"/>
      <c r="D1" s="271"/>
      <c r="E1" s="271"/>
      <c r="F1" s="273"/>
      <c r="G1" s="272" t="s">
        <v>381</v>
      </c>
      <c r="H1" s="271"/>
      <c r="I1" s="271"/>
      <c r="J1" s="271"/>
      <c r="K1" s="271"/>
      <c r="L1" s="271"/>
      <c r="M1" s="271"/>
      <c r="N1" s="271"/>
      <c r="O1" s="271"/>
      <c r="P1" s="271"/>
      <c r="Q1" s="271"/>
      <c r="R1" s="271"/>
      <c r="S1" s="271"/>
      <c r="T1" s="157"/>
      <c r="U1" s="271" t="s">
        <v>382</v>
      </c>
      <c r="V1" s="271"/>
      <c r="W1" s="271"/>
      <c r="X1" s="271"/>
      <c r="Y1" s="271"/>
      <c r="Z1" s="271"/>
      <c r="AA1" s="271"/>
      <c r="AB1" s="271"/>
      <c r="AC1" s="271"/>
      <c r="AD1" s="271"/>
      <c r="AE1" s="271"/>
      <c r="AF1" s="271"/>
      <c r="AG1" s="143"/>
      <c r="AH1" s="272" t="s">
        <v>383</v>
      </c>
      <c r="AI1" s="271"/>
      <c r="AJ1" s="271"/>
      <c r="AK1" s="271"/>
      <c r="AL1" s="271"/>
      <c r="AM1" s="271"/>
      <c r="AN1" s="271"/>
      <c r="AO1" s="271"/>
      <c r="AP1" s="271"/>
      <c r="AQ1" s="271"/>
      <c r="AR1" s="271"/>
      <c r="AS1" s="273"/>
      <c r="AT1" s="143"/>
      <c r="AU1" s="270" t="s">
        <v>384</v>
      </c>
      <c r="AV1" s="270"/>
      <c r="AW1" s="270"/>
      <c r="AX1" s="270"/>
      <c r="AY1" s="270"/>
      <c r="AZ1" s="270"/>
      <c r="BA1" s="270"/>
      <c r="BB1" s="270"/>
      <c r="BC1" s="270"/>
      <c r="BD1" s="270"/>
      <c r="BE1" s="270"/>
      <c r="BF1" s="270"/>
      <c r="BG1" s="270"/>
      <c r="BH1" s="270"/>
      <c r="BI1" s="153"/>
      <c r="BJ1" s="272" t="s">
        <v>385</v>
      </c>
      <c r="BK1" s="271"/>
      <c r="BL1" s="157"/>
      <c r="BM1" s="271" t="s">
        <v>386</v>
      </c>
      <c r="BN1" s="271"/>
      <c r="BO1" s="271"/>
      <c r="BP1" s="271"/>
      <c r="BQ1" s="271"/>
      <c r="BR1" s="271"/>
      <c r="BS1" s="271"/>
      <c r="BT1" s="271"/>
      <c r="BU1" s="271"/>
      <c r="BV1" s="271"/>
      <c r="BW1" s="271"/>
      <c r="BX1" s="271"/>
      <c r="BY1" s="143"/>
      <c r="BZ1" s="272" t="s">
        <v>388</v>
      </c>
      <c r="CA1" s="271"/>
      <c r="CB1" s="271"/>
      <c r="CC1" s="271"/>
      <c r="CD1" s="271"/>
      <c r="CE1" s="157"/>
      <c r="CF1" s="272" t="s">
        <v>12</v>
      </c>
      <c r="CG1" s="271"/>
      <c r="CH1" s="271"/>
      <c r="CI1" s="271"/>
      <c r="CJ1" s="271"/>
      <c r="CK1" s="271"/>
      <c r="CL1" s="271"/>
      <c r="CM1" s="157"/>
      <c r="CN1" s="271" t="s">
        <v>389</v>
      </c>
      <c r="CO1" s="271"/>
      <c r="CP1" s="271"/>
      <c r="CQ1" s="271"/>
      <c r="CR1" s="271"/>
      <c r="CS1" s="271"/>
      <c r="CT1" s="271"/>
      <c r="CU1" s="271"/>
      <c r="CV1" s="143"/>
      <c r="CW1" s="269" t="s">
        <v>390</v>
      </c>
      <c r="CX1" s="270"/>
      <c r="CY1" s="270"/>
      <c r="CZ1" s="167"/>
      <c r="DA1" s="271" t="s">
        <v>387</v>
      </c>
      <c r="DB1" s="271"/>
      <c r="DC1" s="271"/>
      <c r="DD1" s="271"/>
      <c r="DE1" s="271"/>
      <c r="DF1" s="271"/>
      <c r="DG1" s="271"/>
      <c r="DH1" s="178"/>
    </row>
    <row r="2" spans="1:112" s="115" customFormat="1" ht="15" customHeight="1">
      <c r="A2" s="151" t="s">
        <v>0</v>
      </c>
      <c r="B2" s="152" t="s">
        <v>364</v>
      </c>
      <c r="C2" s="144" t="s">
        <v>237</v>
      </c>
      <c r="D2" s="144" t="s">
        <v>1135</v>
      </c>
      <c r="E2" s="144" t="s">
        <v>1136</v>
      </c>
      <c r="F2" s="144"/>
      <c r="G2" s="160" t="s">
        <v>364</v>
      </c>
      <c r="H2" s="144" t="s">
        <v>237</v>
      </c>
      <c r="I2" s="144" t="s">
        <v>1253</v>
      </c>
      <c r="J2" s="144" t="s">
        <v>1252</v>
      </c>
      <c r="K2" s="144">
        <v>1</v>
      </c>
      <c r="L2" s="144">
        <v>2</v>
      </c>
      <c r="M2" s="144">
        <v>3</v>
      </c>
      <c r="N2" s="144">
        <v>4</v>
      </c>
      <c r="O2" s="144">
        <v>5</v>
      </c>
      <c r="P2" s="144">
        <v>6</v>
      </c>
      <c r="Q2" s="144">
        <v>7</v>
      </c>
      <c r="R2" s="144">
        <v>8</v>
      </c>
      <c r="S2" s="144">
        <v>9</v>
      </c>
      <c r="T2" s="161"/>
      <c r="U2" s="152" t="s">
        <v>364</v>
      </c>
      <c r="V2" s="144" t="s">
        <v>237</v>
      </c>
      <c r="W2" s="144" t="s">
        <v>1253</v>
      </c>
      <c r="X2" s="144">
        <v>1</v>
      </c>
      <c r="Y2" s="144">
        <v>2</v>
      </c>
      <c r="Z2" s="144">
        <v>3</v>
      </c>
      <c r="AA2" s="144">
        <v>4</v>
      </c>
      <c r="AB2" s="144">
        <v>5</v>
      </c>
      <c r="AC2" s="144">
        <v>6</v>
      </c>
      <c r="AD2" s="144">
        <v>7</v>
      </c>
      <c r="AE2" s="144">
        <v>8</v>
      </c>
      <c r="AF2" s="144">
        <v>9</v>
      </c>
      <c r="AG2" s="144"/>
      <c r="AH2" s="160" t="s">
        <v>364</v>
      </c>
      <c r="AI2" s="144" t="s">
        <v>237</v>
      </c>
      <c r="AJ2" s="144" t="s">
        <v>1253</v>
      </c>
      <c r="AK2" s="144">
        <v>1</v>
      </c>
      <c r="AL2" s="144">
        <v>2</v>
      </c>
      <c r="AM2" s="144">
        <v>3</v>
      </c>
      <c r="AN2" s="144">
        <v>4</v>
      </c>
      <c r="AO2" s="144">
        <v>5</v>
      </c>
      <c r="AP2" s="144">
        <v>6</v>
      </c>
      <c r="AQ2" s="144">
        <v>7</v>
      </c>
      <c r="AR2" s="144">
        <v>8</v>
      </c>
      <c r="AS2" s="144">
        <v>9</v>
      </c>
      <c r="AT2" s="174"/>
      <c r="AU2" s="152" t="s">
        <v>364</v>
      </c>
      <c r="AV2" s="144" t="s">
        <v>1184</v>
      </c>
      <c r="AW2" s="144" t="s">
        <v>237</v>
      </c>
      <c r="AX2" s="144" t="s">
        <v>1253</v>
      </c>
      <c r="AY2" s="144" t="s">
        <v>1252</v>
      </c>
      <c r="AZ2" s="144">
        <v>1</v>
      </c>
      <c r="BA2" s="144">
        <v>2</v>
      </c>
      <c r="BB2" s="144">
        <v>3</v>
      </c>
      <c r="BC2" s="144">
        <v>4</v>
      </c>
      <c r="BD2" s="144">
        <v>5</v>
      </c>
      <c r="BE2" s="144">
        <v>6</v>
      </c>
      <c r="BF2" s="144">
        <v>7</v>
      </c>
      <c r="BG2" s="144">
        <v>8</v>
      </c>
      <c r="BH2" s="144">
        <v>9</v>
      </c>
      <c r="BI2" s="144"/>
      <c r="BJ2" s="160" t="s">
        <v>364</v>
      </c>
      <c r="BK2" s="144" t="s">
        <v>237</v>
      </c>
      <c r="BL2" s="161"/>
      <c r="BM2" s="152" t="s">
        <v>364</v>
      </c>
      <c r="BN2" s="144" t="s">
        <v>237</v>
      </c>
      <c r="BO2" s="144" t="s">
        <v>1253</v>
      </c>
      <c r="BP2" s="144">
        <v>1</v>
      </c>
      <c r="BQ2" s="144">
        <v>2</v>
      </c>
      <c r="BR2" s="144">
        <v>3</v>
      </c>
      <c r="BS2" s="144">
        <v>4</v>
      </c>
      <c r="BT2" s="144">
        <v>5</v>
      </c>
      <c r="BU2" s="144">
        <v>6</v>
      </c>
      <c r="BV2" s="144">
        <v>7</v>
      </c>
      <c r="BW2" s="144">
        <v>8</v>
      </c>
      <c r="BX2" s="144">
        <v>9</v>
      </c>
      <c r="BY2" s="144"/>
      <c r="BZ2" s="160" t="s">
        <v>364</v>
      </c>
      <c r="CA2" s="152" t="s">
        <v>365</v>
      </c>
      <c r="CB2" s="152" t="s">
        <v>236</v>
      </c>
      <c r="CC2" s="152" t="s">
        <v>366</v>
      </c>
      <c r="CD2" s="152" t="s">
        <v>237</v>
      </c>
      <c r="CE2" s="158"/>
      <c r="CF2" s="160" t="s">
        <v>364</v>
      </c>
      <c r="CG2" s="144" t="s">
        <v>237</v>
      </c>
      <c r="CH2" s="144">
        <v>1</v>
      </c>
      <c r="CI2" s="144">
        <v>2</v>
      </c>
      <c r="CJ2" s="144">
        <v>3</v>
      </c>
      <c r="CK2" s="144">
        <v>4</v>
      </c>
      <c r="CL2" s="144">
        <v>5</v>
      </c>
      <c r="CM2" s="161"/>
      <c r="CN2" s="152" t="s">
        <v>364</v>
      </c>
      <c r="CO2" s="144" t="s">
        <v>237</v>
      </c>
      <c r="CP2" s="144" t="s">
        <v>1252</v>
      </c>
      <c r="CQ2" s="144">
        <v>1</v>
      </c>
      <c r="CR2" s="144">
        <v>2</v>
      </c>
      <c r="CS2" s="144">
        <v>3</v>
      </c>
      <c r="CT2" s="144">
        <v>4</v>
      </c>
      <c r="CU2" s="144">
        <v>5</v>
      </c>
      <c r="CV2" s="144"/>
      <c r="CW2" s="160" t="s">
        <v>364</v>
      </c>
      <c r="CX2" s="144" t="s">
        <v>1239</v>
      </c>
      <c r="CY2" s="144" t="s">
        <v>237</v>
      </c>
      <c r="CZ2" s="161"/>
      <c r="DA2" s="152" t="s">
        <v>364</v>
      </c>
      <c r="DB2" s="168" t="s">
        <v>237</v>
      </c>
      <c r="DC2" s="144" t="s">
        <v>1255</v>
      </c>
      <c r="DD2" s="144" t="s">
        <v>1252</v>
      </c>
      <c r="DE2" s="144" t="s">
        <v>1251</v>
      </c>
      <c r="DF2" s="144" t="s">
        <v>1249</v>
      </c>
      <c r="DG2" s="144" t="s">
        <v>1250</v>
      </c>
      <c r="DH2" s="145"/>
    </row>
    <row r="3" spans="1:112" ht="15" customHeight="1">
      <c r="A3" s="154">
        <v>1</v>
      </c>
      <c r="B3" s="5">
        <v>2</v>
      </c>
      <c r="C3" s="35" t="s">
        <v>1137</v>
      </c>
      <c r="D3" s="5">
        <v>2</v>
      </c>
      <c r="E3" s="5">
        <v>2</v>
      </c>
      <c r="F3" s="173" t="str">
        <f>""""&amp;$B$1&amp;"-"&amp;$A3&amp;""": {
""Capacities"": """&amp;C3&amp;""",
""Specials"": "&amp;D3&amp;",
""Damages"": "&amp;E3&amp;"
}"</f>
        <v>"BARBARIAN-1": {
"Capacities": "Rage, Défense sans armure",
"Specials": 2,
"Damages": 2
}</v>
      </c>
      <c r="G3" s="162">
        <v>2</v>
      </c>
      <c r="H3" s="35" t="s">
        <v>1150</v>
      </c>
      <c r="I3" s="5">
        <v>2</v>
      </c>
      <c r="J3" s="5">
        <v>4</v>
      </c>
      <c r="K3" s="35">
        <v>2</v>
      </c>
      <c r="L3" s="35">
        <v>0</v>
      </c>
      <c r="M3" s="35">
        <v>0</v>
      </c>
      <c r="N3" s="35">
        <v>0</v>
      </c>
      <c r="O3" s="35">
        <v>0</v>
      </c>
      <c r="P3" s="35">
        <v>0</v>
      </c>
      <c r="Q3" s="35">
        <v>0</v>
      </c>
      <c r="R3" s="35">
        <v>0</v>
      </c>
      <c r="S3" s="35">
        <v>0</v>
      </c>
      <c r="T3" s="163" t="str">
        <f>""""&amp;$G$1&amp;"-"&amp;$A3&amp;""" : {
""Capacities"":"""&amp;H3&amp;""",
""MinorSpellsNb"": "&amp;I3&amp;",
""SpellsNb"": "&amp;J3&amp;",
""Locations"": {
""1"":"&amp;K3&amp;",
""2"":"&amp;L3&amp;",
""3"":"&amp;M3&amp;",
""4"":"&amp;N3&amp;",
""5"":"&amp;O3&amp;",
""6"":"&amp;P3&amp;",
""7"":"&amp;Q3&amp;",
""8"":"&amp;R3&amp;",
""9"":"&amp;S3&amp;"}
}"</f>
        <v>"BARD-1" : {
"Capacities":"Incantations, Inspiration bardique (d6)",
"MinorSpellsNb": 2,
"SpellsNb": 4,
"Locations": {
"1":2,
"2":0,
"3":0,
"4":0,
"5":0,
"6":0,
"7":0,
"8":0,
"9":0}
}</v>
      </c>
      <c r="U3" s="121">
        <v>2</v>
      </c>
      <c r="V3" s="111" t="s">
        <v>1163</v>
      </c>
      <c r="W3" s="121">
        <v>3</v>
      </c>
      <c r="X3" s="111">
        <v>2</v>
      </c>
      <c r="Y3" s="111">
        <v>0</v>
      </c>
      <c r="Z3" s="111">
        <v>0</v>
      </c>
      <c r="AA3" s="111">
        <v>0</v>
      </c>
      <c r="AB3" s="111">
        <v>0</v>
      </c>
      <c r="AC3" s="111">
        <v>0</v>
      </c>
      <c r="AD3" s="111">
        <v>0</v>
      </c>
      <c r="AE3" s="111">
        <v>0</v>
      </c>
      <c r="AF3" s="111">
        <v>0</v>
      </c>
      <c r="AG3" s="111" t="str">
        <f>""""&amp;$U$1&amp;"-"&amp;$A3&amp;""" : {
""Capacities"":"""&amp;V3&amp;""",
""MinorSpellsNb"": "&amp;W3&amp;",
""Locations"": {
""1"":"&amp;X3&amp;",
""2"":"&amp;Y3&amp;",
""3"":"&amp;Z3&amp;",
""4"":"&amp;AA3&amp;",
""5"":"&amp;AB3&amp;",
""6"":"&amp;AC3&amp;",
""7"":"&amp;AD3&amp;",
""8"":"&amp;AE3&amp;",
""9"":"&amp;AF3&amp;"}
}"</f>
        <v>"CLERK-1" : {
"Capacities":"Incantations, Domaine divin",
"MinorSpellsNb": 3,
"Locations": {
"1":2,
"2":0,
"3":0,
"4":0,
"5":0,
"6":0,
"7":0,
"8":0,
"9":0}
}</v>
      </c>
      <c r="AH3" s="162">
        <v>2</v>
      </c>
      <c r="AI3" s="35" t="s">
        <v>1173</v>
      </c>
      <c r="AJ3" s="5">
        <v>2</v>
      </c>
      <c r="AK3" s="35">
        <v>2</v>
      </c>
      <c r="AL3" s="35">
        <v>0</v>
      </c>
      <c r="AM3" s="35">
        <v>0</v>
      </c>
      <c r="AN3" s="35">
        <v>0</v>
      </c>
      <c r="AO3" s="35">
        <v>0</v>
      </c>
      <c r="AP3" s="35">
        <v>0</v>
      </c>
      <c r="AQ3" s="35">
        <v>0</v>
      </c>
      <c r="AR3" s="35">
        <v>0</v>
      </c>
      <c r="AS3" s="35">
        <v>0</v>
      </c>
      <c r="AT3" s="163" t="str">
        <f>""""&amp;$AH$1&amp;"-"&amp;$A3&amp;""" : {
""Capacities"":"""&amp;AI3&amp;""",
""MinorSpellsNb"": "&amp;AJ3&amp;",
""Locations"": {
""1"":"&amp;AK3&amp;",
""2"":"&amp;AL3&amp;",
""3"":"&amp;AM3&amp;",
""4"":"&amp;AN3&amp;",
""5"":"&amp;AO3&amp;",
""6"":"&amp;AP3&amp;",
""7"":"&amp;AQ3&amp;",
""8"":"&amp;AR3&amp;",
""9"":"&amp;AS3&amp;"}
}"</f>
        <v>"DRUID-1" : {
"Capacities":"Druidique, Incantations",
"MinorSpellsNb": 2,
"Locations": {
"1":2,
"2":0,
"3":0,
"4":0,
"5":0,
"6":0,
"7":0,
"8":0,
"9":0}
}</v>
      </c>
      <c r="AU3" s="5">
        <v>2</v>
      </c>
      <c r="AV3" s="5">
        <v>0</v>
      </c>
      <c r="AW3" s="35" t="s">
        <v>1179</v>
      </c>
      <c r="AX3" s="5">
        <v>4</v>
      </c>
      <c r="AY3" s="5">
        <v>2</v>
      </c>
      <c r="AZ3" s="35">
        <v>2</v>
      </c>
      <c r="BA3" s="35">
        <v>0</v>
      </c>
      <c r="BB3" s="35">
        <v>0</v>
      </c>
      <c r="BC3" s="35">
        <v>0</v>
      </c>
      <c r="BD3" s="35">
        <v>0</v>
      </c>
      <c r="BE3" s="35">
        <v>0</v>
      </c>
      <c r="BF3" s="35">
        <v>0</v>
      </c>
      <c r="BG3" s="35">
        <v>0</v>
      </c>
      <c r="BH3" s="35">
        <v>0</v>
      </c>
      <c r="BI3" s="35" t="str">
        <f>""""&amp;$AU$1&amp;"-"&amp;$A3&amp;""" : {
""Capacities"":"""&amp;AW3&amp;""",
""MinorSpellsNb"": "&amp;AX3&amp;",
""SpellsNb"": "&amp;AY3&amp;",
""Specials"": "&amp;AV3&amp;",
""Locations"": {
""1"":"&amp;AZ3&amp;",
""2"":"&amp;BA3&amp;",
""3"":"&amp;BB3&amp;",
""4"":"&amp;BC3&amp;",
""5"":"&amp;BD3&amp;",
""6"":"&amp;BE3&amp;",
""7"":"&amp;BF3&amp;",
""8"":"&amp;BG3&amp;",
""9"":"&amp;BH3&amp;"}
}"</f>
        <v>"SORCERER-1" : {
"Capacities":"Incantations, Origine magique",
"MinorSpellsNb": 4,
"SpellsNb": 2,
"Specials": 0,
"Locations": {
"1":2,
"2":0,
"3":0,
"4":0,
"5":0,
"6":0,
"7":0,
"8":0,
"9":0}
}</v>
      </c>
      <c r="BJ3" s="162">
        <v>2</v>
      </c>
      <c r="BK3" s="35" t="s">
        <v>1185</v>
      </c>
      <c r="BL3" s="163" t="str">
        <f t="shared" ref="BL3:BL22" si="0">""""&amp;$BJ$1&amp;"-"&amp;$A3&amp;""" : {
""Capacities"":"""&amp;BK3&amp;"""
}"</f>
        <v>"WARRIOR-1" : {
"Capacities":"Style de combat, Second souffle"
}</v>
      </c>
      <c r="BM3" s="5">
        <v>2</v>
      </c>
      <c r="BN3" s="35" t="s">
        <v>1195</v>
      </c>
      <c r="BO3" s="5">
        <v>3</v>
      </c>
      <c r="BP3" s="5">
        <v>2</v>
      </c>
      <c r="BQ3" s="5">
        <v>0</v>
      </c>
      <c r="BR3" s="5">
        <v>0</v>
      </c>
      <c r="BS3" s="5">
        <v>0</v>
      </c>
      <c r="BT3" s="5">
        <v>0</v>
      </c>
      <c r="BU3" s="5">
        <v>0</v>
      </c>
      <c r="BV3" s="5">
        <v>0</v>
      </c>
      <c r="BW3" s="5">
        <v>0</v>
      </c>
      <c r="BX3" s="5">
        <v>0</v>
      </c>
      <c r="BY3" s="5" t="str">
        <f>""""&amp;$BM$1&amp;"-"&amp;$A3&amp;""" : {
""Capacities"":"""&amp;BN3&amp;""",
""MinorSpellsNb"": "&amp;BO3&amp;",
""Locations"": {
""1"":"&amp;BP3&amp;",
""2"":"&amp;BQ3&amp;",
""3"":"&amp;BR3&amp;",
""4"":"&amp;BS3&amp;",
""5"":"&amp;BT3&amp;",
""6"":"&amp;BU3&amp;",
""7"":"&amp;BV3&amp;",
""8"":"&amp;BW3&amp;",
""9"":"&amp;BX3&amp;"}
}"</f>
        <v>"MAGICIAN-1" : {
"Capacities":"Incantations, Récupération arcanique",
"MinorSpellsNb": 3,
"Locations": {
"1":2,
"2":0,
"3":0,
"4":0,
"5":0,
"6":0,
"7":0,
"8":0,
"9":0}
}</v>
      </c>
      <c r="BZ3" s="170">
        <v>2</v>
      </c>
      <c r="CA3" s="146" t="s">
        <v>238</v>
      </c>
      <c r="CB3" s="146">
        <v>0</v>
      </c>
      <c r="CC3" s="202">
        <v>0</v>
      </c>
      <c r="CD3" s="175" t="s">
        <v>239</v>
      </c>
      <c r="CE3" s="159" t="str">
        <f t="shared" ref="CE3:CE22" si="1">""""&amp;$BZ$1&amp;"-"&amp;$A3&amp;""" : {
""Capacities"":"""&amp;CD3&amp;""",
""Specials"": "&amp;CB3&amp;",
""BonusAttack"": """&amp;CA3&amp;""",
""ArmourlessSpeed"": """&amp;CC3&amp;"""
}"</f>
        <v>"MONK-1" : {
"Capacities":"Défense sans armure, Arts martiaux",
"Specials": 0,
"BonusAttack": "1d4",
"ArmourlessSpeed": "0"
}</v>
      </c>
      <c r="CF3" s="162">
        <v>2</v>
      </c>
      <c r="CG3" s="35" t="s">
        <v>1200</v>
      </c>
      <c r="CH3" s="5">
        <v>0</v>
      </c>
      <c r="CI3" s="5">
        <v>0</v>
      </c>
      <c r="CJ3" s="5">
        <v>0</v>
      </c>
      <c r="CK3" s="5">
        <v>0</v>
      </c>
      <c r="CL3" s="5">
        <v>0</v>
      </c>
      <c r="CM3" s="166" t="str">
        <f>""""&amp;$CF$1&amp;"-"&amp;$A3&amp;""" : {
""Capacities"":"""&amp;CG3&amp;""",
""Locations"": {
""1"":"&amp;CH3&amp;",
""2"":"&amp;CI3&amp;",
""3"":"&amp;CJ3&amp;",
""4"":"&amp;CK3&amp;",
""5"":"&amp;CL3&amp;"}
}"</f>
        <v>"PALADIN-1" : {
"Capacities":"Sens divin, Imposition des mains",
"Locations": {
"1":0,
"2":0,
"3":0,
"4":0,
"5":0}
}</v>
      </c>
      <c r="CN3" s="5">
        <v>2</v>
      </c>
      <c r="CO3" s="35" t="s">
        <v>1209</v>
      </c>
      <c r="CP3" s="5">
        <v>0</v>
      </c>
      <c r="CQ3" s="5">
        <v>0</v>
      </c>
      <c r="CR3" s="5">
        <v>0</v>
      </c>
      <c r="CS3" s="5">
        <v>0</v>
      </c>
      <c r="CT3" s="5">
        <v>0</v>
      </c>
      <c r="CU3" s="5">
        <v>0</v>
      </c>
      <c r="CV3" s="5" t="str">
        <f>""""&amp;$CN$1&amp;"-"&amp;$A3&amp;""" : {
""Capacities"":"""&amp;CO3&amp;""",
""SpellsNb"":"&amp;CP3&amp;",
""Locations"": {
""1"":"&amp;CQ3&amp;",
""2"":"&amp;CR3&amp;",
""3"":"&amp;CS3&amp;",
""4"":"&amp;CT3&amp;",
""5"":"&amp;CU3&amp;"}
}"</f>
        <v>"PROWLER-1" : {
"Capacities":"Ennemi juré, Explorateur-né",
"SpellsNb":0,
"Locations": {
"1":0,
"2":0,
"3":0,
"4":0,
"5":0}
}</v>
      </c>
      <c r="CW3" s="162">
        <v>2</v>
      </c>
      <c r="CX3" s="5" t="s">
        <v>243</v>
      </c>
      <c r="CY3" s="35" t="s">
        <v>1219</v>
      </c>
      <c r="CZ3" s="163" t="str">
        <f t="shared" ref="CZ3:CZ22" si="2">""""&amp;$CW$1&amp;"-"&amp;$A3&amp;""" : {
""Capacities"":"""&amp;CY3&amp;""",
""BonusAttack"": """&amp;CX3&amp;"""
}"</f>
        <v>"WILY-1" : {
"Capacities":"Expertise, Attaque sournoise, Jargon des voleurs",
"BonusAttack": "1d6"
}</v>
      </c>
      <c r="DA3" s="5">
        <v>2</v>
      </c>
      <c r="DB3" s="35" t="s">
        <v>1240</v>
      </c>
      <c r="DC3" s="5">
        <v>2</v>
      </c>
      <c r="DD3" s="5">
        <v>2</v>
      </c>
      <c r="DE3" s="5">
        <v>1</v>
      </c>
      <c r="DF3" s="5">
        <v>1</v>
      </c>
      <c r="DG3" s="5">
        <v>0</v>
      </c>
      <c r="DH3" s="147" t="str">
        <f>""""&amp;$DA$1&amp;"-"&amp;$A3&amp;""" : {
""Capacities"":"""&amp;DB3&amp;""",
""MinorSpellsNb"": "&amp;DC3&amp;",
""SpellsNb"": "&amp;DD3&amp;",
""Locations"": {"""&amp;DF3&amp;""":"&amp;DE3&amp;"},
""Invocations"": "&amp;DG3&amp;"
}"</f>
        <v>"WIZARD-1" : {
"Capacities":"Patron d'Outremonde, Magie de pacte",
"MinorSpellsNb": 2,
"SpellsNb": 2,
"Locations": {"1":1},
"Invocations": 0
}</v>
      </c>
    </row>
    <row r="4" spans="1:112" ht="15" customHeight="1">
      <c r="A4" s="155">
        <v>2</v>
      </c>
      <c r="B4" s="4">
        <v>2</v>
      </c>
      <c r="C4" s="32" t="s">
        <v>1138</v>
      </c>
      <c r="D4" s="4">
        <v>2</v>
      </c>
      <c r="E4" s="4">
        <v>2</v>
      </c>
      <c r="F4" s="173" t="str">
        <f t="shared" ref="F4:F22" si="3">""""&amp;$B$1&amp;"-"&amp;$A4&amp;""": {
""Capacities"": """&amp;C4&amp;""",
""Specials"": "&amp;D4&amp;",
""Damages"": "&amp;E4&amp;"
}"</f>
        <v>"BARBARIAN-2": {
"Capacities": "Attaque téméraire, Sens du danger",
"Specials": 2,
"Damages": 2
}</v>
      </c>
      <c r="G4" s="164">
        <v>2</v>
      </c>
      <c r="H4" s="32" t="s">
        <v>1151</v>
      </c>
      <c r="I4" s="4">
        <v>2</v>
      </c>
      <c r="J4" s="4">
        <v>5</v>
      </c>
      <c r="K4" s="32">
        <v>3</v>
      </c>
      <c r="L4" s="32">
        <v>0</v>
      </c>
      <c r="M4" s="32">
        <v>0</v>
      </c>
      <c r="N4" s="32">
        <v>0</v>
      </c>
      <c r="O4" s="32">
        <v>0</v>
      </c>
      <c r="P4" s="32">
        <v>0</v>
      </c>
      <c r="Q4" s="32">
        <v>0</v>
      </c>
      <c r="R4" s="32">
        <v>0</v>
      </c>
      <c r="S4" s="32">
        <v>0</v>
      </c>
      <c r="T4" s="163" t="str">
        <f t="shared" ref="T4:T22" si="4">""""&amp;$G$1&amp;"-"&amp;$A4&amp;""" : {
""Capacities"":"""&amp;H4&amp;""",
""MinorSpellsNb"": "&amp;I4&amp;",
""SpellsNb"": "&amp;J4&amp;",
""Locations"": {
""1"":"&amp;K4&amp;",
""2"":"&amp;L4&amp;",
""3"":"&amp;M4&amp;",
""4"":"&amp;N4&amp;",
""5"":"&amp;O4&amp;",
""6"":"&amp;P4&amp;",
""7"":"&amp;Q4&amp;",
""8"":"&amp;R4&amp;",
""9"":"&amp;S4&amp;"}
}"</f>
        <v>"BARD-2" : {
"Capacities":"Touche-à-tout, Chant de repos (d6)",
"MinorSpellsNb": 2,
"SpellsNb": 5,
"Locations": {
"1":3,
"2":0,
"3":0,
"4":0,
"5":0,
"6":0,
"7":0,
"8":0,
"9":0}
}</v>
      </c>
      <c r="U4" s="122">
        <v>2</v>
      </c>
      <c r="V4" s="109" t="s">
        <v>1164</v>
      </c>
      <c r="W4" s="122">
        <v>3</v>
      </c>
      <c r="X4" s="109">
        <v>3</v>
      </c>
      <c r="Y4" s="109">
        <v>0</v>
      </c>
      <c r="Z4" s="109">
        <v>0</v>
      </c>
      <c r="AA4" s="109">
        <v>0</v>
      </c>
      <c r="AB4" s="109">
        <v>0</v>
      </c>
      <c r="AC4" s="109">
        <v>0</v>
      </c>
      <c r="AD4" s="109">
        <v>0</v>
      </c>
      <c r="AE4" s="109">
        <v>0</v>
      </c>
      <c r="AF4" s="109">
        <v>0</v>
      </c>
      <c r="AG4" s="111" t="str">
        <f t="shared" ref="AG4:AG22" si="5">""""&amp;$U$1&amp;"-"&amp;$A4&amp;""" : {
""Capacities"":"""&amp;V4&amp;""",
""MinorSpellsNb"": "&amp;W4&amp;",
""Locations"": {
""1"":"&amp;X4&amp;",
""2"":"&amp;Y4&amp;",
""3"":"&amp;Z4&amp;",
""4"":"&amp;AA4&amp;",
""5"":"&amp;AB4&amp;",
""6"":"&amp;AC4&amp;",
""7"":"&amp;AD4&amp;",
""8"":"&amp;AE4&amp;",
""9"":"&amp;AF4&amp;"}
}"</f>
        <v>"CLERK-2" : {
"Capacities":"Canalisation d’énergie divine (1), Capacité de domaine divin",
"MinorSpellsNb": 3,
"Locations": {
"1":3,
"2":0,
"3":0,
"4":0,
"5":0,
"6":0,
"7":0,
"8":0,
"9":0}
}</v>
      </c>
      <c r="AH4" s="164">
        <v>2</v>
      </c>
      <c r="AI4" s="32" t="s">
        <v>1174</v>
      </c>
      <c r="AJ4" s="4">
        <v>2</v>
      </c>
      <c r="AK4" s="32">
        <v>3</v>
      </c>
      <c r="AL4" s="32">
        <v>0</v>
      </c>
      <c r="AM4" s="32">
        <v>0</v>
      </c>
      <c r="AN4" s="32">
        <v>0</v>
      </c>
      <c r="AO4" s="32">
        <v>0</v>
      </c>
      <c r="AP4" s="32">
        <v>0</v>
      </c>
      <c r="AQ4" s="32">
        <v>0</v>
      </c>
      <c r="AR4" s="32">
        <v>0</v>
      </c>
      <c r="AS4" s="32">
        <v>0</v>
      </c>
      <c r="AT4" s="163" t="str">
        <f t="shared" ref="AT4:AT22" si="6">""""&amp;$AH$1&amp;"-"&amp;$A4&amp;""" : {
""Capacities"":"""&amp;AI4&amp;""",
""MinorSpellsNb"": "&amp;AJ4&amp;",
""Locations"": {
""1"":"&amp;AK4&amp;",
""2"":"&amp;AL4&amp;",
""3"":"&amp;AM4&amp;",
""4"":"&amp;AN4&amp;",
""5"":"&amp;AO4&amp;",
""6"":"&amp;AP4&amp;",
""7"":"&amp;AQ4&amp;",
""8"":"&amp;AR4&amp;",
""9"":"&amp;AS4&amp;"}
}"</f>
        <v>"DRUID-2" : {
"Capacities":"Forme sauvage, Cercle druidique",
"MinorSpellsNb": 2,
"Locations": {
"1":3,
"2":0,
"3":0,
"4":0,
"5":0,
"6":0,
"7":0,
"8":0,
"9":0}
}</v>
      </c>
      <c r="AU4" s="4">
        <v>2</v>
      </c>
      <c r="AV4" s="4">
        <v>2</v>
      </c>
      <c r="AW4" s="32" t="s">
        <v>1180</v>
      </c>
      <c r="AX4" s="4">
        <v>4</v>
      </c>
      <c r="AY4" s="4">
        <v>3</v>
      </c>
      <c r="AZ4" s="32">
        <v>3</v>
      </c>
      <c r="BA4" s="32">
        <v>0</v>
      </c>
      <c r="BB4" s="32">
        <v>0</v>
      </c>
      <c r="BC4" s="32">
        <v>0</v>
      </c>
      <c r="BD4" s="32">
        <v>0</v>
      </c>
      <c r="BE4" s="32">
        <v>0</v>
      </c>
      <c r="BF4" s="32">
        <v>0</v>
      </c>
      <c r="BG4" s="32">
        <v>0</v>
      </c>
      <c r="BH4" s="32">
        <v>0</v>
      </c>
      <c r="BI4" s="35" t="str">
        <f t="shared" ref="BI4:BI22" si="7">""""&amp;$AU$1&amp;"-"&amp;$A4&amp;""" : {
""Capacities"":"""&amp;AW4&amp;""",
""MinorSpellsNb"": "&amp;AX4&amp;",
""SpellsNb"": "&amp;AY4&amp;",
""Specials"": "&amp;AV4&amp;",
""Locations"": {
""1"":"&amp;AZ4&amp;",
""2"":"&amp;BA4&amp;",
""3"":"&amp;BB4&amp;",
""4"":"&amp;BC4&amp;",
""5"":"&amp;BD4&amp;",
""6"":"&amp;BE4&amp;",
""7"":"&amp;BF4&amp;",
""8"":"&amp;BG4&amp;",
""9"":"&amp;BH4&amp;"}
}"</f>
        <v>"SORCERER-2" : {
"Capacities":"Source de magie",
"MinorSpellsNb": 4,
"SpellsNb": 3,
"Specials": 2,
"Locations": {
"1":3,
"2":0,
"3":0,
"4":0,
"5":0,
"6":0,
"7":0,
"8":0,
"9":0}
}</v>
      </c>
      <c r="BJ4" s="164">
        <v>2</v>
      </c>
      <c r="BK4" s="32" t="s">
        <v>1186</v>
      </c>
      <c r="BL4" s="163" t="str">
        <f t="shared" si="0"/>
        <v>"WARRIOR-2" : {
"Capacities":"Sursaut (1)"
}</v>
      </c>
      <c r="BM4" s="4">
        <v>2</v>
      </c>
      <c r="BN4" s="32" t="s">
        <v>1196</v>
      </c>
      <c r="BO4" s="4">
        <v>3</v>
      </c>
      <c r="BP4" s="4">
        <v>3</v>
      </c>
      <c r="BQ4" s="4">
        <v>0</v>
      </c>
      <c r="BR4" s="4">
        <v>0</v>
      </c>
      <c r="BS4" s="4">
        <v>0</v>
      </c>
      <c r="BT4" s="4">
        <v>0</v>
      </c>
      <c r="BU4" s="4">
        <v>0</v>
      </c>
      <c r="BV4" s="4">
        <v>0</v>
      </c>
      <c r="BW4" s="4">
        <v>0</v>
      </c>
      <c r="BX4" s="4">
        <v>0</v>
      </c>
      <c r="BY4" s="5" t="str">
        <f t="shared" ref="BY4:BY22" si="8">""""&amp;$BM$1&amp;"-"&amp;$A4&amp;""" : {
""Capacities"":"""&amp;BN4&amp;""",
""MinorSpellsNb"": "&amp;BO4&amp;",
""Locations"": {
""1"":"&amp;BP4&amp;",
""2"":"&amp;BQ4&amp;",
""3"":"&amp;BR4&amp;",
""4"":"&amp;BS4&amp;",
""5"":"&amp;BT4&amp;",
""6"":"&amp;BU4&amp;",
""7"":"&amp;BV4&amp;",
""8"":"&amp;BW4&amp;",
""9"":"&amp;BX4&amp;"}
}"</f>
        <v>"MAGICIAN-2" : {
"Capacities":"Tradition arcanique",
"MinorSpellsNb": 3,
"Locations": {
"1":3,
"2":0,
"3":0,
"4":0,
"5":0,
"6":0,
"7":0,
"8":0,
"9":0}
}</v>
      </c>
      <c r="BZ4" s="171">
        <v>2</v>
      </c>
      <c r="CA4" s="148" t="s">
        <v>238</v>
      </c>
      <c r="CB4" s="148">
        <v>2</v>
      </c>
      <c r="CC4" s="203">
        <v>3</v>
      </c>
      <c r="CD4" s="176" t="s">
        <v>240</v>
      </c>
      <c r="CE4" s="159" t="str">
        <f t="shared" si="1"/>
        <v>"MONK-2" : {
"Capacities":"Ki, Déplacement sans armure",
"Specials": 2,
"BonusAttack": "1d4",
"ArmourlessSpeed": "3"
}</v>
      </c>
      <c r="CF4" s="164">
        <v>2</v>
      </c>
      <c r="CG4" s="32" t="s">
        <v>1201</v>
      </c>
      <c r="CH4" s="4">
        <v>2</v>
      </c>
      <c r="CI4" s="4">
        <v>0</v>
      </c>
      <c r="CJ4" s="4">
        <v>0</v>
      </c>
      <c r="CK4" s="4">
        <v>0</v>
      </c>
      <c r="CL4" s="4">
        <v>0</v>
      </c>
      <c r="CM4" s="166" t="str">
        <f t="shared" ref="CM3:CM22" si="9">""""&amp;$CF$1&amp;"-"&amp;$A4&amp;""" : {
""Capacities"":"""&amp;CG4&amp;""",
""Locations"": {
""1"":"&amp;CH4&amp;",
""2"":"&amp;CI4&amp;",
""3"":"&amp;CJ4&amp;",
""4"":"&amp;CK4&amp;",
""5"":"&amp;CL4&amp;"}
}"</f>
        <v>"PALADIN-2" : {
"Capacities":"Style de combat, Incantations, Châtiment divin",
"Locations": {
"1":2,
"2":0,
"3":0,
"4":0,
"5":0}
}</v>
      </c>
      <c r="CN4" s="4">
        <v>2</v>
      </c>
      <c r="CO4" s="32" t="s">
        <v>1210</v>
      </c>
      <c r="CP4" s="4">
        <v>2</v>
      </c>
      <c r="CQ4" s="4">
        <v>2</v>
      </c>
      <c r="CR4" s="4">
        <v>0</v>
      </c>
      <c r="CS4" s="4">
        <v>0</v>
      </c>
      <c r="CT4" s="4">
        <v>0</v>
      </c>
      <c r="CU4" s="4">
        <v>0</v>
      </c>
      <c r="CV4" s="5" t="str">
        <f t="shared" ref="CV4:CV22" si="10">""""&amp;$CN$1&amp;"-"&amp;$A4&amp;""" : {
""Capacities"":"""&amp;CO4&amp;""",
""SpellsNb"":"&amp;CP4&amp;",
""Locations"": {
""1"":"&amp;CQ4&amp;",
""2"":"&amp;CR4&amp;",
""3"":"&amp;CS4&amp;",
""4"":"&amp;CT4&amp;",
""5"":"&amp;CU4&amp;"}
}"</f>
        <v>"PROWLER-2" : {
"Capacities":"Style de combat, Incantations",
"SpellsNb":2,
"Locations": {
"1":2,
"2":0,
"3":0,
"4":0,
"5":0}
}</v>
      </c>
      <c r="CW4" s="164">
        <v>2</v>
      </c>
      <c r="CX4" s="4" t="s">
        <v>243</v>
      </c>
      <c r="CY4" s="32" t="s">
        <v>1220</v>
      </c>
      <c r="CZ4" s="163" t="str">
        <f t="shared" si="2"/>
        <v>"WILY-2" : {
"Capacities":"Ruse",
"BonusAttack": "1d6"
}</v>
      </c>
      <c r="DA4" s="4">
        <v>2</v>
      </c>
      <c r="DB4" s="32" t="s">
        <v>1241</v>
      </c>
      <c r="DC4" s="4">
        <v>2</v>
      </c>
      <c r="DD4" s="4">
        <v>3</v>
      </c>
      <c r="DE4" s="4">
        <v>2</v>
      </c>
      <c r="DF4" s="4">
        <v>1</v>
      </c>
      <c r="DG4" s="4">
        <v>2</v>
      </c>
      <c r="DH4" s="147" t="str">
        <f t="shared" ref="DH4:DH22" si="11">""""&amp;$DA$1&amp;"-"&amp;$A4&amp;""" : {
""Capacities"":"""&amp;DB4&amp;""",
""MinorSpellsNb"": "&amp;DC4&amp;",
""SpellsNb"": "&amp;DD4&amp;",
""Locations"": {"""&amp;DF4&amp;""":"&amp;DE4&amp;"},
""Invocations"": "&amp;DG4&amp;"
}"</f>
        <v>"WIZARD-2" : {
"Capacities":"Invocations occultes",
"MinorSpellsNb": 2,
"SpellsNb": 3,
"Locations": {"1":2},
"Invocations": 2
}</v>
      </c>
    </row>
    <row r="5" spans="1:112" ht="15" customHeight="1">
      <c r="A5" s="154">
        <v>3</v>
      </c>
      <c r="B5" s="5">
        <v>2</v>
      </c>
      <c r="C5" s="35" t="s">
        <v>1139</v>
      </c>
      <c r="D5" s="5">
        <v>3</v>
      </c>
      <c r="E5" s="5">
        <v>2</v>
      </c>
      <c r="F5" s="173" t="str">
        <f t="shared" si="3"/>
        <v>"BARBARIAN-3": {
"Capacities": "Voie primitive",
"Specials": 3,
"Damages": 2
}</v>
      </c>
      <c r="G5" s="162">
        <v>2</v>
      </c>
      <c r="H5" s="35" t="s">
        <v>1152</v>
      </c>
      <c r="I5" s="5">
        <v>2</v>
      </c>
      <c r="J5" s="5">
        <v>6</v>
      </c>
      <c r="K5" s="35">
        <v>4</v>
      </c>
      <c r="L5" s="35">
        <v>2</v>
      </c>
      <c r="M5" s="35">
        <v>0</v>
      </c>
      <c r="N5" s="35">
        <v>0</v>
      </c>
      <c r="O5" s="35">
        <v>0</v>
      </c>
      <c r="P5" s="35">
        <v>0</v>
      </c>
      <c r="Q5" s="35">
        <v>0</v>
      </c>
      <c r="R5" s="35">
        <v>0</v>
      </c>
      <c r="S5" s="35">
        <v>0</v>
      </c>
      <c r="T5" s="163" t="str">
        <f t="shared" si="4"/>
        <v>"BARD-3" : {
"Capacities":"Collège bardique, Expertise",
"MinorSpellsNb": 2,
"SpellsNb": 6,
"Locations": {
"1":4,
"2":2,
"3":0,
"4":0,
"5":0,
"6":0,
"7":0,
"8":0,
"9":0}
}</v>
      </c>
      <c r="U5" s="121">
        <v>2</v>
      </c>
      <c r="V5" s="111" t="s">
        <v>50</v>
      </c>
      <c r="W5" s="121">
        <v>3</v>
      </c>
      <c r="X5" s="111">
        <v>4</v>
      </c>
      <c r="Y5" s="111">
        <v>2</v>
      </c>
      <c r="Z5" s="111">
        <v>0</v>
      </c>
      <c r="AA5" s="111">
        <v>0</v>
      </c>
      <c r="AB5" s="111">
        <v>0</v>
      </c>
      <c r="AC5" s="111">
        <v>0</v>
      </c>
      <c r="AD5" s="111">
        <v>0</v>
      </c>
      <c r="AE5" s="111">
        <v>0</v>
      </c>
      <c r="AF5" s="111">
        <v>0</v>
      </c>
      <c r="AG5" s="111" t="str">
        <f t="shared" si="5"/>
        <v>"CLERK-3" : {
"Capacities":"-",
"MinorSpellsNb": 3,
"Locations": {
"1":4,
"2":2,
"3":0,
"4":0,
"5":0,
"6":0,
"7":0,
"8":0,
"9":0}
}</v>
      </c>
      <c r="AH5" s="162">
        <v>2</v>
      </c>
      <c r="AI5" s="35" t="s">
        <v>50</v>
      </c>
      <c r="AJ5" s="5">
        <v>2</v>
      </c>
      <c r="AK5" s="35">
        <v>4</v>
      </c>
      <c r="AL5" s="35">
        <v>2</v>
      </c>
      <c r="AM5" s="35">
        <v>0</v>
      </c>
      <c r="AN5" s="35">
        <v>0</v>
      </c>
      <c r="AO5" s="35">
        <v>0</v>
      </c>
      <c r="AP5" s="35">
        <v>0</v>
      </c>
      <c r="AQ5" s="35">
        <v>0</v>
      </c>
      <c r="AR5" s="35">
        <v>0</v>
      </c>
      <c r="AS5" s="35">
        <v>0</v>
      </c>
      <c r="AT5" s="163" t="str">
        <f t="shared" si="6"/>
        <v>"DRUID-3" : {
"Capacities":"-",
"MinorSpellsNb": 2,
"Locations": {
"1":4,
"2":2,
"3":0,
"4":0,
"5":0,
"6":0,
"7":0,
"8":0,
"9":0}
}</v>
      </c>
      <c r="AU5" s="5">
        <v>2</v>
      </c>
      <c r="AV5" s="5">
        <v>3</v>
      </c>
      <c r="AW5" s="35" t="s">
        <v>1181</v>
      </c>
      <c r="AX5" s="5">
        <v>4</v>
      </c>
      <c r="AY5" s="5">
        <v>4</v>
      </c>
      <c r="AZ5" s="35">
        <v>4</v>
      </c>
      <c r="BA5" s="35">
        <v>2</v>
      </c>
      <c r="BB5" s="35">
        <v>0</v>
      </c>
      <c r="BC5" s="35">
        <v>0</v>
      </c>
      <c r="BD5" s="35">
        <v>0</v>
      </c>
      <c r="BE5" s="35">
        <v>0</v>
      </c>
      <c r="BF5" s="35">
        <v>0</v>
      </c>
      <c r="BG5" s="35">
        <v>0</v>
      </c>
      <c r="BH5" s="35">
        <v>0</v>
      </c>
      <c r="BI5" s="35" t="str">
        <f t="shared" si="7"/>
        <v>"SORCERER-3" : {
"Capacities":"Métamagie",
"MinorSpellsNb": 4,
"SpellsNb": 4,
"Specials": 3,
"Locations": {
"1":4,
"2":2,
"3":0,
"4":0,
"5":0,
"6":0,
"7":0,
"8":0,
"9":0}
}</v>
      </c>
      <c r="BJ5" s="162">
        <v>2</v>
      </c>
      <c r="BK5" s="35" t="s">
        <v>1187</v>
      </c>
      <c r="BL5" s="163" t="str">
        <f t="shared" si="0"/>
        <v>"WARRIOR-3" : {
"Capacities":"Archétype martial"
}</v>
      </c>
      <c r="BM5" s="5">
        <v>2</v>
      </c>
      <c r="BN5" s="35" t="s">
        <v>50</v>
      </c>
      <c r="BO5" s="5">
        <v>3</v>
      </c>
      <c r="BP5" s="5">
        <v>4</v>
      </c>
      <c r="BQ5" s="5">
        <v>2</v>
      </c>
      <c r="BR5" s="5">
        <v>0</v>
      </c>
      <c r="BS5" s="5">
        <v>0</v>
      </c>
      <c r="BT5" s="5">
        <v>0</v>
      </c>
      <c r="BU5" s="5">
        <v>0</v>
      </c>
      <c r="BV5" s="5">
        <v>0</v>
      </c>
      <c r="BW5" s="5">
        <v>0</v>
      </c>
      <c r="BX5" s="5">
        <v>0</v>
      </c>
      <c r="BY5" s="5" t="str">
        <f t="shared" si="8"/>
        <v>"MAGICIAN-3" : {
"Capacities":"-",
"MinorSpellsNb": 3,
"Locations": {
"1":4,
"2":2,
"3":0,
"4":0,
"5":0,
"6":0,
"7":0,
"8":0,
"9":0}
}</v>
      </c>
      <c r="BZ5" s="170">
        <v>2</v>
      </c>
      <c r="CA5" s="146" t="s">
        <v>238</v>
      </c>
      <c r="CB5" s="146">
        <v>3</v>
      </c>
      <c r="CC5" s="202">
        <v>3</v>
      </c>
      <c r="CD5" s="175" t="s">
        <v>241</v>
      </c>
      <c r="CE5" s="159" t="str">
        <f t="shared" si="1"/>
        <v>"MONK-3" : {
"Capacities":"Tradition monastique, Parade de projectiles",
"Specials": 3,
"BonusAttack": "1d4",
"ArmourlessSpeed": "3"
}</v>
      </c>
      <c r="CF5" s="162">
        <v>2</v>
      </c>
      <c r="CG5" s="35" t="s">
        <v>1202</v>
      </c>
      <c r="CH5" s="5">
        <v>3</v>
      </c>
      <c r="CI5" s="5">
        <v>0</v>
      </c>
      <c r="CJ5" s="5">
        <v>0</v>
      </c>
      <c r="CK5" s="5">
        <v>0</v>
      </c>
      <c r="CL5" s="5">
        <v>0</v>
      </c>
      <c r="CM5" s="166" t="str">
        <f t="shared" si="9"/>
        <v>"PALADIN-3" : {
"Capacities":"Santé divine, Serment sacré",
"Locations": {
"1":3,
"2":0,
"3":0,
"4":0,
"5":0}
}</v>
      </c>
      <c r="CN5" s="5">
        <v>2</v>
      </c>
      <c r="CO5" s="35" t="s">
        <v>1211</v>
      </c>
      <c r="CP5" s="5">
        <v>3</v>
      </c>
      <c r="CQ5" s="5">
        <v>3</v>
      </c>
      <c r="CR5" s="5">
        <v>0</v>
      </c>
      <c r="CS5" s="5">
        <v>0</v>
      </c>
      <c r="CT5" s="5">
        <v>0</v>
      </c>
      <c r="CU5" s="5">
        <v>0</v>
      </c>
      <c r="CV5" s="5" t="str">
        <f t="shared" si="10"/>
        <v>"PROWLER-3" : {
"Capacities":"Archétype de rôdeur, Sens primitifs",
"SpellsNb":3,
"Locations": {
"1":3,
"2":0,
"3":0,
"4":0,
"5":0}
}</v>
      </c>
      <c r="CW5" s="162">
        <v>2</v>
      </c>
      <c r="CX5" s="5" t="s">
        <v>1221</v>
      </c>
      <c r="CY5" s="35" t="s">
        <v>1222</v>
      </c>
      <c r="CZ5" s="163" t="str">
        <f t="shared" si="2"/>
        <v>"WILY-3" : {
"Capacities":"Archétype de roublard",
"BonusAttack": "2d6"
}</v>
      </c>
      <c r="DA5" s="5">
        <v>2</v>
      </c>
      <c r="DB5" s="35" t="s">
        <v>1242</v>
      </c>
      <c r="DC5" s="5">
        <v>2</v>
      </c>
      <c r="DD5" s="5">
        <v>4</v>
      </c>
      <c r="DE5" s="5">
        <v>2</v>
      </c>
      <c r="DF5" s="5">
        <v>2</v>
      </c>
      <c r="DG5" s="5">
        <v>2</v>
      </c>
      <c r="DH5" s="147" t="str">
        <f t="shared" si="11"/>
        <v>"WIZARD-3" : {
"Capacities":"Faveur de pacte",
"MinorSpellsNb": 2,
"SpellsNb": 4,
"Locations": {"2":2},
"Invocations": 2
}</v>
      </c>
    </row>
    <row r="6" spans="1:112" ht="15" customHeight="1">
      <c r="A6" s="155">
        <v>4</v>
      </c>
      <c r="B6" s="4">
        <v>2</v>
      </c>
      <c r="C6" s="32" t="s">
        <v>247</v>
      </c>
      <c r="D6" s="4">
        <v>3</v>
      </c>
      <c r="E6" s="4">
        <v>2</v>
      </c>
      <c r="F6" s="173" t="str">
        <f t="shared" si="3"/>
        <v>"BARBARIAN-4": {
"Capacities": "Amélioration de caractéristiques",
"Specials": 3,
"Damages": 2
}</v>
      </c>
      <c r="G6" s="164">
        <v>2</v>
      </c>
      <c r="H6" s="32" t="s">
        <v>247</v>
      </c>
      <c r="I6" s="4">
        <v>3</v>
      </c>
      <c r="J6" s="4">
        <v>7</v>
      </c>
      <c r="K6" s="32">
        <v>4</v>
      </c>
      <c r="L6" s="32">
        <v>3</v>
      </c>
      <c r="M6" s="32">
        <v>0</v>
      </c>
      <c r="N6" s="32">
        <v>0</v>
      </c>
      <c r="O6" s="32">
        <v>0</v>
      </c>
      <c r="P6" s="32">
        <v>0</v>
      </c>
      <c r="Q6" s="32">
        <v>0</v>
      </c>
      <c r="R6" s="32">
        <v>0</v>
      </c>
      <c r="S6" s="32">
        <v>0</v>
      </c>
      <c r="T6" s="163" t="str">
        <f t="shared" si="4"/>
        <v>"BARD-4" : {
"Capacities":"Amélioration de caractéristiques",
"MinorSpellsNb": 3,
"SpellsNb": 7,
"Locations": {
"1":4,
"2":3,
"3":0,
"4":0,
"5":0,
"6":0,
"7":0,
"8":0,
"9":0}
}</v>
      </c>
      <c r="U6" s="122">
        <v>2</v>
      </c>
      <c r="V6" s="109" t="s">
        <v>247</v>
      </c>
      <c r="W6" s="122">
        <v>4</v>
      </c>
      <c r="X6" s="109">
        <v>4</v>
      </c>
      <c r="Y6" s="109">
        <v>3</v>
      </c>
      <c r="Z6" s="109">
        <v>0</v>
      </c>
      <c r="AA6" s="109">
        <v>0</v>
      </c>
      <c r="AB6" s="109">
        <v>0</v>
      </c>
      <c r="AC6" s="109">
        <v>0</v>
      </c>
      <c r="AD6" s="109">
        <v>0</v>
      </c>
      <c r="AE6" s="109">
        <v>0</v>
      </c>
      <c r="AF6" s="109">
        <v>0</v>
      </c>
      <c r="AG6" s="111" t="str">
        <f t="shared" si="5"/>
        <v>"CLERK-4" : {
"Capacities":"Amélioration de caractéristiques",
"MinorSpellsNb": 4,
"Locations": {
"1":4,
"2":3,
"3":0,
"4":0,
"5":0,
"6":0,
"7":0,
"8":0,
"9":0}
}</v>
      </c>
      <c r="AH6" s="164">
        <v>2</v>
      </c>
      <c r="AI6" s="32" t="s">
        <v>1175</v>
      </c>
      <c r="AJ6" s="4">
        <v>3</v>
      </c>
      <c r="AK6" s="32">
        <v>4</v>
      </c>
      <c r="AL6" s="32">
        <v>3</v>
      </c>
      <c r="AM6" s="32">
        <v>0</v>
      </c>
      <c r="AN6" s="32">
        <v>0</v>
      </c>
      <c r="AO6" s="32">
        <v>0</v>
      </c>
      <c r="AP6" s="32">
        <v>0</v>
      </c>
      <c r="AQ6" s="32">
        <v>0</v>
      </c>
      <c r="AR6" s="32">
        <v>0</v>
      </c>
      <c r="AS6" s="32">
        <v>0</v>
      </c>
      <c r="AT6" s="163" t="str">
        <f t="shared" si="6"/>
        <v>"DRUID-4" : {
"Capacities":"Forme sauvage améliorée, Amélioration de caractéristiques",
"MinorSpellsNb": 3,
"Locations": {
"1":4,
"2":3,
"3":0,
"4":0,
"5":0,
"6":0,
"7":0,
"8":0,
"9":0}
}</v>
      </c>
      <c r="AU6" s="4">
        <v>2</v>
      </c>
      <c r="AV6" s="4">
        <v>4</v>
      </c>
      <c r="AW6" s="32" t="s">
        <v>247</v>
      </c>
      <c r="AX6" s="4">
        <v>5</v>
      </c>
      <c r="AY6" s="4">
        <v>5</v>
      </c>
      <c r="AZ6" s="32">
        <v>4</v>
      </c>
      <c r="BA6" s="32">
        <v>3</v>
      </c>
      <c r="BB6" s="32">
        <v>0</v>
      </c>
      <c r="BC6" s="32">
        <v>0</v>
      </c>
      <c r="BD6" s="32">
        <v>0</v>
      </c>
      <c r="BE6" s="32">
        <v>0</v>
      </c>
      <c r="BF6" s="32">
        <v>0</v>
      </c>
      <c r="BG6" s="32">
        <v>0</v>
      </c>
      <c r="BH6" s="32">
        <v>0</v>
      </c>
      <c r="BI6" s="35" t="str">
        <f t="shared" si="7"/>
        <v>"SORCERER-4" : {
"Capacities":"Amélioration de caractéristiques",
"MinorSpellsNb": 5,
"SpellsNb": 5,
"Specials": 4,
"Locations": {
"1":4,
"2":3,
"3":0,
"4":0,
"5":0,
"6":0,
"7":0,
"8":0,
"9":0}
}</v>
      </c>
      <c r="BJ6" s="164">
        <v>2</v>
      </c>
      <c r="BK6" s="32" t="s">
        <v>247</v>
      </c>
      <c r="BL6" s="163" t="str">
        <f t="shared" si="0"/>
        <v>"WARRIOR-4" : {
"Capacities":"Amélioration de caractéristiques"
}</v>
      </c>
      <c r="BM6" s="4">
        <v>2</v>
      </c>
      <c r="BN6" s="32" t="s">
        <v>247</v>
      </c>
      <c r="BO6" s="4">
        <v>4</v>
      </c>
      <c r="BP6" s="4">
        <v>4</v>
      </c>
      <c r="BQ6" s="4">
        <v>3</v>
      </c>
      <c r="BR6" s="4">
        <v>0</v>
      </c>
      <c r="BS6" s="4">
        <v>0</v>
      </c>
      <c r="BT6" s="4">
        <v>0</v>
      </c>
      <c r="BU6" s="4">
        <v>0</v>
      </c>
      <c r="BV6" s="4">
        <v>0</v>
      </c>
      <c r="BW6" s="4">
        <v>0</v>
      </c>
      <c r="BX6" s="4">
        <v>0</v>
      </c>
      <c r="BY6" s="5" t="str">
        <f t="shared" si="8"/>
        <v>"MAGICIAN-4" : {
"Capacities":"Amélioration de caractéristiques",
"MinorSpellsNb": 4,
"Locations": {
"1":4,
"2":3,
"3":0,
"4":0,
"5":0,
"6":0,
"7":0,
"8":0,
"9":0}
}</v>
      </c>
      <c r="BZ6" s="171">
        <v>2</v>
      </c>
      <c r="CA6" s="148" t="s">
        <v>238</v>
      </c>
      <c r="CB6" s="148">
        <v>4</v>
      </c>
      <c r="CC6" s="203">
        <v>3</v>
      </c>
      <c r="CD6" s="176" t="s">
        <v>242</v>
      </c>
      <c r="CE6" s="159" t="str">
        <f t="shared" si="1"/>
        <v>"MONK-4" : {
"Capacities":"Amélioration de caractéristiques, Chute ralentie",
"Specials": 4,
"BonusAttack": "1d4",
"ArmourlessSpeed": "3"
}</v>
      </c>
      <c r="CF6" s="164">
        <v>2</v>
      </c>
      <c r="CG6" s="32" t="s">
        <v>247</v>
      </c>
      <c r="CH6" s="4">
        <v>3</v>
      </c>
      <c r="CI6" s="4">
        <v>0</v>
      </c>
      <c r="CJ6" s="4">
        <v>0</v>
      </c>
      <c r="CK6" s="4">
        <v>0</v>
      </c>
      <c r="CL6" s="4">
        <v>0</v>
      </c>
      <c r="CM6" s="166" t="str">
        <f t="shared" si="9"/>
        <v>"PALADIN-4" : {
"Capacities":"Amélioration de caractéristiques",
"Locations": {
"1":3,
"2":0,
"3":0,
"4":0,
"5":0}
}</v>
      </c>
      <c r="CN6" s="4">
        <v>2</v>
      </c>
      <c r="CO6" s="32" t="s">
        <v>247</v>
      </c>
      <c r="CP6" s="4">
        <v>3</v>
      </c>
      <c r="CQ6" s="4">
        <v>3</v>
      </c>
      <c r="CR6" s="4">
        <v>0</v>
      </c>
      <c r="CS6" s="4">
        <v>0</v>
      </c>
      <c r="CT6" s="4">
        <v>0</v>
      </c>
      <c r="CU6" s="4">
        <v>0</v>
      </c>
      <c r="CV6" s="5" t="str">
        <f t="shared" si="10"/>
        <v>"PROWLER-4" : {
"Capacities":"Amélioration de caractéristiques",
"SpellsNb":3,
"Locations": {
"1":3,
"2":0,
"3":0,
"4":0,
"5":0}
}</v>
      </c>
      <c r="CW6" s="164">
        <v>2</v>
      </c>
      <c r="CX6" s="4" t="s">
        <v>1221</v>
      </c>
      <c r="CY6" s="32" t="s">
        <v>247</v>
      </c>
      <c r="CZ6" s="163" t="str">
        <f t="shared" si="2"/>
        <v>"WILY-4" : {
"Capacities":"Amélioration de caractéristiques",
"BonusAttack": "2d6"
}</v>
      </c>
      <c r="DA6" s="4">
        <v>2</v>
      </c>
      <c r="DB6" s="32" t="s">
        <v>247</v>
      </c>
      <c r="DC6" s="4">
        <v>3</v>
      </c>
      <c r="DD6" s="4">
        <v>5</v>
      </c>
      <c r="DE6" s="4">
        <v>2</v>
      </c>
      <c r="DF6" s="4">
        <v>2</v>
      </c>
      <c r="DG6" s="4">
        <v>2</v>
      </c>
      <c r="DH6" s="147" t="str">
        <f t="shared" si="11"/>
        <v>"WIZARD-4" : {
"Capacities":"Amélioration de caractéristiques",
"MinorSpellsNb": 3,
"SpellsNb": 5,
"Locations": {"2":2},
"Invocations": 2
}</v>
      </c>
    </row>
    <row r="7" spans="1:112" ht="15" customHeight="1">
      <c r="A7" s="154">
        <v>5</v>
      </c>
      <c r="B7" s="5">
        <v>3</v>
      </c>
      <c r="C7" s="35" t="s">
        <v>1140</v>
      </c>
      <c r="D7" s="5">
        <v>3</v>
      </c>
      <c r="E7" s="5">
        <v>2</v>
      </c>
      <c r="F7" s="173" t="str">
        <f t="shared" si="3"/>
        <v>"BARBARIAN-5": {
"Capacities": "Attaque supplémentaire, Déplacement rapide",
"Specials": 3,
"Damages": 2
}</v>
      </c>
      <c r="G7" s="162">
        <v>3</v>
      </c>
      <c r="H7" s="35" t="s">
        <v>1153</v>
      </c>
      <c r="I7" s="5">
        <v>3</v>
      </c>
      <c r="J7" s="5">
        <v>8</v>
      </c>
      <c r="K7" s="35">
        <v>4</v>
      </c>
      <c r="L7" s="35">
        <v>3</v>
      </c>
      <c r="M7" s="35">
        <v>2</v>
      </c>
      <c r="N7" s="35">
        <v>0</v>
      </c>
      <c r="O7" s="35">
        <v>0</v>
      </c>
      <c r="P7" s="35">
        <v>0</v>
      </c>
      <c r="Q7" s="35">
        <v>0</v>
      </c>
      <c r="R7" s="35">
        <v>0</v>
      </c>
      <c r="S7" s="35">
        <v>0</v>
      </c>
      <c r="T7" s="163" t="str">
        <f t="shared" si="4"/>
        <v>"BARD-5" : {
"Capacities":"Inspiration bardique (d8), Source d'inspiration",
"MinorSpellsNb": 3,
"SpellsNb": 8,
"Locations": {
"1":4,
"2":3,
"3":2,
"4":0,
"5":0,
"6":0,
"7":0,
"8":0,
"9":0}
}</v>
      </c>
      <c r="U7" s="121">
        <v>3</v>
      </c>
      <c r="V7" s="111" t="s">
        <v>1165</v>
      </c>
      <c r="W7" s="121">
        <v>4</v>
      </c>
      <c r="X7" s="111">
        <v>4</v>
      </c>
      <c r="Y7" s="111">
        <v>3</v>
      </c>
      <c r="Z7" s="111">
        <v>2</v>
      </c>
      <c r="AA7" s="111">
        <v>0</v>
      </c>
      <c r="AB7" s="111">
        <v>0</v>
      </c>
      <c r="AC7" s="111">
        <v>0</v>
      </c>
      <c r="AD7" s="111">
        <v>0</v>
      </c>
      <c r="AE7" s="111">
        <v>0</v>
      </c>
      <c r="AF7" s="111">
        <v>0</v>
      </c>
      <c r="AG7" s="111" t="str">
        <f t="shared" si="5"/>
        <v>"CLERK-5" : {
"Capacities":"Destruction des morts-vivants (FP 1/2)",
"MinorSpellsNb": 4,
"Locations": {
"1":4,
"2":3,
"3":2,
"4":0,
"5":0,
"6":0,
"7":0,
"8":0,
"9":0}
}</v>
      </c>
      <c r="AH7" s="162">
        <v>3</v>
      </c>
      <c r="AI7" s="35" t="s">
        <v>50</v>
      </c>
      <c r="AJ7" s="5">
        <v>3</v>
      </c>
      <c r="AK7" s="35">
        <v>4</v>
      </c>
      <c r="AL7" s="35">
        <v>3</v>
      </c>
      <c r="AM7" s="35">
        <v>2</v>
      </c>
      <c r="AN7" s="35">
        <v>0</v>
      </c>
      <c r="AO7" s="35">
        <v>0</v>
      </c>
      <c r="AP7" s="35">
        <v>0</v>
      </c>
      <c r="AQ7" s="35">
        <v>0</v>
      </c>
      <c r="AR7" s="35">
        <v>0</v>
      </c>
      <c r="AS7" s="35">
        <v>0</v>
      </c>
      <c r="AT7" s="163" t="str">
        <f t="shared" si="6"/>
        <v>"DRUID-5" : {
"Capacities":"-",
"MinorSpellsNb":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7"/>
        <v>"SORCERER-5" : {
"Capacities":"-",
"MinorSpellsNb": 5,
"SpellsNb": 6,
"Specials": 5,
"Locations": {
"1":4,
"2":3,
"3":2,
"4":0,
"5":0,
"6":0,
"7":0,
"8":0,
"9":0}
}</v>
      </c>
      <c r="BJ7" s="162">
        <v>3</v>
      </c>
      <c r="BK7" s="35" t="s">
        <v>1188</v>
      </c>
      <c r="BL7" s="163" t="str">
        <f t="shared" si="0"/>
        <v>"WARRIOR-5" : {
"Capacities":"Attaque supplémentaire (1)"
}</v>
      </c>
      <c r="BM7" s="5">
        <v>3</v>
      </c>
      <c r="BN7" s="35" t="s">
        <v>50</v>
      </c>
      <c r="BO7" s="5">
        <v>4</v>
      </c>
      <c r="BP7" s="5">
        <v>4</v>
      </c>
      <c r="BQ7" s="5">
        <v>3</v>
      </c>
      <c r="BR7" s="5">
        <v>2</v>
      </c>
      <c r="BS7" s="5">
        <v>0</v>
      </c>
      <c r="BT7" s="5">
        <v>0</v>
      </c>
      <c r="BU7" s="5">
        <v>0</v>
      </c>
      <c r="BV7" s="5">
        <v>0</v>
      </c>
      <c r="BW7" s="5">
        <v>0</v>
      </c>
      <c r="BX7" s="5">
        <v>0</v>
      </c>
      <c r="BY7" s="5" t="str">
        <f t="shared" si="8"/>
        <v>"MAGICIAN-5" : {
"Capacities":"-",
"MinorSpellsNb": 4,
"Locations": {
"1":4,
"2":3,
"3":2,
"4":0,
"5":0,
"6":0,
"7":0,
"8":0,
"9":0}
}</v>
      </c>
      <c r="BZ7" s="170">
        <v>3</v>
      </c>
      <c r="CA7" s="146" t="s">
        <v>243</v>
      </c>
      <c r="CB7" s="146">
        <v>5</v>
      </c>
      <c r="CC7" s="202">
        <v>3</v>
      </c>
      <c r="CD7" s="175" t="s">
        <v>244</v>
      </c>
      <c r="CE7" s="159" t="str">
        <f t="shared" si="1"/>
        <v>"MONK-5" : {
"Capacities":"Attaque supplémentaire, Frappe étourdissante",
"Specials": 5,
"BonusAttack": "1d6",
"ArmourlessSpeed": "3"
}</v>
      </c>
      <c r="CF7" s="162">
        <v>3</v>
      </c>
      <c r="CG7" s="35" t="s">
        <v>284</v>
      </c>
      <c r="CH7" s="5">
        <v>4</v>
      </c>
      <c r="CI7" s="5">
        <v>2</v>
      </c>
      <c r="CJ7" s="5">
        <v>0</v>
      </c>
      <c r="CK7" s="5">
        <v>0</v>
      </c>
      <c r="CL7" s="5">
        <v>0</v>
      </c>
      <c r="CM7" s="166" t="str">
        <f t="shared" si="9"/>
        <v>"PALADIN-5" : {
"Capacities":"Attaque supplémentaire",
"Locations": {
"1":4,
"2":2,
"3":0,
"4":0,
"5":0}
}</v>
      </c>
      <c r="CN7" s="5">
        <v>3</v>
      </c>
      <c r="CO7" s="35" t="s">
        <v>284</v>
      </c>
      <c r="CP7" s="5">
        <v>4</v>
      </c>
      <c r="CQ7" s="5">
        <v>4</v>
      </c>
      <c r="CR7" s="5">
        <v>2</v>
      </c>
      <c r="CS7" s="5">
        <v>0</v>
      </c>
      <c r="CT7" s="5">
        <v>0</v>
      </c>
      <c r="CU7" s="5">
        <v>0</v>
      </c>
      <c r="CV7" s="5" t="str">
        <f t="shared" si="10"/>
        <v>"PROWLER-5" : {
"Capacities":"Attaque supplémentaire",
"SpellsNb":4,
"Locations": {
"1":4,
"2":2,
"3":0,
"4":0,
"5":0}
}</v>
      </c>
      <c r="CW7" s="162">
        <v>3</v>
      </c>
      <c r="CX7" s="5" t="s">
        <v>1223</v>
      </c>
      <c r="CY7" s="35" t="s">
        <v>1224</v>
      </c>
      <c r="CZ7" s="163" t="str">
        <f t="shared" si="2"/>
        <v>"WILY-5" : {
"Capacities":"Esquive instinctive",
"BonusAttack": "3d6"
}</v>
      </c>
      <c r="DA7" s="5">
        <v>3</v>
      </c>
      <c r="DB7" s="35" t="s">
        <v>50</v>
      </c>
      <c r="DC7" s="5">
        <v>3</v>
      </c>
      <c r="DD7" s="5">
        <v>6</v>
      </c>
      <c r="DE7" s="5">
        <v>2</v>
      </c>
      <c r="DF7" s="5">
        <v>3</v>
      </c>
      <c r="DG7" s="5">
        <v>3</v>
      </c>
      <c r="DH7" s="147" t="str">
        <f t="shared" si="11"/>
        <v>"WIZARD-5" : {
"Capacities":"-",
"MinorSpellsNb": 3,
"SpellsNb": 6,
"Locations": {"3":2},
"Invocations": 3
}</v>
      </c>
    </row>
    <row r="8" spans="1:112" ht="15" customHeight="1">
      <c r="A8" s="155">
        <v>6</v>
      </c>
      <c r="B8" s="4">
        <v>3</v>
      </c>
      <c r="C8" s="32" t="s">
        <v>1141</v>
      </c>
      <c r="D8" s="4">
        <v>4</v>
      </c>
      <c r="E8" s="4">
        <v>2</v>
      </c>
      <c r="F8" s="173" t="str">
        <f t="shared" si="3"/>
        <v>"BARBARIAN-6": {
"Capacities": "Capacité de voie",
"Specials": 4,
"Damages": 2
}</v>
      </c>
      <c r="G8" s="164">
        <v>3</v>
      </c>
      <c r="H8" s="32" t="s">
        <v>1154</v>
      </c>
      <c r="I8" s="4">
        <v>3</v>
      </c>
      <c r="J8" s="4">
        <v>9</v>
      </c>
      <c r="K8" s="32">
        <v>4</v>
      </c>
      <c r="L8" s="32">
        <v>3</v>
      </c>
      <c r="M8" s="32">
        <v>3</v>
      </c>
      <c r="N8" s="32">
        <v>0</v>
      </c>
      <c r="O8" s="32">
        <v>0</v>
      </c>
      <c r="P8" s="32">
        <v>0</v>
      </c>
      <c r="Q8" s="32">
        <v>0</v>
      </c>
      <c r="R8" s="32">
        <v>0</v>
      </c>
      <c r="S8" s="32">
        <v>0</v>
      </c>
      <c r="T8" s="163" t="str">
        <f t="shared" si="4"/>
        <v>"BARD-6" : {
"Capacities":"Contre charme, Capacité de collège bardique",
"MinorSpellsNb": 3,
"SpellsNb": 9,
"Locations": {
"1":4,
"2":3,
"3":3,
"4":0,
"5":0,
"6":0,
"7":0,
"8":0,
"9":0}
}</v>
      </c>
      <c r="U8" s="122">
        <v>3</v>
      </c>
      <c r="V8" s="109" t="s">
        <v>1166</v>
      </c>
      <c r="W8" s="122">
        <v>4</v>
      </c>
      <c r="X8" s="109">
        <v>4</v>
      </c>
      <c r="Y8" s="109">
        <v>3</v>
      </c>
      <c r="Z8" s="109">
        <v>3</v>
      </c>
      <c r="AA8" s="109">
        <v>0</v>
      </c>
      <c r="AB8" s="109">
        <v>0</v>
      </c>
      <c r="AC8" s="109">
        <v>0</v>
      </c>
      <c r="AD8" s="109">
        <v>0</v>
      </c>
      <c r="AE8" s="109">
        <v>0</v>
      </c>
      <c r="AF8" s="109">
        <v>0</v>
      </c>
      <c r="AG8" s="111" t="str">
        <f t="shared" si="5"/>
        <v>"CLERK-6" : {
"Capacities":"Canalisation d’énergie divine (2), Capacité de domaine divin",
"MinorSpellsNb": 4,
"Locations": {
"1":4,
"2":3,
"3":3,
"4":0,
"5":0,
"6":0,
"7":0,
"8":0,
"9":0}
}</v>
      </c>
      <c r="AH8" s="164">
        <v>3</v>
      </c>
      <c r="AI8" s="32" t="s">
        <v>1176</v>
      </c>
      <c r="AJ8" s="4">
        <v>3</v>
      </c>
      <c r="AK8" s="32">
        <v>4</v>
      </c>
      <c r="AL8" s="32">
        <v>3</v>
      </c>
      <c r="AM8" s="32">
        <v>3</v>
      </c>
      <c r="AN8" s="32">
        <v>0</v>
      </c>
      <c r="AO8" s="32">
        <v>0</v>
      </c>
      <c r="AP8" s="32">
        <v>0</v>
      </c>
      <c r="AQ8" s="32">
        <v>0</v>
      </c>
      <c r="AR8" s="32">
        <v>0</v>
      </c>
      <c r="AS8" s="32">
        <v>0</v>
      </c>
      <c r="AT8" s="163" t="str">
        <f t="shared" si="6"/>
        <v>"DRUID-6" : {
"Capacities":"Capacité de cercle druidique",
"MinorSpellsNb": 3,
"Locations": {
"1":4,
"2":3,
"3":3,
"4":0,
"5":0,
"6":0,
"7":0,
"8":0,
"9":0}
}</v>
      </c>
      <c r="AU8" s="4">
        <v>3</v>
      </c>
      <c r="AV8" s="4">
        <v>6</v>
      </c>
      <c r="AW8" s="32" t="s">
        <v>1182</v>
      </c>
      <c r="AX8" s="4">
        <v>5</v>
      </c>
      <c r="AY8" s="4">
        <v>7</v>
      </c>
      <c r="AZ8" s="32">
        <v>4</v>
      </c>
      <c r="BA8" s="32">
        <v>3</v>
      </c>
      <c r="BB8" s="32">
        <v>3</v>
      </c>
      <c r="BC8" s="32">
        <v>0</v>
      </c>
      <c r="BD8" s="32">
        <v>0</v>
      </c>
      <c r="BE8" s="32">
        <v>0</v>
      </c>
      <c r="BF8" s="32">
        <v>0</v>
      </c>
      <c r="BG8" s="32">
        <v>0</v>
      </c>
      <c r="BH8" s="32">
        <v>0</v>
      </c>
      <c r="BI8" s="35" t="str">
        <f t="shared" si="7"/>
        <v>"SORCERER-6" : {
"Capacities":"Capacité de l'origine magique",
"MinorSpellsNb": 5,
"SpellsNb": 7,
"Specials": 6,
"Locations": {
"1":4,
"2":3,
"3":3,
"4":0,
"5":0,
"6":0,
"7":0,
"8":0,
"9":0}
}</v>
      </c>
      <c r="BJ8" s="164">
        <v>3</v>
      </c>
      <c r="BK8" s="32" t="s">
        <v>247</v>
      </c>
      <c r="BL8" s="163" t="str">
        <f t="shared" si="0"/>
        <v>"WARRIOR-6" : {
"Capacities":"Amélioration de caractéristiques"
}</v>
      </c>
      <c r="BM8" s="4">
        <v>3</v>
      </c>
      <c r="BN8" s="32" t="s">
        <v>1197</v>
      </c>
      <c r="BO8" s="4">
        <v>4</v>
      </c>
      <c r="BP8" s="4">
        <v>4</v>
      </c>
      <c r="BQ8" s="4">
        <v>3</v>
      </c>
      <c r="BR8" s="4">
        <v>3</v>
      </c>
      <c r="BS8" s="4">
        <v>0</v>
      </c>
      <c r="BT8" s="4">
        <v>0</v>
      </c>
      <c r="BU8" s="4">
        <v>0</v>
      </c>
      <c r="BV8" s="4">
        <v>0</v>
      </c>
      <c r="BW8" s="4">
        <v>0</v>
      </c>
      <c r="BX8" s="4">
        <v>0</v>
      </c>
      <c r="BY8" s="5" t="str">
        <f t="shared" si="8"/>
        <v>"MAGICIAN-6" : {
"Capacities":"Capacité de la tradition arcanique",
"MinorSpellsNb": 4,
"Locations": {
"1":4,
"2":3,
"3":3,
"4":0,
"5":0,
"6":0,
"7":0,
"8":0,
"9":0}
}</v>
      </c>
      <c r="BZ8" s="171">
        <v>3</v>
      </c>
      <c r="CA8" s="148" t="s">
        <v>243</v>
      </c>
      <c r="CB8" s="148">
        <v>6</v>
      </c>
      <c r="CC8" s="203">
        <v>4.5</v>
      </c>
      <c r="CD8" s="176" t="s">
        <v>245</v>
      </c>
      <c r="CE8" s="159" t="str">
        <f t="shared" si="1"/>
        <v>"MONK-6" : {
"Capacities":"Frappes de ki, Capacité de la tradition monastique",
"Specials": 6,
"BonusAttack": "1d6",
"ArmourlessSpeed": "4,5"
}</v>
      </c>
      <c r="CF8" s="164">
        <v>3</v>
      </c>
      <c r="CG8" s="32" t="s">
        <v>1203</v>
      </c>
      <c r="CH8" s="4">
        <v>4</v>
      </c>
      <c r="CI8" s="4">
        <v>2</v>
      </c>
      <c r="CJ8" s="4">
        <v>0</v>
      </c>
      <c r="CK8" s="4">
        <v>0</v>
      </c>
      <c r="CL8" s="4">
        <v>0</v>
      </c>
      <c r="CM8" s="166" t="str">
        <f t="shared" si="9"/>
        <v>"PALADIN-6" : {
"Capacities":"Aura de protection",
"Locations": {
"1":4,
"2":2,
"3":0,
"4":0,
"5":0}
}</v>
      </c>
      <c r="CN8" s="4">
        <v>3</v>
      </c>
      <c r="CO8" s="32" t="s">
        <v>1212</v>
      </c>
      <c r="CP8" s="4">
        <v>4</v>
      </c>
      <c r="CQ8" s="4">
        <v>4</v>
      </c>
      <c r="CR8" s="4">
        <v>2</v>
      </c>
      <c r="CS8" s="4">
        <v>0</v>
      </c>
      <c r="CT8" s="4">
        <v>0</v>
      </c>
      <c r="CU8" s="4">
        <v>0</v>
      </c>
      <c r="CV8" s="5" t="str">
        <f t="shared" si="10"/>
        <v>"PROWLER-6" : {
"Capacities":"Amélioration de l'Ennemi juré et de l'Explorateur-né",
"SpellsNb":4,
"Locations": {
"1":4,
"2":2,
"3":0,
"4":0,
"5":0}
}</v>
      </c>
      <c r="CW8" s="164">
        <v>3</v>
      </c>
      <c r="CX8" s="4" t="s">
        <v>1223</v>
      </c>
      <c r="CY8" s="32" t="s">
        <v>1225</v>
      </c>
      <c r="CZ8" s="163" t="str">
        <f t="shared" si="2"/>
        <v>"WILY-6" : {
"Capacities":"Expertise",
"BonusAttack": "3d6"
}</v>
      </c>
      <c r="DA8" s="4">
        <v>3</v>
      </c>
      <c r="DB8" s="32" t="s">
        <v>1243</v>
      </c>
      <c r="DC8" s="4">
        <v>3</v>
      </c>
      <c r="DD8" s="4">
        <v>7</v>
      </c>
      <c r="DE8" s="4">
        <v>2</v>
      </c>
      <c r="DF8" s="4">
        <v>3</v>
      </c>
      <c r="DG8" s="4">
        <v>3</v>
      </c>
      <c r="DH8" s="147" t="str">
        <f t="shared" si="11"/>
        <v>"WIZARD-6" : {
"Capacities":"Capacité de patron d'Outremonde",
"MinorSpellsNb": 3,
"SpellsNb": 7,
"Locations": {"3":2},
"Invocations": 3
}</v>
      </c>
    </row>
    <row r="9" spans="1:112" ht="15" customHeight="1">
      <c r="A9" s="154">
        <v>7</v>
      </c>
      <c r="B9" s="5">
        <v>3</v>
      </c>
      <c r="C9" s="35" t="s">
        <v>1142</v>
      </c>
      <c r="D9" s="5">
        <v>4</v>
      </c>
      <c r="E9" s="5">
        <v>2</v>
      </c>
      <c r="F9" s="173" t="str">
        <f t="shared" si="3"/>
        <v>"BARBARIAN-7": {
"Capacities": "Instinct sauvage",
"Specials": 4,
"Damages": 2
}</v>
      </c>
      <c r="G9" s="162">
        <v>3</v>
      </c>
      <c r="H9" s="35" t="s">
        <v>50</v>
      </c>
      <c r="I9" s="5">
        <v>3</v>
      </c>
      <c r="J9" s="5">
        <v>10</v>
      </c>
      <c r="K9" s="35">
        <v>4</v>
      </c>
      <c r="L9" s="35">
        <v>3</v>
      </c>
      <c r="M9" s="35">
        <v>3</v>
      </c>
      <c r="N9" s="35">
        <v>1</v>
      </c>
      <c r="O9" s="35">
        <v>0</v>
      </c>
      <c r="P9" s="35">
        <v>0</v>
      </c>
      <c r="Q9" s="35">
        <v>0</v>
      </c>
      <c r="R9" s="35">
        <v>0</v>
      </c>
      <c r="S9" s="35">
        <v>0</v>
      </c>
      <c r="T9" s="163" t="str">
        <f t="shared" si="4"/>
        <v>"BARD-7" : {
"Capacities":"-",
"MinorSpellsNb": 3,
"SpellsNb": 10,
"Locations": {
"1":4,
"2":3,
"3":3,
"4":1,
"5":0,
"6":0,
"7":0,
"8":0,
"9":0}
}</v>
      </c>
      <c r="U9" s="121">
        <v>3</v>
      </c>
      <c r="V9" s="111" t="s">
        <v>50</v>
      </c>
      <c r="W9" s="121">
        <v>4</v>
      </c>
      <c r="X9" s="111">
        <v>4</v>
      </c>
      <c r="Y9" s="111">
        <v>3</v>
      </c>
      <c r="Z9" s="111">
        <v>3</v>
      </c>
      <c r="AA9" s="111">
        <v>1</v>
      </c>
      <c r="AB9" s="111">
        <v>0</v>
      </c>
      <c r="AC9" s="111">
        <v>0</v>
      </c>
      <c r="AD9" s="111">
        <v>0</v>
      </c>
      <c r="AE9" s="111">
        <v>0</v>
      </c>
      <c r="AF9" s="111">
        <v>0</v>
      </c>
      <c r="AG9" s="111" t="str">
        <f t="shared" si="5"/>
        <v>"CLERK-7" : {
"Capacities":"-",
"MinorSpellsNb": 4,
"Locations": {
"1":4,
"2":3,
"3":3,
"4":1,
"5":0,
"6":0,
"7":0,
"8":0,
"9":0}
}</v>
      </c>
      <c r="AH9" s="162">
        <v>3</v>
      </c>
      <c r="AI9" s="35" t="s">
        <v>50</v>
      </c>
      <c r="AJ9" s="5">
        <v>3</v>
      </c>
      <c r="AK9" s="35">
        <v>4</v>
      </c>
      <c r="AL9" s="35">
        <v>3</v>
      </c>
      <c r="AM9" s="35">
        <v>3</v>
      </c>
      <c r="AN9" s="35">
        <v>1</v>
      </c>
      <c r="AO9" s="35">
        <v>0</v>
      </c>
      <c r="AP9" s="35">
        <v>0</v>
      </c>
      <c r="AQ9" s="35">
        <v>0</v>
      </c>
      <c r="AR9" s="35">
        <v>0</v>
      </c>
      <c r="AS9" s="35">
        <v>0</v>
      </c>
      <c r="AT9" s="163" t="str">
        <f t="shared" si="6"/>
        <v>"DRUID-7" : {
"Capacities":"-",
"MinorSpellsNb":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7"/>
        <v>"SORCERER-7" : {
"Capacities":"-",
"MinorSpellsNb": 5,
"SpellsNb": 8,
"Specials": 7,
"Locations": {
"1":4,
"2":3,
"3":3,
"4":1,
"5":0,
"6":0,
"7":0,
"8":0,
"9":0}
}</v>
      </c>
      <c r="BJ9" s="162">
        <v>3</v>
      </c>
      <c r="BK9" s="35" t="s">
        <v>1189</v>
      </c>
      <c r="BL9" s="163" t="str">
        <f t="shared" si="0"/>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8"/>
        <v>"MAGICIAN-7" : {
"Capacities":"-",
"MinorSpellsNb": 4,
"Locations": {
"1":4,
"2":3,
"3":3,
"4":1,
"5":0,
"6":0,
"7":0,
"8":0,
"9":0}
}</v>
      </c>
      <c r="BZ9" s="170">
        <v>3</v>
      </c>
      <c r="CA9" s="146" t="s">
        <v>243</v>
      </c>
      <c r="CB9" s="146">
        <v>7</v>
      </c>
      <c r="CC9" s="202">
        <v>4.5</v>
      </c>
      <c r="CD9" s="175" t="s">
        <v>246</v>
      </c>
      <c r="CE9" s="159" t="str">
        <f t="shared" si="1"/>
        <v>"MONK-7" : {
"Capacities":"Dérobade, Tranquillité de l'esprit",
"Specials": 7,
"BonusAttack": "1d6",
"ArmourlessSpeed": "4,5"
}</v>
      </c>
      <c r="CF9" s="162">
        <v>3</v>
      </c>
      <c r="CG9" s="35" t="s">
        <v>1204</v>
      </c>
      <c r="CH9" s="5">
        <v>4</v>
      </c>
      <c r="CI9" s="5">
        <v>3</v>
      </c>
      <c r="CJ9" s="5">
        <v>0</v>
      </c>
      <c r="CK9" s="5">
        <v>0</v>
      </c>
      <c r="CL9" s="5">
        <v>0</v>
      </c>
      <c r="CM9" s="166" t="str">
        <f t="shared" si="9"/>
        <v>"PALADIN-7" : {
"Capacities":"Capacité de serment sacré",
"Locations": {
"1":4,
"2":3,
"3":0,
"4":0,
"5":0}
}</v>
      </c>
      <c r="CN9" s="5">
        <v>3</v>
      </c>
      <c r="CO9" s="35" t="s">
        <v>1213</v>
      </c>
      <c r="CP9" s="5">
        <v>5</v>
      </c>
      <c r="CQ9" s="5">
        <v>4</v>
      </c>
      <c r="CR9" s="5">
        <v>3</v>
      </c>
      <c r="CS9" s="5">
        <v>0</v>
      </c>
      <c r="CT9" s="5">
        <v>0</v>
      </c>
      <c r="CU9" s="5">
        <v>0</v>
      </c>
      <c r="CV9" s="5" t="str">
        <f t="shared" si="10"/>
        <v>"PROWLER-7" : {
"Capacities":"Capacité de l'archétype de rôdeur",
"SpellsNb":5,
"Locations": {
"1":4,
"2":3,
"3":0,
"4":0,
"5":0}
}</v>
      </c>
      <c r="CW9" s="162">
        <v>3</v>
      </c>
      <c r="CX9" s="5" t="s">
        <v>1226</v>
      </c>
      <c r="CY9" s="35" t="s">
        <v>290</v>
      </c>
      <c r="CZ9" s="163" t="str">
        <f t="shared" si="2"/>
        <v>"WILY-7" : {
"Capacities":"Dérobade",
"BonusAttack": "4d6"
}</v>
      </c>
      <c r="DA9" s="5">
        <v>3</v>
      </c>
      <c r="DB9" s="35" t="s">
        <v>50</v>
      </c>
      <c r="DC9" s="5">
        <v>3</v>
      </c>
      <c r="DD9" s="5">
        <v>8</v>
      </c>
      <c r="DE9" s="5">
        <v>2</v>
      </c>
      <c r="DF9" s="5">
        <v>4</v>
      </c>
      <c r="DG9" s="5">
        <v>4</v>
      </c>
      <c r="DH9" s="147" t="str">
        <f t="shared" si="11"/>
        <v>"WIZARD-7" : {
"Capacities":"-",
"MinorSpellsNb": 3,
"SpellsNb": 8,
"Locations": {"4":2},
"Invocations": 4
}</v>
      </c>
    </row>
    <row r="10" spans="1:112" ht="15" customHeight="1">
      <c r="A10" s="155">
        <v>8</v>
      </c>
      <c r="B10" s="4">
        <v>3</v>
      </c>
      <c r="C10" s="32" t="s">
        <v>247</v>
      </c>
      <c r="D10" s="4">
        <v>4</v>
      </c>
      <c r="E10" s="4">
        <v>2</v>
      </c>
      <c r="F10" s="173" t="str">
        <f t="shared" si="3"/>
        <v>"BARBARIAN-8": {
"Capacities": "Amélioration de caractéristiques",
"Specials": 4,
"Damages": 2
}</v>
      </c>
      <c r="G10" s="164">
        <v>3</v>
      </c>
      <c r="H10" s="32" t="s">
        <v>247</v>
      </c>
      <c r="I10" s="4">
        <v>3</v>
      </c>
      <c r="J10" s="4">
        <v>11</v>
      </c>
      <c r="K10" s="32">
        <v>4</v>
      </c>
      <c r="L10" s="32">
        <v>3</v>
      </c>
      <c r="M10" s="32">
        <v>3</v>
      </c>
      <c r="N10" s="32">
        <v>2</v>
      </c>
      <c r="O10" s="32">
        <v>0</v>
      </c>
      <c r="P10" s="32">
        <v>0</v>
      </c>
      <c r="Q10" s="32">
        <v>0</v>
      </c>
      <c r="R10" s="32">
        <v>0</v>
      </c>
      <c r="S10" s="32">
        <v>0</v>
      </c>
      <c r="T10" s="163" t="str">
        <f t="shared" si="4"/>
        <v>"BARD-8" : {
"Capacities":"Amélioration de caractéristiques",
"MinorSpellsNb": 3,
"SpellsNb": 11,
"Locations": {
"1":4,
"2":3,
"3":3,
"4":2,
"5":0,
"6":0,
"7":0,
"8":0,
"9":0}
}</v>
      </c>
      <c r="U10" s="122">
        <v>3</v>
      </c>
      <c r="V10" s="109" t="s">
        <v>1254</v>
      </c>
      <c r="W10" s="122">
        <v>4</v>
      </c>
      <c r="X10" s="109">
        <v>4</v>
      </c>
      <c r="Y10" s="109">
        <v>3</v>
      </c>
      <c r="Z10" s="109">
        <v>3</v>
      </c>
      <c r="AA10" s="109">
        <v>2</v>
      </c>
      <c r="AB10" s="109">
        <v>0</v>
      </c>
      <c r="AC10" s="109">
        <v>0</v>
      </c>
      <c r="AD10" s="109">
        <v>0</v>
      </c>
      <c r="AE10" s="109">
        <v>0</v>
      </c>
      <c r="AF10" s="109">
        <v>0</v>
      </c>
      <c r="AG10" s="111" t="str">
        <f t="shared" si="5"/>
        <v>"CLERK-8" : {
"Capacities":"Amélioration de caractéristiques, Capacité de domaine divin,Destruction des morts-vivants (FP 1)",
"MinorSpellsNb": 4,
"Locations": {
"1":4,
"2":3,
"3":3,
"4":2,
"5":0,
"6":0,
"7":0,
"8":0,
"9":0}
}</v>
      </c>
      <c r="AH10" s="164">
        <v>3</v>
      </c>
      <c r="AI10" s="32" t="s">
        <v>1175</v>
      </c>
      <c r="AJ10" s="4">
        <v>3</v>
      </c>
      <c r="AK10" s="32">
        <v>4</v>
      </c>
      <c r="AL10" s="32">
        <v>3</v>
      </c>
      <c r="AM10" s="32">
        <v>3</v>
      </c>
      <c r="AN10" s="32">
        <v>2</v>
      </c>
      <c r="AO10" s="32">
        <v>0</v>
      </c>
      <c r="AP10" s="32">
        <v>0</v>
      </c>
      <c r="AQ10" s="32">
        <v>0</v>
      </c>
      <c r="AR10" s="32">
        <v>0</v>
      </c>
      <c r="AS10" s="32">
        <v>0</v>
      </c>
      <c r="AT10" s="163" t="str">
        <f t="shared" si="6"/>
        <v>"DRUID-8" : {
"Capacities":"Forme sauvage améliorée, Amélioration de caractéristiques",
"MinorSpellsNb": 3,
"Locations": {
"1":4,
"2":3,
"3":3,
"4":2,
"5":0,
"6":0,
"7":0,
"8":0,
"9":0}
}</v>
      </c>
      <c r="AU10" s="4">
        <v>3</v>
      </c>
      <c r="AV10" s="4">
        <v>8</v>
      </c>
      <c r="AW10" s="32" t="s">
        <v>247</v>
      </c>
      <c r="AX10" s="4">
        <v>5</v>
      </c>
      <c r="AY10" s="4">
        <v>9</v>
      </c>
      <c r="AZ10" s="32">
        <v>4</v>
      </c>
      <c r="BA10" s="32">
        <v>3</v>
      </c>
      <c r="BB10" s="32">
        <v>3</v>
      </c>
      <c r="BC10" s="32">
        <v>2</v>
      </c>
      <c r="BD10" s="32">
        <v>0</v>
      </c>
      <c r="BE10" s="32">
        <v>0</v>
      </c>
      <c r="BF10" s="32">
        <v>0</v>
      </c>
      <c r="BG10" s="32">
        <v>0</v>
      </c>
      <c r="BH10" s="32">
        <v>0</v>
      </c>
      <c r="BI10" s="35" t="str">
        <f t="shared" si="7"/>
        <v>"SORCERER-8" : {
"Capacities":"Amélioration de caractéristiques",
"MinorSpellsNb": 5,
"SpellsNb": 9,
"Specials": 8,
"Locations": {
"1":4,
"2":3,
"3":3,
"4":2,
"5":0,
"6":0,
"7":0,
"8":0,
"9":0}
}</v>
      </c>
      <c r="BJ10" s="164">
        <v>3</v>
      </c>
      <c r="BK10" s="32" t="s">
        <v>247</v>
      </c>
      <c r="BL10" s="163" t="str">
        <f t="shared" si="0"/>
        <v>"WARRIOR-8" : {
"Capacities":"Amélioration de caractéristiques"
}</v>
      </c>
      <c r="BM10" s="4">
        <v>3</v>
      </c>
      <c r="BN10" s="32" t="s">
        <v>247</v>
      </c>
      <c r="BO10" s="4">
        <v>4</v>
      </c>
      <c r="BP10" s="4">
        <v>4</v>
      </c>
      <c r="BQ10" s="4">
        <v>3</v>
      </c>
      <c r="BR10" s="4">
        <v>3</v>
      </c>
      <c r="BS10" s="4">
        <v>2</v>
      </c>
      <c r="BT10" s="4">
        <v>0</v>
      </c>
      <c r="BU10" s="4">
        <v>0</v>
      </c>
      <c r="BV10" s="4">
        <v>0</v>
      </c>
      <c r="BW10" s="4">
        <v>0</v>
      </c>
      <c r="BX10" s="4">
        <v>0</v>
      </c>
      <c r="BY10" s="5" t="str">
        <f t="shared" si="8"/>
        <v>"MAGICIAN-8" : {
"Capacities":"Amélioration de caractéristiques",
"MinorSpellsNb": 4,
"Locations": {
"1":4,
"2":3,
"3":3,
"4":2,
"5":0,
"6":0,
"7":0,
"8":0,
"9":0}
}</v>
      </c>
      <c r="BZ10" s="171">
        <v>3</v>
      </c>
      <c r="CA10" s="148" t="s">
        <v>243</v>
      </c>
      <c r="CB10" s="148">
        <v>8</v>
      </c>
      <c r="CC10" s="203">
        <v>4.5</v>
      </c>
      <c r="CD10" s="176" t="s">
        <v>247</v>
      </c>
      <c r="CE10" s="159" t="str">
        <f t="shared" si="1"/>
        <v>"MONK-8" : {
"Capacities":"Amélioration de caractéristiques",
"Specials": 8,
"BonusAttack": "1d6",
"ArmourlessSpeed": "4,5"
}</v>
      </c>
      <c r="CF10" s="164">
        <v>3</v>
      </c>
      <c r="CG10" s="32" t="s">
        <v>247</v>
      </c>
      <c r="CH10" s="4">
        <v>4</v>
      </c>
      <c r="CI10" s="4">
        <v>3</v>
      </c>
      <c r="CJ10" s="4">
        <v>0</v>
      </c>
      <c r="CK10" s="4">
        <v>0</v>
      </c>
      <c r="CL10" s="4">
        <v>0</v>
      </c>
      <c r="CM10" s="166" t="str">
        <f t="shared" si="9"/>
        <v>"PALADIN-8" : {
"Capacities":"Amélioration de caractéristiques",
"Locations": {
"1":4,
"2":3,
"3":0,
"4":0,
"5":0}
}</v>
      </c>
      <c r="CN10" s="4">
        <v>3</v>
      </c>
      <c r="CO10" s="32" t="s">
        <v>1214</v>
      </c>
      <c r="CP10" s="4">
        <v>5</v>
      </c>
      <c r="CQ10" s="4">
        <v>4</v>
      </c>
      <c r="CR10" s="4">
        <v>3</v>
      </c>
      <c r="CS10" s="4">
        <v>0</v>
      </c>
      <c r="CT10" s="4">
        <v>0</v>
      </c>
      <c r="CU10" s="4">
        <v>0</v>
      </c>
      <c r="CV10" s="5" t="str">
        <f t="shared" si="10"/>
        <v>"PROWLER-8" : {
"Capacities":"Amélioration de caractéristiques, Traversée des terrains",
"SpellsNb":5,
"Locations": {
"1":4,
"2":3,
"3":0,
"4":0,
"5":0}
}</v>
      </c>
      <c r="CW10" s="164">
        <v>3</v>
      </c>
      <c r="CX10" s="4" t="s">
        <v>1226</v>
      </c>
      <c r="CY10" s="32" t="s">
        <v>247</v>
      </c>
      <c r="CZ10" s="163" t="str">
        <f t="shared" si="2"/>
        <v>"WILY-8" : {
"Capacities":"Amélioration de caractéristiques",
"BonusAttack": "4d6"
}</v>
      </c>
      <c r="DA10" s="4">
        <v>3</v>
      </c>
      <c r="DB10" s="32" t="s">
        <v>247</v>
      </c>
      <c r="DC10" s="4">
        <v>3</v>
      </c>
      <c r="DD10" s="4">
        <v>9</v>
      </c>
      <c r="DE10" s="4">
        <v>2</v>
      </c>
      <c r="DF10" s="4">
        <v>4</v>
      </c>
      <c r="DG10" s="4">
        <v>4</v>
      </c>
      <c r="DH10" s="147" t="str">
        <f t="shared" si="11"/>
        <v>"WIZARD-8" : {
"Capacities":"Amélioration de caractéristiques",
"MinorSpellsNb": 3,
"SpellsNb": 9,
"Locations": {"4":2},
"Invocations": 4
}</v>
      </c>
    </row>
    <row r="11" spans="1:112" ht="15" customHeight="1">
      <c r="A11" s="154">
        <v>9</v>
      </c>
      <c r="B11" s="5">
        <v>4</v>
      </c>
      <c r="C11" s="35" t="s">
        <v>1143</v>
      </c>
      <c r="D11" s="5">
        <v>4</v>
      </c>
      <c r="E11" s="5">
        <v>3</v>
      </c>
      <c r="F11" s="173" t="str">
        <f t="shared" si="3"/>
        <v>"BARBARIAN-9": {
"Capacities": "Critique brutal (1 dé)",
"Specials": 4,
"Damages": 3
}</v>
      </c>
      <c r="G11" s="162">
        <v>4</v>
      </c>
      <c r="H11" s="35" t="s">
        <v>1155</v>
      </c>
      <c r="I11" s="5">
        <v>3</v>
      </c>
      <c r="J11" s="5">
        <v>12</v>
      </c>
      <c r="K11" s="35">
        <v>4</v>
      </c>
      <c r="L11" s="35">
        <v>3</v>
      </c>
      <c r="M11" s="35">
        <v>3</v>
      </c>
      <c r="N11" s="35">
        <v>3</v>
      </c>
      <c r="O11" s="35">
        <v>1</v>
      </c>
      <c r="P11" s="35">
        <v>0</v>
      </c>
      <c r="Q11" s="35">
        <v>0</v>
      </c>
      <c r="R11" s="35">
        <v>0</v>
      </c>
      <c r="S11" s="35">
        <v>0</v>
      </c>
      <c r="T11" s="163" t="str">
        <f t="shared" si="4"/>
        <v>"BARD-9" : {
"Capacities":"Chant de repos (d8)",
"MinorSpellsNb": 3,
"SpellsNb": 12,
"Locations": {
"1":4,
"2":3,
"3":3,
"4":3,
"5":1,
"6":0,
"7":0,
"8":0,
"9":0}
}</v>
      </c>
      <c r="U11" s="121">
        <v>4</v>
      </c>
      <c r="V11" s="111" t="s">
        <v>50</v>
      </c>
      <c r="W11" s="121">
        <v>4</v>
      </c>
      <c r="X11" s="111">
        <v>4</v>
      </c>
      <c r="Y11" s="111">
        <v>3</v>
      </c>
      <c r="Z11" s="111">
        <v>3</v>
      </c>
      <c r="AA11" s="111">
        <v>3</v>
      </c>
      <c r="AB11" s="111">
        <v>1</v>
      </c>
      <c r="AC11" s="111">
        <v>0</v>
      </c>
      <c r="AD11" s="111">
        <v>0</v>
      </c>
      <c r="AE11" s="111">
        <v>0</v>
      </c>
      <c r="AF11" s="111">
        <v>0</v>
      </c>
      <c r="AG11" s="111" t="str">
        <f t="shared" si="5"/>
        <v>"CLERK-9" : {
"Capacities":"-",
"MinorSpellsNb": 4,
"Locations": {
"1":4,
"2":3,
"3":3,
"4":3,
"5":1,
"6":0,
"7":0,
"8":0,
"9":0}
}</v>
      </c>
      <c r="AH11" s="162">
        <v>4</v>
      </c>
      <c r="AI11" s="35" t="s">
        <v>50</v>
      </c>
      <c r="AJ11" s="5">
        <v>3</v>
      </c>
      <c r="AK11" s="35">
        <v>4</v>
      </c>
      <c r="AL11" s="35">
        <v>3</v>
      </c>
      <c r="AM11" s="35">
        <v>3</v>
      </c>
      <c r="AN11" s="35">
        <v>3</v>
      </c>
      <c r="AO11" s="35">
        <v>1</v>
      </c>
      <c r="AP11" s="35">
        <v>0</v>
      </c>
      <c r="AQ11" s="35">
        <v>0</v>
      </c>
      <c r="AR11" s="35">
        <v>0</v>
      </c>
      <c r="AS11" s="35">
        <v>0</v>
      </c>
      <c r="AT11" s="163" t="str">
        <f t="shared" si="6"/>
        <v>"DRUID-9" : {
"Capacities":"-",
"MinorSpellsNb":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7"/>
        <v>"SORCERER-9" : {
"Capacities":"-",
"MinorSpellsNb": 5,
"SpellsNb": 10,
"Specials": 9,
"Locations": {
"1":4,
"2":3,
"3":3,
"4":3,
"5":1,
"6":0,
"7":0,
"8":0,
"9":0}
}</v>
      </c>
      <c r="BJ11" s="162">
        <v>4</v>
      </c>
      <c r="BK11" s="35" t="s">
        <v>1190</v>
      </c>
      <c r="BL11" s="163" t="str">
        <f t="shared" si="0"/>
        <v>"WARRIOR-9" : {
"Capacities":"Indomptable (1)"
}</v>
      </c>
      <c r="BM11" s="5">
        <v>4</v>
      </c>
      <c r="BN11" s="35" t="s">
        <v>50</v>
      </c>
      <c r="BO11" s="5">
        <v>4</v>
      </c>
      <c r="BP11" s="5">
        <v>4</v>
      </c>
      <c r="BQ11" s="5">
        <v>3</v>
      </c>
      <c r="BR11" s="5">
        <v>3</v>
      </c>
      <c r="BS11" s="5">
        <v>3</v>
      </c>
      <c r="BT11" s="5">
        <v>1</v>
      </c>
      <c r="BU11" s="5">
        <v>0</v>
      </c>
      <c r="BV11" s="5">
        <v>0</v>
      </c>
      <c r="BW11" s="5">
        <v>0</v>
      </c>
      <c r="BX11" s="5">
        <v>0</v>
      </c>
      <c r="BY11" s="5" t="str">
        <f t="shared" si="8"/>
        <v>"MAGICIAN-9" : {
"Capacities":"-",
"MinorSpellsNb": 4,
"Locations": {
"1":4,
"2":3,
"3":3,
"4":3,
"5":1,
"6":0,
"7":0,
"8":0,
"9":0}
}</v>
      </c>
      <c r="BZ11" s="170">
        <v>4</v>
      </c>
      <c r="CA11" s="146" t="s">
        <v>243</v>
      </c>
      <c r="CB11" s="146">
        <v>9</v>
      </c>
      <c r="CC11" s="202">
        <v>4.5</v>
      </c>
      <c r="CD11" s="175" t="s">
        <v>248</v>
      </c>
      <c r="CE11" s="159" t="str">
        <f t="shared" si="1"/>
        <v>"MONK-9" : {
"Capacities":"Déplacement sans armure amélioré",
"Specials": 9,
"BonusAttack": "1d6",
"ArmourlessSpeed": "4,5"
}</v>
      </c>
      <c r="CF11" s="162">
        <v>4</v>
      </c>
      <c r="CG11" s="35" t="s">
        <v>50</v>
      </c>
      <c r="CH11" s="5">
        <v>4</v>
      </c>
      <c r="CI11" s="5">
        <v>3</v>
      </c>
      <c r="CJ11" s="5">
        <v>2</v>
      </c>
      <c r="CK11" s="5">
        <v>0</v>
      </c>
      <c r="CL11" s="5">
        <v>0</v>
      </c>
      <c r="CM11" s="166" t="str">
        <f t="shared" si="9"/>
        <v>"PALADIN-9" : {
"Capacities":"-",
"Locations": {
"1":4,
"2":3,
"3":2,
"4":0,
"5":0}
}</v>
      </c>
      <c r="CN11" s="5">
        <v>4</v>
      </c>
      <c r="CO11" s="35" t="s">
        <v>50</v>
      </c>
      <c r="CP11" s="5">
        <v>6</v>
      </c>
      <c r="CQ11" s="5">
        <v>4</v>
      </c>
      <c r="CR11" s="5">
        <v>3</v>
      </c>
      <c r="CS11" s="5">
        <v>2</v>
      </c>
      <c r="CT11" s="5">
        <v>0</v>
      </c>
      <c r="CU11" s="5">
        <v>0</v>
      </c>
      <c r="CV11" s="5" t="str">
        <f t="shared" si="10"/>
        <v>"PROWLER-9" : {
"Capacities":"-",
"SpellsNb":6,
"Locations": {
"1":4,
"2":3,
"3":2,
"4":0,
"5":0}
}</v>
      </c>
      <c r="CW11" s="162">
        <v>4</v>
      </c>
      <c r="CX11" s="5" t="s">
        <v>1227</v>
      </c>
      <c r="CY11" s="35" t="s">
        <v>1228</v>
      </c>
      <c r="CZ11" s="163" t="str">
        <f t="shared" si="2"/>
        <v>"WILY-9" : {
"Capacities":"Capacité de l'archétype de roublard",
"BonusAttack": "5d6"
}</v>
      </c>
      <c r="DA11" s="5">
        <v>4</v>
      </c>
      <c r="DB11" s="35" t="s">
        <v>50</v>
      </c>
      <c r="DC11" s="5">
        <v>3</v>
      </c>
      <c r="DD11" s="5">
        <v>10</v>
      </c>
      <c r="DE11" s="5">
        <v>2</v>
      </c>
      <c r="DF11" s="5">
        <v>5</v>
      </c>
      <c r="DG11" s="5">
        <v>5</v>
      </c>
      <c r="DH11" s="147" t="str">
        <f t="shared" si="11"/>
        <v>"WIZARD-9" : {
"Capacities":"-",
"MinorSpellsNb": 3,
"SpellsNb": 10,
"Locations": {"5":2},
"Invocations": 5
}</v>
      </c>
    </row>
    <row r="12" spans="1:112" ht="15" customHeight="1">
      <c r="A12" s="155">
        <v>10</v>
      </c>
      <c r="B12" s="4">
        <v>4</v>
      </c>
      <c r="C12" s="32" t="s">
        <v>1141</v>
      </c>
      <c r="D12" s="4">
        <v>4</v>
      </c>
      <c r="E12" s="4">
        <v>3</v>
      </c>
      <c r="F12" s="173" t="str">
        <f t="shared" si="3"/>
        <v>"BARBARIAN-10": {
"Capacities": "Capacité de voie",
"Specials": 4,
"Damages": 3
}</v>
      </c>
      <c r="G12" s="164">
        <v>4</v>
      </c>
      <c r="H12" s="32" t="s">
        <v>1156</v>
      </c>
      <c r="I12" s="4">
        <v>4</v>
      </c>
      <c r="J12" s="4">
        <v>14</v>
      </c>
      <c r="K12" s="32">
        <v>4</v>
      </c>
      <c r="L12" s="32">
        <v>3</v>
      </c>
      <c r="M12" s="32">
        <v>3</v>
      </c>
      <c r="N12" s="32">
        <v>3</v>
      </c>
      <c r="O12" s="32">
        <v>2</v>
      </c>
      <c r="P12" s="32">
        <v>0</v>
      </c>
      <c r="Q12" s="32">
        <v>0</v>
      </c>
      <c r="R12" s="32">
        <v>0</v>
      </c>
      <c r="S12" s="32">
        <v>0</v>
      </c>
      <c r="T12" s="163" t="str">
        <f t="shared" si="4"/>
        <v>"BARD-10" : {
"Capacities":"Inspiration bardique (d10), Expertise, Secrets magiques",
"MinorSpellsNb": 4,
"SpellsNb": 14,
"Locations": {
"1":4,
"2":3,
"3":3,
"4":3,
"5":2,
"6":0,
"7":0,
"8":0,
"9":0}
}</v>
      </c>
      <c r="U12" s="122">
        <v>4</v>
      </c>
      <c r="V12" s="109" t="s">
        <v>1167</v>
      </c>
      <c r="W12" s="122">
        <v>5</v>
      </c>
      <c r="X12" s="109">
        <v>4</v>
      </c>
      <c r="Y12" s="109">
        <v>3</v>
      </c>
      <c r="Z12" s="109">
        <v>3</v>
      </c>
      <c r="AA12" s="109">
        <v>3</v>
      </c>
      <c r="AB12" s="109">
        <v>2</v>
      </c>
      <c r="AC12" s="109">
        <v>0</v>
      </c>
      <c r="AD12" s="109">
        <v>0</v>
      </c>
      <c r="AE12" s="109">
        <v>0</v>
      </c>
      <c r="AF12" s="109">
        <v>0</v>
      </c>
      <c r="AG12" s="111" t="str">
        <f t="shared" si="5"/>
        <v>"CLERK-10" : {
"Capacities":"Intervention divine",
"MinorSpellsNb": 5,
"Locations": {
"1":4,
"2":3,
"3":3,
"4":3,
"5":2,
"6":0,
"7":0,
"8":0,
"9":0}
}</v>
      </c>
      <c r="AH12" s="164">
        <v>4</v>
      </c>
      <c r="AI12" s="32" t="s">
        <v>1176</v>
      </c>
      <c r="AJ12" s="4">
        <v>4</v>
      </c>
      <c r="AK12" s="32">
        <v>4</v>
      </c>
      <c r="AL12" s="32">
        <v>3</v>
      </c>
      <c r="AM12" s="32">
        <v>3</v>
      </c>
      <c r="AN12" s="32">
        <v>3</v>
      </c>
      <c r="AO12" s="32">
        <v>2</v>
      </c>
      <c r="AP12" s="32">
        <v>0</v>
      </c>
      <c r="AQ12" s="32">
        <v>0</v>
      </c>
      <c r="AR12" s="32">
        <v>0</v>
      </c>
      <c r="AS12" s="32">
        <v>0</v>
      </c>
      <c r="AT12" s="163" t="str">
        <f t="shared" si="6"/>
        <v>"DRUID-10" : {
"Capacities":"Capacité de cercle druidique",
"MinorSpellsNb": 4,
"Locations": {
"1":4,
"2":3,
"3":3,
"4":3,
"5":2,
"6":0,
"7":0,
"8":0,
"9":0}
}</v>
      </c>
      <c r="AU12" s="4">
        <v>4</v>
      </c>
      <c r="AV12" s="4">
        <v>10</v>
      </c>
      <c r="AW12" s="32" t="s">
        <v>1181</v>
      </c>
      <c r="AX12" s="4">
        <v>6</v>
      </c>
      <c r="AY12" s="4">
        <v>11</v>
      </c>
      <c r="AZ12" s="32">
        <v>4</v>
      </c>
      <c r="BA12" s="32">
        <v>3</v>
      </c>
      <c r="BB12" s="32">
        <v>3</v>
      </c>
      <c r="BC12" s="32">
        <v>3</v>
      </c>
      <c r="BD12" s="32">
        <v>2</v>
      </c>
      <c r="BE12" s="32">
        <v>0</v>
      </c>
      <c r="BF12" s="32">
        <v>0</v>
      </c>
      <c r="BG12" s="32">
        <v>0</v>
      </c>
      <c r="BH12" s="32">
        <v>0</v>
      </c>
      <c r="BI12" s="35" t="str">
        <f t="shared" si="7"/>
        <v>"SORCERER-10" : {
"Capacities":"Métamagie",
"MinorSpellsNb": 6,
"SpellsNb": 11,
"Specials": 10,
"Locations": {
"1":4,
"2":3,
"3":3,
"4":3,
"5":2,
"6":0,
"7":0,
"8":0,
"9":0}
}</v>
      </c>
      <c r="BJ12" s="164">
        <v>4</v>
      </c>
      <c r="BK12" s="32" t="s">
        <v>1189</v>
      </c>
      <c r="BL12" s="163" t="str">
        <f t="shared" si="0"/>
        <v>"WARRIOR-10" : {
"Capacities":"Capacité de l'archétype martial"
}</v>
      </c>
      <c r="BM12" s="4">
        <v>4</v>
      </c>
      <c r="BN12" s="32" t="s">
        <v>1197</v>
      </c>
      <c r="BO12" s="4">
        <v>5</v>
      </c>
      <c r="BP12" s="4">
        <v>4</v>
      </c>
      <c r="BQ12" s="4">
        <v>3</v>
      </c>
      <c r="BR12" s="4">
        <v>3</v>
      </c>
      <c r="BS12" s="4">
        <v>3</v>
      </c>
      <c r="BT12" s="4">
        <v>2</v>
      </c>
      <c r="BU12" s="4">
        <v>0</v>
      </c>
      <c r="BV12" s="4">
        <v>0</v>
      </c>
      <c r="BW12" s="4">
        <v>0</v>
      </c>
      <c r="BX12" s="4">
        <v>0</v>
      </c>
      <c r="BY12" s="5" t="str">
        <f t="shared" si="8"/>
        <v>"MAGICIAN-10" : {
"Capacities":"Capacité de la tradition arcanique",
"MinorSpellsNb": 5,
"Locations": {
"1":4,
"2":3,
"3":3,
"4":3,
"5":2,
"6":0,
"7":0,
"8":0,
"9":0}
}</v>
      </c>
      <c r="BZ12" s="171">
        <v>4</v>
      </c>
      <c r="CA12" s="148" t="s">
        <v>243</v>
      </c>
      <c r="CB12" s="148">
        <v>10</v>
      </c>
      <c r="CC12" s="203">
        <v>6</v>
      </c>
      <c r="CD12" s="176" t="s">
        <v>249</v>
      </c>
      <c r="CE12" s="159" t="str">
        <f t="shared" si="1"/>
        <v>"MONK-10" : {
"Capacities":"Pureté du corps",
"Specials": 10,
"BonusAttack": "1d6",
"ArmourlessSpeed": "6"
}</v>
      </c>
      <c r="CF12" s="164">
        <v>4</v>
      </c>
      <c r="CG12" s="32" t="s">
        <v>1205</v>
      </c>
      <c r="CH12" s="4">
        <v>4</v>
      </c>
      <c r="CI12" s="4">
        <v>3</v>
      </c>
      <c r="CJ12" s="4">
        <v>2</v>
      </c>
      <c r="CK12" s="4">
        <v>0</v>
      </c>
      <c r="CL12" s="4">
        <v>0</v>
      </c>
      <c r="CM12" s="166" t="str">
        <f t="shared" si="9"/>
        <v>"PALADIN-10" : {
"Capacities":"Aura de courage",
"Locations": {
"1":4,
"2":3,
"3":2,
"4":0,
"5":0}
}</v>
      </c>
      <c r="CN12" s="4">
        <v>4</v>
      </c>
      <c r="CO12" s="32" t="s">
        <v>1215</v>
      </c>
      <c r="CP12" s="4">
        <v>6</v>
      </c>
      <c r="CQ12" s="4">
        <v>4</v>
      </c>
      <c r="CR12" s="4">
        <v>3</v>
      </c>
      <c r="CS12" s="4">
        <v>2</v>
      </c>
      <c r="CT12" s="4">
        <v>0</v>
      </c>
      <c r="CU12" s="4">
        <v>0</v>
      </c>
      <c r="CV12" s="5" t="str">
        <f t="shared" si="10"/>
        <v>"PROWLER-10" : {
"Capacities":"Amélioration de l'Explorateur-né, Camouflage naturel",
"SpellsNb":6,
"Locations": {
"1":4,
"2":3,
"3":2,
"4":0,
"5":0}
}</v>
      </c>
      <c r="CW12" s="164">
        <v>4</v>
      </c>
      <c r="CX12" s="4" t="s">
        <v>1227</v>
      </c>
      <c r="CY12" s="32" t="s">
        <v>247</v>
      </c>
      <c r="CZ12" s="163" t="str">
        <f t="shared" si="2"/>
        <v>"WILY-10" : {
"Capacities":"Amélioration de caractéristiques",
"BonusAttack": "5d6"
}</v>
      </c>
      <c r="DA12" s="4">
        <v>4</v>
      </c>
      <c r="DB12" s="32" t="s">
        <v>1243</v>
      </c>
      <c r="DC12" s="4">
        <v>4</v>
      </c>
      <c r="DD12" s="4">
        <v>10</v>
      </c>
      <c r="DE12" s="4">
        <v>2</v>
      </c>
      <c r="DF12" s="4">
        <v>5</v>
      </c>
      <c r="DG12" s="4">
        <v>5</v>
      </c>
      <c r="DH12" s="147" t="str">
        <f t="shared" si="11"/>
        <v>"WIZARD-10" : {
"Capacities":"Capacité de patron d'Outremonde",
"MinorSpellsNb": 4,
"SpellsNb": 10,
"Locations": {"5":2},
"Invocations": 5
}</v>
      </c>
    </row>
    <row r="13" spans="1:112" ht="15" customHeight="1">
      <c r="A13" s="154">
        <v>11</v>
      </c>
      <c r="B13" s="5">
        <v>4</v>
      </c>
      <c r="C13" s="35" t="s">
        <v>1144</v>
      </c>
      <c r="D13" s="5">
        <v>4</v>
      </c>
      <c r="E13" s="5">
        <v>3</v>
      </c>
      <c r="F13" s="173" t="str">
        <f t="shared" si="3"/>
        <v>"BARBARIAN-11": {
"Capacities": "Rage implacable",
"Specials": 4,
"Damages": 3
}</v>
      </c>
      <c r="G13" s="162">
        <v>4</v>
      </c>
      <c r="H13" s="35" t="s">
        <v>50</v>
      </c>
      <c r="I13" s="5">
        <v>4</v>
      </c>
      <c r="J13" s="5">
        <v>15</v>
      </c>
      <c r="K13" s="35">
        <v>4</v>
      </c>
      <c r="L13" s="35">
        <v>3</v>
      </c>
      <c r="M13" s="35">
        <v>3</v>
      </c>
      <c r="N13" s="35">
        <v>3</v>
      </c>
      <c r="O13" s="35">
        <v>2</v>
      </c>
      <c r="P13" s="35">
        <v>1</v>
      </c>
      <c r="Q13" s="35">
        <v>0</v>
      </c>
      <c r="R13" s="35">
        <v>0</v>
      </c>
      <c r="S13" s="35">
        <v>0</v>
      </c>
      <c r="T13" s="163" t="str">
        <f t="shared" si="4"/>
        <v>"BARD-11" : {
"Capacities":"-",
"MinorSpellsNb": 4,
"SpellsNb": 15,
"Locations": {
"1":4,
"2":3,
"3":3,
"4":3,
"5":2,
"6":1,
"7":0,
"8":0,
"9":0}
}</v>
      </c>
      <c r="U13" s="121">
        <v>4</v>
      </c>
      <c r="V13" s="111" t="s">
        <v>1168</v>
      </c>
      <c r="W13" s="121">
        <v>5</v>
      </c>
      <c r="X13" s="111">
        <v>4</v>
      </c>
      <c r="Y13" s="111">
        <v>3</v>
      </c>
      <c r="Z13" s="111">
        <v>3</v>
      </c>
      <c r="AA13" s="111">
        <v>3</v>
      </c>
      <c r="AB13" s="111">
        <v>2</v>
      </c>
      <c r="AC13" s="111">
        <v>1</v>
      </c>
      <c r="AD13" s="111">
        <v>0</v>
      </c>
      <c r="AE13" s="111">
        <v>0</v>
      </c>
      <c r="AF13" s="111">
        <v>0</v>
      </c>
      <c r="AG13" s="111" t="str">
        <f t="shared" si="5"/>
        <v>"CLERK-11" : {
"Capacities":"Destruction des morts-vivants (FP 2)",
"MinorSpellsNb": 5,
"Locations": {
"1":4,
"2":3,
"3":3,
"4":3,
"5":2,
"6":1,
"7":0,
"8":0,
"9":0}
}</v>
      </c>
      <c r="AH13" s="162">
        <v>4</v>
      </c>
      <c r="AI13" s="35" t="s">
        <v>50</v>
      </c>
      <c r="AJ13" s="5">
        <v>4</v>
      </c>
      <c r="AK13" s="35">
        <v>4</v>
      </c>
      <c r="AL13" s="35">
        <v>3</v>
      </c>
      <c r="AM13" s="35">
        <v>3</v>
      </c>
      <c r="AN13" s="35">
        <v>3</v>
      </c>
      <c r="AO13" s="35">
        <v>2</v>
      </c>
      <c r="AP13" s="35">
        <v>1</v>
      </c>
      <c r="AQ13" s="35">
        <v>0</v>
      </c>
      <c r="AR13" s="35">
        <v>0</v>
      </c>
      <c r="AS13" s="35">
        <v>0</v>
      </c>
      <c r="AT13" s="163" t="str">
        <f t="shared" si="6"/>
        <v>"DRUID-11" : {
"Capacities":"-",
"MinorSpellsNb":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7"/>
        <v>"SORCERER-11" : {
"Capacities":"-",
"MinorSpellsNb": 6,
"SpellsNb": 12,
"Specials": 11,
"Locations": {
"1":4,
"2":3,
"3":3,
"4":3,
"5":2,
"6":1,
"7":0,
"8":0,
"9":0}
}</v>
      </c>
      <c r="BJ13" s="162">
        <v>4</v>
      </c>
      <c r="BK13" s="35" t="s">
        <v>1191</v>
      </c>
      <c r="BL13" s="163" t="str">
        <f t="shared" si="0"/>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8"/>
        <v>"MAGICIAN-11" : {
"Capacities":"-",
"MinorSpellsNb": 5,
"Locations": {
"1":4,
"2":3,
"3":3,
"4":3,
"5":2,
"6":1,
"7":0,
"8":0,
"9":0}
}</v>
      </c>
      <c r="BZ13" s="170">
        <v>4</v>
      </c>
      <c r="CA13" s="146" t="s">
        <v>250</v>
      </c>
      <c r="CB13" s="146">
        <v>11</v>
      </c>
      <c r="CC13" s="202">
        <v>6</v>
      </c>
      <c r="CD13" s="175" t="s">
        <v>251</v>
      </c>
      <c r="CE13" s="159" t="str">
        <f t="shared" si="1"/>
        <v>"MONK-11" : {
"Capacities":"Capacité de la tradition monastique",
"Specials": 11,
"BonusAttack": "1d8",
"ArmourlessSpeed": "6"
}</v>
      </c>
      <c r="CF13" s="162">
        <v>4</v>
      </c>
      <c r="CG13" s="35" t="s">
        <v>1206</v>
      </c>
      <c r="CH13" s="5">
        <v>4</v>
      </c>
      <c r="CI13" s="5">
        <v>3</v>
      </c>
      <c r="CJ13" s="5">
        <v>3</v>
      </c>
      <c r="CK13" s="5">
        <v>0</v>
      </c>
      <c r="CL13" s="5">
        <v>0</v>
      </c>
      <c r="CM13" s="166" t="str">
        <f t="shared" si="9"/>
        <v>"PALADIN-11" : {
"Capacities":"Châtiment divin amélioré",
"Locations": {
"1":4,
"2":3,
"3":3,
"4":0,
"5":0}
}</v>
      </c>
      <c r="CN13" s="5">
        <v>4</v>
      </c>
      <c r="CO13" s="35" t="s">
        <v>1213</v>
      </c>
      <c r="CP13" s="5">
        <v>7</v>
      </c>
      <c r="CQ13" s="5">
        <v>4</v>
      </c>
      <c r="CR13" s="5">
        <v>3</v>
      </c>
      <c r="CS13" s="5">
        <v>3</v>
      </c>
      <c r="CT13" s="5">
        <v>0</v>
      </c>
      <c r="CU13" s="5">
        <v>0</v>
      </c>
      <c r="CV13" s="5" t="str">
        <f t="shared" si="10"/>
        <v>"PROWLER-11" : {
"Capacities":"Capacité de l'archétype de rôdeur",
"SpellsNb":7,
"Locations": {
"1":4,
"2":3,
"3":3,
"4":0,
"5":0}
}</v>
      </c>
      <c r="CW13" s="162">
        <v>4</v>
      </c>
      <c r="CX13" s="5" t="s">
        <v>1229</v>
      </c>
      <c r="CY13" s="35" t="s">
        <v>1230</v>
      </c>
      <c r="CZ13" s="163" t="str">
        <f t="shared" si="2"/>
        <v>"WILY-11" : {
"Capacities":"Talent",
"BonusAttack": "6d6"
}</v>
      </c>
      <c r="DA13" s="5">
        <v>4</v>
      </c>
      <c r="DB13" s="35" t="s">
        <v>1244</v>
      </c>
      <c r="DC13" s="5">
        <v>4</v>
      </c>
      <c r="DD13" s="5">
        <v>11</v>
      </c>
      <c r="DE13" s="5">
        <v>3</v>
      </c>
      <c r="DF13" s="5">
        <v>5</v>
      </c>
      <c r="DG13" s="5">
        <v>5</v>
      </c>
      <c r="DH13" s="147" t="str">
        <f t="shared" si="11"/>
        <v>"WIZARD-11" : {
"Capacities":"Arcanum mystique (niveau 6)",
"MinorSpellsNb": 4,
"SpellsNb": 11,
"Locations": {"5":3},
"Invocations": 5
}</v>
      </c>
    </row>
    <row r="14" spans="1:112" ht="15" customHeight="1">
      <c r="A14" s="155">
        <v>12</v>
      </c>
      <c r="B14" s="4">
        <v>4</v>
      </c>
      <c r="C14" s="32" t="s">
        <v>247</v>
      </c>
      <c r="D14" s="4">
        <v>5</v>
      </c>
      <c r="E14" s="4">
        <v>3</v>
      </c>
      <c r="F14" s="173" t="str">
        <f t="shared" si="3"/>
        <v>"BARBARIAN-12": {
"Capacities": "Amélioration de caractéristiques",
"Specials": 5,
"Damages": 3
}</v>
      </c>
      <c r="G14" s="164">
        <v>4</v>
      </c>
      <c r="H14" s="32" t="s">
        <v>247</v>
      </c>
      <c r="I14" s="4">
        <v>4</v>
      </c>
      <c r="J14" s="4">
        <v>15</v>
      </c>
      <c r="K14" s="32">
        <v>4</v>
      </c>
      <c r="L14" s="32">
        <v>3</v>
      </c>
      <c r="M14" s="32">
        <v>3</v>
      </c>
      <c r="N14" s="32">
        <v>3</v>
      </c>
      <c r="O14" s="32">
        <v>2</v>
      </c>
      <c r="P14" s="32">
        <v>1</v>
      </c>
      <c r="Q14" s="32">
        <v>0</v>
      </c>
      <c r="R14" s="32">
        <v>0</v>
      </c>
      <c r="S14" s="32">
        <v>0</v>
      </c>
      <c r="T14" s="163" t="str">
        <f t="shared" si="4"/>
        <v>"BARD-12" : {
"Capacities":"Amélioration de caractéristiques",
"MinorSpellsNb": 4,
"SpellsNb": 15,
"Locations": {
"1":4,
"2":3,
"3":3,
"4":3,
"5":2,
"6":1,
"7":0,
"8":0,
"9":0}
}</v>
      </c>
      <c r="U14" s="122">
        <v>4</v>
      </c>
      <c r="V14" s="109" t="s">
        <v>247</v>
      </c>
      <c r="W14" s="122">
        <v>5</v>
      </c>
      <c r="X14" s="109">
        <v>4</v>
      </c>
      <c r="Y14" s="109">
        <v>3</v>
      </c>
      <c r="Z14" s="109">
        <v>3</v>
      </c>
      <c r="AA14" s="109">
        <v>3</v>
      </c>
      <c r="AB14" s="109">
        <v>2</v>
      </c>
      <c r="AC14" s="109">
        <v>1</v>
      </c>
      <c r="AD14" s="109">
        <v>0</v>
      </c>
      <c r="AE14" s="109">
        <v>0</v>
      </c>
      <c r="AF14" s="109">
        <v>0</v>
      </c>
      <c r="AG14" s="111" t="str">
        <f t="shared" si="5"/>
        <v>"CLERK-12" : {
"Capacities":"Amélioration de caractéristiques",
"MinorSpellsNb": 5,
"Locations": {
"1":4,
"2":3,
"3":3,
"4":3,
"5":2,
"6":1,
"7":0,
"8":0,
"9":0}
}</v>
      </c>
      <c r="AH14" s="164">
        <v>4</v>
      </c>
      <c r="AI14" s="32" t="s">
        <v>247</v>
      </c>
      <c r="AJ14" s="4">
        <v>4</v>
      </c>
      <c r="AK14" s="32">
        <v>4</v>
      </c>
      <c r="AL14" s="32">
        <v>3</v>
      </c>
      <c r="AM14" s="32">
        <v>3</v>
      </c>
      <c r="AN14" s="32">
        <v>3</v>
      </c>
      <c r="AO14" s="32">
        <v>2</v>
      </c>
      <c r="AP14" s="32">
        <v>1</v>
      </c>
      <c r="AQ14" s="32">
        <v>0</v>
      </c>
      <c r="AR14" s="32">
        <v>0</v>
      </c>
      <c r="AS14" s="32">
        <v>0</v>
      </c>
      <c r="AT14" s="163" t="str">
        <f t="shared" si="6"/>
        <v>"DRUID-12" : {
"Capacities":"Amélioration de caractéristiques",
"MinorSpellsNb": 4,
"Locations": {
"1":4,
"2":3,
"3":3,
"4":3,
"5":2,
"6":1,
"7":0,
"8":0,
"9":0}
}</v>
      </c>
      <c r="AU14" s="4">
        <v>4</v>
      </c>
      <c r="AV14" s="4">
        <v>12</v>
      </c>
      <c r="AW14" s="32" t="s">
        <v>247</v>
      </c>
      <c r="AX14" s="4">
        <v>6</v>
      </c>
      <c r="AY14" s="4">
        <v>12</v>
      </c>
      <c r="AZ14" s="32">
        <v>4</v>
      </c>
      <c r="BA14" s="32">
        <v>3</v>
      </c>
      <c r="BB14" s="32">
        <v>3</v>
      </c>
      <c r="BC14" s="32">
        <v>3</v>
      </c>
      <c r="BD14" s="32">
        <v>2</v>
      </c>
      <c r="BE14" s="32">
        <v>1</v>
      </c>
      <c r="BF14" s="32">
        <v>0</v>
      </c>
      <c r="BG14" s="32">
        <v>0</v>
      </c>
      <c r="BH14" s="32">
        <v>0</v>
      </c>
      <c r="BI14" s="35" t="str">
        <f t="shared" si="7"/>
        <v>"SORCERER-12" : {
"Capacities":"Amélioration de caractéristiques",
"MinorSpellsNb": 6,
"SpellsNb": 12,
"Specials": 12,
"Locations": {
"1":4,
"2":3,
"3":3,
"4":3,
"5":2,
"6":1,
"7":0,
"8":0,
"9":0}
}</v>
      </c>
      <c r="BJ14" s="164">
        <v>4</v>
      </c>
      <c r="BK14" s="32" t="s">
        <v>247</v>
      </c>
      <c r="BL14" s="163" t="str">
        <f t="shared" si="0"/>
        <v>"WARRIOR-12" : {
"Capacities":"Amélioration de caractéristiques"
}</v>
      </c>
      <c r="BM14" s="4">
        <v>4</v>
      </c>
      <c r="BN14" s="32" t="s">
        <v>247</v>
      </c>
      <c r="BO14" s="4">
        <v>5</v>
      </c>
      <c r="BP14" s="4">
        <v>4</v>
      </c>
      <c r="BQ14" s="4">
        <v>3</v>
      </c>
      <c r="BR14" s="4">
        <v>3</v>
      </c>
      <c r="BS14" s="4">
        <v>3</v>
      </c>
      <c r="BT14" s="4">
        <v>2</v>
      </c>
      <c r="BU14" s="4">
        <v>1</v>
      </c>
      <c r="BV14" s="4">
        <v>0</v>
      </c>
      <c r="BW14" s="4">
        <v>0</v>
      </c>
      <c r="BX14" s="4">
        <v>0</v>
      </c>
      <c r="BY14" s="5" t="str">
        <f t="shared" si="8"/>
        <v>"MAGICIAN-12" : {
"Capacities":"Amélioration de caractéristiques",
"MinorSpellsNb": 5,
"Locations": {
"1":4,
"2":3,
"3":3,
"4":3,
"5":2,
"6":1,
"7":0,
"8":0,
"9":0}
}</v>
      </c>
      <c r="BZ14" s="171">
        <v>4</v>
      </c>
      <c r="CA14" s="148" t="s">
        <v>250</v>
      </c>
      <c r="CB14" s="148">
        <v>12</v>
      </c>
      <c r="CC14" s="203">
        <v>6</v>
      </c>
      <c r="CD14" s="176" t="s">
        <v>247</v>
      </c>
      <c r="CE14" s="159" t="str">
        <f t="shared" si="1"/>
        <v>"MONK-12" : {
"Capacities":"Amélioration de caractéristiques",
"Specials": 12,
"BonusAttack": "1d8",
"ArmourlessSpeed": "6"
}</v>
      </c>
      <c r="CF14" s="164">
        <v>4</v>
      </c>
      <c r="CG14" s="32" t="s">
        <v>247</v>
      </c>
      <c r="CH14" s="4">
        <v>4</v>
      </c>
      <c r="CI14" s="4">
        <v>3</v>
      </c>
      <c r="CJ14" s="4">
        <v>3</v>
      </c>
      <c r="CK14" s="4">
        <v>0</v>
      </c>
      <c r="CL14" s="4">
        <v>0</v>
      </c>
      <c r="CM14" s="166" t="str">
        <f t="shared" si="9"/>
        <v>"PALADIN-12" : {
"Capacities":"Amélioration de caractéristiques",
"Locations": {
"1":4,
"2":3,
"3":3,
"4":0,
"5":0}
}</v>
      </c>
      <c r="CN14" s="4">
        <v>4</v>
      </c>
      <c r="CO14" s="32" t="s">
        <v>247</v>
      </c>
      <c r="CP14" s="4">
        <v>7</v>
      </c>
      <c r="CQ14" s="4">
        <v>4</v>
      </c>
      <c r="CR14" s="4">
        <v>3</v>
      </c>
      <c r="CS14" s="4">
        <v>3</v>
      </c>
      <c r="CT14" s="4">
        <v>0</v>
      </c>
      <c r="CU14" s="4">
        <v>0</v>
      </c>
      <c r="CV14" s="5" t="str">
        <f t="shared" si="10"/>
        <v>"PROWLER-12" : {
"Capacities":"Amélioration de caractéristiques",
"SpellsNb":7,
"Locations": {
"1":4,
"2":3,
"3":3,
"4":0,
"5":0}
}</v>
      </c>
      <c r="CW14" s="164">
        <v>4</v>
      </c>
      <c r="CX14" s="4" t="s">
        <v>1229</v>
      </c>
      <c r="CY14" s="32" t="s">
        <v>247</v>
      </c>
      <c r="CZ14" s="163" t="str">
        <f t="shared" si="2"/>
        <v>"WILY-12" : {
"Capacities":"Amélioration de caractéristiques",
"BonusAttack": "6d6"
}</v>
      </c>
      <c r="DA14" s="4">
        <v>4</v>
      </c>
      <c r="DB14" s="32" t="s">
        <v>247</v>
      </c>
      <c r="DC14" s="4">
        <v>4</v>
      </c>
      <c r="DD14" s="4">
        <v>11</v>
      </c>
      <c r="DE14" s="4">
        <v>3</v>
      </c>
      <c r="DF14" s="4">
        <v>5</v>
      </c>
      <c r="DG14" s="4">
        <v>6</v>
      </c>
      <c r="DH14" s="147" t="str">
        <f t="shared" si="11"/>
        <v>"WIZARD-12" : {
"Capacities":"Amélioration de caractéristiques",
"MinorSpellsNb": 4,
"SpellsNb": 11,
"Locations": {"5":3},
"Invocations": 6
}</v>
      </c>
    </row>
    <row r="15" spans="1:112" ht="15" customHeight="1">
      <c r="A15" s="154">
        <v>13</v>
      </c>
      <c r="B15" s="5">
        <v>5</v>
      </c>
      <c r="C15" s="35" t="s">
        <v>1145</v>
      </c>
      <c r="D15" s="5">
        <v>5</v>
      </c>
      <c r="E15" s="5">
        <v>3</v>
      </c>
      <c r="F15" s="173" t="str">
        <f t="shared" si="3"/>
        <v>"BARBARIAN-13": {
"Capacities": "Critique brutal (2 dés)",
"Specials": 5,
"Damages": 3
}</v>
      </c>
      <c r="G15" s="162">
        <v>5</v>
      </c>
      <c r="H15" s="35" t="s">
        <v>1157</v>
      </c>
      <c r="I15" s="5">
        <v>4</v>
      </c>
      <c r="J15" s="5">
        <v>16</v>
      </c>
      <c r="K15" s="35">
        <v>4</v>
      </c>
      <c r="L15" s="35">
        <v>3</v>
      </c>
      <c r="M15" s="35">
        <v>3</v>
      </c>
      <c r="N15" s="35">
        <v>3</v>
      </c>
      <c r="O15" s="35">
        <v>2</v>
      </c>
      <c r="P15" s="35">
        <v>1</v>
      </c>
      <c r="Q15" s="35">
        <v>1</v>
      </c>
      <c r="R15" s="35">
        <v>0</v>
      </c>
      <c r="S15" s="35">
        <v>0</v>
      </c>
      <c r="T15" s="163" t="str">
        <f t="shared" si="4"/>
        <v>"BARD-13" : {
"Capacities":"Chant de repos (d10)",
"MinorSpellsNb": 4,
"SpellsNb": 16,
"Locations": {
"1":4,
"2":3,
"3":3,
"4":3,
"5":2,
"6":1,
"7":1,
"8":0,
"9":0}
}</v>
      </c>
      <c r="U15" s="121">
        <v>5</v>
      </c>
      <c r="V15" s="111" t="s">
        <v>50</v>
      </c>
      <c r="W15" s="121">
        <v>5</v>
      </c>
      <c r="X15" s="111">
        <v>4</v>
      </c>
      <c r="Y15" s="111">
        <v>3</v>
      </c>
      <c r="Z15" s="111">
        <v>3</v>
      </c>
      <c r="AA15" s="111">
        <v>3</v>
      </c>
      <c r="AB15" s="111">
        <v>2</v>
      </c>
      <c r="AC15" s="111">
        <v>1</v>
      </c>
      <c r="AD15" s="111">
        <v>1</v>
      </c>
      <c r="AE15" s="111">
        <v>0</v>
      </c>
      <c r="AF15" s="111">
        <v>0</v>
      </c>
      <c r="AG15" s="111" t="str">
        <f t="shared" si="5"/>
        <v>"CLERK-13" : {
"Capacities":"-",
"MinorSpellsNb": 5,
"Locations": {
"1":4,
"2":3,
"3":3,
"4":3,
"5":2,
"6":1,
"7":1,
"8":0,
"9":0}
}</v>
      </c>
      <c r="AH15" s="162">
        <v>5</v>
      </c>
      <c r="AI15" s="35" t="s">
        <v>50</v>
      </c>
      <c r="AJ15" s="5">
        <v>4</v>
      </c>
      <c r="AK15" s="35">
        <v>4</v>
      </c>
      <c r="AL15" s="35">
        <v>3</v>
      </c>
      <c r="AM15" s="35">
        <v>3</v>
      </c>
      <c r="AN15" s="35">
        <v>3</v>
      </c>
      <c r="AO15" s="35">
        <v>2</v>
      </c>
      <c r="AP15" s="35">
        <v>1</v>
      </c>
      <c r="AQ15" s="35">
        <v>1</v>
      </c>
      <c r="AR15" s="35">
        <v>0</v>
      </c>
      <c r="AS15" s="35">
        <v>0</v>
      </c>
      <c r="AT15" s="163" t="str">
        <f t="shared" si="6"/>
        <v>"DRUID-13" : {
"Capacities":"-",
"MinorSpellsNb":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7"/>
        <v>"SORCERER-13" : {
"Capacities":"-",
"MinorSpellsNb": 6,
"SpellsNb": 13,
"Specials": 13,
"Locations": {
"1":4,
"2":3,
"3":3,
"4":3,
"5":2,
"6":1,
"7":1,
"8":0,
"9":0}
}</v>
      </c>
      <c r="BJ15" s="162">
        <v>5</v>
      </c>
      <c r="BK15" s="35" t="s">
        <v>1192</v>
      </c>
      <c r="BL15" s="163" t="str">
        <f t="shared" si="0"/>
        <v>"WARRIOR-13" : {
"Capacities":"Indomptable (2)"
}</v>
      </c>
      <c r="BM15" s="5">
        <v>5</v>
      </c>
      <c r="BN15" s="35" t="s">
        <v>50</v>
      </c>
      <c r="BO15" s="5">
        <v>5</v>
      </c>
      <c r="BP15" s="5">
        <v>4</v>
      </c>
      <c r="BQ15" s="5">
        <v>3</v>
      </c>
      <c r="BR15" s="5">
        <v>3</v>
      </c>
      <c r="BS15" s="5">
        <v>3</v>
      </c>
      <c r="BT15" s="5">
        <v>2</v>
      </c>
      <c r="BU15" s="5">
        <v>1</v>
      </c>
      <c r="BV15" s="5">
        <v>1</v>
      </c>
      <c r="BW15" s="5">
        <v>0</v>
      </c>
      <c r="BX15" s="5">
        <v>0</v>
      </c>
      <c r="BY15" s="5" t="str">
        <f t="shared" si="8"/>
        <v>"MAGICIAN-13" : {
"Capacities":"-",
"MinorSpellsNb": 5,
"Locations": {
"1":4,
"2":3,
"3":3,
"4":3,
"5":2,
"6":1,
"7":1,
"8":0,
"9":0}
}</v>
      </c>
      <c r="BZ15" s="170">
        <v>5</v>
      </c>
      <c r="CA15" s="146" t="s">
        <v>250</v>
      </c>
      <c r="CB15" s="146">
        <v>13</v>
      </c>
      <c r="CC15" s="202">
        <v>6</v>
      </c>
      <c r="CD15" s="175" t="s">
        <v>252</v>
      </c>
      <c r="CE15" s="159" t="str">
        <f t="shared" si="1"/>
        <v>"MONK-13" : {
"Capacities":"Langage du soleil et de la lune",
"Specials": 13,
"BonusAttack": "1d8",
"ArmourlessSpeed": "6"
}</v>
      </c>
      <c r="CF15" s="162">
        <v>5</v>
      </c>
      <c r="CG15" s="35" t="s">
        <v>50</v>
      </c>
      <c r="CH15" s="5">
        <v>4</v>
      </c>
      <c r="CI15" s="5">
        <v>3</v>
      </c>
      <c r="CJ15" s="5">
        <v>3</v>
      </c>
      <c r="CK15" s="5">
        <v>1</v>
      </c>
      <c r="CL15" s="5">
        <v>0</v>
      </c>
      <c r="CM15" s="166" t="str">
        <f t="shared" si="9"/>
        <v>"PALADIN-13" : {
"Capacities":"-",
"Locations": {
"1":4,
"2":3,
"3":3,
"4":1,
"5":0}
}</v>
      </c>
      <c r="CN15" s="5">
        <v>5</v>
      </c>
      <c r="CO15" s="35" t="s">
        <v>50</v>
      </c>
      <c r="CP15" s="5">
        <v>8</v>
      </c>
      <c r="CQ15" s="5">
        <v>4</v>
      </c>
      <c r="CR15" s="5">
        <v>3</v>
      </c>
      <c r="CS15" s="5">
        <v>3</v>
      </c>
      <c r="CT15" s="5">
        <v>1</v>
      </c>
      <c r="CU15" s="5">
        <v>0</v>
      </c>
      <c r="CV15" s="5" t="str">
        <f t="shared" si="10"/>
        <v>"PROWLER-13" : {
"Capacities":"-",
"SpellsNb":8,
"Locations": {
"1":4,
"2":3,
"3":3,
"4":1,
"5":0}
}</v>
      </c>
      <c r="CW15" s="162">
        <v>5</v>
      </c>
      <c r="CX15" s="5" t="s">
        <v>1231</v>
      </c>
      <c r="CY15" s="35" t="s">
        <v>1228</v>
      </c>
      <c r="CZ15" s="163" t="str">
        <f t="shared" si="2"/>
        <v>"WILY-13" : {
"Capacities":"Capacité de l'archétype de roublard",
"BonusAttack": "7d6"
}</v>
      </c>
      <c r="DA15" s="5">
        <v>5</v>
      </c>
      <c r="DB15" s="35" t="s">
        <v>1245</v>
      </c>
      <c r="DC15" s="5">
        <v>4</v>
      </c>
      <c r="DD15" s="5">
        <v>12</v>
      </c>
      <c r="DE15" s="5">
        <v>3</v>
      </c>
      <c r="DF15" s="5">
        <v>5</v>
      </c>
      <c r="DG15" s="5">
        <v>6</v>
      </c>
      <c r="DH15" s="147" t="str">
        <f t="shared" si="11"/>
        <v>"WIZARD-13" : {
"Capacities":"Arcanum mystique (niveau 7)",
"MinorSpellsNb": 4,
"SpellsNb": 12,
"Locations": {"5":3},
"Invocations": 6
}</v>
      </c>
    </row>
    <row r="16" spans="1:112" ht="15" customHeight="1">
      <c r="A16" s="155">
        <v>14</v>
      </c>
      <c r="B16" s="4">
        <v>5</v>
      </c>
      <c r="C16" s="32" t="s">
        <v>1141</v>
      </c>
      <c r="D16" s="4">
        <v>5</v>
      </c>
      <c r="E16" s="4">
        <v>3</v>
      </c>
      <c r="F16" s="173" t="str">
        <f t="shared" si="3"/>
        <v>"BARBARIAN-14": {
"Capacities": "Capacité de voie",
"Specials": 5,
"Damages": 3
}</v>
      </c>
      <c r="G16" s="164">
        <v>5</v>
      </c>
      <c r="H16" s="32" t="s">
        <v>1158</v>
      </c>
      <c r="I16" s="4">
        <v>4</v>
      </c>
      <c r="J16" s="4">
        <v>18</v>
      </c>
      <c r="K16" s="32">
        <v>4</v>
      </c>
      <c r="L16" s="32">
        <v>3</v>
      </c>
      <c r="M16" s="32">
        <v>3</v>
      </c>
      <c r="N16" s="32">
        <v>3</v>
      </c>
      <c r="O16" s="32">
        <v>2</v>
      </c>
      <c r="P16" s="32">
        <v>1</v>
      </c>
      <c r="Q16" s="32">
        <v>1</v>
      </c>
      <c r="R16" s="32">
        <v>0</v>
      </c>
      <c r="S16" s="32">
        <v>0</v>
      </c>
      <c r="T16" s="163" t="str">
        <f t="shared" si="4"/>
        <v>"BARD-14" : {
"Capacities":"Secrets magiques, Capacité de collège bardique",
"MinorSpellsNb": 4,
"SpellsNb": 18,
"Locations": {
"1":4,
"2":3,
"3":3,
"4":3,
"5":2,
"6":1,
"7":1,
"8":0,
"9":0}
}</v>
      </c>
      <c r="U16" s="122">
        <v>5</v>
      </c>
      <c r="V16" s="109" t="s">
        <v>1169</v>
      </c>
      <c r="W16" s="122">
        <v>5</v>
      </c>
      <c r="X16" s="109">
        <v>4</v>
      </c>
      <c r="Y16" s="109">
        <v>3</v>
      </c>
      <c r="Z16" s="109">
        <v>3</v>
      </c>
      <c r="AA16" s="109">
        <v>3</v>
      </c>
      <c r="AB16" s="109">
        <v>2</v>
      </c>
      <c r="AC16" s="109">
        <v>1</v>
      </c>
      <c r="AD16" s="109">
        <v>1</v>
      </c>
      <c r="AE16" s="109">
        <v>0</v>
      </c>
      <c r="AF16" s="109">
        <v>0</v>
      </c>
      <c r="AG16" s="111" t="str">
        <f t="shared" si="5"/>
        <v>"CLERK-14" : {
"Capacities":"Destruction des morts-vivants (FP 3)",
"MinorSpellsNb": 5,
"Locations": {
"1":4,
"2":3,
"3":3,
"4":3,
"5":2,
"6":1,
"7":1,
"8":0,
"9":0}
}</v>
      </c>
      <c r="AH16" s="164">
        <v>5</v>
      </c>
      <c r="AI16" s="32" t="s">
        <v>1176</v>
      </c>
      <c r="AJ16" s="4">
        <v>4</v>
      </c>
      <c r="AK16" s="32">
        <v>4</v>
      </c>
      <c r="AL16" s="32">
        <v>3</v>
      </c>
      <c r="AM16" s="32">
        <v>3</v>
      </c>
      <c r="AN16" s="32">
        <v>3</v>
      </c>
      <c r="AO16" s="32">
        <v>2</v>
      </c>
      <c r="AP16" s="32">
        <v>1</v>
      </c>
      <c r="AQ16" s="32">
        <v>1</v>
      </c>
      <c r="AR16" s="32">
        <v>0</v>
      </c>
      <c r="AS16" s="32">
        <v>0</v>
      </c>
      <c r="AT16" s="163" t="str">
        <f t="shared" si="6"/>
        <v>"DRUID-14" : {
"Capacities":"Capacité de cercle druidique",
"MinorSpellsNb": 4,
"Locations": {
"1":4,
"2":3,
"3":3,
"4":3,
"5":2,
"6":1,
"7":1,
"8":0,
"9":0}
}</v>
      </c>
      <c r="AU16" s="4">
        <v>5</v>
      </c>
      <c r="AV16" s="4">
        <v>14</v>
      </c>
      <c r="AW16" s="32" t="s">
        <v>1182</v>
      </c>
      <c r="AX16" s="4">
        <v>6</v>
      </c>
      <c r="AY16" s="4">
        <v>13</v>
      </c>
      <c r="AZ16" s="32">
        <v>4</v>
      </c>
      <c r="BA16" s="32">
        <v>3</v>
      </c>
      <c r="BB16" s="32">
        <v>3</v>
      </c>
      <c r="BC16" s="32">
        <v>3</v>
      </c>
      <c r="BD16" s="32">
        <v>2</v>
      </c>
      <c r="BE16" s="32">
        <v>1</v>
      </c>
      <c r="BF16" s="32">
        <v>1</v>
      </c>
      <c r="BG16" s="32">
        <v>0</v>
      </c>
      <c r="BH16" s="32">
        <v>0</v>
      </c>
      <c r="BI16" s="35" t="str">
        <f t="shared" si="7"/>
        <v>"SORCERER-14" : {
"Capacities":"Capacité de l'origine magique",
"MinorSpellsNb": 6,
"SpellsNb": 13,
"Specials": 14,
"Locations": {
"1":4,
"2":3,
"3":3,
"4":3,
"5":2,
"6":1,
"7":1,
"8":0,
"9":0}
}</v>
      </c>
      <c r="BJ16" s="164">
        <v>5</v>
      </c>
      <c r="BK16" s="32" t="s">
        <v>247</v>
      </c>
      <c r="BL16" s="163" t="str">
        <f t="shared" si="0"/>
        <v>"WARRIOR-14" : {
"Capacities":"Amélioration de caractéristiques"
}</v>
      </c>
      <c r="BM16" s="4">
        <v>5</v>
      </c>
      <c r="BN16" s="32" t="s">
        <v>1197</v>
      </c>
      <c r="BO16" s="4">
        <v>5</v>
      </c>
      <c r="BP16" s="4">
        <v>4</v>
      </c>
      <c r="BQ16" s="4">
        <v>3</v>
      </c>
      <c r="BR16" s="4">
        <v>3</v>
      </c>
      <c r="BS16" s="4">
        <v>3</v>
      </c>
      <c r="BT16" s="4">
        <v>2</v>
      </c>
      <c r="BU16" s="4">
        <v>1</v>
      </c>
      <c r="BV16" s="4">
        <v>1</v>
      </c>
      <c r="BW16" s="4">
        <v>0</v>
      </c>
      <c r="BX16" s="4">
        <v>0</v>
      </c>
      <c r="BY16" s="5" t="str">
        <f t="shared" si="8"/>
        <v>"MAGICIAN-14" : {
"Capacities":"Capacité de la tradition arcanique",
"MinorSpellsNb": 5,
"Locations": {
"1":4,
"2":3,
"3":3,
"4":3,
"5":2,
"6":1,
"7":1,
"8":0,
"9":0}
}</v>
      </c>
      <c r="BZ16" s="171">
        <v>5</v>
      </c>
      <c r="CA16" s="148" t="s">
        <v>250</v>
      </c>
      <c r="CB16" s="148">
        <v>14</v>
      </c>
      <c r="CC16" s="203">
        <v>7.5</v>
      </c>
      <c r="CD16" s="176" t="s">
        <v>253</v>
      </c>
      <c r="CE16" s="159" t="str">
        <f t="shared" si="1"/>
        <v>"MONK-14" : {
"Capacities":"Âme de diamant",
"Specials": 14,
"BonusAttack": "1d8",
"ArmourlessSpeed": "7,5"
}</v>
      </c>
      <c r="CF16" s="164">
        <v>5</v>
      </c>
      <c r="CG16" s="32" t="s">
        <v>1207</v>
      </c>
      <c r="CH16" s="4">
        <v>4</v>
      </c>
      <c r="CI16" s="4">
        <v>3</v>
      </c>
      <c r="CJ16" s="4">
        <v>3</v>
      </c>
      <c r="CK16" s="4">
        <v>1</v>
      </c>
      <c r="CL16" s="4">
        <v>0</v>
      </c>
      <c r="CM16" s="166" t="str">
        <f t="shared" si="9"/>
        <v>"PALADIN-14" : {
"Capacities":"Contact purifiant",
"Locations": {
"1":4,
"2":3,
"3":3,
"4":1,
"5":0}
}</v>
      </c>
      <c r="CN16" s="4">
        <v>5</v>
      </c>
      <c r="CO16" s="32" t="s">
        <v>1216</v>
      </c>
      <c r="CP16" s="4">
        <v>8</v>
      </c>
      <c r="CQ16" s="4">
        <v>4</v>
      </c>
      <c r="CR16" s="4">
        <v>3</v>
      </c>
      <c r="CS16" s="4">
        <v>3</v>
      </c>
      <c r="CT16" s="4">
        <v>1</v>
      </c>
      <c r="CU16" s="4">
        <v>0</v>
      </c>
      <c r="CV16" s="5" t="str">
        <f t="shared" si="10"/>
        <v>"PROWLER-14" : {
"Capacities":"Amélioration de l'Ennemi juré, Disparition",
"SpellsNb":8,
"Locations": {
"1":4,
"2":3,
"3":3,
"4":1,
"5":0}
}</v>
      </c>
      <c r="CW16" s="164">
        <v>5</v>
      </c>
      <c r="CX16" s="4" t="s">
        <v>1231</v>
      </c>
      <c r="CY16" s="32" t="s">
        <v>1232</v>
      </c>
      <c r="CZ16" s="163" t="str">
        <f t="shared" si="2"/>
        <v>"WILY-14" : {
"Capacities":"Ouïe fine",
"BonusAttack": "7d6"
}</v>
      </c>
      <c r="DA16" s="4">
        <v>5</v>
      </c>
      <c r="DB16" s="32" t="s">
        <v>1243</v>
      </c>
      <c r="DC16" s="4">
        <v>4</v>
      </c>
      <c r="DD16" s="4">
        <v>12</v>
      </c>
      <c r="DE16" s="4">
        <v>3</v>
      </c>
      <c r="DF16" s="4">
        <v>5</v>
      </c>
      <c r="DG16" s="4">
        <v>6</v>
      </c>
      <c r="DH16" s="147" t="str">
        <f t="shared" si="11"/>
        <v>"WIZARD-14" : {
"Capacities":"Capacité de patron d'Outremonde",
"MinorSpellsNb": 4,
"SpellsNb": 12,
"Locations": {"5":3},
"Invocations": 6
}</v>
      </c>
    </row>
    <row r="17" spans="1:112" ht="15" customHeight="1">
      <c r="A17" s="154">
        <v>15</v>
      </c>
      <c r="B17" s="5">
        <v>5</v>
      </c>
      <c r="C17" s="35" t="s">
        <v>1146</v>
      </c>
      <c r="D17" s="5">
        <v>5</v>
      </c>
      <c r="E17" s="5">
        <v>3</v>
      </c>
      <c r="F17" s="173" t="str">
        <f t="shared" si="3"/>
        <v>"BARBARIAN-15": {
"Capacities": "Rage ininterrompue",
"Specials": 5,
"Damages": 3
}</v>
      </c>
      <c r="G17" s="162">
        <v>5</v>
      </c>
      <c r="H17" s="35" t="s">
        <v>1159</v>
      </c>
      <c r="I17" s="5">
        <v>4</v>
      </c>
      <c r="J17" s="5">
        <v>19</v>
      </c>
      <c r="K17" s="35">
        <v>4</v>
      </c>
      <c r="L17" s="35">
        <v>3</v>
      </c>
      <c r="M17" s="35">
        <v>3</v>
      </c>
      <c r="N17" s="35">
        <v>3</v>
      </c>
      <c r="O17" s="35">
        <v>2</v>
      </c>
      <c r="P17" s="35">
        <v>1</v>
      </c>
      <c r="Q17" s="35">
        <v>1</v>
      </c>
      <c r="R17" s="35">
        <v>1</v>
      </c>
      <c r="S17" s="35">
        <v>0</v>
      </c>
      <c r="T17" s="163" t="str">
        <f t="shared" si="4"/>
        <v>"BARD-15" : {
"Capacities":"Inspiration bardique (d12)",
"MinorSpellsNb": 4,
"SpellsNb": 19,
"Locations": {
"1":4,
"2":3,
"3":3,
"4":3,
"5":2,
"6":1,
"7":1,
"8":1,
"9":0}
}</v>
      </c>
      <c r="U17" s="121">
        <v>5</v>
      </c>
      <c r="V17" s="111" t="s">
        <v>50</v>
      </c>
      <c r="W17" s="121">
        <v>5</v>
      </c>
      <c r="X17" s="111">
        <v>4</v>
      </c>
      <c r="Y17" s="111">
        <v>3</v>
      </c>
      <c r="Z17" s="111">
        <v>3</v>
      </c>
      <c r="AA17" s="111">
        <v>3</v>
      </c>
      <c r="AB17" s="111">
        <v>2</v>
      </c>
      <c r="AC17" s="111">
        <v>1</v>
      </c>
      <c r="AD17" s="111">
        <v>1</v>
      </c>
      <c r="AE17" s="111">
        <v>1</v>
      </c>
      <c r="AF17" s="111">
        <v>0</v>
      </c>
      <c r="AG17" s="111" t="str">
        <f t="shared" si="5"/>
        <v>"CLERK-15" : {
"Capacities":"-",
"MinorSpellsNb": 5,
"Locations": {
"1":4,
"2":3,
"3":3,
"4":3,
"5":2,
"6":1,
"7":1,
"8":1,
"9":0}
}</v>
      </c>
      <c r="AH17" s="162">
        <v>5</v>
      </c>
      <c r="AI17" s="35" t="s">
        <v>50</v>
      </c>
      <c r="AJ17" s="5">
        <v>4</v>
      </c>
      <c r="AK17" s="35">
        <v>4</v>
      </c>
      <c r="AL17" s="35">
        <v>3</v>
      </c>
      <c r="AM17" s="35">
        <v>3</v>
      </c>
      <c r="AN17" s="35">
        <v>3</v>
      </c>
      <c r="AO17" s="35">
        <v>2</v>
      </c>
      <c r="AP17" s="35">
        <v>1</v>
      </c>
      <c r="AQ17" s="35">
        <v>1</v>
      </c>
      <c r="AR17" s="35">
        <v>1</v>
      </c>
      <c r="AS17" s="35">
        <v>0</v>
      </c>
      <c r="AT17" s="163" t="str">
        <f t="shared" si="6"/>
        <v>"DRUID-15" : {
"Capacities":"-",
"MinorSpellsNb":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7"/>
        <v>"SORCERER-15" : {
"Capacities":"-",
"MinorSpellsNb": 6,
"SpellsNb": 14,
"Specials": 15,
"Locations": {
"1":4,
"2":3,
"3":3,
"4":3,
"5":2,
"6":1,
"7":1,
"8":1,
"9":0}
}</v>
      </c>
      <c r="BJ17" s="162">
        <v>5</v>
      </c>
      <c r="BK17" s="35" t="s">
        <v>1189</v>
      </c>
      <c r="BL17" s="163" t="str">
        <f t="shared" si="0"/>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8"/>
        <v>"MAGICIAN-15" : {
"Capacities":"-",
"MinorSpellsNb": 5,
"Locations": {
"1":4,
"2":3,
"3":3,
"4":3,
"5":2,
"6":1,
"7":1,
"8":1,
"9":0}
}</v>
      </c>
      <c r="BZ17" s="170">
        <v>5</v>
      </c>
      <c r="CA17" s="146" t="s">
        <v>250</v>
      </c>
      <c r="CB17" s="146">
        <v>15</v>
      </c>
      <c r="CC17" s="202">
        <v>7.5</v>
      </c>
      <c r="CD17" s="175" t="s">
        <v>254</v>
      </c>
      <c r="CE17" s="159" t="str">
        <f t="shared" si="1"/>
        <v>"MONK-15" : {
"Capacities":"Jeunesse éternelle",
"Specials": 15,
"BonusAttack": "1d8",
"ArmourlessSpeed": "7,5"
}</v>
      </c>
      <c r="CF17" s="162">
        <v>5</v>
      </c>
      <c r="CG17" s="35" t="s">
        <v>1204</v>
      </c>
      <c r="CH17" s="5">
        <v>4</v>
      </c>
      <c r="CI17" s="5">
        <v>3</v>
      </c>
      <c r="CJ17" s="5">
        <v>3</v>
      </c>
      <c r="CK17" s="5">
        <v>2</v>
      </c>
      <c r="CL17" s="5">
        <v>0</v>
      </c>
      <c r="CM17" s="166" t="str">
        <f t="shared" si="9"/>
        <v>"PALADIN-15" : {
"Capacities":"Capacité de serment sacré",
"Locations": {
"1":4,
"2":3,
"3":3,
"4":2,
"5":0}
}</v>
      </c>
      <c r="CN17" s="5">
        <v>5</v>
      </c>
      <c r="CO17" s="35" t="s">
        <v>1213</v>
      </c>
      <c r="CP17" s="5">
        <v>9</v>
      </c>
      <c r="CQ17" s="5">
        <v>4</v>
      </c>
      <c r="CR17" s="5">
        <v>3</v>
      </c>
      <c r="CS17" s="5">
        <v>3</v>
      </c>
      <c r="CT17" s="5">
        <v>2</v>
      </c>
      <c r="CU17" s="5">
        <v>0</v>
      </c>
      <c r="CV17" s="5" t="str">
        <f t="shared" si="10"/>
        <v>"PROWLER-15" : {
"Capacities":"Capacité de l'archétype de rôdeur",
"SpellsNb":9,
"Locations": {
"1":4,
"2":3,
"3":3,
"4":2,
"5":0}
}</v>
      </c>
      <c r="CW17" s="162">
        <v>5</v>
      </c>
      <c r="CX17" s="5" t="s">
        <v>1233</v>
      </c>
      <c r="CY17" s="35" t="s">
        <v>1234</v>
      </c>
      <c r="CZ17" s="163" t="str">
        <f t="shared" si="2"/>
        <v>"WILY-15" : {
"Capacities":"Esprit impénétrable",
"BonusAttack": "8d6"
}</v>
      </c>
      <c r="DA17" s="5">
        <v>5</v>
      </c>
      <c r="DB17" s="35" t="s">
        <v>1246</v>
      </c>
      <c r="DC17" s="5">
        <v>4</v>
      </c>
      <c r="DD17" s="5">
        <v>13</v>
      </c>
      <c r="DE17" s="5">
        <v>3</v>
      </c>
      <c r="DF17" s="5">
        <v>5</v>
      </c>
      <c r="DG17" s="5">
        <v>7</v>
      </c>
      <c r="DH17" s="147" t="str">
        <f t="shared" si="11"/>
        <v>"WIZARD-15" : {
"Capacities":"Arcanum mystique (niveau 8)",
"MinorSpellsNb": 4,
"SpellsNb": 13,
"Locations": {"5":3},
"Invocations": 7
}</v>
      </c>
    </row>
    <row r="18" spans="1:112" ht="15" customHeight="1">
      <c r="A18" s="155">
        <v>16</v>
      </c>
      <c r="B18" s="4">
        <v>5</v>
      </c>
      <c r="C18" s="32" t="s">
        <v>247</v>
      </c>
      <c r="D18" s="4">
        <v>5</v>
      </c>
      <c r="E18" s="4">
        <v>4</v>
      </c>
      <c r="F18" s="173" t="str">
        <f t="shared" si="3"/>
        <v>"BARBARIAN-16": {
"Capacities": "Amélioration de caractéristiques",
"Specials": 5,
"Damages": 4
}</v>
      </c>
      <c r="G18" s="164">
        <v>5</v>
      </c>
      <c r="H18" s="32" t="s">
        <v>247</v>
      </c>
      <c r="I18" s="4">
        <v>4</v>
      </c>
      <c r="J18" s="4">
        <v>19</v>
      </c>
      <c r="K18" s="32">
        <v>4</v>
      </c>
      <c r="L18" s="32">
        <v>3</v>
      </c>
      <c r="M18" s="32">
        <v>3</v>
      </c>
      <c r="N18" s="32">
        <v>3</v>
      </c>
      <c r="O18" s="32">
        <v>2</v>
      </c>
      <c r="P18" s="32">
        <v>1</v>
      </c>
      <c r="Q18" s="32">
        <v>1</v>
      </c>
      <c r="R18" s="32">
        <v>1</v>
      </c>
      <c r="S18" s="32">
        <v>0</v>
      </c>
      <c r="T18" s="163" t="str">
        <f t="shared" si="4"/>
        <v>"BARD-16" : {
"Capacities":"Amélioration de caractéristiques",
"MinorSpellsNb": 4,
"SpellsNb": 19,
"Locations": {
"1":4,
"2":3,
"3":3,
"4":3,
"5":2,
"6":1,
"7":1,
"8":1,
"9":0}
}</v>
      </c>
      <c r="U18" s="122">
        <v>5</v>
      </c>
      <c r="V18" s="109" t="s">
        <v>247</v>
      </c>
      <c r="W18" s="122">
        <v>5</v>
      </c>
      <c r="X18" s="109">
        <v>4</v>
      </c>
      <c r="Y18" s="109">
        <v>3</v>
      </c>
      <c r="Z18" s="109">
        <v>3</v>
      </c>
      <c r="AA18" s="109">
        <v>3</v>
      </c>
      <c r="AB18" s="109">
        <v>2</v>
      </c>
      <c r="AC18" s="109">
        <v>1</v>
      </c>
      <c r="AD18" s="109">
        <v>1</v>
      </c>
      <c r="AE18" s="109">
        <v>1</v>
      </c>
      <c r="AF18" s="109">
        <v>0</v>
      </c>
      <c r="AG18" s="111" t="str">
        <f t="shared" si="5"/>
        <v>"CLERK-16" : {
"Capacities":"Amélioration de caractéristiques",
"MinorSpellsNb": 5,
"Locations": {
"1":4,
"2":3,
"3":3,
"4":3,
"5":2,
"6":1,
"7":1,
"8":1,
"9":0}
}</v>
      </c>
      <c r="AH18" s="164">
        <v>5</v>
      </c>
      <c r="AI18" s="32" t="s">
        <v>247</v>
      </c>
      <c r="AJ18" s="4">
        <v>4</v>
      </c>
      <c r="AK18" s="32">
        <v>4</v>
      </c>
      <c r="AL18" s="32">
        <v>3</v>
      </c>
      <c r="AM18" s="32">
        <v>3</v>
      </c>
      <c r="AN18" s="32">
        <v>3</v>
      </c>
      <c r="AO18" s="32">
        <v>2</v>
      </c>
      <c r="AP18" s="32">
        <v>1</v>
      </c>
      <c r="AQ18" s="32">
        <v>1</v>
      </c>
      <c r="AR18" s="32">
        <v>1</v>
      </c>
      <c r="AS18" s="32">
        <v>0</v>
      </c>
      <c r="AT18" s="163" t="str">
        <f t="shared" si="6"/>
        <v>"DRUID-16" : {
"Capacities":"Amélioration de caractéristiques",
"MinorSpellsNb": 4,
"Locations": {
"1":4,
"2":3,
"3":3,
"4":3,
"5":2,
"6":1,
"7":1,
"8":1,
"9":0}
}</v>
      </c>
      <c r="AU18" s="4">
        <v>5</v>
      </c>
      <c r="AV18" s="4">
        <v>16</v>
      </c>
      <c r="AW18" s="32" t="s">
        <v>247</v>
      </c>
      <c r="AX18" s="4">
        <v>6</v>
      </c>
      <c r="AY18" s="4">
        <v>14</v>
      </c>
      <c r="AZ18" s="32">
        <v>4</v>
      </c>
      <c r="BA18" s="32">
        <v>3</v>
      </c>
      <c r="BB18" s="32">
        <v>3</v>
      </c>
      <c r="BC18" s="32">
        <v>3</v>
      </c>
      <c r="BD18" s="32">
        <v>2</v>
      </c>
      <c r="BE18" s="32">
        <v>1</v>
      </c>
      <c r="BF18" s="32">
        <v>1</v>
      </c>
      <c r="BG18" s="32">
        <v>1</v>
      </c>
      <c r="BH18" s="32">
        <v>0</v>
      </c>
      <c r="BI18" s="35" t="str">
        <f t="shared" si="7"/>
        <v>"SORCERER-16" : {
"Capacities":"Amélioration de caractéristiques",
"MinorSpellsNb": 6,
"SpellsNb": 14,
"Specials": 16,
"Locations": {
"1":4,
"2":3,
"3":3,
"4":3,
"5":2,
"6":1,
"7":1,
"8":1,
"9":0}
}</v>
      </c>
      <c r="BJ18" s="164">
        <v>5</v>
      </c>
      <c r="BK18" s="32" t="s">
        <v>247</v>
      </c>
      <c r="BL18" s="163" t="str">
        <f t="shared" si="0"/>
        <v>"WARRIOR-16" : {
"Capacities":"Amélioration de caractéristiques"
}</v>
      </c>
      <c r="BM18" s="4">
        <v>5</v>
      </c>
      <c r="BN18" s="32" t="s">
        <v>247</v>
      </c>
      <c r="BO18" s="4">
        <v>5</v>
      </c>
      <c r="BP18" s="4">
        <v>4</v>
      </c>
      <c r="BQ18" s="4">
        <v>3</v>
      </c>
      <c r="BR18" s="4">
        <v>3</v>
      </c>
      <c r="BS18" s="4">
        <v>3</v>
      </c>
      <c r="BT18" s="4">
        <v>2</v>
      </c>
      <c r="BU18" s="4">
        <v>1</v>
      </c>
      <c r="BV18" s="4">
        <v>1</v>
      </c>
      <c r="BW18" s="4">
        <v>1</v>
      </c>
      <c r="BX18" s="4">
        <v>0</v>
      </c>
      <c r="BY18" s="5" t="str">
        <f t="shared" si="8"/>
        <v>"MAGICIAN-16" : {
"Capacities":"Amélioration de caractéristiques",
"MinorSpellsNb": 5,
"Locations": {
"1":4,
"2":3,
"3":3,
"4":3,
"5":2,
"6":1,
"7":1,
"8":1,
"9":0}
}</v>
      </c>
      <c r="BZ18" s="171">
        <v>5</v>
      </c>
      <c r="CA18" s="148" t="s">
        <v>250</v>
      </c>
      <c r="CB18" s="148">
        <v>16</v>
      </c>
      <c r="CC18" s="203">
        <v>7.5</v>
      </c>
      <c r="CD18" s="176" t="s">
        <v>247</v>
      </c>
      <c r="CE18" s="159" t="str">
        <f t="shared" si="1"/>
        <v>"MONK-16" : {
"Capacities":"Amélioration de caractéristiques",
"Specials": 16,
"BonusAttack": "1d8",
"ArmourlessSpeed": "7,5"
}</v>
      </c>
      <c r="CF18" s="164">
        <v>5</v>
      </c>
      <c r="CG18" s="32" t="s">
        <v>247</v>
      </c>
      <c r="CH18" s="4">
        <v>4</v>
      </c>
      <c r="CI18" s="4">
        <v>3</v>
      </c>
      <c r="CJ18" s="4">
        <v>3</v>
      </c>
      <c r="CK18" s="4">
        <v>2</v>
      </c>
      <c r="CL18" s="4">
        <v>0</v>
      </c>
      <c r="CM18" s="166" t="str">
        <f t="shared" si="9"/>
        <v>"PALADIN-16" : {
"Capacities":"Amélioration de caractéristiques",
"Locations": {
"1":4,
"2":3,
"3":3,
"4":2,
"5":0}
}</v>
      </c>
      <c r="CN18" s="4">
        <v>5</v>
      </c>
      <c r="CO18" s="32" t="s">
        <v>247</v>
      </c>
      <c r="CP18" s="4">
        <v>9</v>
      </c>
      <c r="CQ18" s="4">
        <v>4</v>
      </c>
      <c r="CR18" s="4">
        <v>3</v>
      </c>
      <c r="CS18" s="4">
        <v>3</v>
      </c>
      <c r="CT18" s="4">
        <v>2</v>
      </c>
      <c r="CU18" s="4">
        <v>0</v>
      </c>
      <c r="CV18" s="5" t="str">
        <f t="shared" si="10"/>
        <v>"PROWLER-16" : {
"Capacities":"Amélioration de caractéristiques",
"SpellsNb":9,
"Locations": {
"1":4,
"2":3,
"3":3,
"4":2,
"5":0}
}</v>
      </c>
      <c r="CW18" s="164">
        <v>5</v>
      </c>
      <c r="CX18" s="4" t="s">
        <v>1233</v>
      </c>
      <c r="CY18" s="32" t="s">
        <v>247</v>
      </c>
      <c r="CZ18" s="163" t="str">
        <f t="shared" si="2"/>
        <v>"WILY-16" : {
"Capacities":"Amélioration de caractéristiques",
"BonusAttack": "8d6"
}</v>
      </c>
      <c r="DA18" s="4">
        <v>5</v>
      </c>
      <c r="DB18" s="32" t="s">
        <v>247</v>
      </c>
      <c r="DC18" s="4">
        <v>4</v>
      </c>
      <c r="DD18" s="4">
        <v>13</v>
      </c>
      <c r="DE18" s="4">
        <v>3</v>
      </c>
      <c r="DF18" s="4">
        <v>5</v>
      </c>
      <c r="DG18" s="4">
        <v>7</v>
      </c>
      <c r="DH18" s="147" t="str">
        <f t="shared" si="11"/>
        <v>"WIZARD-16" : {
"Capacities":"Amélioration de caractéristiques",
"MinorSpellsNb": 4,
"SpellsNb": 13,
"Locations": {"5":3},
"Invocations": 7
}</v>
      </c>
    </row>
    <row r="19" spans="1:112" ht="15" customHeight="1">
      <c r="A19" s="154">
        <v>17</v>
      </c>
      <c r="B19" s="5">
        <v>6</v>
      </c>
      <c r="C19" s="35" t="s">
        <v>1147</v>
      </c>
      <c r="D19" s="5">
        <v>6</v>
      </c>
      <c r="E19" s="5">
        <v>4</v>
      </c>
      <c r="F19" s="173" t="str">
        <f t="shared" si="3"/>
        <v>"BARBARIAN-17": {
"Capacities": "Critique brutal (3 dés)",
"Specials": 6,
"Damages": 4
}</v>
      </c>
      <c r="G19" s="162">
        <v>6</v>
      </c>
      <c r="H19" s="35" t="s">
        <v>1160</v>
      </c>
      <c r="I19" s="5">
        <v>4</v>
      </c>
      <c r="J19" s="5">
        <v>20</v>
      </c>
      <c r="K19" s="35">
        <v>4</v>
      </c>
      <c r="L19" s="35">
        <v>3</v>
      </c>
      <c r="M19" s="35">
        <v>3</v>
      </c>
      <c r="N19" s="35">
        <v>3</v>
      </c>
      <c r="O19" s="35">
        <v>2</v>
      </c>
      <c r="P19" s="35">
        <v>1</v>
      </c>
      <c r="Q19" s="35">
        <v>1</v>
      </c>
      <c r="R19" s="35">
        <v>1</v>
      </c>
      <c r="S19" s="35">
        <v>1</v>
      </c>
      <c r="T19" s="163" t="str">
        <f t="shared" si="4"/>
        <v>"BARD-17" : {
"Capacities":"Chant de repos (d12)",
"MinorSpellsNb": 4,
"SpellsNb": 20,
"Locations": {
"1":4,
"2":3,
"3":3,
"4":3,
"5":2,
"6":1,
"7":1,
"8":1,
"9":1}
}</v>
      </c>
      <c r="U19" s="121">
        <v>6</v>
      </c>
      <c r="V19" s="111" t="s">
        <v>1170</v>
      </c>
      <c r="W19" s="121">
        <v>5</v>
      </c>
      <c r="X19" s="111">
        <v>4</v>
      </c>
      <c r="Y19" s="111">
        <v>3</v>
      </c>
      <c r="Z19" s="111">
        <v>3</v>
      </c>
      <c r="AA19" s="111">
        <v>3</v>
      </c>
      <c r="AB19" s="111">
        <v>2</v>
      </c>
      <c r="AC19" s="111">
        <v>1</v>
      </c>
      <c r="AD19" s="111">
        <v>1</v>
      </c>
      <c r="AE19" s="111">
        <v>1</v>
      </c>
      <c r="AF19" s="111">
        <v>1</v>
      </c>
      <c r="AG19" s="111" t="str">
        <f t="shared" si="5"/>
        <v>"CLERK-17" : {
"Capacities":"Destruction des morts-vivants (FP 4), Capacité de domaine divin",
"MinorSpellsNb": 5,
"Locations": {
"1":4,
"2":3,
"3":3,
"4":3,
"5":2,
"6":1,
"7":1,
"8":1,
"9":1}
}</v>
      </c>
      <c r="AH19" s="162">
        <v>6</v>
      </c>
      <c r="AI19" s="35" t="s">
        <v>50</v>
      </c>
      <c r="AJ19" s="5">
        <v>4</v>
      </c>
      <c r="AK19" s="35">
        <v>4</v>
      </c>
      <c r="AL19" s="35">
        <v>3</v>
      </c>
      <c r="AM19" s="35">
        <v>3</v>
      </c>
      <c r="AN19" s="35">
        <v>3</v>
      </c>
      <c r="AO19" s="35">
        <v>2</v>
      </c>
      <c r="AP19" s="35">
        <v>1</v>
      </c>
      <c r="AQ19" s="35">
        <v>1</v>
      </c>
      <c r="AR19" s="35">
        <v>1</v>
      </c>
      <c r="AS19" s="35">
        <v>1</v>
      </c>
      <c r="AT19" s="163" t="str">
        <f t="shared" si="6"/>
        <v>"DRUID-17" : {
"Capacities":"-",
"MinorSpellsNb": 4,
"Locations": {
"1":4,
"2":3,
"3":3,
"4":3,
"5":2,
"6":1,
"7":1,
"8":1,
"9":1}
}</v>
      </c>
      <c r="AU19" s="5">
        <v>6</v>
      </c>
      <c r="AV19" s="5">
        <v>17</v>
      </c>
      <c r="AW19" s="35" t="s">
        <v>1181</v>
      </c>
      <c r="AX19" s="5">
        <v>6</v>
      </c>
      <c r="AY19" s="5">
        <v>15</v>
      </c>
      <c r="AZ19" s="35">
        <v>4</v>
      </c>
      <c r="BA19" s="35">
        <v>3</v>
      </c>
      <c r="BB19" s="35">
        <v>3</v>
      </c>
      <c r="BC19" s="35">
        <v>3</v>
      </c>
      <c r="BD19" s="35">
        <v>2</v>
      </c>
      <c r="BE19" s="35">
        <v>1</v>
      </c>
      <c r="BF19" s="35">
        <v>1</v>
      </c>
      <c r="BG19" s="35">
        <v>1</v>
      </c>
      <c r="BH19" s="35">
        <v>1</v>
      </c>
      <c r="BI19" s="35" t="str">
        <f t="shared" si="7"/>
        <v>"SORCERER-17" : {
"Capacities":"Métamagie",
"MinorSpellsNb": 6,
"SpellsNb": 15,
"Specials": 17,
"Locations": {
"1":4,
"2":3,
"3":3,
"4":3,
"5":2,
"6":1,
"7":1,
"8":1,
"9":1}
}</v>
      </c>
      <c r="BJ19" s="162">
        <v>6</v>
      </c>
      <c r="BK19" s="35" t="s">
        <v>1193</v>
      </c>
      <c r="BL19" s="163" t="str">
        <f t="shared" si="0"/>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8"/>
        <v>"MAGICIAN-17" : {
"Capacities":"-",
"MinorSpellsNb": 5,
"Locations": {
"1":4,
"2":3,
"3":3,
"4":3,
"5":2,
"6":1,
"7":1,
"8":1,
"9":1}
}</v>
      </c>
      <c r="BZ19" s="170">
        <v>6</v>
      </c>
      <c r="CA19" s="146" t="s">
        <v>255</v>
      </c>
      <c r="CB19" s="146">
        <v>17</v>
      </c>
      <c r="CC19" s="202">
        <v>7.5</v>
      </c>
      <c r="CD19" s="175" t="s">
        <v>251</v>
      </c>
      <c r="CE19" s="159" t="str">
        <f t="shared" si="1"/>
        <v>"MONK-17" : {
"Capacities":"Capacité de la tradition monastique",
"Specials": 17,
"BonusAttack": "1d10",
"ArmourlessSpeed": "7,5"
}</v>
      </c>
      <c r="CF19" s="162">
        <v>6</v>
      </c>
      <c r="CG19" s="35" t="s">
        <v>50</v>
      </c>
      <c r="CH19" s="5">
        <v>4</v>
      </c>
      <c r="CI19" s="5">
        <v>3</v>
      </c>
      <c r="CJ19" s="5">
        <v>3</v>
      </c>
      <c r="CK19" s="5">
        <v>3</v>
      </c>
      <c r="CL19" s="5">
        <v>1</v>
      </c>
      <c r="CM19" s="166" t="str">
        <f t="shared" si="9"/>
        <v>"PALADIN-17" : {
"Capacities":"-",
"Locations": {
"1":4,
"2":3,
"3":3,
"4":3,
"5":1}
}</v>
      </c>
      <c r="CN19" s="5">
        <v>6</v>
      </c>
      <c r="CO19" s="35" t="s">
        <v>50</v>
      </c>
      <c r="CP19" s="5">
        <v>10</v>
      </c>
      <c r="CQ19" s="5">
        <v>4</v>
      </c>
      <c r="CR19" s="5">
        <v>3</v>
      </c>
      <c r="CS19" s="5">
        <v>3</v>
      </c>
      <c r="CT19" s="5">
        <v>3</v>
      </c>
      <c r="CU19" s="5">
        <v>1</v>
      </c>
      <c r="CV19" s="5" t="str">
        <f t="shared" si="10"/>
        <v>"PROWLER-17" : {
"Capacities":"-",
"SpellsNb":10,
"Locations": {
"1":4,
"2":3,
"3":3,
"4":3,
"5":1}
}</v>
      </c>
      <c r="CW19" s="162">
        <v>6</v>
      </c>
      <c r="CX19" s="5" t="s">
        <v>1235</v>
      </c>
      <c r="CY19" s="35" t="s">
        <v>1228</v>
      </c>
      <c r="CZ19" s="163" t="str">
        <f t="shared" si="2"/>
        <v>"WILY-17" : {
"Capacities":"Capacité de l'archétype de roublard",
"BonusAttack": "9d6"
}</v>
      </c>
      <c r="DA19" s="5">
        <v>6</v>
      </c>
      <c r="DB19" s="35" t="s">
        <v>1247</v>
      </c>
      <c r="DC19" s="5">
        <v>4</v>
      </c>
      <c r="DD19" s="5">
        <v>14</v>
      </c>
      <c r="DE19" s="5">
        <v>4</v>
      </c>
      <c r="DF19" s="5">
        <v>5</v>
      </c>
      <c r="DG19" s="5">
        <v>7</v>
      </c>
      <c r="DH19" s="147" t="str">
        <f t="shared" si="11"/>
        <v>"WIZARD-17" : {
"Capacities":"Arcanum mystique (niveau 9)",
"MinorSpellsNb": 4,
"SpellsNb": 14,
"Locations": {"5":4},
"Invocations": 7
}</v>
      </c>
    </row>
    <row r="20" spans="1:112" ht="15" customHeight="1">
      <c r="A20" s="155">
        <v>18</v>
      </c>
      <c r="B20" s="4">
        <v>6</v>
      </c>
      <c r="C20" s="32" t="s">
        <v>1148</v>
      </c>
      <c r="D20" s="4">
        <v>6</v>
      </c>
      <c r="E20" s="4">
        <v>4</v>
      </c>
      <c r="F20" s="173" t="str">
        <f t="shared" si="3"/>
        <v>"BARBARIAN-18": {
"Capacities": "Puissance indomptable",
"Specials": 6,
"Damages": 4
}</v>
      </c>
      <c r="G20" s="164">
        <v>6</v>
      </c>
      <c r="H20" s="32" t="s">
        <v>1161</v>
      </c>
      <c r="I20" s="4">
        <v>4</v>
      </c>
      <c r="J20" s="4">
        <v>22</v>
      </c>
      <c r="K20" s="32">
        <v>4</v>
      </c>
      <c r="L20" s="32">
        <v>3</v>
      </c>
      <c r="M20" s="32">
        <v>3</v>
      </c>
      <c r="N20" s="32">
        <v>3</v>
      </c>
      <c r="O20" s="32">
        <v>3</v>
      </c>
      <c r="P20" s="32">
        <v>1</v>
      </c>
      <c r="Q20" s="32">
        <v>1</v>
      </c>
      <c r="R20" s="32">
        <v>1</v>
      </c>
      <c r="S20" s="32">
        <v>1</v>
      </c>
      <c r="T20" s="163" t="str">
        <f t="shared" si="4"/>
        <v>"BARD-18" : {
"Capacities":"Secrets magiques",
"MinorSpellsNb": 4,
"SpellsNb": 22,
"Locations": {
"1":4,
"2":3,
"3":3,
"4":3,
"5":3,
"6":1,
"7":1,
"8":1,
"9":1}
}</v>
      </c>
      <c r="U20" s="122">
        <v>6</v>
      </c>
      <c r="V20" s="109" t="s">
        <v>1171</v>
      </c>
      <c r="W20" s="122">
        <v>5</v>
      </c>
      <c r="X20" s="109">
        <v>4</v>
      </c>
      <c r="Y20" s="109">
        <v>3</v>
      </c>
      <c r="Z20" s="109">
        <v>3</v>
      </c>
      <c r="AA20" s="109">
        <v>3</v>
      </c>
      <c r="AB20" s="109">
        <v>3</v>
      </c>
      <c r="AC20" s="109">
        <v>1</v>
      </c>
      <c r="AD20" s="109">
        <v>1</v>
      </c>
      <c r="AE20" s="109">
        <v>1</v>
      </c>
      <c r="AF20" s="109">
        <v>1</v>
      </c>
      <c r="AG20" s="111" t="str">
        <f t="shared" si="5"/>
        <v>"CLERK-18" : {
"Capacities":"Canalisation d’énergie divine (3)",
"MinorSpellsNb": 5,
"Locations": {
"1":4,
"2":3,
"3":3,
"4":3,
"5":3,
"6":1,
"7":1,
"8":1,
"9":1}
}</v>
      </c>
      <c r="AH20" s="164">
        <v>6</v>
      </c>
      <c r="AI20" s="32" t="s">
        <v>1177</v>
      </c>
      <c r="AJ20" s="4">
        <v>4</v>
      </c>
      <c r="AK20" s="32">
        <v>4</v>
      </c>
      <c r="AL20" s="32">
        <v>3</v>
      </c>
      <c r="AM20" s="32">
        <v>3</v>
      </c>
      <c r="AN20" s="32">
        <v>3</v>
      </c>
      <c r="AO20" s="32">
        <v>3</v>
      </c>
      <c r="AP20" s="32">
        <v>1</v>
      </c>
      <c r="AQ20" s="32">
        <v>1</v>
      </c>
      <c r="AR20" s="32">
        <v>1</v>
      </c>
      <c r="AS20" s="32">
        <v>1</v>
      </c>
      <c r="AT20" s="163" t="str">
        <f t="shared" si="6"/>
        <v>"DRUID-18" : {
"Capacities":"Jeunesse éternelle, Incantation animale",
"MinorSpellsNb": 4,
"Locations": {
"1":4,
"2":3,
"3":3,
"4":3,
"5":3,
"6":1,
"7":1,
"8":1,
"9":1}
}</v>
      </c>
      <c r="AU20" s="4">
        <v>6</v>
      </c>
      <c r="AV20" s="4">
        <v>18</v>
      </c>
      <c r="AW20" s="32" t="s">
        <v>1182</v>
      </c>
      <c r="AX20" s="4">
        <v>6</v>
      </c>
      <c r="AY20" s="4">
        <v>15</v>
      </c>
      <c r="AZ20" s="32">
        <v>4</v>
      </c>
      <c r="BA20" s="32">
        <v>3</v>
      </c>
      <c r="BB20" s="32">
        <v>3</v>
      </c>
      <c r="BC20" s="32">
        <v>3</v>
      </c>
      <c r="BD20" s="32">
        <v>3</v>
      </c>
      <c r="BE20" s="32">
        <v>1</v>
      </c>
      <c r="BF20" s="32">
        <v>1</v>
      </c>
      <c r="BG20" s="32">
        <v>1</v>
      </c>
      <c r="BH20" s="32">
        <v>1</v>
      </c>
      <c r="BI20" s="35" t="str">
        <f t="shared" si="7"/>
        <v>"SORCERER-18" : {
"Capacities":"Capacité de l'origine magique",
"MinorSpellsNb": 6,
"SpellsNb": 15,
"Specials": 18,
"Locations": {
"1":4,
"2":3,
"3":3,
"4":3,
"5":3,
"6":1,
"7":1,
"8":1,
"9":1}
}</v>
      </c>
      <c r="BJ20" s="164">
        <v>6</v>
      </c>
      <c r="BK20" s="32" t="s">
        <v>1189</v>
      </c>
      <c r="BL20" s="163" t="str">
        <f t="shared" si="0"/>
        <v>"WARRIOR-18" : {
"Capacities":"Capacité de l'archétype martial"
}</v>
      </c>
      <c r="BM20" s="4">
        <v>6</v>
      </c>
      <c r="BN20" s="32" t="s">
        <v>1198</v>
      </c>
      <c r="BO20" s="4">
        <v>5</v>
      </c>
      <c r="BP20" s="4">
        <v>4</v>
      </c>
      <c r="BQ20" s="4">
        <v>3</v>
      </c>
      <c r="BR20" s="4">
        <v>3</v>
      </c>
      <c r="BS20" s="4">
        <v>3</v>
      </c>
      <c r="BT20" s="4">
        <v>3</v>
      </c>
      <c r="BU20" s="4">
        <v>1</v>
      </c>
      <c r="BV20" s="4">
        <v>1</v>
      </c>
      <c r="BW20" s="4">
        <v>1</v>
      </c>
      <c r="BX20" s="4">
        <v>1</v>
      </c>
      <c r="BY20" s="5" t="str">
        <f t="shared" si="8"/>
        <v>"MAGICIAN-18" : {
"Capacities":"Maîtrise des sorts",
"MinorSpellsNb": 5,
"Locations": {
"1":4,
"2":3,
"3":3,
"4":3,
"5":3,
"6":1,
"7":1,
"8":1,
"9":1}
}</v>
      </c>
      <c r="BZ20" s="171">
        <v>6</v>
      </c>
      <c r="CA20" s="148" t="s">
        <v>255</v>
      </c>
      <c r="CB20" s="148">
        <v>18</v>
      </c>
      <c r="CC20" s="203">
        <v>9</v>
      </c>
      <c r="CD20" s="176" t="s">
        <v>256</v>
      </c>
      <c r="CE20" s="159" t="str">
        <f t="shared" si="1"/>
        <v>"MONK-18" : {
"Capacities":"Corps vide",
"Specials": 18,
"BonusAttack": "1d10",
"ArmourlessSpeed": "9"
}</v>
      </c>
      <c r="CF20" s="164">
        <v>6</v>
      </c>
      <c r="CG20" s="32" t="s">
        <v>1208</v>
      </c>
      <c r="CH20" s="4">
        <v>4</v>
      </c>
      <c r="CI20" s="4">
        <v>3</v>
      </c>
      <c r="CJ20" s="4">
        <v>3</v>
      </c>
      <c r="CK20" s="4">
        <v>3</v>
      </c>
      <c r="CL20" s="4">
        <v>1</v>
      </c>
      <c r="CM20" s="166" t="str">
        <f t="shared" si="9"/>
        <v>"PALADIN-18" : {
"Capacities":"Amélioration des auras",
"Locations": {
"1":4,
"2":3,
"3":3,
"4":3,
"5":1}
}</v>
      </c>
      <c r="CN20" s="4">
        <v>6</v>
      </c>
      <c r="CO20" s="32" t="s">
        <v>1217</v>
      </c>
      <c r="CP20" s="4">
        <v>10</v>
      </c>
      <c r="CQ20" s="4">
        <v>4</v>
      </c>
      <c r="CR20" s="4">
        <v>3</v>
      </c>
      <c r="CS20" s="4">
        <v>3</v>
      </c>
      <c r="CT20" s="4">
        <v>3</v>
      </c>
      <c r="CU20" s="4">
        <v>1</v>
      </c>
      <c r="CV20" s="5" t="str">
        <f t="shared" si="10"/>
        <v>"PROWLER-18" : {
"Capacities":"Sens sauvages",
"SpellsNb":10,
"Locations": {
"1":4,
"2":3,
"3":3,
"4":3,
"5":1}
}</v>
      </c>
      <c r="CW20" s="164">
        <v>6</v>
      </c>
      <c r="CX20" s="4" t="s">
        <v>1235</v>
      </c>
      <c r="CY20" s="32" t="s">
        <v>1236</v>
      </c>
      <c r="CZ20" s="163" t="str">
        <f t="shared" si="2"/>
        <v>"WILY-18" : {
"Capacities":"Insaisissable",
"BonusAttack": "9d6"
}</v>
      </c>
      <c r="DA20" s="4">
        <v>6</v>
      </c>
      <c r="DB20" s="32" t="s">
        <v>50</v>
      </c>
      <c r="DC20" s="4">
        <v>4</v>
      </c>
      <c r="DD20" s="4">
        <v>14</v>
      </c>
      <c r="DE20" s="4">
        <v>4</v>
      </c>
      <c r="DF20" s="4">
        <v>5</v>
      </c>
      <c r="DG20" s="4">
        <v>8</v>
      </c>
      <c r="DH20" s="147" t="str">
        <f t="shared" si="11"/>
        <v>"WIZARD-18" : {
"Capacities":"-",
"MinorSpellsNb": 4,
"SpellsNb": 14,
"Locations": {"5":4},
"Invocations": 8
}</v>
      </c>
    </row>
    <row r="21" spans="1:112" ht="15" customHeight="1">
      <c r="A21" s="154">
        <v>19</v>
      </c>
      <c r="B21" s="5">
        <v>6</v>
      </c>
      <c r="C21" s="35" t="s">
        <v>247</v>
      </c>
      <c r="D21" s="5">
        <v>6</v>
      </c>
      <c r="E21" s="5">
        <v>4</v>
      </c>
      <c r="F21" s="173" t="str">
        <f t="shared" si="3"/>
        <v>"BARBARIAN-19": {
"Capacities": "Amélioration de caractéristiques",
"Specials": 6,
"Damages": 4
}</v>
      </c>
      <c r="G21" s="162">
        <v>6</v>
      </c>
      <c r="H21" s="35" t="s">
        <v>247</v>
      </c>
      <c r="I21" s="5">
        <v>4</v>
      </c>
      <c r="J21" s="5">
        <v>22</v>
      </c>
      <c r="K21" s="35">
        <v>4</v>
      </c>
      <c r="L21" s="35">
        <v>3</v>
      </c>
      <c r="M21" s="35">
        <v>3</v>
      </c>
      <c r="N21" s="35">
        <v>3</v>
      </c>
      <c r="O21" s="35">
        <v>3</v>
      </c>
      <c r="P21" s="35">
        <v>2</v>
      </c>
      <c r="Q21" s="35">
        <v>1</v>
      </c>
      <c r="R21" s="35">
        <v>1</v>
      </c>
      <c r="S21" s="35">
        <v>1</v>
      </c>
      <c r="T21" s="163" t="str">
        <f t="shared" si="4"/>
        <v>"BARD-19" : {
"Capacities":"Amélioration de caractéristiques",
"MinorSpellsNb": 4,
"SpellsNb": 22,
"Locations": {
"1":4,
"2":3,
"3":3,
"4":3,
"5":3,
"6":2,
"7":1,
"8":1,
"9":1}
}</v>
      </c>
      <c r="U21" s="121">
        <v>6</v>
      </c>
      <c r="V21" s="111" t="s">
        <v>247</v>
      </c>
      <c r="W21" s="121">
        <v>5</v>
      </c>
      <c r="X21" s="111">
        <v>4</v>
      </c>
      <c r="Y21" s="111">
        <v>3</v>
      </c>
      <c r="Z21" s="111">
        <v>3</v>
      </c>
      <c r="AA21" s="111">
        <v>3</v>
      </c>
      <c r="AB21" s="111">
        <v>3</v>
      </c>
      <c r="AC21" s="111">
        <v>2</v>
      </c>
      <c r="AD21" s="111">
        <v>1</v>
      </c>
      <c r="AE21" s="111">
        <v>1</v>
      </c>
      <c r="AF21" s="111">
        <v>1</v>
      </c>
      <c r="AG21" s="111" t="str">
        <f t="shared" si="5"/>
        <v>"CLERK-19" : {
"Capacities":"Amélioration de caractéristiques",
"MinorSpellsNb": 5,
"Locations": {
"1":4,
"2":3,
"3":3,
"4":3,
"5":3,
"6":2,
"7":1,
"8":1,
"9":1}
}</v>
      </c>
      <c r="AH21" s="162">
        <v>6</v>
      </c>
      <c r="AI21" s="35" t="s">
        <v>247</v>
      </c>
      <c r="AJ21" s="5">
        <v>4</v>
      </c>
      <c r="AK21" s="35">
        <v>4</v>
      </c>
      <c r="AL21" s="35">
        <v>3</v>
      </c>
      <c r="AM21" s="35">
        <v>3</v>
      </c>
      <c r="AN21" s="35">
        <v>3</v>
      </c>
      <c r="AO21" s="35">
        <v>3</v>
      </c>
      <c r="AP21" s="35">
        <v>2</v>
      </c>
      <c r="AQ21" s="35">
        <v>1</v>
      </c>
      <c r="AR21" s="35">
        <v>1</v>
      </c>
      <c r="AS21" s="35">
        <v>1</v>
      </c>
      <c r="AT21" s="163" t="str">
        <f t="shared" si="6"/>
        <v>"DRUID-19" : {
"Capacities":"Amélioration de caractéristiques",
"MinorSpellsNb": 4,
"Locations": {
"1":4,
"2":3,
"3":3,
"4":3,
"5":3,
"6":2,
"7":1,
"8":1,
"9":1}
}</v>
      </c>
      <c r="AU21" s="5">
        <v>6</v>
      </c>
      <c r="AV21" s="5">
        <v>19</v>
      </c>
      <c r="AW21" s="35" t="s">
        <v>247</v>
      </c>
      <c r="AX21" s="5">
        <v>6</v>
      </c>
      <c r="AY21" s="5">
        <v>15</v>
      </c>
      <c r="AZ21" s="35">
        <v>4</v>
      </c>
      <c r="BA21" s="35">
        <v>3</v>
      </c>
      <c r="BB21" s="35">
        <v>3</v>
      </c>
      <c r="BC21" s="35">
        <v>3</v>
      </c>
      <c r="BD21" s="35">
        <v>3</v>
      </c>
      <c r="BE21" s="35">
        <v>2</v>
      </c>
      <c r="BF21" s="35">
        <v>1</v>
      </c>
      <c r="BG21" s="35">
        <v>1</v>
      </c>
      <c r="BH21" s="35">
        <v>1</v>
      </c>
      <c r="BI21" s="35" t="str">
        <f t="shared" si="7"/>
        <v>"SORCERER-19" : {
"Capacities":"Amélioration de caractéristiques",
"MinorSpellsNb": 6,
"SpellsNb": 15,
"Specials": 19,
"Locations": {
"1":4,
"2":3,
"3":3,
"4":3,
"5":3,
"6":2,
"7":1,
"8":1,
"9":1}
}</v>
      </c>
      <c r="BJ21" s="162">
        <v>6</v>
      </c>
      <c r="BK21" s="35" t="s">
        <v>247</v>
      </c>
      <c r="BL21" s="163" t="str">
        <f t="shared" si="0"/>
        <v>"WARRIOR-19" : {
"Capacities":"Amélioration de caractéristiques"
}</v>
      </c>
      <c r="BM21" s="5">
        <v>6</v>
      </c>
      <c r="BN21" s="35" t="s">
        <v>247</v>
      </c>
      <c r="BO21" s="5">
        <v>5</v>
      </c>
      <c r="BP21" s="5">
        <v>4</v>
      </c>
      <c r="BQ21" s="5">
        <v>3</v>
      </c>
      <c r="BR21" s="5">
        <v>3</v>
      </c>
      <c r="BS21" s="5">
        <v>3</v>
      </c>
      <c r="BT21" s="5">
        <v>3</v>
      </c>
      <c r="BU21" s="5">
        <v>2</v>
      </c>
      <c r="BV21" s="5">
        <v>1</v>
      </c>
      <c r="BW21" s="5">
        <v>1</v>
      </c>
      <c r="BX21" s="5">
        <v>1</v>
      </c>
      <c r="BY21" s="5" t="str">
        <f t="shared" si="8"/>
        <v>"MAGICIAN-19" : {
"Capacities":"Amélioration de caractéristiques",
"MinorSpellsNb": 5,
"Locations": {
"1":4,
"2":3,
"3":3,
"4":3,
"5":3,
"6":2,
"7":1,
"8":1,
"9":1}
}</v>
      </c>
      <c r="BZ21" s="170">
        <v>6</v>
      </c>
      <c r="CA21" s="146" t="s">
        <v>255</v>
      </c>
      <c r="CB21" s="146">
        <v>19</v>
      </c>
      <c r="CC21" s="202">
        <v>9</v>
      </c>
      <c r="CD21" s="175" t="s">
        <v>247</v>
      </c>
      <c r="CE21" s="159" t="str">
        <f t="shared" si="1"/>
        <v>"MONK-19" : {
"Capacities":"Amélioration de caractéristiques",
"Specials": 19,
"BonusAttack": "1d10",
"ArmourlessSpeed": "9"
}</v>
      </c>
      <c r="CF21" s="162">
        <v>6</v>
      </c>
      <c r="CG21" s="35" t="s">
        <v>247</v>
      </c>
      <c r="CH21" s="5">
        <v>4</v>
      </c>
      <c r="CI21" s="5">
        <v>3</v>
      </c>
      <c r="CJ21" s="5">
        <v>3</v>
      </c>
      <c r="CK21" s="5">
        <v>3</v>
      </c>
      <c r="CL21" s="5">
        <v>2</v>
      </c>
      <c r="CM21" s="166" t="str">
        <f t="shared" si="9"/>
        <v>"PALADIN-19" : {
"Capacities":"Amélioration de caractéristiques",
"Locations": {
"1":4,
"2":3,
"3":3,
"4":3,
"5":2}
}</v>
      </c>
      <c r="CN21" s="5">
        <v>6</v>
      </c>
      <c r="CO21" s="35" t="s">
        <v>247</v>
      </c>
      <c r="CP21" s="5">
        <v>11</v>
      </c>
      <c r="CQ21" s="5">
        <v>4</v>
      </c>
      <c r="CR21" s="5">
        <v>3</v>
      </c>
      <c r="CS21" s="5">
        <v>3</v>
      </c>
      <c r="CT21" s="5">
        <v>3</v>
      </c>
      <c r="CU21" s="5">
        <v>2</v>
      </c>
      <c r="CV21" s="5" t="str">
        <f t="shared" si="10"/>
        <v>"PROWLER-19" : {
"Capacities":"Amélioration de caractéristiques",
"SpellsNb":11,
"Locations": {
"1":4,
"2":3,
"3":3,
"4":3,
"5":2}
}</v>
      </c>
      <c r="CW21" s="162">
        <v>6</v>
      </c>
      <c r="CX21" s="5" t="s">
        <v>1237</v>
      </c>
      <c r="CY21" s="35" t="s">
        <v>247</v>
      </c>
      <c r="CZ21" s="163" t="str">
        <f t="shared" si="2"/>
        <v>"WILY-19" : {
"Capacities":"Amélioration de caractéristiques",
"BonusAttack": "10d6"
}</v>
      </c>
      <c r="DA21" s="5">
        <v>6</v>
      </c>
      <c r="DB21" s="35" t="s">
        <v>247</v>
      </c>
      <c r="DC21" s="5">
        <v>4</v>
      </c>
      <c r="DD21" s="5">
        <v>15</v>
      </c>
      <c r="DE21" s="5">
        <v>4</v>
      </c>
      <c r="DF21" s="5">
        <v>5</v>
      </c>
      <c r="DG21" s="5">
        <v>8</v>
      </c>
      <c r="DH21" s="147" t="str">
        <f t="shared" si="11"/>
        <v>"WIZARD-19" : {
"Capacities":"Amélioration de caractéristiques",
"MinorSpellsNb": 4,
"SpellsNb": 15,
"Locations": {"5":4},
"Invocations": 8
}</v>
      </c>
    </row>
    <row r="22" spans="1:112" ht="15" customHeight="1">
      <c r="A22" s="156">
        <v>20</v>
      </c>
      <c r="B22" s="6">
        <v>6</v>
      </c>
      <c r="C22" s="150" t="s">
        <v>1149</v>
      </c>
      <c r="D22" s="6">
        <v>-1</v>
      </c>
      <c r="E22" s="6">
        <v>4</v>
      </c>
      <c r="F22" s="173" t="str">
        <f t="shared" si="3"/>
        <v>"BARBARIAN-20": {
"Capacities": "Champion primitif",
"Specials": -1,
"Damages": 4
}</v>
      </c>
      <c r="G22" s="165">
        <v>6</v>
      </c>
      <c r="H22" s="150" t="s">
        <v>1162</v>
      </c>
      <c r="I22" s="6">
        <v>4</v>
      </c>
      <c r="J22" s="6">
        <v>22</v>
      </c>
      <c r="K22" s="150">
        <v>4</v>
      </c>
      <c r="L22" s="150">
        <v>3</v>
      </c>
      <c r="M22" s="150">
        <v>3</v>
      </c>
      <c r="N22" s="150">
        <v>3</v>
      </c>
      <c r="O22" s="150">
        <v>3</v>
      </c>
      <c r="P22" s="150">
        <v>2</v>
      </c>
      <c r="Q22" s="150">
        <v>2</v>
      </c>
      <c r="R22" s="150">
        <v>1</v>
      </c>
      <c r="S22" s="150">
        <v>1</v>
      </c>
      <c r="T22" s="163" t="str">
        <f t="shared" si="4"/>
        <v>"BARD-20" : {
"Capacities":"Inspiration supérieure",
"MinorSpellsNb": 4,
"SpellsNb": 22,
"Locations": {
"1":4,
"2":3,
"3":3,
"4":3,
"5":3,
"6":2,
"7":2,
"8":1,
"9":1}
}</v>
      </c>
      <c r="U22" s="6">
        <v>6</v>
      </c>
      <c r="V22" s="150" t="s">
        <v>1172</v>
      </c>
      <c r="W22" s="6">
        <v>5</v>
      </c>
      <c r="X22" s="150">
        <v>4</v>
      </c>
      <c r="Y22" s="150">
        <v>3</v>
      </c>
      <c r="Z22" s="150">
        <v>3</v>
      </c>
      <c r="AA22" s="150">
        <v>3</v>
      </c>
      <c r="AB22" s="150">
        <v>3</v>
      </c>
      <c r="AC22" s="150">
        <v>2</v>
      </c>
      <c r="AD22" s="150">
        <v>2</v>
      </c>
      <c r="AE22" s="150">
        <v>1</v>
      </c>
      <c r="AF22" s="150">
        <v>1</v>
      </c>
      <c r="AG22" s="111" t="str">
        <f t="shared" si="5"/>
        <v>"CLERK-20" : {
"Capacities":"Intervention divine améliorée",
"MinorSpellsNb": 5,
"Locations": {
"1":4,
"2":3,
"3":3,
"4":3,
"5":3,
"6":2,
"7":2,
"8":1,
"9":1}
}</v>
      </c>
      <c r="AH22" s="165">
        <v>6</v>
      </c>
      <c r="AI22" s="150" t="s">
        <v>1178</v>
      </c>
      <c r="AJ22" s="6">
        <v>4</v>
      </c>
      <c r="AK22" s="150">
        <v>4</v>
      </c>
      <c r="AL22" s="150">
        <v>3</v>
      </c>
      <c r="AM22" s="150">
        <v>3</v>
      </c>
      <c r="AN22" s="150">
        <v>3</v>
      </c>
      <c r="AO22" s="150">
        <v>3</v>
      </c>
      <c r="AP22" s="150">
        <v>2</v>
      </c>
      <c r="AQ22" s="150">
        <v>2</v>
      </c>
      <c r="AR22" s="150">
        <v>1</v>
      </c>
      <c r="AS22" s="150">
        <v>1</v>
      </c>
      <c r="AT22" s="163" t="str">
        <f t="shared" si="6"/>
        <v>"DRUID-20" : {
"Capacities":"Archidruide",
"MinorSpellsNb": 4,
"Locations": {
"1":4,
"2":3,
"3":3,
"4":3,
"5":3,
"6":2,
"7":2,
"8":1,
"9":1}
}</v>
      </c>
      <c r="AU22" s="6">
        <v>6</v>
      </c>
      <c r="AV22" s="6">
        <v>20</v>
      </c>
      <c r="AW22" s="150" t="s">
        <v>1183</v>
      </c>
      <c r="AX22" s="6">
        <v>6</v>
      </c>
      <c r="AY22" s="6">
        <v>15</v>
      </c>
      <c r="AZ22" s="150">
        <v>4</v>
      </c>
      <c r="BA22" s="150">
        <v>3</v>
      </c>
      <c r="BB22" s="150">
        <v>3</v>
      </c>
      <c r="BC22" s="150">
        <v>3</v>
      </c>
      <c r="BD22" s="150">
        <v>3</v>
      </c>
      <c r="BE22" s="150">
        <v>2</v>
      </c>
      <c r="BF22" s="150">
        <v>2</v>
      </c>
      <c r="BG22" s="150">
        <v>1</v>
      </c>
      <c r="BH22" s="150">
        <v>1</v>
      </c>
      <c r="BI22" s="35" t="str">
        <f t="shared" si="7"/>
        <v>"SORCERER-20" : {
"Capacities":"Restauration magique",
"MinorSpellsNb": 6,
"SpellsNb": 15,
"Specials": 20,
"Locations": {
"1":4,
"2":3,
"3":3,
"4":3,
"5":3,
"6":2,
"7":2,
"8":1,
"9":1}
}</v>
      </c>
      <c r="BJ22" s="165">
        <v>6</v>
      </c>
      <c r="BK22" s="150" t="s">
        <v>1194</v>
      </c>
      <c r="BL22" s="163" t="str">
        <f t="shared" si="0"/>
        <v>"WARRIOR-20" : {
"Capacities":"Attaque supplémentaire (3)"
}</v>
      </c>
      <c r="BM22" s="6">
        <v>6</v>
      </c>
      <c r="BN22" s="150" t="s">
        <v>1199</v>
      </c>
      <c r="BO22" s="6">
        <v>5</v>
      </c>
      <c r="BP22" s="6">
        <v>4</v>
      </c>
      <c r="BQ22" s="6">
        <v>3</v>
      </c>
      <c r="BR22" s="6">
        <v>3</v>
      </c>
      <c r="BS22" s="6">
        <v>3</v>
      </c>
      <c r="BT22" s="6">
        <v>3</v>
      </c>
      <c r="BU22" s="6">
        <v>2</v>
      </c>
      <c r="BV22" s="6">
        <v>2</v>
      </c>
      <c r="BW22" s="6">
        <v>1</v>
      </c>
      <c r="BX22" s="6">
        <v>1</v>
      </c>
      <c r="BY22" s="5" t="str">
        <f t="shared" si="8"/>
        <v>"MAGICIAN-20" : {
"Capacities":"Sorts de prédilection",
"MinorSpellsNb": 5,
"Locations": {
"1":4,
"2":3,
"3":3,
"4":3,
"5":3,
"6":2,
"7":2,
"8":1,
"9":1}
}</v>
      </c>
      <c r="BZ22" s="172">
        <v>6</v>
      </c>
      <c r="CA22" s="149" t="s">
        <v>255</v>
      </c>
      <c r="CB22" s="149">
        <v>20</v>
      </c>
      <c r="CC22" s="204">
        <v>9</v>
      </c>
      <c r="CD22" s="177" t="s">
        <v>257</v>
      </c>
      <c r="CE22" s="159" t="str">
        <f t="shared" si="1"/>
        <v>"MONK-20" : {
"Capacities":"Perfection de l'être",
"Specials": 20,
"BonusAttack": "1d10",
"ArmourlessSpeed": "9"
}</v>
      </c>
      <c r="CF22" s="165">
        <v>6</v>
      </c>
      <c r="CG22" s="150" t="s">
        <v>1204</v>
      </c>
      <c r="CH22" s="6">
        <v>4</v>
      </c>
      <c r="CI22" s="6">
        <v>3</v>
      </c>
      <c r="CJ22" s="6">
        <v>3</v>
      </c>
      <c r="CK22" s="6">
        <v>3</v>
      </c>
      <c r="CL22" s="6">
        <v>2</v>
      </c>
      <c r="CM22" s="166" t="str">
        <f t="shared" si="9"/>
        <v>"PALADIN-20" : {
"Capacities":"Capacité de serment sacré",
"Locations": {
"1":4,
"2":3,
"3":3,
"4":3,
"5":2}
}</v>
      </c>
      <c r="CN22" s="6">
        <v>6</v>
      </c>
      <c r="CO22" s="150" t="s">
        <v>1218</v>
      </c>
      <c r="CP22" s="6">
        <v>11</v>
      </c>
      <c r="CQ22" s="6">
        <v>4</v>
      </c>
      <c r="CR22" s="6">
        <v>3</v>
      </c>
      <c r="CS22" s="6">
        <v>3</v>
      </c>
      <c r="CT22" s="6">
        <v>3</v>
      </c>
      <c r="CU22" s="6">
        <v>2</v>
      </c>
      <c r="CV22" s="5" t="str">
        <f t="shared" si="10"/>
        <v>"PROWLER-20" : {
"Capacities":"Tueur d'ennemis",
"SpellsNb":11,
"Locations": {
"1":4,
"2":3,
"3":3,
"4":3,
"5":2}
}</v>
      </c>
      <c r="CW22" s="165">
        <v>6</v>
      </c>
      <c r="CX22" s="6" t="s">
        <v>1237</v>
      </c>
      <c r="CY22" s="150" t="s">
        <v>1238</v>
      </c>
      <c r="CZ22" s="163" t="str">
        <f t="shared" si="2"/>
        <v>"WILY-20" : {
"Capacities":"Coup de chance",
"BonusAttack": "10d6"
}</v>
      </c>
      <c r="DA22" s="6">
        <v>6</v>
      </c>
      <c r="DB22" s="150" t="s">
        <v>1248</v>
      </c>
      <c r="DC22" s="6">
        <v>4</v>
      </c>
      <c r="DD22" s="6">
        <v>15</v>
      </c>
      <c r="DE22" s="6">
        <v>4</v>
      </c>
      <c r="DF22" s="6">
        <v>5</v>
      </c>
      <c r="DG22" s="6">
        <v>8</v>
      </c>
      <c r="DH22" s="147" t="str">
        <f t="shared" si="11"/>
        <v>"WIZARD-20" : {
"Capacities":"Maître de l'occulte",
"MinorSpellsNb": 4,
"SpellsNb":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v>
      </c>
    </row>
    <row r="26" spans="1:112" ht="15" customHeight="1">
      <c r="B26" t="str">
        <f>CONCATENATE(AG3,",
",AG4,",
",AG5,",
",AG6,",
",AG7,",
",AG8,",
",AG9,",
",AG10,",
",AG11,",
",AG12,",
",AG13,",
",AG14,",
",AG15,",
",AG16,",
",AG17,",
",AG18,",
",AG19,",
",AG20,",
",AG21,",
",AG22)</f>
        <v>"CLERK-1"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v>
      </c>
    </row>
    <row r="27" spans="1:112" ht="15" customHeight="1">
      <c r="B27" t="str">
        <f>CONCATENATE(AT3,",
",AT4,",
",AT5,",
",AT6,",
",AT7,",
",AT8,",
",AT9,",
",AT10,",
",AT11,",
",AT12,",
",AT13,",
",AT14,",
",AT15,",
",AT16,",
",AT17,",
",AT18,",
",AT19,",
",AT20,",
",AT21,",
",AT22)</f>
        <v>"DRUID-1"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v>
      </c>
    </row>
    <row r="28" spans="1:112">
      <c r="B28" t="str">
        <f>CONCATENATE(BI3,",
",BI4,",
",BI5,",
",BI6,",
",BI7,",
",BI8,",
",BI9,",
",BI10,",
",BI11,",
",BI12,",
",BI13,",
",BI14,",
",BI15,",
",BI16,",
",BI17,",
",BI18,",
",BI19,",
",BI20,",
",BI21,",
",BI22)</f>
        <v>"SORCERER-1"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(d8),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(d8)",
"MinorSpellsNb": 3,
"SpellsNb": 12,
"Locations": {
"1":4,
"2":3,
"3":3,
"4":3,
"5":1,
"6":0,
"7":0,
"8":0,
"9":0}
},
"BARD-10" : {
"Capacities":"Inspiration bardique (d10), 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"Capacities":"Inspiration bardique (d12)",
"MinorSpellsNb": 4,
"SpellsNb": 19,
"Locations": {
"1":4,
"2":3,
"3":3,
"4":3,
"5":2,
"6":1,
"7":1,
"8":1,
"9":0}
},
"BARD-16" : {
"Capacities":"Amélioration de caractéristiques",
"MinorSpellsNb": 4,
"SpellsNb": 19,
"Locations": {
"1":4,
"2":3,
"3":3,
"4":3,
"5":2,
"6":1,
"7":1,
"8":1,
"9":0}
},
"BARD-17" : {
"Capacities":"Chant de repos (d12)",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(1), Capacité de domaine divin",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D14" sqref="D14"/>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75" t="s">
        <v>451</v>
      </c>
      <c r="B1" s="96" t="s">
        <v>1094</v>
      </c>
      <c r="C1" s="20" t="s">
        <v>1095</v>
      </c>
      <c r="D1" s="20" t="s">
        <v>2949</v>
      </c>
      <c r="E1" s="20" t="s">
        <v>1096</v>
      </c>
      <c r="F1" s="20" t="s">
        <v>2950</v>
      </c>
    </row>
    <row r="2" spans="1:8" ht="12.75" customHeight="1">
      <c r="A2" s="99" t="s">
        <v>1093</v>
      </c>
      <c r="B2" s="97" t="s">
        <v>1100</v>
      </c>
      <c r="C2" s="97" t="s">
        <v>1118</v>
      </c>
      <c r="D2" s="224"/>
      <c r="E2" s="224" t="s">
        <v>2951</v>
      </c>
      <c r="F2" s="134" t="s">
        <v>87</v>
      </c>
      <c r="G2">
        <f>IF(ISBLANK(F2),0,LEFT(F2,LEN(F2)-3)*IF(RIGHT(F2,2)="po",100,IF(RIGHT(F2,2)="pa",10,1)))</f>
        <v>1500</v>
      </c>
      <c r="H2" t="str">
        <f>""""&amp;A2&amp;""":  {
 ""Name"" : """&amp;B2&amp;""",
 ""Skills"" : ["&amp;C2&amp;"],
 ""Objects"" : ["&amp;D2&amp;"],
 ""StartingObjects"" : ["&amp;E2&amp;"],
 ""StartingMoney"" : "&amp;G2&amp;"
  }"</f>
        <v>"ACOLYTE":  {
 "Name" : "Acolyte",
 "Skills" : ["Perspicacité", "Religion"],
 "Objects" : [],
 "StartingObjects" : ["Symbole sacré","Livre de prières", "5 bâtons d'encens", "Habits de cérémonie","Vêtements communs"],
 "StartingMoney" : 1500
  }</v>
      </c>
    </row>
    <row r="3" spans="1:8" ht="16.5" customHeight="1">
      <c r="A3" s="183" t="s">
        <v>1274</v>
      </c>
      <c r="B3" s="87" t="s">
        <v>1101</v>
      </c>
      <c r="C3" s="71" t="s">
        <v>1119</v>
      </c>
      <c r="D3" s="225"/>
      <c r="E3" s="225" t="s">
        <v>2952</v>
      </c>
      <c r="F3" s="135" t="s">
        <v>87</v>
      </c>
      <c r="G3">
        <f t="shared" ref="G3:G19" si="0">IF(ISBLANK(F3),0,LEFT(F3,LEN(F3)-3)*IF(RIGHT(F3,2)="po",100,IF(RIGHT(F3,2)="pa",10,1)))</f>
        <v>1500</v>
      </c>
      <c r="H3" t="str">
        <f t="shared" ref="H3:H19" si="1">""""&amp;A3&amp;""":  {
 ""Name"" : """&amp;B3&amp;""",
 ""Skills"" : ["&amp;C3&amp;"],
 ""Objects"" : ["&amp;D3&amp;"],
 ""StartingObjects"" : ["&amp;E3&amp;"],
 ""StartingMoney"" : "&amp;G3&amp;"
  }"</f>
        <v>"GUILD_ARTISAN":  {
 "Name" : "Artisan De Guilde",
 "Skills" : ["Perspicacité", "Persuasion"],
 "Objects" : [],
 "StartingObjects" : ["Lettre de recommandation de votre guilde", "Vêtements de voyage"],
 "StartingMoney" : 1500
  }</v>
      </c>
    </row>
    <row r="4" spans="1:8" ht="14.25" customHeight="1">
      <c r="A4" s="84" t="s">
        <v>1262</v>
      </c>
      <c r="B4" s="27" t="s">
        <v>1102</v>
      </c>
      <c r="C4" s="27" t="s">
        <v>1133</v>
      </c>
      <c r="D4" s="226" t="s">
        <v>2953</v>
      </c>
      <c r="E4" s="226" t="s">
        <v>2954</v>
      </c>
      <c r="F4" s="136" t="s">
        <v>87</v>
      </c>
      <c r="G4">
        <f t="shared" si="0"/>
        <v>1500</v>
      </c>
      <c r="H4" t="str">
        <f t="shared" si="1"/>
        <v>"ARTIST":  {
 "Name" : "Artiste",
 "Skills" : ["Acrobatie", "Représentation"],
 "Objects" : ["Kit de déguisement"],
 "StartingObjects" : ["Cadeau d'un admirateur (une lettre d'amour, une mèche de cheveux, une babiole)", "Costume"],
 "StartingMoney" : 1500
  }</v>
      </c>
    </row>
    <row r="5" spans="1:8" ht="15" customHeight="1">
      <c r="A5" s="79" t="s">
        <v>1097</v>
      </c>
      <c r="B5" s="87" t="s">
        <v>1103</v>
      </c>
      <c r="C5" s="71" t="s">
        <v>1120</v>
      </c>
      <c r="D5" s="225" t="s">
        <v>2955</v>
      </c>
      <c r="E5" s="225" t="s">
        <v>2956</v>
      </c>
      <c r="F5" s="135" t="s">
        <v>87</v>
      </c>
      <c r="G5">
        <f t="shared" si="0"/>
        <v>1500</v>
      </c>
      <c r="H5" t="str">
        <f t="shared" si="1"/>
        <v>"CHARLATAN":  {
 "Name" : "Charlatan",
 "Skills" : ["Escamotage", "Tromperie"],
 "Objects" : ["Kit de déguisement", "Kit de contrefaçon"],
 "StartingObjects" : ["Kit de déguisement", "Vêtements fins"],
 "StartingMoney" : 1500
  }</v>
      </c>
    </row>
    <row r="6" spans="1:8" ht="19.5" customHeight="1">
      <c r="A6" s="84" t="s">
        <v>1263</v>
      </c>
      <c r="B6" s="27" t="s">
        <v>1104</v>
      </c>
      <c r="C6" s="27" t="s">
        <v>1121</v>
      </c>
      <c r="D6" s="226" t="s">
        <v>2948</v>
      </c>
      <c r="E6" s="226" t="s">
        <v>2974</v>
      </c>
      <c r="F6" s="136" t="s">
        <v>87</v>
      </c>
      <c r="G6">
        <f t="shared" si="0"/>
        <v>1500</v>
      </c>
      <c r="H6" t="str">
        <f t="shared" si="1"/>
        <v>"CRIMINAL":  {
 "Name" : "Criminel",
 "Skills" : ["Discrétion", "Tromperie"],
 "Objects" : ["Outils de voleur"],
 "StartingObjects" : ["Pied-de-biche", "Vêtements communs sombres avec une capuche"],
 "StartingMoney" : 1500
  }</v>
      </c>
    </row>
    <row r="7" spans="1:8" ht="18.75" customHeight="1">
      <c r="A7" s="79" t="s">
        <v>1264</v>
      </c>
      <c r="B7" s="87" t="s">
        <v>1105</v>
      </c>
      <c r="C7" s="71" t="s">
        <v>1122</v>
      </c>
      <c r="D7" s="225" t="s">
        <v>2957</v>
      </c>
      <c r="E7" s="225" t="s">
        <v>2958</v>
      </c>
      <c r="F7" s="135" t="s">
        <v>84</v>
      </c>
      <c r="G7">
        <f t="shared" si="0"/>
        <v>1000</v>
      </c>
      <c r="H7" t="str">
        <f t="shared" si="1"/>
        <v>"STREETS_CHILD":  {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84" t="s">
        <v>1261</v>
      </c>
      <c r="B8" s="27" t="s">
        <v>1106</v>
      </c>
      <c r="C8" s="27" t="s">
        <v>1123</v>
      </c>
      <c r="D8" s="226" t="s">
        <v>2945</v>
      </c>
      <c r="E8" s="226" t="s">
        <v>2959</v>
      </c>
      <c r="F8" s="136" t="s">
        <v>38</v>
      </c>
      <c r="G8">
        <f t="shared" si="0"/>
        <v>500</v>
      </c>
      <c r="H8" t="str">
        <f t="shared" si="1"/>
        <v>"HERMIT":  {
 "Name" : "Ermite",
 "Skills" : ["Médecine", "Religion"],
 "Objects" : ["Kit d'herboriste"],
 "StartingObjects" : ["Kit d'herboriste", "Etui à parchemin remplis de notes sur vos études ou vos prières", "Couverture pour l'hiver", "Vêtements communs"],
 "StartingMoney" : 500
  }</v>
      </c>
    </row>
    <row r="9" spans="1:8" ht="18.75" customHeight="1">
      <c r="A9" s="183" t="s">
        <v>1273</v>
      </c>
      <c r="B9" s="87" t="s">
        <v>1107</v>
      </c>
      <c r="C9" s="71" t="s">
        <v>1124</v>
      </c>
      <c r="D9" s="225" t="s">
        <v>2960</v>
      </c>
      <c r="E9" s="225" t="s">
        <v>2961</v>
      </c>
      <c r="F9" s="135" t="s">
        <v>84</v>
      </c>
      <c r="G9">
        <f t="shared" si="0"/>
        <v>1000</v>
      </c>
      <c r="H9" t="str">
        <f t="shared" si="1"/>
        <v>"PEOPLE_HERO":  {
 "Name" : "Héros Du Peuple",
 "Skills" : ["Dressage", "Survie"],
 "Objects" : ["Véhicules (terrestres)"],
 "StartingObjects" : ["Pelle", "Pot en fer", "Vêtements communs"],
 "StartingMoney" : 1000
  }</v>
      </c>
    </row>
    <row r="10" spans="1:8" ht="14.25" customHeight="1">
      <c r="A10" s="84" t="s">
        <v>1265</v>
      </c>
      <c r="B10" s="27" t="s">
        <v>1108</v>
      </c>
      <c r="C10" s="27" t="s">
        <v>1125</v>
      </c>
      <c r="D10" s="226" t="s">
        <v>2962</v>
      </c>
      <c r="E10" s="226" t="s">
        <v>2963</v>
      </c>
      <c r="F10" s="136" t="s">
        <v>87</v>
      </c>
      <c r="G10">
        <f t="shared" si="0"/>
        <v>1500</v>
      </c>
      <c r="H10" t="str">
        <f t="shared" si="1"/>
        <v>"MARINE":  {
 "Name" : "Marin",
 "Skills" : ["Athlétisme", "Perception"],
 "Objects" : ["Outils de navigateur", "Véhicules (aquatiques)"],
 "StartingObjects" : ["Corde en soie (15 m.)", "Porte bonheur", "Vêtements communs"],
 "StartingMoney" : 1500
  }</v>
      </c>
    </row>
    <row r="11" spans="1:8" ht="16.5" customHeight="1">
      <c r="A11" s="79" t="s">
        <v>1098</v>
      </c>
      <c r="B11" s="87" t="s">
        <v>1109</v>
      </c>
      <c r="C11" s="71" t="s">
        <v>1126</v>
      </c>
      <c r="D11" s="225"/>
      <c r="E11" s="225" t="s">
        <v>2964</v>
      </c>
      <c r="F11" s="135" t="s">
        <v>61</v>
      </c>
      <c r="G11">
        <f t="shared" si="0"/>
        <v>2500</v>
      </c>
      <c r="H11" t="str">
        <f t="shared" si="1"/>
        <v>"NOBLE":  {
 "Name" : "Noble",
 "Skills" : ["Histoire", "Persuasion"],
 "Objects" : [],
 "StartingObjects" : ["Vêtements fins", "Chevalière", "Lettre de noblesse"],
 "StartingMoney" : 2500
  }</v>
      </c>
    </row>
    <row r="12" spans="1:8" ht="15.75" customHeight="1">
      <c r="A12" s="84" t="s">
        <v>1266</v>
      </c>
      <c r="B12" s="27" t="s">
        <v>1110</v>
      </c>
      <c r="C12" s="27" t="s">
        <v>1127</v>
      </c>
      <c r="D12" s="226"/>
      <c r="E12" s="226" t="s">
        <v>2965</v>
      </c>
      <c r="F12" s="136" t="s">
        <v>84</v>
      </c>
      <c r="G12">
        <f t="shared" si="0"/>
        <v>1000</v>
      </c>
      <c r="H12" t="str">
        <f t="shared" si="1"/>
        <v>"WISE":  {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79" t="s">
        <v>1099</v>
      </c>
      <c r="B13" s="87" t="s">
        <v>1111</v>
      </c>
      <c r="C13" s="71" t="s">
        <v>1128</v>
      </c>
      <c r="D13" s="225"/>
      <c r="E13" s="225" t="s">
        <v>2966</v>
      </c>
      <c r="F13" s="135" t="s">
        <v>84</v>
      </c>
      <c r="G13">
        <f t="shared" si="0"/>
        <v>1000</v>
      </c>
      <c r="H13" t="str">
        <f t="shared" si="1"/>
        <v>"SAUVAGEON":  {
 "Name" : "Sauvageon",
 "Skills" : ["Athlétisme", "Survie"],
 "Objects" : [],
 "StartingObjects" : ["Piège à mâchoires", "Trophée d'animal que vous avez tué", "Vêtements de voyage "],
 "StartingMoney" : 1000
  }</v>
      </c>
    </row>
    <row r="14" spans="1:8">
      <c r="A14" s="84" t="s">
        <v>1267</v>
      </c>
      <c r="B14" s="27" t="s">
        <v>1112</v>
      </c>
      <c r="C14" s="85" t="s">
        <v>1129</v>
      </c>
      <c r="D14" s="227" t="s">
        <v>2976</v>
      </c>
      <c r="E14" s="227" t="s">
        <v>2967</v>
      </c>
      <c r="F14" s="138" t="s">
        <v>84</v>
      </c>
      <c r="G14">
        <f t="shared" si="0"/>
        <v>1000</v>
      </c>
      <c r="H14" t="str">
        <f t="shared" si="1"/>
        <v>"SOLDIER":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83" t="s">
        <v>1271</v>
      </c>
      <c r="B15" s="87" t="s">
        <v>1116</v>
      </c>
      <c r="C15" s="18"/>
      <c r="D15" s="228"/>
      <c r="E15" s="228" t="s">
        <v>2968</v>
      </c>
      <c r="F15" s="131" t="s">
        <v>77</v>
      </c>
      <c r="G15">
        <f t="shared" si="0"/>
        <v>2000</v>
      </c>
      <c r="H15" t="str">
        <f t="shared" si="1"/>
        <v>"BOUNTY_HUNTER":  {
 "Name" : "Chasseur De Primes",
 "Skills" : [],
 "Objects" : [],
 "StartingObjects" : ["Vêtements appropriés à votre fonction"],
 "StartingMoney" : 2000
  }</v>
      </c>
    </row>
    <row r="16" spans="1:8">
      <c r="A16" s="184" t="s">
        <v>1272</v>
      </c>
      <c r="B16" s="27" t="s">
        <v>1117</v>
      </c>
      <c r="C16" s="85"/>
      <c r="D16" s="227"/>
      <c r="E16" s="227" t="s">
        <v>2969</v>
      </c>
      <c r="F16" s="138" t="s">
        <v>2970</v>
      </c>
      <c r="G16">
        <f t="shared" si="0"/>
        <v>0</v>
      </c>
      <c r="H16" t="str">
        <f t="shared" si="1"/>
        <v>"TORMENTED":  {
 "Name" : "Tourmenté",
 "Skills" : [],
 "Objects" : [],
 "StartingObjects" : ["Vêtements communs", "Babiole ayant une signification particulière pour vous"],
 "StartingMoney" : 0
  }</v>
      </c>
    </row>
    <row r="17" spans="1:8">
      <c r="A17" s="183" t="s">
        <v>1270</v>
      </c>
      <c r="B17" s="87" t="s">
        <v>1113</v>
      </c>
      <c r="C17" s="18" t="s">
        <v>1130</v>
      </c>
      <c r="D17" s="228"/>
      <c r="E17" s="228" t="s">
        <v>2971</v>
      </c>
      <c r="F17" s="131" t="s">
        <v>84</v>
      </c>
      <c r="G17">
        <f t="shared" si="0"/>
        <v>1000</v>
      </c>
      <c r="H17" t="str">
        <f t="shared" si="1"/>
        <v>"TRAVELER":  {
 "Name" : "Voyageur *",
 "Skills" : ["Survie", "Persuasion"],
 "Objects" : [],
 "StartingObjects" : ["Bâton de marche", "Souvenir venu d’un pays lointain", "Livre rempli de notes sur vos périples ou de dessins", "Bouteille d'encre", "Plune", "Vêtements de voyage"],
 "StartingMoney" : 1000
  }</v>
      </c>
    </row>
    <row r="18" spans="1:8">
      <c r="A18" s="84" t="s">
        <v>1268</v>
      </c>
      <c r="B18" s="27" t="s">
        <v>1114</v>
      </c>
      <c r="C18" s="85" t="s">
        <v>1131</v>
      </c>
      <c r="D18" s="227"/>
      <c r="E18" s="227" t="s">
        <v>2972</v>
      </c>
      <c r="F18" s="138" t="s">
        <v>38</v>
      </c>
      <c r="G18">
        <f t="shared" si="0"/>
        <v>500</v>
      </c>
      <c r="H18" t="str">
        <f t="shared" si="1"/>
        <v>"CAPTIVE":  {
 "Name" : "Captif *",
 "Skills" : ["Nature", "Survie"],
 "Objects" : [],
 "StartingObjects" : ["Vêtements communs", "Bougie", "Gamelle", "Couverture"],
 "StartingMoney" : 500
  }</v>
      </c>
    </row>
    <row r="19" spans="1:8">
      <c r="A19" s="82" t="s">
        <v>1269</v>
      </c>
      <c r="B19" s="133" t="s">
        <v>1115</v>
      </c>
      <c r="C19" s="83" t="s">
        <v>1132</v>
      </c>
      <c r="D19" s="229"/>
      <c r="E19" s="229" t="s">
        <v>2973</v>
      </c>
      <c r="F19" s="137" t="s">
        <v>2970</v>
      </c>
      <c r="G19">
        <f t="shared" si="0"/>
        <v>0</v>
      </c>
      <c r="H19" t="str">
        <f t="shared" si="1"/>
        <v>"VILLAGE_IDIOT":  {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"Name" : "Acolyte",
 "Skills" : ["Perspicacité", "Religion"],
 "Objects" : [],
 "StartingObjects" : ["Symbole sacré","Livre de prières", "5 bâtons d'encens", "Habits de cérémonie","Vêtements communs"],
 "StartingMoney" : 1500
  },
"GUILD_ARTISAN":  {
 "Name" : "Artisan De Guilde",
 "Skills" : ["Perspicacité", "Persuasion"],
 "Objects" : [],
 "StartingObjects" : ["Lettre de recommandation de votre guilde", "Vêtements de voyage"],
 "StartingMoney" : 1500
  },
"ARTIST":  {
 "Name" : "Artiste",
 "Skills" : ["Acrobatie", "Représentation"],
 "Objects" : ["Kit de déguisement"],
 "StartingObjects" : ["Cadeau d'un admirateur (une lettre d'amour, une mèche de cheveux, une babiole)", "Costume"],
 "StartingMoney" : 1500
  },
"CHARLATAN":  {
 "Name" : "Charlatan",
 "Skills" : ["Escamotage", "Tromperie"],
 "Objects" : ["Kit de déguisement", "Kit de contrefaçon"],
 "StartingObjects" : ["Kit de déguisement", "Vêtements fins"],
 "StartingMoney" : 1500
  },
"CRIMINAL":  {
 "Name" : "Criminel",
 "Skills" : ["Discrétion", "Tromperie"],
 "Objects" : ["Outils de voleur"],
 "StartingObjects" : ["Pied-de-biche", "Vêtements communs sombres avec une capuche"],
 "StartingMoney" : 1500
  },
"STREETS_CHILD":  {
 "Name" : "Enfant Des Rues",
 "Skills" : ["Discrétion", "Escamotage"],
 "Objects" : ["Kit de déguisement", "Outils de voleur"],
 "StartingObjects" : ["Petit couteau", "Carte de la ville dans laquelle vous avez grandi", "Souris domestiquée", "Souvenir de vos parents", "Vêtements communs"],
 "StartingMoney" : 1000
  },
"HERMIT":  {
 "Name" : "Ermite",
 "Skills" : ["Médecine", "Religion"],
 "Objects" : ["Kit d'herboriste"],
 "StartingObjects" : ["Kit d'herboriste", "Etui à parchemin remplis de notes sur vos études ou vos prières", "Couverture pour l'hiver", "Vêtements communs"],
 "StartingMoney" : 500
  },
"PEOPLE_HERO":  {
 "Name" : "Héros Du Peuple",
 "Skills" : ["Dressage", "Survie"],
 "Objects" : ["Véhicules (terrestres)"],
 "StartingObjects" : ["Pelle", "Pot en fer", "Vêtements communs"],
 "StartingMoney" : 1000
  },
"MARINE":  {
 "Name" : "Marin",
 "Skills" : ["Athlétisme", "Perception"],
 "Objects" : ["Outils de navigateur", "Véhicules (aquatiques)"],
 "StartingObjects" : ["Corde en soie (15 m.)", "Porte bonheur", "Vêtements communs"],
 "StartingMoney" : 1500
  },
"NOBLE":  {
 "Name" : "Noble",
 "Skills" : ["Histoire", "Persuasion"],
 "Objects" : [],
 "StartingObjects" : ["Vêtements fins", "Chevalière", "Lettre de noblesse"],
 "StartingMoney" : 2500
  },
"WISE":  {
 "Name" : "Sage",
 "Skills" : ["Arcanes", "Histoire"],
 "Objects" : [],
 "StartingObjects" : ["Bouteille d'encre noire", "Plume", "Petit couteau", "Lettre d'un collègue mort posant une question à laquelle vous n'avez pas encore été en mesure de répondre", "Vêtements communs"],
 "StartingMoney" : 1000
  },
"SAUVAGEON":  {
 "Name" : "Sauvageon",
 "Skills" : ["Athlétisme", "Survie"],
 "Objects" : [],
 "StartingObjects" : ["Piège à mâchoires", "Trophée d'animal que vous avez tué", "Vêtements de voyage "],
 "StartingMoney" : 1000
  },
"SOLDIER":  {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"Name" : "Chasseur De Primes",
 "Skills" : [],
 "Objects" : [],
 "StartingObjects" : ["Vêtements appropriés à votre fonction"],
 "StartingMoney" : 2000
  },
"TORMENTED":  {
 "Name" : "Tourmenté",
 "Skills" : [],
 "Objects" : [],
 "StartingObjects" : ["Vêtements communs", "Babiole ayant une signification particulière pour vous"],
 "StartingMoney" : 0
  },
"TRAVELER":  {
 "Name" : "Voyageur *",
 "Skills" : ["Survie", "Persuasion"],
 "Objects" : [],
 "StartingObjects" : ["Bâton de marche", "Souvenir venu d’un pays lointain", "Livre rempli de notes sur vos périples ou de dessins", "Bouteille d'encre", "Plune", "Vêtements de voyage"],
 "StartingMoney" : 1000
  },
"CAPTIVE":  {
 "Name" : "Captif *",
 "Skills" : ["Nature", "Survie"],
 "Objects" : [],
 "StartingObjects" : ["Vêtements communs", "Bougie", "Gamelle", "Couverture"],
 "StartingMoney" : 500
  },
"VILLAGE_IDIOT":  {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L4" sqref="L4"/>
    </sheetView>
  </sheetViews>
  <sheetFormatPr baseColWidth="10" defaultRowHeight="15"/>
  <cols>
    <col min="1" max="1" width="16.85546875" customWidth="1"/>
    <col min="2" max="2" width="19.28515625" customWidth="1"/>
    <col min="3" max="5" width="15.5703125" customWidth="1"/>
    <col min="7" max="7" width="11.42578125" style="73"/>
    <col min="8" max="8" width="51.7109375" customWidth="1"/>
    <col min="9" max="9" width="5.28515625" customWidth="1"/>
    <col min="10" max="10" width="12" customWidth="1"/>
    <col min="11" max="11" width="8.42578125" style="73" customWidth="1"/>
    <col min="12" max="12" width="7.140625" style="73" customWidth="1"/>
    <col min="13" max="13" width="23" customWidth="1"/>
  </cols>
  <sheetData>
    <row r="1" spans="1:13" ht="15" customHeight="1">
      <c r="A1" s="28" t="s">
        <v>14</v>
      </c>
      <c r="B1" s="29" t="s">
        <v>15</v>
      </c>
      <c r="C1" s="29" t="s">
        <v>16</v>
      </c>
      <c r="D1" s="29" t="s">
        <v>1136</v>
      </c>
      <c r="E1" s="29" t="s">
        <v>2784</v>
      </c>
      <c r="F1" s="29" t="s">
        <v>17</v>
      </c>
      <c r="G1" s="74" t="s">
        <v>18</v>
      </c>
      <c r="H1" s="30" t="s">
        <v>19</v>
      </c>
      <c r="I1" s="100"/>
      <c r="J1" s="100"/>
      <c r="K1" s="101"/>
      <c r="L1" s="101"/>
    </row>
    <row r="2" spans="1:13" ht="15" customHeight="1">
      <c r="A2" s="274" t="s">
        <v>20</v>
      </c>
      <c r="B2" s="275"/>
      <c r="C2" s="275"/>
      <c r="D2" s="275"/>
      <c r="E2" s="275"/>
      <c r="F2" s="275"/>
      <c r="G2" s="275"/>
      <c r="H2" s="276"/>
      <c r="I2" s="102"/>
      <c r="J2" s="102"/>
      <c r="K2" s="103"/>
      <c r="L2" s="103"/>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04"/>
      <c r="J3" s="104" t="s">
        <v>2785</v>
      </c>
      <c r="K3" s="105">
        <f>IF(RIGHT(F3,2)="kg",LEFT(F3,LEN(F3)-3)*1000,LEFT(F3,LEN(F3)-2))</f>
        <v>2000</v>
      </c>
      <c r="L3" s="105">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88" t="str">
        <f t="shared" ref="D4:D12" si="0">LEFT(C4,FIND(" ",C4))</f>
        <v xml:space="preserve">1d4 </v>
      </c>
      <c r="E4" s="188" t="str">
        <f t="shared" ref="E4:E12" si="1">PROPER(RIGHT(C4,LEN(C4)-LEN(D4)))</f>
        <v>Perforant</v>
      </c>
      <c r="F4" s="14" t="s">
        <v>28</v>
      </c>
      <c r="G4" s="14" t="s">
        <v>29</v>
      </c>
      <c r="H4" s="36" t="s">
        <v>30</v>
      </c>
      <c r="I4" s="104"/>
      <c r="J4" s="104" t="s">
        <v>2785</v>
      </c>
      <c r="K4" s="105" t="str">
        <f t="shared" ref="K4:K12" si="2">IF(RIGHT(F4,2)="kg",LEFT(F4,LEN(F4)-3)*1000,LEFT(F4,LEN(F4)-2))</f>
        <v>500</v>
      </c>
      <c r="L4" s="105">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0"/>
        <v xml:space="preserve">1d4 </v>
      </c>
      <c r="E5" s="32" t="str">
        <f t="shared" si="1"/>
        <v>Contondant</v>
      </c>
      <c r="F5" s="13" t="s">
        <v>33</v>
      </c>
      <c r="G5" s="13" t="s">
        <v>34</v>
      </c>
      <c r="H5" s="33" t="s">
        <v>35</v>
      </c>
      <c r="I5" s="104"/>
      <c r="J5" s="104" t="s">
        <v>2785</v>
      </c>
      <c r="K5" s="105">
        <f t="shared" si="2"/>
        <v>1000</v>
      </c>
      <c r="L5" s="105">
        <f t="shared" si="3"/>
        <v>10</v>
      </c>
      <c r="M5" t="str">
        <f t="shared" si="4"/>
        <v>"Gourdin": {
 "Name" : "Gourdin",
 "OV" : "Club",
 "Category": "C_MEL",
 "Damage" : "1d4 ",
 "DamageType" : "Contondant",
 "Weight" : 1000,
 "Price" : 10,
 "Properties" : "Légère"
  }</v>
      </c>
    </row>
    <row r="6" spans="1:13" ht="15" customHeight="1">
      <c r="A6" s="34" t="s">
        <v>158</v>
      </c>
      <c r="B6" s="35" t="s">
        <v>36</v>
      </c>
      <c r="C6" s="35" t="s">
        <v>37</v>
      </c>
      <c r="D6" s="188" t="str">
        <f t="shared" si="0"/>
        <v xml:space="preserve">1d6 </v>
      </c>
      <c r="E6" s="188" t="str">
        <f t="shared" si="1"/>
        <v>Tranchant</v>
      </c>
      <c r="F6" s="14" t="s">
        <v>33</v>
      </c>
      <c r="G6" s="14" t="s">
        <v>38</v>
      </c>
      <c r="H6" s="36" t="s">
        <v>39</v>
      </c>
      <c r="I6" s="104"/>
      <c r="J6" s="104" t="s">
        <v>2785</v>
      </c>
      <c r="K6" s="105">
        <f t="shared" si="2"/>
        <v>1000</v>
      </c>
      <c r="L6" s="105">
        <f t="shared" si="3"/>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0"/>
        <v xml:space="preserve">1d6 </v>
      </c>
      <c r="E7" s="32" t="str">
        <f t="shared" si="1"/>
        <v>Perforant</v>
      </c>
      <c r="F7" s="13" t="s">
        <v>33</v>
      </c>
      <c r="G7" s="13" t="s">
        <v>42</v>
      </c>
      <c r="H7" s="33" t="s">
        <v>43</v>
      </c>
      <c r="I7" s="104"/>
      <c r="J7" s="104" t="s">
        <v>2785</v>
      </c>
      <c r="K7" s="105">
        <f t="shared" si="2"/>
        <v>1000</v>
      </c>
      <c r="L7" s="105">
        <f t="shared" si="3"/>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88" t="str">
        <f t="shared" si="0"/>
        <v xml:space="preserve">1d6 </v>
      </c>
      <c r="E8" s="188" t="str">
        <f t="shared" si="1"/>
        <v>Perforant</v>
      </c>
      <c r="F8" s="14" t="s">
        <v>45</v>
      </c>
      <c r="G8" s="14" t="s">
        <v>46</v>
      </c>
      <c r="H8" s="36" t="s">
        <v>47</v>
      </c>
      <c r="I8" s="104"/>
      <c r="J8" s="104" t="s">
        <v>2785</v>
      </c>
      <c r="K8" s="105">
        <f t="shared" si="2"/>
        <v>1500</v>
      </c>
      <c r="L8" s="105">
        <f t="shared" si="3"/>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0"/>
        <v xml:space="preserve">1d4 </v>
      </c>
      <c r="E9" s="32" t="str">
        <f t="shared" si="1"/>
        <v>Contondant</v>
      </c>
      <c r="F9" s="13" t="s">
        <v>33</v>
      </c>
      <c r="G9" s="13" t="s">
        <v>29</v>
      </c>
      <c r="H9" s="33" t="s">
        <v>39</v>
      </c>
      <c r="I9" s="104"/>
      <c r="J9" s="104" t="s">
        <v>2785</v>
      </c>
      <c r="K9" s="105">
        <f t="shared" si="2"/>
        <v>1000</v>
      </c>
      <c r="L9" s="105">
        <f t="shared" si="3"/>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88" t="str">
        <f t="shared" si="0"/>
        <v xml:space="preserve">1d6 </v>
      </c>
      <c r="E10" s="188" t="str">
        <f t="shared" si="1"/>
        <v>Contondant</v>
      </c>
      <c r="F10" s="14" t="s">
        <v>23</v>
      </c>
      <c r="G10" s="14" t="s">
        <v>38</v>
      </c>
      <c r="H10" s="36" t="s">
        <v>50</v>
      </c>
      <c r="I10" s="104"/>
      <c r="J10" s="104" t="s">
        <v>2785</v>
      </c>
      <c r="K10" s="105">
        <f t="shared" si="2"/>
        <v>2000</v>
      </c>
      <c r="L10" s="105">
        <f t="shared" si="3"/>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0"/>
        <v xml:space="preserve">1d8 </v>
      </c>
      <c r="E11" s="32" t="str">
        <f t="shared" si="1"/>
        <v>Contondant</v>
      </c>
      <c r="F11" s="13" t="s">
        <v>53</v>
      </c>
      <c r="G11" s="13" t="s">
        <v>24</v>
      </c>
      <c r="H11" s="33" t="s">
        <v>54</v>
      </c>
      <c r="I11" s="104"/>
      <c r="J11" s="104" t="s">
        <v>2785</v>
      </c>
      <c r="K11" s="105">
        <f t="shared" si="2"/>
        <v>5000</v>
      </c>
      <c r="L11" s="105">
        <f t="shared" si="3"/>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88" t="str">
        <f t="shared" si="0"/>
        <v xml:space="preserve">1d4 </v>
      </c>
      <c r="E12" s="188" t="str">
        <f t="shared" si="1"/>
        <v>Tranchant</v>
      </c>
      <c r="F12" s="189" t="s">
        <v>33</v>
      </c>
      <c r="G12" s="14" t="s">
        <v>46</v>
      </c>
      <c r="H12" s="36" t="s">
        <v>35</v>
      </c>
      <c r="I12" s="104"/>
      <c r="J12" s="104" t="s">
        <v>2785</v>
      </c>
      <c r="K12" s="105">
        <f t="shared" si="2"/>
        <v>1000</v>
      </c>
      <c r="L12" s="105">
        <f t="shared" si="3"/>
        <v>100</v>
      </c>
      <c r="M12" t="str">
        <f t="shared" si="4"/>
        <v>"Serpe": {
 "Name" : "Serpe",
 "OV" : "Sickle",
 "Category": "C_MEL",
 "Damage" : "1d4 ",
 "DamageType" : "Tranchant",
 "Weight" : 1000,
 "Price" : 100,
 "Properties" : "Légère"
  }</v>
      </c>
    </row>
    <row r="13" spans="1:13" ht="15" customHeight="1">
      <c r="A13" s="277" t="s">
        <v>57</v>
      </c>
      <c r="B13" s="278"/>
      <c r="C13" s="278"/>
      <c r="D13" s="278"/>
      <c r="E13" s="278"/>
      <c r="F13" s="278"/>
      <c r="G13" s="278"/>
      <c r="H13" s="279"/>
      <c r="I13" s="102"/>
      <c r="J13" s="102"/>
      <c r="K13" s="105"/>
      <c r="L13" s="105"/>
    </row>
    <row r="14" spans="1:13" ht="15" customHeight="1">
      <c r="A14" s="34" t="s">
        <v>152</v>
      </c>
      <c r="B14" s="35" t="s">
        <v>58</v>
      </c>
      <c r="C14" s="35" t="s">
        <v>59</v>
      </c>
      <c r="D14" s="188" t="str">
        <f>LEFT(C14,FIND(" ",C14))</f>
        <v xml:space="preserve">1d8 </v>
      </c>
      <c r="E14" s="188" t="str">
        <f>PROPER(RIGHT(C14,LEN(C14)-LEN(D14)))</f>
        <v>Perforant</v>
      </c>
      <c r="F14" s="14" t="s">
        <v>60</v>
      </c>
      <c r="G14" s="14" t="s">
        <v>61</v>
      </c>
      <c r="H14" s="36" t="s">
        <v>62</v>
      </c>
      <c r="I14" s="104"/>
      <c r="J14" s="104" t="s">
        <v>438</v>
      </c>
      <c r="K14" s="105">
        <f>IF(RIGHT(F14,2)="kg",LEFT(F14,LEN(F14)-3)*1000,LEFT(F14,LEN(F14)-2))</f>
        <v>2500</v>
      </c>
      <c r="L14" s="105">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04"/>
      <c r="J15" s="104" t="s">
        <v>438</v>
      </c>
      <c r="K15" s="105">
        <f>IF(RIGHT(F15,2)="kg",LEFT(F15,LEN(F15)-3)*1000,LEFT(F15,LEN(F15)-2))</f>
        <v>1000</v>
      </c>
      <c r="L15" s="105">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88" t="str">
        <f t="shared" si="5"/>
        <v xml:space="preserve">1d4 </v>
      </c>
      <c r="E16" s="188" t="str">
        <f t="shared" si="6"/>
        <v>Perforant</v>
      </c>
      <c r="F16" s="14" t="s">
        <v>66</v>
      </c>
      <c r="G16" s="14" t="s">
        <v>67</v>
      </c>
      <c r="H16" s="36" t="s">
        <v>68</v>
      </c>
      <c r="I16" s="104"/>
      <c r="J16" s="104" t="s">
        <v>438</v>
      </c>
      <c r="K16" s="105" t="str">
        <f>IF(RIGHT(F16,2)="kg",LEFT(F16,LEN(F16)-3)*1000,LEFT(F16,LEN(F16)-2))</f>
        <v>100</v>
      </c>
      <c r="L16" s="105">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437</v>
      </c>
      <c r="G17" s="13" t="s">
        <v>34</v>
      </c>
      <c r="H17" s="33" t="s">
        <v>70</v>
      </c>
      <c r="I17" s="104"/>
      <c r="J17" s="104" t="s">
        <v>438</v>
      </c>
      <c r="K17" s="105" t="str">
        <f>IF(RIGHT(F17,2)="kg",LEFT(F17,LEN(F17)-3)*1000,LEFT(F17,LEN(F17)-2))</f>
        <v>0</v>
      </c>
      <c r="L17" s="105">
        <f>LEFT(G17,LEN(G17)-3)*IF(RIGHT(G17,2)="po",100,IF(RIGHT(G17,2)="pa",10,1))</f>
        <v>10</v>
      </c>
      <c r="M17" t="str">
        <f t="shared" si="4"/>
        <v>"Fronde": {
 "Name" : "Fronde",
 "OV" : "Sling",
 "Category": "C_DIS",
 "Damage" : "1d4 ",
 "DamageType" : "Contondant",
 "Weight" : 0,
 "Price" : 10,
 "Properties" : "Munitions (portée 9 m/36 m)"
  }</v>
      </c>
    </row>
    <row r="18" spans="1:13" ht="15" customHeight="1">
      <c r="A18" s="277" t="s">
        <v>71</v>
      </c>
      <c r="B18" s="278"/>
      <c r="C18" s="278"/>
      <c r="D18" s="278"/>
      <c r="E18" s="278"/>
      <c r="F18" s="278"/>
      <c r="G18" s="278"/>
      <c r="H18" s="279"/>
      <c r="I18" s="102"/>
      <c r="J18" s="102"/>
      <c r="K18" s="105"/>
      <c r="L18" s="105"/>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04"/>
      <c r="J19" s="104" t="s">
        <v>2786</v>
      </c>
      <c r="K19" s="105">
        <f t="shared" ref="K19:K36" si="7">IF(RIGHT(F19,2)="kg",LEFT(F19,LEN(F19)-3)*1000,LEFT(F19,LEN(F19)-2))</f>
        <v>1500</v>
      </c>
      <c r="L19" s="105">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88" t="str">
        <f t="shared" ref="D20:D36" si="9">LEFT(C20,FIND(" ",C20))</f>
        <v xml:space="preserve">1d10 </v>
      </c>
      <c r="E20" s="188" t="str">
        <f t="shared" ref="E20:E36" si="10">PROPER(RIGHT(C20,LEN(C20)-LEN(D20)))</f>
        <v>Tranchant</v>
      </c>
      <c r="F20" s="14" t="s">
        <v>76</v>
      </c>
      <c r="G20" s="14" t="s">
        <v>77</v>
      </c>
      <c r="H20" s="36" t="s">
        <v>78</v>
      </c>
      <c r="I20" s="104"/>
      <c r="J20" s="104" t="s">
        <v>2786</v>
      </c>
      <c r="K20" s="105">
        <f t="shared" si="7"/>
        <v>3000</v>
      </c>
      <c r="L20" s="105">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04"/>
      <c r="J21" s="104" t="s">
        <v>2786</v>
      </c>
      <c r="K21" s="105">
        <f t="shared" si="7"/>
        <v>3000</v>
      </c>
      <c r="L21" s="105">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88" t="str">
        <f t="shared" si="9"/>
        <v xml:space="preserve">1d6 </v>
      </c>
      <c r="E22" s="188" t="str">
        <f t="shared" si="10"/>
        <v>Perforant</v>
      </c>
      <c r="F22" s="14" t="s">
        <v>33</v>
      </c>
      <c r="G22" s="14" t="s">
        <v>84</v>
      </c>
      <c r="H22" s="36" t="s">
        <v>73</v>
      </c>
      <c r="I22" s="104"/>
      <c r="J22" s="104" t="s">
        <v>2786</v>
      </c>
      <c r="K22" s="105">
        <f t="shared" si="7"/>
        <v>1000</v>
      </c>
      <c r="L22" s="105">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04"/>
      <c r="J23" s="104" t="s">
        <v>2786</v>
      </c>
      <c r="K23" s="105">
        <f t="shared" si="7"/>
        <v>1500</v>
      </c>
      <c r="L23" s="105">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88" t="str">
        <f t="shared" si="9"/>
        <v xml:space="preserve">1d8 </v>
      </c>
      <c r="E24" s="188" t="str">
        <f t="shared" si="10"/>
        <v>Contondant</v>
      </c>
      <c r="F24" s="14" t="s">
        <v>33</v>
      </c>
      <c r="G24" s="14" t="s">
        <v>84</v>
      </c>
      <c r="H24" s="36" t="s">
        <v>50</v>
      </c>
      <c r="I24" s="104"/>
      <c r="J24" s="104" t="s">
        <v>2786</v>
      </c>
      <c r="K24" s="105">
        <f t="shared" si="7"/>
        <v>1000</v>
      </c>
      <c r="L24" s="105">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04"/>
      <c r="J25" s="104" t="s">
        <v>2786</v>
      </c>
      <c r="K25" s="105">
        <f t="shared" si="7"/>
        <v>1500</v>
      </c>
      <c r="L25" s="105">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88" t="str">
        <f t="shared" si="9"/>
        <v xml:space="preserve">1d12 </v>
      </c>
      <c r="E26" s="188" t="str">
        <f t="shared" si="10"/>
        <v>Tranchant</v>
      </c>
      <c r="F26" s="14" t="s">
        <v>94</v>
      </c>
      <c r="G26" s="14" t="s">
        <v>95</v>
      </c>
      <c r="H26" s="36" t="s">
        <v>82</v>
      </c>
      <c r="I26" s="104"/>
      <c r="J26" s="104" t="s">
        <v>2786</v>
      </c>
      <c r="K26" s="105">
        <f t="shared" si="7"/>
        <v>3500</v>
      </c>
      <c r="L26" s="105">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04"/>
      <c r="J27" s="104" t="s">
        <v>2786</v>
      </c>
      <c r="K27" s="105">
        <f t="shared" si="7"/>
        <v>2000</v>
      </c>
      <c r="L27" s="105">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88" t="str">
        <f t="shared" si="9"/>
        <v xml:space="preserve">1d10 </v>
      </c>
      <c r="E28" s="188" t="str">
        <f t="shared" si="10"/>
        <v>Tranchant</v>
      </c>
      <c r="F28" s="14" t="s">
        <v>76</v>
      </c>
      <c r="G28" s="14" t="s">
        <v>77</v>
      </c>
      <c r="H28" s="36" t="s">
        <v>78</v>
      </c>
      <c r="I28" s="104"/>
      <c r="J28" s="104" t="s">
        <v>2786</v>
      </c>
      <c r="K28" s="105">
        <f t="shared" si="7"/>
        <v>3000</v>
      </c>
      <c r="L28" s="105">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04"/>
      <c r="J29" s="104" t="s">
        <v>2786</v>
      </c>
      <c r="K29" s="105">
        <f t="shared" si="7"/>
        <v>3000</v>
      </c>
      <c r="L29" s="105">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88" t="str">
        <f t="shared" si="9"/>
        <v xml:space="preserve">2d6 </v>
      </c>
      <c r="E30" s="188" t="str">
        <f t="shared" si="10"/>
        <v>Contondant</v>
      </c>
      <c r="F30" s="14" t="s">
        <v>53</v>
      </c>
      <c r="G30" s="14" t="s">
        <v>84</v>
      </c>
      <c r="H30" s="36" t="s">
        <v>82</v>
      </c>
      <c r="I30" s="104"/>
      <c r="J30" s="104" t="s">
        <v>2786</v>
      </c>
      <c r="K30" s="105">
        <f t="shared" si="7"/>
        <v>5000</v>
      </c>
      <c r="L30" s="105">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04"/>
      <c r="J31" s="104" t="s">
        <v>2786</v>
      </c>
      <c r="K31" s="105">
        <f t="shared" si="7"/>
        <v>1000</v>
      </c>
      <c r="L31" s="105">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88" t="str">
        <f t="shared" si="9"/>
        <v xml:space="preserve">1d8 </v>
      </c>
      <c r="E32" s="188" t="str">
        <f t="shared" si="10"/>
        <v>Perforant</v>
      </c>
      <c r="F32" s="14" t="s">
        <v>23</v>
      </c>
      <c r="G32" s="14" t="s">
        <v>87</v>
      </c>
      <c r="H32" s="36" t="s">
        <v>50</v>
      </c>
      <c r="I32" s="104"/>
      <c r="J32" s="104" t="s">
        <v>2786</v>
      </c>
      <c r="K32" s="105">
        <f t="shared" si="7"/>
        <v>2000</v>
      </c>
      <c r="L32" s="105">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04"/>
      <c r="J33" s="104" t="s">
        <v>2786</v>
      </c>
      <c r="K33" s="105">
        <f t="shared" si="7"/>
        <v>1000</v>
      </c>
      <c r="L33" s="105">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88" t="str">
        <f t="shared" si="9"/>
        <v xml:space="preserve">1d10 </v>
      </c>
      <c r="E34" s="188" t="str">
        <f t="shared" si="10"/>
        <v>Perforant</v>
      </c>
      <c r="F34" s="14" t="s">
        <v>108</v>
      </c>
      <c r="G34" s="14" t="s">
        <v>38</v>
      </c>
      <c r="H34" s="36" t="s">
        <v>78</v>
      </c>
      <c r="I34" s="104"/>
      <c r="J34" s="104" t="s">
        <v>2786</v>
      </c>
      <c r="K34" s="105">
        <f t="shared" si="7"/>
        <v>9000</v>
      </c>
      <c r="L34" s="105">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04"/>
      <c r="J35" s="104" t="s">
        <v>2786</v>
      </c>
      <c r="K35" s="105">
        <f t="shared" si="7"/>
        <v>1000</v>
      </c>
      <c r="L35" s="105">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88" t="str">
        <f t="shared" si="9"/>
        <v xml:space="preserve">1d6 </v>
      </c>
      <c r="E36" s="188" t="str">
        <f t="shared" si="10"/>
        <v>Perforant</v>
      </c>
      <c r="F36" s="14" t="s">
        <v>23</v>
      </c>
      <c r="G36" s="14" t="s">
        <v>38</v>
      </c>
      <c r="H36" s="36" t="s">
        <v>47</v>
      </c>
      <c r="I36" s="104"/>
      <c r="J36" s="104" t="s">
        <v>2786</v>
      </c>
      <c r="K36" s="105">
        <f t="shared" si="7"/>
        <v>2000</v>
      </c>
      <c r="L36" s="105">
        <f t="shared" si="8"/>
        <v>500</v>
      </c>
      <c r="M36" t="str">
        <f t="shared" si="4"/>
        <v>"Trident": {
 "Name" : "Trident",
 "OV" : "Trident",
 "Category": "W_MEL",
 "Damage" : "1d6 ",
 "DamageType" : "Perforant",
 "Weight" : 2000,
 "Price" : 500,
 "Properties" : "Lancer (portée 6 m/18 m), polyvalente (1d8)"
  }</v>
      </c>
    </row>
    <row r="37" spans="1:13" ht="15" customHeight="1">
      <c r="A37" s="277" t="s">
        <v>112</v>
      </c>
      <c r="B37" s="278"/>
      <c r="C37" s="278"/>
      <c r="D37" s="278"/>
      <c r="E37" s="278"/>
      <c r="F37" s="278"/>
      <c r="G37" s="278"/>
      <c r="H37" s="279"/>
      <c r="I37" s="102"/>
      <c r="J37" s="102"/>
      <c r="K37" s="105"/>
      <c r="L37" s="105"/>
    </row>
    <row r="38" spans="1:13" ht="15" customHeight="1">
      <c r="A38" s="34" t="s">
        <v>131</v>
      </c>
      <c r="B38" s="35" t="s">
        <v>113</v>
      </c>
      <c r="C38" s="35" t="s">
        <v>41</v>
      </c>
      <c r="D38" s="188" t="str">
        <f>LEFT(C38,FIND(" ",C38))</f>
        <v xml:space="preserve">1d6 </v>
      </c>
      <c r="E38" s="188" t="str">
        <f>PROPER(RIGHT(C38,LEN(C38)-LEN(D38)))</f>
        <v>Perforant</v>
      </c>
      <c r="F38" s="14" t="s">
        <v>45</v>
      </c>
      <c r="G38" s="14" t="s">
        <v>114</v>
      </c>
      <c r="H38" s="36" t="s">
        <v>115</v>
      </c>
      <c r="I38" s="104"/>
      <c r="J38" s="104" t="s">
        <v>2787</v>
      </c>
      <c r="K38" s="105">
        <f>IF(RIGHT(F38,2)="kg",LEFT(F38,LEN(F38)-3)*1000,LEFT(F38,LEN(F38)-2))</f>
        <v>1500</v>
      </c>
      <c r="L38" s="105">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04"/>
      <c r="J39" s="104" t="s">
        <v>2787</v>
      </c>
      <c r="K39" s="105">
        <f>IF(RIGHT(F39,2)="kg",LEFT(F39,LEN(F39)-3)*1000,LEFT(F39,LEN(F39)-2))</f>
        <v>9000</v>
      </c>
      <c r="L39" s="105">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88" t="str">
        <f t="shared" si="11"/>
        <v xml:space="preserve">1d8 </v>
      </c>
      <c r="E40" s="188" t="str">
        <f t="shared" si="12"/>
        <v>Perforant</v>
      </c>
      <c r="F40" s="14" t="s">
        <v>33</v>
      </c>
      <c r="G40" s="14" t="s">
        <v>81</v>
      </c>
      <c r="H40" s="36" t="s">
        <v>118</v>
      </c>
      <c r="I40" s="104"/>
      <c r="J40" s="104" t="s">
        <v>2787</v>
      </c>
      <c r="K40" s="105">
        <f>IF(RIGHT(F40,2)="kg",LEFT(F40,LEN(F40)-3)*1000,LEFT(F40,LEN(F40)-2))</f>
        <v>1000</v>
      </c>
      <c r="L40" s="105">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04"/>
      <c r="J41" s="104" t="s">
        <v>2787</v>
      </c>
      <c r="K41" s="105">
        <f>IF(RIGHT(F41,2)="kg",LEFT(F41,LEN(F41)-3)*1000,LEFT(F41,LEN(F41)-2))</f>
        <v>1500</v>
      </c>
      <c r="L41" s="105">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87" t="str">
        <f t="shared" si="11"/>
        <v xml:space="preserve">1 </v>
      </c>
      <c r="E42" s="187" t="str">
        <f t="shared" si="12"/>
        <v>Perforant</v>
      </c>
      <c r="F42" s="39" t="s">
        <v>28</v>
      </c>
      <c r="G42" s="39" t="s">
        <v>84</v>
      </c>
      <c r="H42" s="40" t="s">
        <v>123</v>
      </c>
      <c r="I42" s="104"/>
      <c r="J42" s="104" t="s">
        <v>2787</v>
      </c>
      <c r="K42" s="105" t="str">
        <f>IF(RIGHT(F42,2)="kg",LEFT(F42,LEN(F42)-3)*1000,LEFT(F42,LEN(F42)-2))</f>
        <v>500</v>
      </c>
      <c r="L42" s="105">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N20" sqref="N20"/>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14" t="s">
        <v>480</v>
      </c>
      <c r="B1" s="114" t="s">
        <v>15</v>
      </c>
      <c r="C1" s="114" t="s">
        <v>481</v>
      </c>
      <c r="D1" s="114" t="s">
        <v>1275</v>
      </c>
      <c r="E1" s="114" t="s">
        <v>1276</v>
      </c>
      <c r="F1" s="114" t="s">
        <v>11</v>
      </c>
      <c r="G1" s="114" t="s">
        <v>482</v>
      </c>
      <c r="H1" s="114" t="s">
        <v>17</v>
      </c>
      <c r="I1" s="114" t="s">
        <v>18</v>
      </c>
    </row>
    <row r="2" spans="1:14" s="119" customFormat="1" ht="15" customHeight="1">
      <c r="A2" s="280" t="s">
        <v>483</v>
      </c>
      <c r="B2" s="280"/>
      <c r="C2" s="280"/>
      <c r="D2" s="280"/>
      <c r="E2" s="280"/>
      <c r="F2" s="280"/>
      <c r="G2" s="280"/>
      <c r="H2" s="280"/>
      <c r="I2" s="280"/>
    </row>
    <row r="3" spans="1:14" ht="15" customHeight="1">
      <c r="A3" s="109" t="s">
        <v>484</v>
      </c>
      <c r="B3" s="109" t="s">
        <v>485</v>
      </c>
      <c r="C3" s="109">
        <v>11</v>
      </c>
      <c r="D3" s="109" t="s">
        <v>1307</v>
      </c>
      <c r="E3" s="110" t="s">
        <v>3074</v>
      </c>
      <c r="F3" s="109">
        <v>0</v>
      </c>
      <c r="G3" s="109" t="s">
        <v>486</v>
      </c>
      <c r="H3" s="110" t="s">
        <v>487</v>
      </c>
      <c r="I3" s="110" t="s">
        <v>38</v>
      </c>
      <c r="J3" s="115"/>
      <c r="K3" s="104" t="s">
        <v>2797</v>
      </c>
      <c r="L3" s="105">
        <f>IF(RIGHT(H3,2)="kg",LEFT(H3,LEN(H3)-3)*1000,LEFT(H3,LEN(H3)-2))</f>
        <v>4000</v>
      </c>
      <c r="M3" s="105">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null,
 "Weight" : 4000,
 "Price" : 500,
 "Discretion" : "Désavantage",
 "Strength" : 0
  }</v>
      </c>
    </row>
    <row r="4" spans="1:14" ht="15" customHeight="1">
      <c r="A4" s="111" t="s">
        <v>488</v>
      </c>
      <c r="B4" s="111" t="s">
        <v>489</v>
      </c>
      <c r="C4" s="111">
        <v>11</v>
      </c>
      <c r="D4" s="111" t="s">
        <v>1307</v>
      </c>
      <c r="E4" s="112" t="s">
        <v>3074</v>
      </c>
      <c r="F4" s="111">
        <v>0</v>
      </c>
      <c r="G4" s="111" t="s">
        <v>50</v>
      </c>
      <c r="H4" s="112" t="s">
        <v>53</v>
      </c>
      <c r="I4" s="112" t="s">
        <v>84</v>
      </c>
      <c r="J4" s="115"/>
      <c r="K4" s="104" t="s">
        <v>2797</v>
      </c>
      <c r="L4" s="105">
        <f t="shared" ref="L4:L18" si="0">IF(RIGHT(H4,2)="kg",LEFT(H4,LEN(H4)-3)*1000,LEFT(H4,LEN(H4)-2))</f>
        <v>5000</v>
      </c>
      <c r="M4" s="105">
        <f t="shared" ref="M4:M18" si="1">LEFT(I4,LEN(I4)-3)*IF(RIGHT(I4,2)="po",100,IF(RIGHT(I4,2)="pa",10,1))</f>
        <v>1000</v>
      </c>
      <c r="N4" t="str">
        <f t="shared" ref="N4:N18" si="2">""""&amp;RIGHT(A4,LEN(A4)-2)&amp;""": {
 ""Name"" : """&amp;A4&amp;""",
 ""OV"" : """&amp;B4&amp;""",
 ""Category"": """&amp;K4&amp;""",
 ""AC"" : "&amp;C4&amp;",
 ""BonusAC"" : """&amp;D4&amp;""",
 ""MaxBonusAC"" : "&amp;E4&amp;",
 ""Weight"" : "&amp;L4&amp;",
 ""Price"" : "&amp;M4&amp;",
 ""Discretion"" : """&amp;G4&amp;""",
 ""Strength"" : "&amp;F4&amp;"
  }"</f>
        <v>"Cuir": {
 "Name" : "  Cuir",
 "OV" : "Leather",
 "Category": "1_LIGHT",
 "AC" : 11,
 "BonusAC" : "DEX",
 "MaxBonusAC" : null,
 "Weight" : 5000,
 "Price" : 1000,
 "Discretion" : "-",
 "Strength" : 0
  }</v>
      </c>
    </row>
    <row r="5" spans="1:14" ht="15" customHeight="1">
      <c r="A5" s="109" t="s">
        <v>490</v>
      </c>
      <c r="B5" s="109" t="s">
        <v>491</v>
      </c>
      <c r="C5" s="109">
        <v>12</v>
      </c>
      <c r="D5" s="109" t="s">
        <v>1307</v>
      </c>
      <c r="E5" s="110" t="s">
        <v>3074</v>
      </c>
      <c r="F5" s="109">
        <v>0</v>
      </c>
      <c r="G5" s="109" t="s">
        <v>50</v>
      </c>
      <c r="H5" s="110" t="s">
        <v>492</v>
      </c>
      <c r="I5" s="110" t="s">
        <v>493</v>
      </c>
      <c r="J5" s="115"/>
      <c r="K5" s="104" t="s">
        <v>2797</v>
      </c>
      <c r="L5" s="105">
        <f t="shared" si="0"/>
        <v>6500</v>
      </c>
      <c r="M5" s="105">
        <f t="shared" si="1"/>
        <v>4500</v>
      </c>
      <c r="N5" t="str">
        <f t="shared" si="2"/>
        <v>"Cuir clouté": {
 "Name" : "  Cuir clouté",
 "OV" : "Studded leather",
 "Category": "1_LIGHT",
 "AC" : 12,
 "BonusAC" : "DEX",
 "MaxBonusAC" : null,
 "Weight" : 6500,
 "Price" : 4500,
 "Discretion" : "-",
 "Strength" : 0
  }</v>
      </c>
    </row>
    <row r="6" spans="1:14" s="119" customFormat="1" ht="15" customHeight="1">
      <c r="A6" s="280" t="s">
        <v>494</v>
      </c>
      <c r="B6" s="280"/>
      <c r="C6" s="280"/>
      <c r="D6" s="280"/>
      <c r="E6" s="280"/>
      <c r="F6" s="280"/>
      <c r="G6" s="280"/>
      <c r="H6" s="280"/>
      <c r="I6" s="280"/>
      <c r="J6" s="116"/>
      <c r="L6" s="118"/>
      <c r="M6" s="118"/>
      <c r="N6" t="str">
        <f t="shared" si="2"/>
        <v>"mures intermédiaires": {
 "Name" : "Armures intermédiaires",
 "OV" : "",
 "Category": "",
 "AC" : ,
 "BonusAC" : "",
 "MaxBonusAC" : ,
 "Weight" : ,
 "Price" : ,
 "Discretion" : "",
 "Strength" : 
  }</v>
      </c>
    </row>
    <row r="7" spans="1:14" ht="15" customHeight="1">
      <c r="A7" s="109" t="s">
        <v>495</v>
      </c>
      <c r="B7" s="109" t="s">
        <v>496</v>
      </c>
      <c r="C7" s="109">
        <v>12</v>
      </c>
      <c r="D7" s="109" t="s">
        <v>1307</v>
      </c>
      <c r="E7" s="109">
        <v>2</v>
      </c>
      <c r="F7" s="109">
        <v>0</v>
      </c>
      <c r="G7" s="109" t="s">
        <v>50</v>
      </c>
      <c r="H7" s="110" t="s">
        <v>497</v>
      </c>
      <c r="I7" s="110" t="s">
        <v>84</v>
      </c>
      <c r="J7" s="115"/>
      <c r="K7" s="104" t="s">
        <v>2798</v>
      </c>
      <c r="L7" s="105">
        <f t="shared" si="0"/>
        <v>6000</v>
      </c>
      <c r="M7" s="105">
        <f t="shared" si="1"/>
        <v>1000</v>
      </c>
      <c r="N7" t="str">
        <f t="shared" si="2"/>
        <v>"Peau": {
 "Name" : "  Peau",
 "OV" : "Hide",
 "Category": "2_MID",
 "AC" : 12,
 "BonusAC" : "DEX",
 "MaxBonusAC" : 2,
 "Weight" : 6000,
 "Price" : 1000,
 "Discretion" : "-",
 "Strength" : 0
  }</v>
      </c>
    </row>
    <row r="8" spans="1:14" ht="15" customHeight="1">
      <c r="A8" s="111" t="s">
        <v>498</v>
      </c>
      <c r="B8" s="111" t="s">
        <v>499</v>
      </c>
      <c r="C8" s="111">
        <v>13</v>
      </c>
      <c r="D8" s="111" t="s">
        <v>1307</v>
      </c>
      <c r="E8" s="111">
        <v>2</v>
      </c>
      <c r="F8" s="111">
        <v>0</v>
      </c>
      <c r="G8" s="111" t="s">
        <v>50</v>
      </c>
      <c r="H8" s="112" t="s">
        <v>500</v>
      </c>
      <c r="I8" s="112" t="s">
        <v>81</v>
      </c>
      <c r="J8" s="115"/>
      <c r="K8" s="104" t="s">
        <v>2798</v>
      </c>
      <c r="L8" s="105">
        <f t="shared" si="0"/>
        <v>10000</v>
      </c>
      <c r="M8" s="105">
        <f t="shared" si="1"/>
        <v>5000</v>
      </c>
      <c r="N8" t="str">
        <f t="shared" si="2"/>
        <v>"Chemise de mailles": {
 "Name" : "  Chemise de mailles",
 "OV" : "Chain shirt",
 "Category": "2_MID",
 "AC" : 13,
 "BonusAC" : "DEX",
 "MaxBonusAC" : 2,
 "Weight" : 10000,
 "Price" : 5000,
 "Discretion" : "-",
 "Strength" : 0
  }</v>
      </c>
    </row>
    <row r="9" spans="1:14" ht="15" customHeight="1">
      <c r="A9" s="109" t="s">
        <v>501</v>
      </c>
      <c r="B9" s="109" t="s">
        <v>502</v>
      </c>
      <c r="C9" s="109">
        <v>14</v>
      </c>
      <c r="D9" s="109" t="s">
        <v>1307</v>
      </c>
      <c r="E9" s="109">
        <v>2</v>
      </c>
      <c r="F9" s="109">
        <v>0</v>
      </c>
      <c r="G9" s="109" t="s">
        <v>486</v>
      </c>
      <c r="H9" s="110" t="s">
        <v>503</v>
      </c>
      <c r="I9" s="110" t="s">
        <v>81</v>
      </c>
      <c r="J9" s="115"/>
      <c r="K9" s="104" t="s">
        <v>2798</v>
      </c>
      <c r="L9" s="105">
        <f t="shared" si="0"/>
        <v>22500</v>
      </c>
      <c r="M9" s="105">
        <f t="shared" si="1"/>
        <v>5000</v>
      </c>
      <c r="N9" t="str">
        <f t="shared" si="2"/>
        <v>"Écailles": {
 "Name" : "  Écailles",
 "OV" : "Scale mail",
 "Category": "2_MID",
 "AC" : 14,
 "BonusAC" : "DEX",
 "MaxBonusAC" : 2,
 "Weight" : 22500,
 "Price" : 5000,
 "Discretion" : "Désavantage",
 "Strength" : 0
  }</v>
      </c>
    </row>
    <row r="10" spans="1:14" ht="15" customHeight="1">
      <c r="A10" s="111" t="s">
        <v>504</v>
      </c>
      <c r="B10" s="111" t="s">
        <v>505</v>
      </c>
      <c r="C10" s="111">
        <v>14</v>
      </c>
      <c r="D10" s="111" t="s">
        <v>1307</v>
      </c>
      <c r="E10" s="111">
        <v>2</v>
      </c>
      <c r="F10" s="111">
        <v>0</v>
      </c>
      <c r="G10" s="111" t="s">
        <v>50</v>
      </c>
      <c r="H10" s="112" t="s">
        <v>500</v>
      </c>
      <c r="I10" s="112" t="s">
        <v>506</v>
      </c>
      <c r="J10" s="115"/>
      <c r="K10" s="104" t="s">
        <v>2798</v>
      </c>
      <c r="L10" s="105">
        <f t="shared" si="0"/>
        <v>10000</v>
      </c>
      <c r="M10" s="105">
        <f t="shared" si="1"/>
        <v>40000</v>
      </c>
      <c r="N10" t="str">
        <f t="shared" si="2"/>
        <v>"Cuirasse": {
 "Name" : "  Cuirasse",
 "OV" : "Breastplate",
 "Category": "2_MID",
 "AC" : 14,
 "BonusAC" : "DEX",
 "MaxBonusAC" : 2,
 "Weight" : 10000,
 "Price" : 40000,
 "Discretion" : "-",
 "Strength" : 0
  }</v>
      </c>
    </row>
    <row r="11" spans="1:14" ht="15" customHeight="1">
      <c r="A11" s="109" t="s">
        <v>507</v>
      </c>
      <c r="B11" s="109" t="s">
        <v>508</v>
      </c>
      <c r="C11" s="109">
        <v>15</v>
      </c>
      <c r="D11" s="109" t="s">
        <v>1307</v>
      </c>
      <c r="E11" s="109">
        <v>2</v>
      </c>
      <c r="F11" s="109">
        <v>0</v>
      </c>
      <c r="G11" s="109" t="s">
        <v>486</v>
      </c>
      <c r="H11" s="110" t="s">
        <v>509</v>
      </c>
      <c r="I11" s="110" t="s">
        <v>510</v>
      </c>
      <c r="J11" s="115"/>
      <c r="K11" s="104" t="s">
        <v>2798</v>
      </c>
      <c r="L11" s="105">
        <f t="shared" si="0"/>
        <v>20000</v>
      </c>
      <c r="M11" s="105">
        <f t="shared" si="1"/>
        <v>75000</v>
      </c>
      <c r="N11" t="str">
        <f t="shared" si="2"/>
        <v>"Demi-plate": {
 "Name" : "  Demi-plate",
 "OV" : "Half plate",
 "Category": "2_MID",
 "AC" : 15,
 "BonusAC" : "DEX",
 "MaxBonusAC" : 2,
 "Weight" : 20000,
 "Price" : 75000,
 "Discretion" : "Désavantage",
 "Strength" : 0
  }</v>
      </c>
    </row>
    <row r="12" spans="1:14" s="119" customFormat="1" ht="15" customHeight="1">
      <c r="A12" s="280" t="s">
        <v>511</v>
      </c>
      <c r="B12" s="280"/>
      <c r="C12" s="280"/>
      <c r="D12" s="280"/>
      <c r="E12" s="280"/>
      <c r="F12" s="280"/>
      <c r="G12" s="280"/>
      <c r="H12" s="280"/>
      <c r="I12" s="280"/>
      <c r="J12" s="116"/>
      <c r="L12" s="118"/>
      <c r="M12" s="118"/>
      <c r="N12" t="str">
        <f t="shared" si="2"/>
        <v>"mures lourdes": {
 "Name" : "Armures lourdes",
 "OV" : "",
 "Category": "",
 "AC" : ,
 "BonusAC" : "",
 "MaxBonusAC" : ,
 "Weight" : ,
 "Price" : ,
 "Discretion" : "",
 "Strength" : 
  }</v>
      </c>
    </row>
    <row r="13" spans="1:14" ht="15" customHeight="1">
      <c r="A13" s="109" t="s">
        <v>512</v>
      </c>
      <c r="B13" s="109" t="s">
        <v>513</v>
      </c>
      <c r="C13" s="109">
        <v>14</v>
      </c>
      <c r="D13" s="109"/>
      <c r="E13" s="110" t="s">
        <v>3074</v>
      </c>
      <c r="F13" s="109">
        <v>0</v>
      </c>
      <c r="G13" s="109" t="s">
        <v>486</v>
      </c>
      <c r="H13" s="110" t="s">
        <v>509</v>
      </c>
      <c r="I13" s="110" t="s">
        <v>95</v>
      </c>
      <c r="J13" s="115"/>
      <c r="K13" s="104" t="s">
        <v>2799</v>
      </c>
      <c r="L13" s="105">
        <f t="shared" si="0"/>
        <v>20000</v>
      </c>
      <c r="M13" s="105">
        <f t="shared" si="1"/>
        <v>3000</v>
      </c>
      <c r="N13" t="str">
        <f t="shared" si="2"/>
        <v>"Broigne": {
 "Name" : "  Broigne",
 "OV" : "Ring mail",
 "Category": "3_HEAVY",
 "AC" : 14,
 "BonusAC" : "",
 "MaxBonusAC" : null,
 "Weight" : 20000,
 "Price" : 3000,
 "Discretion" : "Désavantage",
 "Strength" : 0
  }</v>
      </c>
    </row>
    <row r="14" spans="1:14" ht="15" customHeight="1">
      <c r="A14" s="111" t="s">
        <v>514</v>
      </c>
      <c r="B14" s="111" t="s">
        <v>515</v>
      </c>
      <c r="C14" s="111">
        <v>16</v>
      </c>
      <c r="D14" s="111"/>
      <c r="E14" s="112" t="s">
        <v>3074</v>
      </c>
      <c r="F14" s="111">
        <v>13</v>
      </c>
      <c r="G14" s="111" t="s">
        <v>486</v>
      </c>
      <c r="H14" s="112" t="s">
        <v>516</v>
      </c>
      <c r="I14" s="112" t="s">
        <v>114</v>
      </c>
      <c r="J14" s="115"/>
      <c r="K14" s="104" t="s">
        <v>2799</v>
      </c>
      <c r="L14" s="105">
        <f t="shared" si="0"/>
        <v>27500</v>
      </c>
      <c r="M14" s="105">
        <f t="shared" si="1"/>
        <v>7500</v>
      </c>
      <c r="N14" t="str">
        <f t="shared" si="2"/>
        <v>"Cotte de mailles": {
 "Name" : "  Cotte de mailles",
 "OV" : "Chain mail",
 "Category": "3_HEAVY",
 "AC" : 16,
 "BonusAC" : "",
 "MaxBonusAC" : null,
 "Weight" : 27500,
 "Price" : 7500,
 "Discretion" : "Désavantage",
 "Strength" : 13
  }</v>
      </c>
    </row>
    <row r="15" spans="1:14" ht="15" customHeight="1">
      <c r="A15" s="109" t="s">
        <v>517</v>
      </c>
      <c r="B15" s="109" t="s">
        <v>518</v>
      </c>
      <c r="C15" s="109">
        <v>17</v>
      </c>
      <c r="D15" s="109"/>
      <c r="E15" s="110" t="s">
        <v>3074</v>
      </c>
      <c r="F15" s="109">
        <v>15</v>
      </c>
      <c r="G15" s="109" t="s">
        <v>486</v>
      </c>
      <c r="H15" s="110" t="s">
        <v>519</v>
      </c>
      <c r="I15" s="110" t="s">
        <v>520</v>
      </c>
      <c r="J15" s="115"/>
      <c r="K15" s="104" t="s">
        <v>2799</v>
      </c>
      <c r="L15" s="105">
        <f t="shared" si="0"/>
        <v>30000</v>
      </c>
      <c r="M15" s="105">
        <f t="shared" si="1"/>
        <v>20000</v>
      </c>
      <c r="N15" t="str">
        <f t="shared" si="2"/>
        <v>"Clibanion": {
 "Name" : "  Clibanion",
 "OV" : "Splint",
 "Category": "3_HEAVY",
 "AC" : 17,
 "BonusAC" : "",
 "MaxBonusAC" : null,
 "Weight" : 30000,
 "Price" : 20000,
 "Discretion" : "Désavantage",
 "Strength" : 15
  }</v>
      </c>
    </row>
    <row r="16" spans="1:14" ht="15" customHeight="1">
      <c r="A16" s="111" t="s">
        <v>521</v>
      </c>
      <c r="B16" s="111" t="s">
        <v>522</v>
      </c>
      <c r="C16" s="111">
        <v>18</v>
      </c>
      <c r="D16" s="111"/>
      <c r="E16" s="112" t="s">
        <v>3074</v>
      </c>
      <c r="F16" s="111">
        <v>15</v>
      </c>
      <c r="G16" s="111" t="s">
        <v>486</v>
      </c>
      <c r="H16" s="112" t="s">
        <v>523</v>
      </c>
      <c r="I16" s="112" t="s">
        <v>524</v>
      </c>
      <c r="J16" s="115"/>
      <c r="K16" s="104" t="s">
        <v>2799</v>
      </c>
      <c r="L16" s="105">
        <f t="shared" si="0"/>
        <v>32500</v>
      </c>
      <c r="M16" s="105">
        <f t="shared" si="1"/>
        <v>150000</v>
      </c>
      <c r="N16" t="str">
        <f t="shared" si="2"/>
        <v>"Harnois": {
 "Name" : "  Harnois",
 "OV" : "Plate",
 "Category": "3_HEAVY",
 "AC" : 18,
 "BonusAC" : "",
 "MaxBonusAC" : null,
 "Weight" : 32500,
 "Price" : 150000,
 "Discretion" : "Désavantage",
 "Strength" : 15
  }</v>
      </c>
    </row>
    <row r="17" spans="1:14" s="119" customFormat="1" ht="15" customHeight="1">
      <c r="A17" s="281" t="s">
        <v>525</v>
      </c>
      <c r="B17" s="281"/>
      <c r="C17" s="281"/>
      <c r="D17" s="281"/>
      <c r="E17" s="281"/>
      <c r="F17" s="281"/>
      <c r="G17" s="281"/>
      <c r="H17" s="281"/>
      <c r="I17" s="281"/>
      <c r="J17" s="116"/>
      <c r="K17" s="117"/>
      <c r="L17" s="118"/>
      <c r="M17" s="118"/>
      <c r="N17" t="str">
        <f t="shared" si="2"/>
        <v>"uclier": {
 "Name" : "Bouclier",
 "OV" : "",
 "Category": "",
 "AC" : ,
 "BonusAC" : "",
 "MaxBonusAC" : ,
 "Weight" : ,
 "Price" : ,
 "Discretion" : "",
 "Strength" : 
  }</v>
      </c>
    </row>
    <row r="18" spans="1:14" ht="15" customHeight="1">
      <c r="A18" s="111" t="s">
        <v>526</v>
      </c>
      <c r="B18" s="111" t="s">
        <v>527</v>
      </c>
      <c r="C18" s="111">
        <v>2</v>
      </c>
      <c r="D18" s="111"/>
      <c r="E18" s="112" t="s">
        <v>3074</v>
      </c>
      <c r="F18" s="111">
        <v>0</v>
      </c>
      <c r="G18" s="111" t="s">
        <v>50</v>
      </c>
      <c r="H18" s="112" t="s">
        <v>76</v>
      </c>
      <c r="I18" s="112" t="s">
        <v>84</v>
      </c>
      <c r="J18" s="115"/>
      <c r="K18" s="104" t="s">
        <v>2800</v>
      </c>
      <c r="L18" s="105">
        <f t="shared" si="0"/>
        <v>3000</v>
      </c>
      <c r="M18" s="105">
        <f t="shared" si="1"/>
        <v>1000</v>
      </c>
      <c r="N18" t="str">
        <f t="shared" si="2"/>
        <v>"Bouclier": {
 "Name" : "  Bouclier",
 "OV" : "Shield",
 "Category": "0_SHIELD",
 "AC" : 2,
 "BonusAC" : "",
 "MaxBonusAC" : null,
 "Weight" : 3000,
 "Price" : 1000,
 "Discretion" : "-",
 "Strength" : 0
  }</v>
      </c>
    </row>
    <row r="20" spans="1:14">
      <c r="N20" t="str">
        <f>CONCATENATE(N3,",
",N4,",
",N5,",
",N7,",
",N8,",
",N9,",
",N10,",
",N11,",
",N13,",
",N14,",
",N15,",
",N16,",
",N18)</f>
        <v>"Matelassée": {
 "Name" : "  Matelassée",
 "OV" : "Padded",
 "Category": "1_LIGHT",
 "AC" : 11,
 "BonusAC" : "DEX",
 "MaxBonusAC" : null,
 "Weight" : 4000,
 "Price" : 500,
 "Discretion" : "Désavantage",
 "Strength" : 0
  },
"Cuir": {
 "Name" : "  Cuir",
 "OV" : "Leather",
 "Category": "1_LIGHT",
 "AC" : 11,
 "BonusAC" : "DEX",
 "MaxBonusAC" : null,
 "Weight" : 5000,
 "Price" : 1000,
 "Discretion" : "-",
 "Strength" : 0
  },
"Cuir clouté": {
 "Name" : "  Cuir clouté",
 "OV" : "Studded leather",
 "Category": "1_LIGHT",
 "AC" : 12,
 "BonusAC" : "DEX",
 "MaxBonusAC" : null,
 "Weight" : 6500,
 "Price" : 4500,
 "Discretion" : "-",
 "Strength" : 0
  },
"Peau": {
 "Name" : "  Peau",
 "OV" : "Hide",
 "Category": "2_MID",
 "AC" : 12,
 "BonusAC" : "DEX",
 "MaxBonusAC" : 2,
 "Weight" : 6000,
 "Price" : 1000,
 "Discretion" : "-",
 "Strength" : 0
  },
"Chemise de mailles": {
 "Name" : "  Chemise de mailles",
 "OV" : "Chain shirt",
 "Category": "2_MID",
 "AC" : 13,
 "BonusAC" : "DEX",
 "MaxBonusAC" : 2,
 "Weight" : 10000,
 "Price" : 5000,
 "Discretion" : "-",
 "Strength" : 0
  },
"Écailles": {
 "Name" : "  Écailles",
 "OV" : "Scale mail",
 "Category": "2_MID",
 "AC" : 14,
 "BonusAC" : "DEX",
 "MaxBonusAC" : 2,
 "Weight" : 22500,
 "Price" : 5000,
 "Discretion" : "Désavantage",
 "Strength" : 0
  },
"Cuirasse": {
 "Name" : "  Cuirasse",
 "OV" : "Breastplate",
 "Category": "2_MID",
 "AC" : 14,
 "BonusAC" : "DEX",
 "MaxBonusAC" : 2,
 "Weight" : 10000,
 "Price" : 40000,
 "Discretion" : "-",
 "Strength" : 0
  },
"Demi-plate": {
 "Name" : "  Demi-plate",
 "OV" : "Half plate",
 "Category": "2_MID",
 "AC" : 15,
 "BonusAC" : "DEX",
 "MaxBonusAC" : 2,
 "Weight" : 20000,
 "Price" : 75000,
 "Discretion" : "Désavantage",
 "Strength" : 0
  },
"Broigne": {
 "Name" : "  Broigne",
 "OV" : "Ring mail",
 "Category": "3_HEAVY",
 "AC" : 14,
 "BonusAC" : "",
 "MaxBonusAC" : null,
 "Weight" : 20000,
 "Price" : 3000,
 "Discretion" : "Désavantage",
 "Strength" : 0
  },
"Cotte de mailles": {
 "Name" : "  Cotte de mailles",
 "OV" : "Chain mail",
 "Category": "3_HEAVY",
 "AC" : 16,
 "BonusAC" : "",
 "MaxBonusAC" : null,
 "Weight" : 27500,
 "Price" : 7500,
 "Discretion" : "Désavantage",
 "Strength" : 13
  },
"Clibanion": {
 "Name" : "  Clibanion",
 "OV" : "Splint",
 "Category": "3_HEAVY",
 "AC" : 17,
 "BonusAC" : "",
 "MaxBonusAC" : null,
 "Weight" : 30000,
 "Price" : 20000,
 "Discretion" : "Désavantage",
 "Strength" : 15
  },
"Harnois": {
 "Name" : "  Harnois",
 "OV" : "Plate",
 "Category": "3_HEAVY",
 "AC" : 18,
 "BonusAC" : "",
 "MaxBonusAC" : null,
 "Weight" : 32500,
 "Price" : 150000,
 "Discretion" : "Désavantage",
 "Strength" : 15
  },
"Bouclier": {
 "Name" : "  Bouclier",
 "OV" : "Shield",
 "Category": "0_SHIELD",
 "AC" : 2,
 "BonusAC" : "",
 "MaxBonusAC"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activeCell="A51" sqref="A51"/>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114" t="s">
        <v>528</v>
      </c>
      <c r="B1" s="114" t="s">
        <v>15</v>
      </c>
      <c r="C1" s="114" t="s">
        <v>18</v>
      </c>
      <c r="D1" s="114" t="s">
        <v>17</v>
      </c>
    </row>
    <row r="2" spans="1:14" s="119" customFormat="1">
      <c r="A2" s="108" t="s">
        <v>529</v>
      </c>
      <c r="B2" s="108" t="s">
        <v>530</v>
      </c>
      <c r="C2" s="123"/>
      <c r="D2" s="123"/>
      <c r="E2" s="119" t="s">
        <v>615</v>
      </c>
      <c r="H2" s="119" t="str">
        <f>""""&amp;E2&amp;""":  {""Code"": """&amp;E2&amp;""", ""Name"": """&amp;A2&amp;""", ""OV"": """&amp;B2&amp;"""}"</f>
        <v>"MUSIC":  {"Code": "MUSIC", "Name": "Instruments de musique", "OV": "Musical instrument"}</v>
      </c>
    </row>
    <row r="3" spans="1:14">
      <c r="A3" s="109" t="s">
        <v>531</v>
      </c>
      <c r="B3" s="109" t="s">
        <v>532</v>
      </c>
      <c r="C3" s="110" t="s">
        <v>29</v>
      </c>
      <c r="D3" s="110" t="s">
        <v>28</v>
      </c>
      <c r="E3" s="56" t="s">
        <v>615</v>
      </c>
      <c r="F3" s="105">
        <f t="shared" ref="F3:F12" si="0">LEFT(C3,LEN(C3)-3)*IF(RIGHT(C3,2)="po",100,IF(RIGHT(C3,2)="pa",10,1))</f>
        <v>200</v>
      </c>
      <c r="G3" s="105" t="str">
        <f t="shared" ref="G3:G12" si="1">IF(RIGHT(D3,2)="kg",LEFT(D3,LEN(D3)-3)*1000,LEFT(D3,LEN(D3)-2))</f>
        <v>500</v>
      </c>
      <c r="H3" s="119"/>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1" t="s">
        <v>533</v>
      </c>
      <c r="B4" s="111" t="s">
        <v>534</v>
      </c>
      <c r="C4" s="112" t="s">
        <v>535</v>
      </c>
      <c r="D4" s="112" t="s">
        <v>33</v>
      </c>
      <c r="E4" s="56" t="s">
        <v>615</v>
      </c>
      <c r="F4" s="105">
        <f t="shared" si="0"/>
        <v>300</v>
      </c>
      <c r="G4" s="105">
        <f t="shared" si="1"/>
        <v>1000</v>
      </c>
      <c r="H4" s="119"/>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09" t="s">
        <v>536</v>
      </c>
      <c r="B5" s="109" t="s">
        <v>537</v>
      </c>
      <c r="C5" s="110" t="s">
        <v>95</v>
      </c>
      <c r="D5" s="110" t="s">
        <v>76</v>
      </c>
      <c r="E5" s="56" t="s">
        <v>615</v>
      </c>
      <c r="F5" s="105">
        <f t="shared" si="0"/>
        <v>3000</v>
      </c>
      <c r="G5" s="105">
        <f t="shared" si="1"/>
        <v>3000</v>
      </c>
      <c r="H5" s="119"/>
      <c r="I5" t="str">
        <f t="shared" si="2"/>
        <v>"Cornemuse": {
 "Name" : "Cornemuse",
 "OV" : "  Bagpipes",
 "Category": "MUSIC",
 "Weight" : 3000,
 "Price" : 3000
  },</v>
      </c>
      <c r="J5" s="56"/>
      <c r="K5" s="56"/>
      <c r="L5" s="56"/>
      <c r="M5" s="56"/>
      <c r="N5" s="56"/>
    </row>
    <row r="6" spans="1:14">
      <c r="A6" s="111" t="s">
        <v>538</v>
      </c>
      <c r="B6" s="111" t="s">
        <v>539</v>
      </c>
      <c r="C6" s="112" t="s">
        <v>29</v>
      </c>
      <c r="D6" s="112" t="s">
        <v>28</v>
      </c>
      <c r="E6" s="56" t="s">
        <v>615</v>
      </c>
      <c r="F6" s="105">
        <f t="shared" si="0"/>
        <v>200</v>
      </c>
      <c r="G6" s="105" t="str">
        <f t="shared" si="1"/>
        <v>500</v>
      </c>
      <c r="H6" s="119"/>
      <c r="I6" t="str">
        <f t="shared" si="2"/>
        <v>"Flûte": {
 "Name" : "Flûte",
 "OV" : "  Flute ",
 "Category": "MUSIC",
 "Weight" : 500,
 "Price" : 200
  },</v>
      </c>
      <c r="J6" s="56"/>
      <c r="K6" s="56"/>
      <c r="L6" s="56"/>
      <c r="M6" s="56"/>
      <c r="N6" s="56"/>
    </row>
    <row r="7" spans="1:14">
      <c r="A7" s="109" t="s">
        <v>540</v>
      </c>
      <c r="B7" s="109" t="s">
        <v>541</v>
      </c>
      <c r="C7" s="110" t="s">
        <v>542</v>
      </c>
      <c r="D7" s="110" t="s">
        <v>33</v>
      </c>
      <c r="E7" s="56" t="s">
        <v>615</v>
      </c>
      <c r="F7" s="105">
        <f t="shared" si="0"/>
        <v>1200</v>
      </c>
      <c r="G7" s="105">
        <f t="shared" si="1"/>
        <v>1000</v>
      </c>
      <c r="H7" s="119"/>
      <c r="I7" t="str">
        <f t="shared" si="2"/>
        <v>"Flûte de pan": {
 "Name" : "Flûte de pan",
 "OV" : "  Pan flute",
 "Category": "MUSIC",
 "Weight" : 1000,
 "Price" : 1200
  },</v>
      </c>
      <c r="J7" s="56"/>
      <c r="K7" s="56"/>
      <c r="L7" s="56"/>
      <c r="M7" s="56"/>
      <c r="N7" s="56"/>
    </row>
    <row r="8" spans="1:14">
      <c r="A8" s="111" t="s">
        <v>543</v>
      </c>
      <c r="B8" s="111" t="s">
        <v>544</v>
      </c>
      <c r="C8" s="112" t="s">
        <v>545</v>
      </c>
      <c r="D8" s="112" t="s">
        <v>33</v>
      </c>
      <c r="E8" s="56" t="s">
        <v>615</v>
      </c>
      <c r="F8" s="105">
        <f t="shared" si="0"/>
        <v>3500</v>
      </c>
      <c r="G8" s="105">
        <f t="shared" si="1"/>
        <v>1000</v>
      </c>
      <c r="H8" s="119"/>
      <c r="I8" t="str">
        <f t="shared" si="2"/>
        <v>"Luth": {
 "Name" : "Luth",
 "OV" : "  Lute",
 "Category": "MUSIC",
 "Weight" : 1000,
 "Price" : 3500
  },</v>
      </c>
      <c r="J8" s="56"/>
      <c r="K8" s="56"/>
      <c r="L8" s="56"/>
      <c r="M8" s="56"/>
      <c r="N8" s="56"/>
    </row>
    <row r="9" spans="1:14">
      <c r="A9" s="109" t="s">
        <v>546</v>
      </c>
      <c r="B9" s="109" t="s">
        <v>546</v>
      </c>
      <c r="C9" s="110" t="s">
        <v>95</v>
      </c>
      <c r="D9" s="110" t="s">
        <v>33</v>
      </c>
      <c r="E9" s="56" t="s">
        <v>615</v>
      </c>
      <c r="F9" s="105">
        <f t="shared" si="0"/>
        <v>3000</v>
      </c>
      <c r="G9" s="105">
        <f t="shared" si="1"/>
        <v>1000</v>
      </c>
      <c r="H9" s="119"/>
      <c r="I9" t="str">
        <f t="shared" si="2"/>
        <v>"Lyre": {
 "Name" : "Lyre",
 "OV" : "  Lyre",
 "Category": "MUSIC",
 "Weight" : 1000,
 "Price" : 3000
  },</v>
      </c>
      <c r="J9" s="56"/>
      <c r="K9" s="56"/>
      <c r="L9" s="56"/>
      <c r="M9" s="56"/>
      <c r="N9" s="56"/>
    </row>
    <row r="10" spans="1:14">
      <c r="A10" s="111" t="s">
        <v>547</v>
      </c>
      <c r="B10" s="111" t="s">
        <v>548</v>
      </c>
      <c r="C10" s="112" t="s">
        <v>549</v>
      </c>
      <c r="D10" s="112" t="s">
        <v>45</v>
      </c>
      <c r="E10" s="56" t="s">
        <v>615</v>
      </c>
      <c r="F10" s="105">
        <f t="shared" si="0"/>
        <v>600</v>
      </c>
      <c r="G10" s="105">
        <f t="shared" si="1"/>
        <v>1500</v>
      </c>
      <c r="H10" s="119"/>
      <c r="I10" t="str">
        <f t="shared" si="2"/>
        <v>"Tambour": {
 "Name" : "Tambour",
 "OV" : "  Drum",
 "Category": "MUSIC",
 "Weight" : 1500,
 "Price" : 600
  },</v>
      </c>
      <c r="J10" s="56"/>
      <c r="K10" s="56"/>
      <c r="L10" s="56"/>
      <c r="M10" s="56"/>
      <c r="N10" s="56"/>
    </row>
    <row r="11" spans="1:14">
      <c r="A11" s="109" t="s">
        <v>550</v>
      </c>
      <c r="B11" s="109" t="s">
        <v>551</v>
      </c>
      <c r="C11" s="110" t="s">
        <v>61</v>
      </c>
      <c r="D11" s="110" t="s">
        <v>53</v>
      </c>
      <c r="E11" s="56" t="s">
        <v>615</v>
      </c>
      <c r="F11" s="105">
        <f t="shared" si="0"/>
        <v>2500</v>
      </c>
      <c r="G11" s="105">
        <f t="shared" si="1"/>
        <v>5000</v>
      </c>
      <c r="H11" s="119"/>
      <c r="I11" t="str">
        <f t="shared" si="2"/>
        <v>"Tympanon": {
 "Name" : "Tympanon",
 "OV" : "  Dulcimer",
 "Category": "MUSIC",
 "Weight" : 5000,
 "Price" : 2500
  },</v>
      </c>
      <c r="J11" s="56"/>
      <c r="K11" s="56"/>
      <c r="L11" s="56"/>
      <c r="M11" s="56"/>
      <c r="N11" s="56"/>
    </row>
    <row r="12" spans="1:14">
      <c r="A12" s="111" t="s">
        <v>552</v>
      </c>
      <c r="B12" s="111" t="s">
        <v>553</v>
      </c>
      <c r="C12" s="112" t="s">
        <v>95</v>
      </c>
      <c r="D12" s="112" t="s">
        <v>28</v>
      </c>
      <c r="E12" s="56" t="s">
        <v>615</v>
      </c>
      <c r="F12" s="105">
        <f t="shared" si="0"/>
        <v>3000</v>
      </c>
      <c r="G12" s="105" t="str">
        <f t="shared" si="1"/>
        <v>500</v>
      </c>
      <c r="H12" s="119"/>
      <c r="I12" t="str">
        <f t="shared" si="2"/>
        <v>"Viole": {
 "Name" : "Viole",
 "OV" : "  Viol",
 "Category": "MUSIC",
 "Weight" : 500,
 "Price" : 3000
  },</v>
      </c>
      <c r="J12" s="56"/>
      <c r="K12" s="56"/>
      <c r="L12" s="56"/>
      <c r="M12" s="56"/>
      <c r="N12" s="56"/>
    </row>
    <row r="13" spans="1:14" s="119" customFormat="1">
      <c r="A13" s="113" t="s">
        <v>554</v>
      </c>
      <c r="B13" s="113" t="s">
        <v>555</v>
      </c>
      <c r="C13" s="107"/>
      <c r="D13" s="107"/>
      <c r="E13" s="119" t="s">
        <v>616</v>
      </c>
      <c r="F13" s="105"/>
      <c r="G13" s="105"/>
      <c r="H13" s="119" t="str">
        <f>""""&amp;E13&amp;""":  {""Code"": """&amp;E13&amp;""", ""Name"": """&amp;A13&amp;""", ""OV"": """&amp;B13&amp;"""}"</f>
        <v>"GAME":  {"Code": "GAME", "Name": "Jeux", "OV": "Gaming set"}</v>
      </c>
      <c r="I13"/>
    </row>
    <row r="14" spans="1:14">
      <c r="A14" s="111" t="s">
        <v>556</v>
      </c>
      <c r="B14" s="111" t="s">
        <v>557</v>
      </c>
      <c r="C14" s="112" t="s">
        <v>34</v>
      </c>
      <c r="D14" s="121" t="s">
        <v>437</v>
      </c>
      <c r="E14" s="56" t="s">
        <v>616</v>
      </c>
      <c r="F14" s="105">
        <f>LEFT(C14,LEN(C14)-3)*IF(RIGHT(C14,2)="po",100,IF(RIGHT(C14,2)="pa",10,1))</f>
        <v>10</v>
      </c>
      <c r="G14" s="105" t="str">
        <f>IF(RIGHT(D14,2)="kg",LEFT(D14,LEN(D14)-3)*1000,LEFT(D14,LEN(D14)-2))</f>
        <v>0</v>
      </c>
      <c r="H14" s="119"/>
      <c r="I14" t="str">
        <f t="shared" si="2"/>
        <v>"Dés": {
 "Name" : "Dés",
 "OV" : "  Dice set",
 "Category": "GAME",
 "Weight" : 0,
 "Price" : 10
  },</v>
      </c>
      <c r="J14" s="56"/>
      <c r="K14" s="56"/>
      <c r="L14" s="56"/>
      <c r="M14" s="56"/>
      <c r="N14" s="56"/>
    </row>
    <row r="15" spans="1:14">
      <c r="A15" s="109" t="s">
        <v>558</v>
      </c>
      <c r="B15" s="109" t="s">
        <v>559</v>
      </c>
      <c r="C15" s="110" t="s">
        <v>46</v>
      </c>
      <c r="D15" s="110" t="s">
        <v>560</v>
      </c>
      <c r="E15" s="56" t="s">
        <v>616</v>
      </c>
      <c r="F15" s="105">
        <f>LEFT(C15,LEN(C15)-3)*IF(RIGHT(C15,2)="po",100,IF(RIGHT(C15,2)="pa",10,1))</f>
        <v>100</v>
      </c>
      <c r="G15" s="105" t="str">
        <f>IF(RIGHT(D15,2)="kg",LEFT(D15,LEN(D15)-3)*1000,LEFT(D15,LEN(D15)-2))</f>
        <v>250</v>
      </c>
      <c r="H15" s="119"/>
      <c r="I15" t="str">
        <f t="shared" si="2"/>
        <v>"Jeu d'échecs draconiques": {
 "Name" : "Jeu d'échecs draconiques",
 "OV" : "  Dragonchess set ",
 "Category": "GAME",
 "Weight" : 250,
 "Price" : 100
  },</v>
      </c>
      <c r="J15" s="56"/>
      <c r="K15" s="56"/>
      <c r="L15" s="56"/>
      <c r="M15" s="56"/>
      <c r="N15" s="56"/>
    </row>
    <row r="16" spans="1:14">
      <c r="A16" s="111" t="s">
        <v>561</v>
      </c>
      <c r="B16" s="111" t="s">
        <v>562</v>
      </c>
      <c r="C16" s="112" t="s">
        <v>42</v>
      </c>
      <c r="D16" s="121" t="s">
        <v>437</v>
      </c>
      <c r="E16" s="56" t="s">
        <v>616</v>
      </c>
      <c r="F16" s="105">
        <f>LEFT(C16,LEN(C16)-3)*IF(RIGHT(C16,2)="po",100,IF(RIGHT(C16,2)="pa",10,1))</f>
        <v>50</v>
      </c>
      <c r="G16" s="105" t="str">
        <f>IF(RIGHT(D16,2)="kg",LEFT(D16,LEN(D16)-3)*1000,LEFT(D16,LEN(D16)-2))</f>
        <v>0</v>
      </c>
      <c r="H16" s="119"/>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09" t="s">
        <v>563</v>
      </c>
      <c r="B17" s="109" t="s">
        <v>564</v>
      </c>
      <c r="C17" s="110" t="s">
        <v>46</v>
      </c>
      <c r="D17" s="122" t="s">
        <v>437</v>
      </c>
      <c r="E17" s="56" t="s">
        <v>616</v>
      </c>
      <c r="F17" s="105">
        <f>LEFT(C17,LEN(C17)-3)*IF(RIGHT(C17,2)="po",100,IF(RIGHT(C17,2)="pa",10,1))</f>
        <v>100</v>
      </c>
      <c r="G17" s="105" t="str">
        <f>IF(RIGHT(D17,2)="kg",LEFT(D17,LEN(D17)-3)*1000,LEFT(D17,LEN(D17)-2))</f>
        <v>0</v>
      </c>
      <c r="H17" s="119"/>
      <c r="I17" t="str">
        <f t="shared" si="2"/>
        <v>"Jeu des Dragons": {
 "Name" : "Jeu des Dragons",
 "OV" : "  Three-Dragon Ante set",
 "Category": "GAME",
 "Weight" : 0,
 "Price" : 100
  },</v>
      </c>
      <c r="J17" s="56"/>
      <c r="K17" s="56"/>
      <c r="L17" s="56"/>
      <c r="M17" s="56"/>
      <c r="N17" s="56"/>
    </row>
    <row r="18" spans="1:14" s="119" customFormat="1">
      <c r="A18" s="107" t="s">
        <v>612</v>
      </c>
      <c r="B18" s="107" t="s">
        <v>612</v>
      </c>
      <c r="C18" s="124"/>
      <c r="D18" s="125"/>
      <c r="E18" s="119" t="s">
        <v>617</v>
      </c>
      <c r="F18" s="105"/>
      <c r="G18" s="105"/>
      <c r="H18" s="119" t="str">
        <f>""""&amp;E18&amp;""":  {""Code"": """&amp;E18&amp;""", ""Name"": """&amp;A18&amp;""", ""OV"": """&amp;B18&amp;"""}"</f>
        <v>"KIT":  {"Code": "KIT", "Name": "Kits", "OV": "Kits"}</v>
      </c>
      <c r="I18"/>
    </row>
    <row r="19" spans="1:14">
      <c r="A19" s="111" t="s">
        <v>627</v>
      </c>
      <c r="B19" s="111" t="s">
        <v>565</v>
      </c>
      <c r="C19" s="112" t="s">
        <v>81</v>
      </c>
      <c r="D19" s="112" t="s">
        <v>33</v>
      </c>
      <c r="E19" s="56" t="s">
        <v>617</v>
      </c>
      <c r="F19" s="105">
        <f>LEFT(C19,LEN(C19)-3)*IF(RIGHT(C19,2)="po",100,IF(RIGHT(C19,2)="pa",10,1))</f>
        <v>5000</v>
      </c>
      <c r="G19" s="105">
        <f>IF(RIGHT(D19,2)="kg",LEFT(D19,LEN(D19)-3)*1000,LEFT(D19,LEN(D19)-2))</f>
        <v>1000</v>
      </c>
      <c r="H19" s="119"/>
      <c r="I19" t="str">
        <f t="shared" si="2"/>
        <v>"Kit d'empoisonneur": {
 "Name" : "Kit d'empoisonneur",
 "OV" : "Poisoner's kit ",
 "Category": "KIT",
 "Weight" : 1000,
 "Price" : 5000
  },</v>
      </c>
      <c r="J19" s="56"/>
      <c r="K19" s="56"/>
      <c r="L19" s="56"/>
      <c r="M19" s="56"/>
      <c r="N19" s="56"/>
    </row>
    <row r="20" spans="1:14">
      <c r="A20" s="109" t="s">
        <v>626</v>
      </c>
      <c r="B20" s="109" t="s">
        <v>566</v>
      </c>
      <c r="C20" s="110" t="s">
        <v>38</v>
      </c>
      <c r="D20" s="110" t="s">
        <v>45</v>
      </c>
      <c r="E20" s="56" t="s">
        <v>617</v>
      </c>
      <c r="F20" s="105">
        <f>LEFT(C20,LEN(C20)-3)*IF(RIGHT(C20,2)="po",100,IF(RIGHT(C20,2)="pa",10,1))</f>
        <v>500</v>
      </c>
      <c r="G20" s="105">
        <f>IF(RIGHT(D20,2)="kg",LEFT(D20,LEN(D20)-3)*1000,LEFT(D20,LEN(D20)-2))</f>
        <v>1500</v>
      </c>
      <c r="H20" s="119"/>
      <c r="I20" t="str">
        <f t="shared" si="2"/>
        <v>"Kit d'herboriste": {
 "Name" : "Kit d'herboriste",
 "OV" : "Herbalism kit ",
 "Category": "KIT",
 "Weight" : 1500,
 "Price" : 500
  },</v>
      </c>
      <c r="J20" s="56"/>
      <c r="K20" s="56"/>
      <c r="L20" s="56"/>
      <c r="M20" s="56"/>
      <c r="N20" s="56"/>
    </row>
    <row r="21" spans="1:14">
      <c r="A21" s="111" t="s">
        <v>625</v>
      </c>
      <c r="B21" s="111" t="s">
        <v>567</v>
      </c>
      <c r="C21" s="112" t="s">
        <v>87</v>
      </c>
      <c r="D21" s="112" t="s">
        <v>60</v>
      </c>
      <c r="E21" s="56" t="s">
        <v>617</v>
      </c>
      <c r="F21" s="105">
        <f>LEFT(C21,LEN(C21)-3)*IF(RIGHT(C21,2)="po",100,IF(RIGHT(C21,2)="pa",10,1))</f>
        <v>1500</v>
      </c>
      <c r="G21" s="105">
        <f>IF(RIGHT(D21,2)="kg",LEFT(D21,LEN(D21)-3)*1000,LEFT(D21,LEN(D21)-2))</f>
        <v>2500</v>
      </c>
      <c r="H21" s="119"/>
      <c r="I21" t="str">
        <f t="shared" si="2"/>
        <v>"Kit de contrefaçon": {
 "Name" : "Kit de contrefaçon",
 "OV" : "Forgery kit ",
 "Category": "KIT",
 "Weight" : 2500,
 "Price" : 1500
  },</v>
      </c>
      <c r="J21" s="56"/>
      <c r="K21" s="56"/>
      <c r="L21" s="56"/>
      <c r="M21" s="56"/>
      <c r="N21" s="56"/>
    </row>
    <row r="22" spans="1:14">
      <c r="A22" s="109" t="s">
        <v>624</v>
      </c>
      <c r="B22" s="109" t="s">
        <v>568</v>
      </c>
      <c r="C22" s="110" t="s">
        <v>61</v>
      </c>
      <c r="D22" s="110" t="s">
        <v>45</v>
      </c>
      <c r="E22" s="56" t="s">
        <v>617</v>
      </c>
      <c r="F22" s="105">
        <f>LEFT(C22,LEN(C22)-3)*IF(RIGHT(C22,2)="po",100,IF(RIGHT(C22,2)="pa",10,1))</f>
        <v>2500</v>
      </c>
      <c r="G22" s="105">
        <f>IF(RIGHT(D22,2)="kg",LEFT(D22,LEN(D22)-3)*1000,LEFT(D22,LEN(D22)-2))</f>
        <v>1500</v>
      </c>
      <c r="H22" s="119"/>
      <c r="I22" t="str">
        <f t="shared" si="2"/>
        <v>"Kit de déguisement": {
 "Name" : "Kit de déguisement",
 "OV" : "Disguise kit ",
 "Category": "KIT",
 "Weight" : 1500,
 "Price" : 2500
  },</v>
      </c>
      <c r="J22" s="56"/>
      <c r="K22" s="56"/>
      <c r="L22" s="56"/>
      <c r="M22" s="56"/>
      <c r="N22" s="56"/>
    </row>
    <row r="23" spans="1:14" s="119" customFormat="1">
      <c r="A23" s="108" t="s">
        <v>569</v>
      </c>
      <c r="B23" s="108" t="s">
        <v>570</v>
      </c>
      <c r="C23" s="123"/>
      <c r="D23" s="123"/>
      <c r="E23" s="119" t="s">
        <v>618</v>
      </c>
      <c r="F23" s="105"/>
      <c r="G23" s="105"/>
      <c r="H23" s="119" t="str">
        <f>""""&amp;E23&amp;""":  {""Code"": """&amp;E23&amp;""", ""Name"": """&amp;A23&amp;""", ""OV"": """&amp;B23&amp;"""}"</f>
        <v>"ARTISAN":  {"Code": "ARTISAN", "Name": "Outils d'artisan", "OV": "Artisan's tools"}</v>
      </c>
      <c r="I23"/>
    </row>
    <row r="24" spans="1:14">
      <c r="A24" s="109" t="s">
        <v>571</v>
      </c>
      <c r="B24" s="109" t="s">
        <v>572</v>
      </c>
      <c r="C24" s="110" t="s">
        <v>81</v>
      </c>
      <c r="D24" s="110" t="s">
        <v>487</v>
      </c>
      <c r="E24" s="56" t="s">
        <v>618</v>
      </c>
      <c r="F24" s="105">
        <f t="shared" ref="F24:F42" si="3">LEFT(C24,LEN(C24)-3)*IF(RIGHT(C24,2)="po",100,IF(RIGHT(C24,2)="pa",10,1))</f>
        <v>5000</v>
      </c>
      <c r="G24" s="105">
        <f t="shared" ref="G24:G42" si="4">IF(RIGHT(D24,2)="kg",LEFT(D24,LEN(D24)-3)*1000,LEFT(D24,LEN(D24)-2))</f>
        <v>4000</v>
      </c>
      <c r="H24" s="119"/>
      <c r="I24" t="str">
        <f t="shared" si="2"/>
        <v>"Matériel d'alchimiste": {
 "Name" : "Matériel d'alchimiste",
 "OV" : "  Alchemist's supplies",
 "Category": "ARTISAN",
 "Weight" : 4000,
 "Price" : 5000
  },</v>
      </c>
      <c r="J24" s="56"/>
      <c r="K24" s="56"/>
      <c r="L24" s="56"/>
      <c r="M24" s="56"/>
      <c r="N24" s="56"/>
    </row>
    <row r="25" spans="1:14">
      <c r="A25" s="111" t="s">
        <v>573</v>
      </c>
      <c r="B25" s="111" t="s">
        <v>574</v>
      </c>
      <c r="C25" s="112" t="s">
        <v>77</v>
      </c>
      <c r="D25" s="112" t="s">
        <v>575</v>
      </c>
      <c r="E25" s="56" t="s">
        <v>618</v>
      </c>
      <c r="F25" s="105">
        <f t="shared" si="3"/>
        <v>2000</v>
      </c>
      <c r="G25" s="105">
        <f t="shared" si="4"/>
        <v>4500</v>
      </c>
      <c r="H25" s="119"/>
      <c r="I25" t="str">
        <f t="shared" si="2"/>
        <v>"Matériel de brasseur": {
 "Name" : "Matériel de brasseur",
 "OV" : "  Brewer's supplies",
 "Category": "ARTISAN",
 "Weight" : 4500,
 "Price" : 2000
  },</v>
      </c>
      <c r="J25" s="56"/>
      <c r="K25" s="56"/>
      <c r="L25" s="56"/>
      <c r="M25" s="56"/>
      <c r="N25" s="56"/>
    </row>
    <row r="26" spans="1:14" ht="25.5">
      <c r="A26" s="109" t="s">
        <v>576</v>
      </c>
      <c r="B26" s="109" t="s">
        <v>577</v>
      </c>
      <c r="C26" s="110" t="s">
        <v>84</v>
      </c>
      <c r="D26" s="110" t="s">
        <v>60</v>
      </c>
      <c r="E26" s="56" t="s">
        <v>618</v>
      </c>
      <c r="F26" s="105">
        <f t="shared" si="3"/>
        <v>1000</v>
      </c>
      <c r="G26" s="105">
        <f t="shared" si="4"/>
        <v>2500</v>
      </c>
      <c r="H26" s="119"/>
      <c r="I26" t="str">
        <f t="shared" si="2"/>
        <v>"Matériel de calligraphe": {
 "Name" : "Matériel de calligraphe",
 "OV" : "  Calligrapher's supplies",
 "Category": "ARTISAN",
 "Weight" : 2500,
 "Price" : 1000
  },</v>
      </c>
      <c r="J26" s="56"/>
      <c r="K26" s="56"/>
      <c r="L26" s="56"/>
      <c r="M26" s="56"/>
      <c r="N26" s="56"/>
    </row>
    <row r="27" spans="1:14">
      <c r="A27" s="111" t="s">
        <v>578</v>
      </c>
      <c r="B27" s="111" t="s">
        <v>579</v>
      </c>
      <c r="C27" s="112" t="s">
        <v>84</v>
      </c>
      <c r="D27" s="112" t="s">
        <v>60</v>
      </c>
      <c r="E27" s="56" t="s">
        <v>618</v>
      </c>
      <c r="F27" s="105">
        <f t="shared" si="3"/>
        <v>1000</v>
      </c>
      <c r="G27" s="105">
        <f t="shared" si="4"/>
        <v>2500</v>
      </c>
      <c r="H27" s="119"/>
      <c r="I27" t="str">
        <f t="shared" si="2"/>
        <v>"Matériel de peintre": {
 "Name" : "Matériel de peintre",
 "OV" : "  Painter's supplies",
 "Category": "ARTISAN",
 "Weight" : 2500,
 "Price" : 1000
  },</v>
      </c>
      <c r="J27" s="56"/>
      <c r="K27" s="56"/>
      <c r="L27" s="56"/>
      <c r="M27" s="56"/>
      <c r="N27" s="56"/>
    </row>
    <row r="28" spans="1:14">
      <c r="A28" s="109" t="s">
        <v>580</v>
      </c>
      <c r="B28" s="109" t="s">
        <v>581</v>
      </c>
      <c r="C28" s="110" t="s">
        <v>61</v>
      </c>
      <c r="D28" s="110" t="s">
        <v>33</v>
      </c>
      <c r="E28" s="56" t="s">
        <v>618</v>
      </c>
      <c r="F28" s="105">
        <f t="shared" si="3"/>
        <v>2500</v>
      </c>
      <c r="G28" s="105">
        <f t="shared" si="4"/>
        <v>1000</v>
      </c>
      <c r="H28" s="119"/>
      <c r="I28" t="str">
        <f t="shared" si="2"/>
        <v>"Outils de bijoutier": {
 "Name" : "Outils de bijoutier",
 "OV" : "  Jeweler's tools",
 "Category": "ARTISAN",
 "Weight" : 1000,
 "Price" : 2500
  },</v>
      </c>
      <c r="J28" s="56"/>
      <c r="K28" s="56"/>
      <c r="L28" s="56"/>
      <c r="M28" s="56"/>
      <c r="N28" s="56"/>
    </row>
    <row r="29" spans="1:14">
      <c r="A29" s="111" t="s">
        <v>582</v>
      </c>
      <c r="B29" s="111" t="s">
        <v>583</v>
      </c>
      <c r="C29" s="112" t="s">
        <v>81</v>
      </c>
      <c r="D29" s="112" t="s">
        <v>53</v>
      </c>
      <c r="E29" s="56" t="s">
        <v>618</v>
      </c>
      <c r="F29" s="105">
        <f t="shared" si="3"/>
        <v>5000</v>
      </c>
      <c r="G29" s="105">
        <f t="shared" si="4"/>
        <v>5000</v>
      </c>
      <c r="H29" s="119"/>
      <c r="I29" t="str">
        <f t="shared" si="2"/>
        <v>"Outils de bricoleur": {
 "Name" : "Outils de bricoleur",
 "OV" : "  Tinker's tools",
 "Category": "ARTISAN",
 "Weight" : 5000,
 "Price" : 5000
  },</v>
      </c>
      <c r="J29" s="56"/>
      <c r="K29" s="56"/>
      <c r="L29" s="56"/>
      <c r="M29" s="56"/>
      <c r="N29" s="56"/>
    </row>
    <row r="30" spans="1:14">
      <c r="A30" s="109" t="s">
        <v>584</v>
      </c>
      <c r="B30" s="109" t="s">
        <v>585</v>
      </c>
      <c r="C30" s="110" t="s">
        <v>87</v>
      </c>
      <c r="D30" s="110" t="s">
        <v>76</v>
      </c>
      <c r="E30" s="56" t="s">
        <v>618</v>
      </c>
      <c r="F30" s="105">
        <f t="shared" si="3"/>
        <v>1500</v>
      </c>
      <c r="G30" s="105">
        <f t="shared" si="4"/>
        <v>3000</v>
      </c>
      <c r="H30" s="119"/>
      <c r="I30" t="str">
        <f t="shared" si="2"/>
        <v>"Outils de cartographe": {
 "Name" : "Outils de cartographe",
 "OV" : "  Cartographer's tools",
 "Category": "ARTISAN",
 "Weight" : 3000,
 "Price" : 1500
  },</v>
      </c>
      <c r="J30" s="56"/>
      <c r="K30" s="56"/>
      <c r="L30" s="56"/>
      <c r="M30" s="56"/>
      <c r="N30" s="56"/>
    </row>
    <row r="31" spans="1:14">
      <c r="A31" s="111" t="s">
        <v>586</v>
      </c>
      <c r="B31" s="111" t="s">
        <v>587</v>
      </c>
      <c r="C31" s="112" t="s">
        <v>588</v>
      </c>
      <c r="D31" s="112" t="s">
        <v>76</v>
      </c>
      <c r="E31" s="56" t="s">
        <v>618</v>
      </c>
      <c r="F31" s="105">
        <f t="shared" si="3"/>
        <v>800</v>
      </c>
      <c r="G31" s="105">
        <f t="shared" si="4"/>
        <v>3000</v>
      </c>
      <c r="H31" s="119"/>
      <c r="I31" t="str">
        <f t="shared" si="2"/>
        <v>"Outils de charpentier": {
 "Name" : "Outils de charpentier",
 "OV" : "  Carpenter's tools",
 "Category": "ARTISAN",
 "Weight" : 3000,
 "Price" : 800
  },</v>
      </c>
      <c r="J31" s="56"/>
      <c r="K31" s="56"/>
      <c r="L31" s="56"/>
      <c r="M31" s="56"/>
      <c r="N31" s="56"/>
    </row>
    <row r="32" spans="1:14">
      <c r="A32" s="109" t="s">
        <v>589</v>
      </c>
      <c r="B32" s="109" t="s">
        <v>590</v>
      </c>
      <c r="C32" s="110" t="s">
        <v>38</v>
      </c>
      <c r="D32" s="110" t="s">
        <v>60</v>
      </c>
      <c r="E32" s="56" t="s">
        <v>618</v>
      </c>
      <c r="F32" s="105">
        <f t="shared" si="3"/>
        <v>500</v>
      </c>
      <c r="G32" s="105">
        <f t="shared" si="4"/>
        <v>2500</v>
      </c>
      <c r="H32" s="119"/>
      <c r="I32" t="str">
        <f t="shared" si="2"/>
        <v>"Outils de cordonnier": {
 "Name" : "Outils de cordonnier",
 "OV" : "  Cobblers' tools",
 "Category": "ARTISAN",
 "Weight" : 2500,
 "Price" : 500
  },</v>
      </c>
      <c r="J32" s="56"/>
      <c r="K32" s="56"/>
      <c r="L32" s="56"/>
      <c r="M32" s="56"/>
      <c r="N32" s="56"/>
    </row>
    <row r="33" spans="1:14">
      <c r="A33" s="111" t="s">
        <v>591</v>
      </c>
      <c r="B33" s="111" t="s">
        <v>592</v>
      </c>
      <c r="C33" s="112" t="s">
        <v>77</v>
      </c>
      <c r="D33" s="112" t="s">
        <v>487</v>
      </c>
      <c r="E33" s="56" t="s">
        <v>618</v>
      </c>
      <c r="F33" s="105">
        <f t="shared" si="3"/>
        <v>2000</v>
      </c>
      <c r="G33" s="105">
        <f t="shared" si="4"/>
        <v>4000</v>
      </c>
      <c r="H33" s="119"/>
      <c r="I33" t="str">
        <f t="shared" si="2"/>
        <v>"Outils de forgeron": {
 "Name" : "Outils de forgeron",
 "OV" : "  Smith's tools",
 "Category": "ARTISAN",
 "Weight" : 4000,
 "Price" : 2000
  },</v>
      </c>
      <c r="J33" s="56"/>
      <c r="K33" s="56"/>
      <c r="L33" s="56"/>
      <c r="M33" s="56"/>
      <c r="N33" s="56"/>
    </row>
    <row r="34" spans="1:14">
      <c r="A34" s="109" t="s">
        <v>593</v>
      </c>
      <c r="B34" s="109" t="s">
        <v>594</v>
      </c>
      <c r="C34" s="110" t="s">
        <v>84</v>
      </c>
      <c r="D34" s="110" t="s">
        <v>487</v>
      </c>
      <c r="E34" s="56" t="s">
        <v>618</v>
      </c>
      <c r="F34" s="105">
        <f t="shared" si="3"/>
        <v>1000</v>
      </c>
      <c r="G34" s="105">
        <f t="shared" si="4"/>
        <v>4000</v>
      </c>
      <c r="H34" s="119"/>
      <c r="I34" t="str">
        <f t="shared" si="2"/>
        <v>"Outils de maçon": {
 "Name" : "Outils de maçon",
 "OV" : "  Mason's tools",
 "Category": "ARTISAN",
 "Weight" : 4000,
 "Price" : 1000
  },</v>
      </c>
      <c r="J34" s="56"/>
      <c r="K34" s="56"/>
      <c r="L34" s="56"/>
      <c r="M34" s="56"/>
      <c r="N34" s="56"/>
    </row>
    <row r="35" spans="1:14">
      <c r="A35" s="111" t="s">
        <v>595</v>
      </c>
      <c r="B35" s="111" t="s">
        <v>596</v>
      </c>
      <c r="C35" s="112" t="s">
        <v>46</v>
      </c>
      <c r="D35" s="112" t="s">
        <v>60</v>
      </c>
      <c r="E35" s="56" t="s">
        <v>618</v>
      </c>
      <c r="F35" s="105">
        <f t="shared" si="3"/>
        <v>100</v>
      </c>
      <c r="G35" s="105">
        <f t="shared" si="4"/>
        <v>2500</v>
      </c>
      <c r="H35" s="119"/>
      <c r="I35" t="str">
        <f t="shared" si="2"/>
        <v>"Outils de menuisier": {
 "Name" : "Outils de menuisier",
 "OV" : "  Woodcarver's tools",
 "Category": "ARTISAN",
 "Weight" : 2500,
 "Price" : 100
  },</v>
      </c>
      <c r="J35" s="56"/>
      <c r="K35" s="56"/>
      <c r="L35" s="56"/>
      <c r="M35" s="56"/>
      <c r="N35" s="56"/>
    </row>
    <row r="36" spans="1:14">
      <c r="A36" s="109" t="s">
        <v>597</v>
      </c>
      <c r="B36" s="109" t="s">
        <v>598</v>
      </c>
      <c r="C36" s="110" t="s">
        <v>84</v>
      </c>
      <c r="D36" s="110" t="s">
        <v>33</v>
      </c>
      <c r="E36" s="56" t="s">
        <v>618</v>
      </c>
      <c r="F36" s="105">
        <f t="shared" si="3"/>
        <v>1000</v>
      </c>
      <c r="G36" s="105">
        <f t="shared" si="4"/>
        <v>1000</v>
      </c>
      <c r="H36" s="119"/>
      <c r="I36" t="str">
        <f t="shared" si="2"/>
        <v>"Outils de potier": {
 "Name" : "Outils de potier",
 "OV" : "  Potter's tools",
 "Category": "ARTISAN",
 "Weight" : 1000,
 "Price" : 1000
  },</v>
      </c>
      <c r="J36" s="56"/>
      <c r="K36" s="56"/>
      <c r="L36" s="56"/>
      <c r="M36" s="56"/>
      <c r="N36" s="56"/>
    </row>
    <row r="37" spans="1:14">
      <c r="A37" s="111" t="s">
        <v>599</v>
      </c>
      <c r="B37" s="111" t="s">
        <v>600</v>
      </c>
      <c r="C37" s="112" t="s">
        <v>95</v>
      </c>
      <c r="D37" s="112" t="s">
        <v>60</v>
      </c>
      <c r="E37" s="56" t="s">
        <v>618</v>
      </c>
      <c r="F37" s="105">
        <f t="shared" si="3"/>
        <v>3000</v>
      </c>
      <c r="G37" s="105">
        <f t="shared" si="4"/>
        <v>2500</v>
      </c>
      <c r="H37" s="119"/>
      <c r="I37" t="str">
        <f t="shared" si="2"/>
        <v>"Outils de souffleur de verre": {
 "Name" : "Outils de souffleur de verre",
 "OV" : "  Glassblower's tools",
 "Category": "ARTISAN",
 "Weight" : 2500,
 "Price" : 3000
  },</v>
      </c>
      <c r="J37" s="56"/>
      <c r="K37" s="56"/>
      <c r="L37" s="56"/>
      <c r="M37" s="56"/>
      <c r="N37" s="56"/>
    </row>
    <row r="38" spans="1:14" ht="25.5">
      <c r="A38" s="109" t="s">
        <v>601</v>
      </c>
      <c r="B38" s="109" t="s">
        <v>602</v>
      </c>
      <c r="C38" s="110" t="s">
        <v>38</v>
      </c>
      <c r="D38" s="110" t="s">
        <v>60</v>
      </c>
      <c r="E38" s="56" t="s">
        <v>618</v>
      </c>
      <c r="F38" s="105">
        <f t="shared" si="3"/>
        <v>500</v>
      </c>
      <c r="G38" s="105">
        <f t="shared" si="4"/>
        <v>2500</v>
      </c>
      <c r="H38" s="119"/>
      <c r="I38" t="str">
        <f t="shared" si="2"/>
        <v>"Outils de tanneur": {
 "Name" : "Outils de tanneur",
 "OV" : "  Leatherworker's tools ",
 "Category": "ARTISAN",
 "Weight" : 2500,
 "Price" : 500
  },</v>
      </c>
      <c r="J38" s="56"/>
      <c r="K38" s="56"/>
      <c r="L38" s="56"/>
      <c r="M38" s="56"/>
      <c r="N38" s="56"/>
    </row>
    <row r="39" spans="1:14">
      <c r="A39" s="111" t="s">
        <v>603</v>
      </c>
      <c r="B39" s="111" t="s">
        <v>604</v>
      </c>
      <c r="C39" s="112" t="s">
        <v>46</v>
      </c>
      <c r="D39" s="112" t="s">
        <v>60</v>
      </c>
      <c r="E39" s="56" t="s">
        <v>618</v>
      </c>
      <c r="F39" s="105">
        <f t="shared" si="3"/>
        <v>100</v>
      </c>
      <c r="G39" s="105">
        <f t="shared" si="4"/>
        <v>2500</v>
      </c>
      <c r="H39" s="119"/>
      <c r="I39" t="str">
        <f t="shared" si="2"/>
        <v>"Outils de tisserand": {
 "Name" : "Outils de tisserand",
 "OV" : "  Weaver's tools",
 "Category": "ARTISAN",
 "Weight" : 2500,
 "Price" : 100
  },</v>
      </c>
      <c r="J39" s="56"/>
      <c r="K39" s="56"/>
      <c r="L39" s="56"/>
      <c r="M39" s="56"/>
      <c r="N39" s="56"/>
    </row>
    <row r="40" spans="1:14">
      <c r="A40" s="109" t="s">
        <v>605</v>
      </c>
      <c r="B40" s="109" t="s">
        <v>606</v>
      </c>
      <c r="C40" s="110" t="s">
        <v>46</v>
      </c>
      <c r="D40" s="110" t="s">
        <v>487</v>
      </c>
      <c r="E40" s="56" t="s">
        <v>618</v>
      </c>
      <c r="F40" s="105">
        <f t="shared" si="3"/>
        <v>100</v>
      </c>
      <c r="G40" s="105">
        <f t="shared" si="4"/>
        <v>4000</v>
      </c>
      <c r="H40" s="119"/>
      <c r="I40" t="str">
        <f t="shared" si="2"/>
        <v>"Ustensiles de cuisinier": {
 "Name" : "Ustensiles de cuisinier",
 "OV" : "  Cook's utensils",
 "Category": "ARTISAN",
 "Weight" : 4000,
 "Price" : 100
  },</v>
      </c>
      <c r="J40" s="56"/>
      <c r="K40" s="56"/>
      <c r="L40" s="56"/>
      <c r="M40" s="56"/>
      <c r="N40" s="56"/>
    </row>
    <row r="41" spans="1:14">
      <c r="A41" s="111" t="s">
        <v>620</v>
      </c>
      <c r="B41" s="111" t="s">
        <v>607</v>
      </c>
      <c r="C41" s="112" t="s">
        <v>61</v>
      </c>
      <c r="D41" s="112" t="s">
        <v>33</v>
      </c>
      <c r="E41" s="56" t="s">
        <v>618</v>
      </c>
      <c r="F41" s="105">
        <f t="shared" si="3"/>
        <v>2500</v>
      </c>
      <c r="G41" s="105">
        <f t="shared" si="4"/>
        <v>1000</v>
      </c>
      <c r="H41" s="119"/>
      <c r="I41" t="str">
        <f t="shared" si="2"/>
        <v>"Outils de navigateur": {
 "Name" : "Outils de navigateur",
 "OV" : "Navigator's tools ",
 "Category": "ARTISAN",
 "Weight" : 1000,
 "Price" : 2500
  },</v>
      </c>
      <c r="J41" s="56"/>
      <c r="K41" s="56"/>
      <c r="L41" s="56"/>
      <c r="M41" s="56"/>
      <c r="N41" s="56"/>
    </row>
    <row r="42" spans="1:14">
      <c r="A42" s="109" t="s">
        <v>621</v>
      </c>
      <c r="B42" s="109" t="s">
        <v>608</v>
      </c>
      <c r="C42" s="110" t="s">
        <v>61</v>
      </c>
      <c r="D42" s="110" t="s">
        <v>28</v>
      </c>
      <c r="E42" s="56" t="s">
        <v>618</v>
      </c>
      <c r="F42" s="105">
        <f t="shared" si="3"/>
        <v>2500</v>
      </c>
      <c r="G42" s="105" t="str">
        <f t="shared" si="4"/>
        <v>500</v>
      </c>
      <c r="H42" s="119"/>
      <c r="I42" t="str">
        <f t="shared" si="2"/>
        <v>"Outils de voleur": {
 "Name" : "Outils de voleur",
 "OV" : "Thieves' tools ",
 "Category": "ARTISAN",
 "Weight" : 500,
 "Price" : 2500
  },</v>
      </c>
      <c r="J42" s="56"/>
      <c r="K42" s="56"/>
      <c r="L42" s="56"/>
      <c r="M42" s="56"/>
      <c r="N42" s="56"/>
    </row>
    <row r="43" spans="1:14" s="119" customFormat="1">
      <c r="A43" s="107" t="s">
        <v>613</v>
      </c>
      <c r="B43" s="107" t="s">
        <v>614</v>
      </c>
      <c r="C43" s="124"/>
      <c r="D43" s="124"/>
      <c r="E43" s="119" t="s">
        <v>619</v>
      </c>
      <c r="F43" s="105"/>
      <c r="G43" s="105"/>
      <c r="H43" s="119" t="str">
        <f>""""&amp;E43&amp;""":  {""Code"": """&amp;E43&amp;""", ""Name"": """&amp;A43&amp;""", ""OV"": """&amp;B43&amp;"""}"</f>
        <v>"VEHICLE":  {"Code": "VEHICLE", "Name": "Véhicules", "OV": "Vehicles"}</v>
      </c>
      <c r="I43"/>
    </row>
    <row r="44" spans="1:14">
      <c r="A44" s="111" t="s">
        <v>622</v>
      </c>
      <c r="B44" s="111" t="s">
        <v>609</v>
      </c>
      <c r="C44" s="121" t="s">
        <v>610</v>
      </c>
      <c r="D44" s="121" t="s">
        <v>610</v>
      </c>
      <c r="E44" s="56" t="s">
        <v>619</v>
      </c>
      <c r="F44" s="105">
        <v>0</v>
      </c>
      <c r="G44" s="105">
        <v>0</v>
      </c>
      <c r="H44" s="119"/>
      <c r="I44" t="str">
        <f t="shared" si="2"/>
        <v>"Véhicules (terrestres)": {
 "Name" : "Véhicules (terrestres)",
 "OV" : "Vehicles (land)",
 "Category": "VEHICLE",
 "Weight" : 0,
 "Price" : 0
  },</v>
      </c>
      <c r="J44" s="56"/>
      <c r="K44" s="56"/>
      <c r="L44" s="56"/>
      <c r="M44" s="56"/>
      <c r="N44" s="56"/>
    </row>
    <row r="45" spans="1:14">
      <c r="A45" s="109" t="s">
        <v>623</v>
      </c>
      <c r="B45" s="109" t="s">
        <v>611</v>
      </c>
      <c r="C45" s="122" t="s">
        <v>610</v>
      </c>
      <c r="D45" s="122" t="s">
        <v>610</v>
      </c>
      <c r="E45" s="56" t="s">
        <v>619</v>
      </c>
      <c r="F45" s="105">
        <v>0</v>
      </c>
      <c r="G45" s="105">
        <v>0</v>
      </c>
      <c r="H45" s="119"/>
      <c r="I45" t="str">
        <f t="shared" si="2"/>
        <v>"Véhicules (aquatiques)": {
 "Name" : "Véhicules (aquatiques)",
 "OV" : "Vehicles (water)",
 "Category": "VEHICLE",
 "Weight" : 0,
 "Price" : 0
  },</v>
      </c>
      <c r="J45" s="56"/>
      <c r="K45" s="56"/>
      <c r="L45" s="56"/>
      <c r="M45" s="56"/>
      <c r="N45" s="56"/>
    </row>
    <row r="46" spans="1:14" s="119" customFormat="1">
      <c r="A46" s="113" t="s">
        <v>861</v>
      </c>
      <c r="B46" s="107" t="s">
        <v>868</v>
      </c>
      <c r="C46" s="124"/>
      <c r="D46" s="124"/>
      <c r="E46" s="119" t="s">
        <v>867</v>
      </c>
      <c r="F46" s="118"/>
      <c r="G46" s="118"/>
      <c r="H46" s="119" t="str">
        <f>""""&amp;E46&amp;""":  {""Code"": """&amp;E46&amp;""", ""Name"": """&amp;A46&amp;""", ""OV"": """&amp;B46&amp;"""}"</f>
        <v>"SADDLE":  {"Code": "SADDLE", "Name": "Selle", "OV": "Saddle"}</v>
      </c>
    </row>
    <row r="47" spans="1:14">
      <c r="A47" s="111" t="s">
        <v>879</v>
      </c>
      <c r="B47" s="111" t="s">
        <v>883</v>
      </c>
      <c r="C47" s="112" t="s">
        <v>84</v>
      </c>
      <c r="D47" s="112" t="s">
        <v>665</v>
      </c>
      <c r="E47" s="56" t="s">
        <v>867</v>
      </c>
      <c r="F47" s="105">
        <f>LEFT(C47,LEN(C47)-3)*IF(RIGHT(C47,2)="po",100,IF(RIGHT(C47,2)="pa",10,1))</f>
        <v>1000</v>
      </c>
      <c r="G47" s="105">
        <f>IF(RIGHT(D47,2)="kg",LEFT(D47,LEN(D47)-3)*1000,LEFT(D47,LEN(D47)-2))</f>
        <v>12500</v>
      </c>
      <c r="I47" t="str">
        <f t="shared" ref="I47:I61" si="5">""""&amp;RIGHT(A47,LEN(A47)-2)&amp;""": {
 ""Name"" : """&amp;RIGHT(A47,LEN(A47)-2)&amp;""",
 ""OV"" : """&amp;B47&amp;""",
 ""Category"": """&amp;E47&amp;""",
 ""Weight"" : "&amp;G47&amp;",
 ""Price"" : "&amp;F47&amp;"
  },"</f>
        <v>"Selle d'équitation": {
 "Name" : "Selle d'équitation",
 "OV" : "Riding saddle",
 "Category": "SADDLE",
 "Weight" : 12500,
 "Price" : 1000
  },</v>
      </c>
    </row>
    <row r="48" spans="1:14">
      <c r="A48" s="109" t="s">
        <v>880</v>
      </c>
      <c r="B48" s="109" t="s">
        <v>884</v>
      </c>
      <c r="C48" s="110" t="s">
        <v>38</v>
      </c>
      <c r="D48" s="110" t="s">
        <v>862</v>
      </c>
      <c r="E48" s="56" t="s">
        <v>867</v>
      </c>
      <c r="F48" s="105">
        <f>LEFT(C48,LEN(C48)-3)*IF(RIGHT(C48,2)="po",100,IF(RIGHT(C48,2)="pa",10,1))</f>
        <v>500</v>
      </c>
      <c r="G48" s="105">
        <f>IF(RIGHT(D48,2)="kg",LEFT(D48,LEN(D48)-3)*1000,LEFT(D48,LEN(D48)-2))</f>
        <v>7500</v>
      </c>
      <c r="I48" t="str">
        <f t="shared" si="5"/>
        <v>"Selle de bât": {
 "Name" : "Selle de bât",
 "OV" : "Pack saddle",
 "Category": "SADDLE",
 "Weight" : 7500,
 "Price" : 500
  },</v>
      </c>
    </row>
    <row r="49" spans="1:9">
      <c r="A49" s="111" t="s">
        <v>882</v>
      </c>
      <c r="B49" s="111" t="s">
        <v>885</v>
      </c>
      <c r="C49" s="112" t="s">
        <v>863</v>
      </c>
      <c r="D49" s="112" t="s">
        <v>509</v>
      </c>
      <c r="E49" s="56" t="s">
        <v>867</v>
      </c>
      <c r="F49" s="105">
        <f>LEFT(C49,LEN(C49)-3)*IF(RIGHT(C49,2)="po",100,IF(RIGHT(C49,2)="pa",10,1))</f>
        <v>6000</v>
      </c>
      <c r="G49" s="105">
        <f>IF(RIGHT(D49,2)="kg",LEFT(D49,LEN(D49)-3)*1000,LEFT(D49,LEN(D49)-2))</f>
        <v>20000</v>
      </c>
      <c r="I49" t="str">
        <f t="shared" si="5"/>
        <v>"Selle exotique": {
 "Name" : "Selle exotique",
 "OV" : "Exotic saddle",
 "Category": "SADDLE",
 "Weight" : 20000,
 "Price" : 6000
  },</v>
      </c>
    </row>
    <row r="50" spans="1:9">
      <c r="A50" s="109" t="s">
        <v>881</v>
      </c>
      <c r="B50" s="109" t="s">
        <v>886</v>
      </c>
      <c r="C50" s="110" t="s">
        <v>77</v>
      </c>
      <c r="D50" s="110" t="s">
        <v>864</v>
      </c>
      <c r="E50" s="56" t="s">
        <v>867</v>
      </c>
      <c r="F50" s="105">
        <f>LEFT(C50,LEN(C50)-3)*IF(RIGHT(C50,2)="po",100,IF(RIGHT(C50,2)="pa",10,1))</f>
        <v>2000</v>
      </c>
      <c r="G50" s="105">
        <f>IF(RIGHT(D50,2)="kg",LEFT(D50,LEN(D50)-3)*1000,LEFT(D50,LEN(D50)-2))</f>
        <v>15000</v>
      </c>
      <c r="I50" t="str">
        <f t="shared" si="5"/>
        <v>"Selle militaire": {
 "Name" : "Selle militaire",
 "OV" : "Military saddle",
 "Category": "SADDLE",
 "Weight" : 15000,
 "Price" : 2000
  },</v>
      </c>
    </row>
    <row r="51" spans="1:9">
      <c r="A51" s="111" t="s">
        <v>869</v>
      </c>
      <c r="B51" s="111" t="s">
        <v>845</v>
      </c>
      <c r="C51" s="112" t="s">
        <v>846</v>
      </c>
      <c r="D51" s="112" t="s">
        <v>847</v>
      </c>
      <c r="E51" s="56" t="s">
        <v>619</v>
      </c>
      <c r="F51">
        <v>0</v>
      </c>
      <c r="G51">
        <v>0</v>
      </c>
      <c r="I51" t="str">
        <f t="shared" si="5"/>
        <v>"Barde": {
 "Name" : "Barde",
 "OV" : "Barding",
 "Category": "VEHICLE",
 "Weight" : 0,
 "Price" : 0
  },</v>
      </c>
    </row>
    <row r="52" spans="1:9">
      <c r="A52" s="109" t="s">
        <v>870</v>
      </c>
      <c r="B52" s="109" t="s">
        <v>848</v>
      </c>
      <c r="C52" s="110" t="s">
        <v>729</v>
      </c>
      <c r="D52" s="110" t="s">
        <v>849</v>
      </c>
      <c r="E52" s="56" t="s">
        <v>619</v>
      </c>
      <c r="F52" s="105">
        <f>LEFT(C52,LEN(C52)-3)*IF(RIGHT(C52,2)="po",100,IF(RIGHT(C52,2)="pa",10,1))</f>
        <v>10000</v>
      </c>
      <c r="G52" s="105">
        <f>IF(RIGHT(D52,2)="kg",LEFT(D52,LEN(D52)-3)*1000,LEFT(D52,LEN(D52)-2))</f>
        <v>300000</v>
      </c>
      <c r="I52" t="str">
        <f t="shared" si="5"/>
        <v>"Carrosse": {
 "Name" : "Carrosse",
 "OV" : "Carriage",
 "Category": "VEHICLE",
 "Weight" : 300000,
 "Price" : 10000
  },</v>
      </c>
    </row>
    <row r="53" spans="1:9">
      <c r="A53" s="111" t="s">
        <v>871</v>
      </c>
      <c r="B53" s="111" t="s">
        <v>850</v>
      </c>
      <c r="C53" s="112" t="s">
        <v>851</v>
      </c>
      <c r="D53" s="112" t="s">
        <v>852</v>
      </c>
      <c r="E53" s="56" t="s">
        <v>619</v>
      </c>
      <c r="F53" s="105">
        <f t="shared" ref="F53:F61" si="6">LEFT(C53,LEN(C53)-3)*IF(RIGHT(C53,2)="po",100,IF(RIGHT(C53,2)="pa",10,1))</f>
        <v>25000</v>
      </c>
      <c r="G53" s="105">
        <f t="shared" ref="G53:G61" si="7">IF(RIGHT(D53,2)="kg",LEFT(D53,LEN(D53)-3)*1000,LEFT(D53,LEN(D53)-2))</f>
        <v>50000</v>
      </c>
      <c r="I53" t="str">
        <f t="shared" si="5"/>
        <v>"Char": {
 "Name" : "Char",
 "OV" : "Chariot",
 "Category": "VEHICLE",
 "Weight" : 50000,
 "Price" : 25000
  },</v>
      </c>
    </row>
    <row r="54" spans="1:9">
      <c r="A54" s="109" t="s">
        <v>872</v>
      </c>
      <c r="B54" s="109" t="s">
        <v>853</v>
      </c>
      <c r="C54" s="110" t="s">
        <v>545</v>
      </c>
      <c r="D54" s="110" t="s">
        <v>854</v>
      </c>
      <c r="E54" s="56" t="s">
        <v>619</v>
      </c>
      <c r="F54" s="105">
        <f t="shared" si="6"/>
        <v>3500</v>
      </c>
      <c r="G54" s="105">
        <f t="shared" si="7"/>
        <v>200000</v>
      </c>
      <c r="I54" t="str">
        <f t="shared" si="5"/>
        <v>"Chariot": {
 "Name" : "Chariot",
 "OV" : "Wagon",
 "Category": "VEHICLE",
 "Weight" : 200000,
 "Price" : 3500
  },</v>
      </c>
    </row>
    <row r="55" spans="1:9">
      <c r="A55" s="111" t="s">
        <v>873</v>
      </c>
      <c r="B55" s="111" t="s">
        <v>855</v>
      </c>
      <c r="C55" s="112" t="s">
        <v>87</v>
      </c>
      <c r="D55" s="112" t="s">
        <v>856</v>
      </c>
      <c r="E55" s="56" t="s">
        <v>619</v>
      </c>
      <c r="F55" s="105">
        <f t="shared" si="6"/>
        <v>1500</v>
      </c>
      <c r="G55" s="105">
        <f t="shared" si="7"/>
        <v>100000</v>
      </c>
      <c r="I55" t="str">
        <f t="shared" si="5"/>
        <v>"Charrette": {
 "Name" : "Charrette",
 "OV" : "Cart",
 "Category": "VEHICLE",
 "Weight" : 100000,
 "Price" : 1500
  },</v>
      </c>
    </row>
    <row r="56" spans="1:9">
      <c r="A56" s="111"/>
      <c r="B56" s="111"/>
      <c r="C56" s="112"/>
      <c r="D56" s="112"/>
      <c r="E56" s="119" t="s">
        <v>2975</v>
      </c>
      <c r="F56" s="105"/>
      <c r="G56" s="105"/>
      <c r="H56" s="119" t="str">
        <f>""""&amp;E56&amp;""":  {""Code"": """&amp;E56&amp;""", ""Name"": """&amp;A56&amp;""", ""OV"": """&amp;B56&amp;"""}"</f>
        <v>"VEHICLE_RELATIVE":  {"Code": "VEHICLE_RELATIVE", "Name": "", "OV": ""}</v>
      </c>
    </row>
    <row r="57" spans="1:9">
      <c r="A57" s="109" t="s">
        <v>874</v>
      </c>
      <c r="B57" s="109" t="s">
        <v>857</v>
      </c>
      <c r="C57" s="110" t="s">
        <v>42</v>
      </c>
      <c r="D57" s="110" t="s">
        <v>437</v>
      </c>
      <c r="E57" s="56" t="s">
        <v>2975</v>
      </c>
      <c r="F57" s="105">
        <f t="shared" si="6"/>
        <v>50</v>
      </c>
      <c r="G57" s="105" t="str">
        <f t="shared" si="7"/>
        <v>0</v>
      </c>
      <c r="I57" t="str">
        <f t="shared" si="5"/>
        <v>"Écurie (par jour)": {
 "Name" : "Écurie (par jour)",
 "OV" : "Stabling",
 "Category": "VEHICLE_RELATIVE",
 "Weight" : 0,
 "Price" : 50
  },</v>
      </c>
    </row>
    <row r="58" spans="1:9">
      <c r="A58" s="111" t="s">
        <v>875</v>
      </c>
      <c r="B58" s="111" t="s">
        <v>858</v>
      </c>
      <c r="C58" s="112" t="s">
        <v>636</v>
      </c>
      <c r="D58" s="112" t="s">
        <v>487</v>
      </c>
      <c r="E58" s="56" t="s">
        <v>2975</v>
      </c>
      <c r="F58" s="105">
        <f t="shared" si="6"/>
        <v>400</v>
      </c>
      <c r="G58" s="105">
        <f t="shared" si="7"/>
        <v>4000</v>
      </c>
      <c r="I58" t="str">
        <f t="shared" si="5"/>
        <v>"Fontes": {
 "Name" : "Fontes",
 "OV" : "Saddlebags",
 "Category": "VEHICLE_RELATIVE",
 "Weight" : 4000,
 "Price" : 400
  },</v>
      </c>
    </row>
    <row r="59" spans="1:9">
      <c r="A59" s="109" t="s">
        <v>876</v>
      </c>
      <c r="B59" s="109" t="s">
        <v>859</v>
      </c>
      <c r="C59" s="110" t="s">
        <v>67</v>
      </c>
      <c r="D59" s="110" t="s">
        <v>53</v>
      </c>
      <c r="E59" s="56" t="s">
        <v>2975</v>
      </c>
      <c r="F59" s="105">
        <f t="shared" si="6"/>
        <v>5</v>
      </c>
      <c r="G59" s="105">
        <f t="shared" si="7"/>
        <v>5000</v>
      </c>
      <c r="I59" t="str">
        <f t="shared" si="5"/>
        <v>"Fourrage (par jour)": {
 "Name" : "Fourrage (par jour)",
 "OV" : "Feed",
 "Category": "VEHICLE_RELATIVE",
 "Weight" : 5000,
 "Price" : 5
  },</v>
      </c>
    </row>
    <row r="60" spans="1:9">
      <c r="A60" s="111" t="s">
        <v>877</v>
      </c>
      <c r="B60" s="111" t="s">
        <v>860</v>
      </c>
      <c r="C60" s="112" t="s">
        <v>29</v>
      </c>
      <c r="D60" s="112" t="s">
        <v>28</v>
      </c>
      <c r="E60" s="56" t="s">
        <v>2975</v>
      </c>
      <c r="F60" s="105">
        <f t="shared" si="6"/>
        <v>200</v>
      </c>
      <c r="G60" s="105" t="str">
        <f t="shared" si="7"/>
        <v>500</v>
      </c>
      <c r="I60" t="str">
        <f t="shared" si="5"/>
        <v>"Mors et bride": {
 "Name" : "Mors et bride",
 "OV" : "Bit and bridle",
 "Category": "VEHICLE_RELATIVE",
 "Weight" : 500,
 "Price" : 200
  },</v>
      </c>
    </row>
    <row r="61" spans="1:9">
      <c r="A61" s="230" t="s">
        <v>878</v>
      </c>
      <c r="B61" s="230" t="s">
        <v>865</v>
      </c>
      <c r="C61" s="231" t="s">
        <v>77</v>
      </c>
      <c r="D61" s="231" t="s">
        <v>866</v>
      </c>
      <c r="E61" s="56" t="s">
        <v>619</v>
      </c>
      <c r="F61" s="105">
        <f t="shared" si="6"/>
        <v>2000</v>
      </c>
      <c r="G61" s="105">
        <f t="shared" si="7"/>
        <v>150000</v>
      </c>
      <c r="I61" t="str">
        <f t="shared" si="5"/>
        <v>"Traîneau": {
 "Name" : "Traîneau",
 "OV" : "Sled",
 "Category": "VEHICLE",
 "Weight" : 150000,
 "Price" : 2000
  },</v>
      </c>
    </row>
    <row r="63" spans="1:9">
      <c r="H63" t="str">
        <f>CONCATENATE(H2,",
",H13,",
",H18,",
",H23,",
",H43,",
",H46,",
",H56)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 "OV": ""}</v>
      </c>
      <c r="I63" t="str">
        <f>CONCATENATE(I3,",
",I4,",
",I5,",
",I6,",
",I7,",
",I8,",
",I9,",
",I10,",
",I11,",
",I12,",
",I14,",
",I15,",
",I16,",
",I17,",
",I19,",
",I20,",
",I21,",
",I22,",
",I24,",
",I25,",
",I26,",
",I27,",
",I28,",
",I29,",
",I30,",
",I31,",
",I32,",
",I33,",
",I34,",
",I35,",
",I36,",
",I37,",
",I38,",
",I39,",
",I40,",
",I41,",
",I42,",
",I44,",
",I45,",
",I47,",
",I48,",
",I49,",
",I50,",
",I51,",
",I52,",
",I53,",
",I54,",
",I55,",
",I57,",
",I58,",
",I59,",
",I60,",
",I61)</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v>
      </c>
    </row>
    <row r="65" spans="1:1">
      <c r="A65" s="92"/>
    </row>
    <row r="66" spans="1:1">
      <c r="A66" s="92"/>
    </row>
    <row r="67" spans="1:1">
      <c r="A67" s="92"/>
    </row>
    <row r="68" spans="1:1">
      <c r="A68" s="92"/>
    </row>
    <row r="69" spans="1:1">
      <c r="A69" s="92"/>
    </row>
    <row r="70" spans="1:1">
      <c r="A70" s="230"/>
    </row>
    <row r="71" spans="1:1">
      <c r="A71" s="230"/>
    </row>
    <row r="72" spans="1:1">
      <c r="A72" s="230"/>
    </row>
    <row r="73" spans="1:1">
      <c r="A73" s="230"/>
    </row>
    <row r="74" spans="1:1">
      <c r="A74" s="230"/>
    </row>
    <row r="75" spans="1:1">
      <c r="A75" s="92"/>
    </row>
    <row r="76" spans="1:1">
      <c r="A76" s="9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23</vt:i4>
      </vt:variant>
    </vt:vector>
  </HeadingPairs>
  <TitlesOfParts>
    <vt:vector size="23"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Altérations</vt:lpstr>
      <vt:lpstr>Export global</vt:lpstr>
      <vt:lpstr>Génasis</vt:lpstr>
      <vt:lpstr>Moine</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2020-02-17T15:21:46Z</dcterms:modified>
</cp:coreProperties>
</file>