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HXD\Tot-nghiep\Trang\Code_25-10-21\NguyenThuTrang_528161_61TH1\NguyenThuTrang_528161_61TH1\bin\Debug\"/>
    </mc:Choice>
  </mc:AlternateContent>
  <xr:revisionPtr revIDLastSave="0" documentId="13_ncr:1_{6169A893-549D-401C-9DAF-A3B0C9246252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DaTa" sheetId="1" r:id="rId1"/>
    <sheet name="DaTa (goc)" sheetId="2" r:id="rId2"/>
  </sheets>
  <calcPr calcId="181029"/>
</workbook>
</file>

<file path=xl/calcChain.xml><?xml version="1.0" encoding="utf-8"?>
<calcChain xmlns="http://schemas.openxmlformats.org/spreadsheetml/2006/main">
  <c r="P36" i="1" l="1"/>
  <c r="O36" i="1"/>
  <c r="J26" i="2"/>
  <c r="J25" i="2"/>
  <c r="Q24" i="2"/>
  <c r="P24" i="2"/>
  <c r="O24" i="2"/>
  <c r="J24" i="2"/>
  <c r="Q23" i="2"/>
  <c r="P23" i="2"/>
  <c r="O23" i="2"/>
  <c r="J23" i="2"/>
  <c r="Q22" i="2"/>
  <c r="P22" i="2"/>
  <c r="O22" i="2"/>
  <c r="J22" i="2"/>
  <c r="Q21" i="2"/>
  <c r="P21" i="2"/>
  <c r="O21" i="2"/>
  <c r="Q20" i="2"/>
  <c r="P20" i="2"/>
  <c r="O20" i="2"/>
  <c r="J19" i="2"/>
  <c r="J18" i="2"/>
  <c r="J17" i="2"/>
  <c r="J16" i="2"/>
  <c r="J15" i="2"/>
  <c r="J12" i="2"/>
  <c r="J11" i="2"/>
  <c r="J10" i="2"/>
  <c r="J9" i="2"/>
  <c r="J8" i="2"/>
  <c r="J7" i="2"/>
  <c r="Q20" i="1" l="1"/>
  <c r="P20" i="1"/>
  <c r="O20" i="1"/>
  <c r="Q19" i="1"/>
  <c r="P19" i="1"/>
  <c r="O19" i="1"/>
  <c r="Q18" i="1"/>
  <c r="P18" i="1"/>
  <c r="O18" i="1"/>
  <c r="Q17" i="1"/>
  <c r="P17" i="1"/>
  <c r="O17" i="1"/>
  <c r="Q16" i="1"/>
  <c r="P16" i="1"/>
  <c r="O16" i="1"/>
  <c r="J13" i="1" l="1"/>
  <c r="J10" i="1"/>
  <c r="J9" i="1"/>
  <c r="J8" i="1"/>
  <c r="J7" i="1"/>
  <c r="J6" i="1"/>
  <c r="J5" i="1"/>
  <c r="J22" i="1" l="1"/>
  <c r="J21" i="1"/>
  <c r="J20" i="1"/>
  <c r="J17" i="1" l="1"/>
  <c r="J16" i="1"/>
  <c r="J15" i="1"/>
  <c r="J14" i="1"/>
</calcChain>
</file>

<file path=xl/sharedStrings.xml><?xml version="1.0" encoding="utf-8"?>
<sst xmlns="http://schemas.openxmlformats.org/spreadsheetml/2006/main" count="325" uniqueCount="101">
  <si>
    <t>CONCRETE</t>
  </si>
  <si>
    <t>NAME</t>
  </si>
  <si>
    <r>
      <t>(daN/cm</t>
    </r>
    <r>
      <rPr>
        <i/>
        <vertAlign val="superscript"/>
        <sz val="10"/>
        <color theme="1"/>
        <rFont val="Arial"/>
        <family val="2"/>
      </rPr>
      <t>2</t>
    </r>
    <r>
      <rPr>
        <i/>
        <sz val="10"/>
        <color theme="1"/>
        <rFont val="Arial"/>
        <family val="2"/>
      </rPr>
      <t>)</t>
    </r>
  </si>
  <si>
    <t>Concrete</t>
  </si>
  <si>
    <r>
      <t>R</t>
    </r>
    <r>
      <rPr>
        <b/>
        <vertAlign val="subscript"/>
        <sz val="10"/>
        <color theme="1"/>
        <rFont val="Arial"/>
        <family val="2"/>
      </rPr>
      <t>b</t>
    </r>
    <r>
      <rPr>
        <b/>
        <sz val="10"/>
        <color theme="1"/>
        <rFont val="Arial"/>
        <family val="2"/>
      </rPr>
      <t xml:space="preserve"> = </t>
    </r>
  </si>
  <si>
    <t>B5</t>
  </si>
  <si>
    <r>
      <t>R</t>
    </r>
    <r>
      <rPr>
        <b/>
        <vertAlign val="subscript"/>
        <sz val="10"/>
        <color theme="1"/>
        <rFont val="Arial"/>
        <family val="2"/>
      </rPr>
      <t>bt</t>
    </r>
    <r>
      <rPr>
        <b/>
        <sz val="10"/>
        <color theme="1"/>
        <rFont val="Arial"/>
        <family val="2"/>
      </rPr>
      <t xml:space="preserve"> = </t>
    </r>
  </si>
  <si>
    <r>
      <t>R</t>
    </r>
    <r>
      <rPr>
        <b/>
        <vertAlign val="subscript"/>
        <sz val="10"/>
        <color theme="1"/>
        <rFont val="Arial"/>
        <family val="2"/>
      </rPr>
      <t>b,ser</t>
    </r>
    <r>
      <rPr>
        <b/>
        <sz val="10"/>
        <color theme="1"/>
        <rFont val="Arial"/>
        <family val="2"/>
      </rPr>
      <t xml:space="preserve"> = </t>
    </r>
  </si>
  <si>
    <t>B10</t>
  </si>
  <si>
    <r>
      <t>R</t>
    </r>
    <r>
      <rPr>
        <b/>
        <vertAlign val="subscript"/>
        <sz val="10"/>
        <color theme="1"/>
        <rFont val="Arial"/>
        <family val="2"/>
      </rPr>
      <t>bt,ser</t>
    </r>
    <r>
      <rPr>
        <b/>
        <sz val="10"/>
        <color theme="1"/>
        <rFont val="Arial"/>
        <family val="2"/>
      </rPr>
      <t xml:space="preserve"> = </t>
    </r>
  </si>
  <si>
    <r>
      <t>E</t>
    </r>
    <r>
      <rPr>
        <b/>
        <vertAlign val="subscript"/>
        <sz val="10"/>
        <color theme="1"/>
        <rFont val="Arial"/>
        <family val="2"/>
      </rPr>
      <t>b</t>
    </r>
    <r>
      <rPr>
        <b/>
        <sz val="10"/>
        <color theme="1"/>
        <rFont val="Arial"/>
        <family val="2"/>
      </rPr>
      <t xml:space="preserve"> = </t>
    </r>
  </si>
  <si>
    <t>B15</t>
  </si>
  <si>
    <t>B20</t>
  </si>
  <si>
    <t>Steel</t>
  </si>
  <si>
    <r>
      <t>R</t>
    </r>
    <r>
      <rPr>
        <b/>
        <vertAlign val="subscript"/>
        <sz val="10"/>
        <color theme="1"/>
        <rFont val="Arial"/>
        <family val="2"/>
      </rPr>
      <t>s</t>
    </r>
    <r>
      <rPr>
        <b/>
        <sz val="10"/>
        <color theme="1"/>
        <rFont val="Arial"/>
        <family val="2"/>
      </rPr>
      <t xml:space="preserve"> = </t>
    </r>
  </si>
  <si>
    <t>B25</t>
  </si>
  <si>
    <r>
      <t>R</t>
    </r>
    <r>
      <rPr>
        <b/>
        <vertAlign val="subscript"/>
        <sz val="10"/>
        <color theme="1"/>
        <rFont val="Arial"/>
        <family val="2"/>
      </rPr>
      <t>sc</t>
    </r>
    <r>
      <rPr>
        <b/>
        <sz val="10"/>
        <color theme="1"/>
        <rFont val="Arial"/>
        <family val="2"/>
      </rPr>
      <t xml:space="preserve"> = </t>
    </r>
  </si>
  <si>
    <t>B30</t>
  </si>
  <si>
    <r>
      <t>R</t>
    </r>
    <r>
      <rPr>
        <b/>
        <vertAlign val="subscript"/>
        <sz val="10"/>
        <color theme="1"/>
        <rFont val="Arial"/>
        <family val="2"/>
      </rPr>
      <t>sw</t>
    </r>
    <r>
      <rPr>
        <b/>
        <sz val="10"/>
        <color theme="1"/>
        <rFont val="Arial"/>
        <family val="2"/>
      </rPr>
      <t xml:space="preserve"> = </t>
    </r>
  </si>
  <si>
    <t>B35</t>
  </si>
  <si>
    <r>
      <t>R</t>
    </r>
    <r>
      <rPr>
        <b/>
        <vertAlign val="subscript"/>
        <sz val="10"/>
        <color theme="1"/>
        <rFont val="Arial"/>
        <family val="2"/>
      </rPr>
      <t>s,ser</t>
    </r>
    <r>
      <rPr>
        <b/>
        <sz val="10"/>
        <color theme="1"/>
        <rFont val="Arial"/>
        <family val="2"/>
      </rPr>
      <t xml:space="preserve"> = </t>
    </r>
  </si>
  <si>
    <t>B40</t>
  </si>
  <si>
    <r>
      <t>E</t>
    </r>
    <r>
      <rPr>
        <b/>
        <vertAlign val="subscript"/>
        <sz val="10"/>
        <color theme="1"/>
        <rFont val="Arial"/>
        <family val="2"/>
      </rPr>
      <t>s</t>
    </r>
    <r>
      <rPr>
        <b/>
        <sz val="10"/>
        <color theme="1"/>
        <rFont val="Arial"/>
        <family val="2"/>
      </rPr>
      <t xml:space="preserve"> = </t>
    </r>
  </si>
  <si>
    <t>B45</t>
  </si>
  <si>
    <t>B50</t>
  </si>
  <si>
    <t>B55</t>
  </si>
  <si>
    <t>B60</t>
  </si>
  <si>
    <t>M50</t>
  </si>
  <si>
    <t>M75</t>
  </si>
  <si>
    <t>M100</t>
  </si>
  <si>
    <t>M125</t>
  </si>
  <si>
    <t>M150</t>
  </si>
  <si>
    <t>M200</t>
  </si>
  <si>
    <t>M250</t>
  </si>
  <si>
    <t>M300</t>
  </si>
  <si>
    <t>M350</t>
  </si>
  <si>
    <t>M400</t>
  </si>
  <si>
    <t>M450</t>
  </si>
  <si>
    <t>M500</t>
  </si>
  <si>
    <t>M600</t>
  </si>
  <si>
    <t>M650</t>
  </si>
  <si>
    <t>M700</t>
  </si>
  <si>
    <t>M800</t>
  </si>
  <si>
    <t>STEEL</t>
  </si>
  <si>
    <t>AI</t>
  </si>
  <si>
    <t>AII</t>
  </si>
  <si>
    <t>AIV</t>
  </si>
  <si>
    <t>AV</t>
  </si>
  <si>
    <t>AVI</t>
  </si>
  <si>
    <t>CB300V</t>
  </si>
  <si>
    <t>CB400V</t>
  </si>
  <si>
    <t>CB500V</t>
  </si>
  <si>
    <t>AT-VII</t>
  </si>
  <si>
    <t>A-IIIB</t>
  </si>
  <si>
    <t>CI</t>
  </si>
  <si>
    <t>CII</t>
  </si>
  <si>
    <t>CIV</t>
  </si>
  <si>
    <t>AIII (ϕ10-ϕ40)</t>
  </si>
  <si>
    <t>B3,5</t>
  </si>
  <si>
    <t>B22,5</t>
  </si>
  <si>
    <t>B7,5</t>
  </si>
  <si>
    <t>B12,5</t>
  </si>
  <si>
    <t>-</t>
  </si>
  <si>
    <t>Bê tông</t>
  </si>
  <si>
    <t>Thép dọc</t>
  </si>
  <si>
    <t>Thép đai</t>
  </si>
  <si>
    <r>
      <t>f</t>
    </r>
    <r>
      <rPr>
        <b/>
        <vertAlign val="subscript"/>
        <sz val="10"/>
        <color theme="1"/>
        <rFont val="Arial"/>
        <family val="2"/>
      </rPr>
      <t>ctm</t>
    </r>
    <r>
      <rPr>
        <b/>
        <sz val="10"/>
        <color theme="1"/>
        <rFont val="Arial"/>
        <family val="2"/>
      </rPr>
      <t xml:space="preserve"> = </t>
    </r>
  </si>
  <si>
    <r>
      <t>(N/mm</t>
    </r>
    <r>
      <rPr>
        <i/>
        <vertAlign val="superscript"/>
        <sz val="10"/>
        <color theme="1"/>
        <rFont val="Arial"/>
        <family val="2"/>
      </rPr>
      <t>2</t>
    </r>
    <r>
      <rPr>
        <i/>
        <sz val="10"/>
        <color theme="1"/>
        <rFont val="Arial"/>
        <family val="2"/>
      </rPr>
      <t>)</t>
    </r>
  </si>
  <si>
    <t>CB240T</t>
  </si>
  <si>
    <t>CB300T</t>
  </si>
  <si>
    <r>
      <t>R</t>
    </r>
    <r>
      <rPr>
        <b/>
        <vertAlign val="subscript"/>
        <sz val="13"/>
        <color theme="1"/>
        <rFont val="Times New Roman"/>
        <family val="1"/>
      </rPr>
      <t>b</t>
    </r>
  </si>
  <si>
    <r>
      <t>R</t>
    </r>
    <r>
      <rPr>
        <b/>
        <vertAlign val="subscript"/>
        <sz val="13"/>
        <color theme="1"/>
        <rFont val="Times New Roman"/>
        <family val="1"/>
      </rPr>
      <t>bt</t>
    </r>
  </si>
  <si>
    <r>
      <t>R</t>
    </r>
    <r>
      <rPr>
        <b/>
        <vertAlign val="subscript"/>
        <sz val="13"/>
        <color theme="1"/>
        <rFont val="Times New Roman"/>
        <family val="1"/>
      </rPr>
      <t>b,ser</t>
    </r>
  </si>
  <si>
    <r>
      <t>R</t>
    </r>
    <r>
      <rPr>
        <b/>
        <vertAlign val="subscript"/>
        <sz val="13"/>
        <color theme="1"/>
        <rFont val="Times New Roman"/>
        <family val="1"/>
      </rPr>
      <t>bt,ser</t>
    </r>
  </si>
  <si>
    <r>
      <t>E</t>
    </r>
    <r>
      <rPr>
        <b/>
        <vertAlign val="subscript"/>
        <sz val="13"/>
        <color theme="1"/>
        <rFont val="Times New Roman"/>
        <family val="1"/>
      </rPr>
      <t>b</t>
    </r>
  </si>
  <si>
    <r>
      <t>f</t>
    </r>
    <r>
      <rPr>
        <b/>
        <vertAlign val="subscript"/>
        <sz val="13"/>
        <color theme="1"/>
        <rFont val="Times New Roman"/>
        <family val="1"/>
      </rPr>
      <t>ctm</t>
    </r>
  </si>
  <si>
    <r>
      <t>(daN/cm</t>
    </r>
    <r>
      <rPr>
        <i/>
        <vertAlign val="superscript"/>
        <sz val="13"/>
        <color theme="1"/>
        <rFont val="Times New Roman"/>
        <family val="1"/>
      </rPr>
      <t>2</t>
    </r>
    <r>
      <rPr>
        <i/>
        <sz val="13"/>
        <color theme="1"/>
        <rFont val="Times New Roman"/>
        <family val="1"/>
      </rPr>
      <t>)</t>
    </r>
  </si>
  <si>
    <r>
      <t>(N/mm</t>
    </r>
    <r>
      <rPr>
        <i/>
        <vertAlign val="superscript"/>
        <sz val="13"/>
        <color theme="1"/>
        <rFont val="Times New Roman"/>
        <family val="1"/>
      </rPr>
      <t>2</t>
    </r>
    <r>
      <rPr>
        <i/>
        <sz val="13"/>
        <color theme="1"/>
        <rFont val="Times New Roman"/>
        <family val="1"/>
      </rPr>
      <t>)</t>
    </r>
  </si>
  <si>
    <t>B70</t>
  </si>
  <si>
    <t>B80</t>
  </si>
  <si>
    <t>B90</t>
  </si>
  <si>
    <t>B100</t>
  </si>
  <si>
    <r>
      <t>R</t>
    </r>
    <r>
      <rPr>
        <b/>
        <vertAlign val="subscript"/>
        <sz val="13"/>
        <color theme="1"/>
        <rFont val="Times New Roman"/>
        <family val="1"/>
      </rPr>
      <t>s</t>
    </r>
  </si>
  <si>
    <r>
      <t>R</t>
    </r>
    <r>
      <rPr>
        <b/>
        <vertAlign val="subscript"/>
        <sz val="13"/>
        <color theme="1"/>
        <rFont val="Times New Roman"/>
        <family val="1"/>
      </rPr>
      <t>sc</t>
    </r>
  </si>
  <si>
    <r>
      <t>R</t>
    </r>
    <r>
      <rPr>
        <b/>
        <vertAlign val="subscript"/>
        <sz val="13"/>
        <color theme="1"/>
        <rFont val="Times New Roman"/>
        <family val="1"/>
      </rPr>
      <t>sw</t>
    </r>
  </si>
  <si>
    <r>
      <t>R</t>
    </r>
    <r>
      <rPr>
        <b/>
        <vertAlign val="subscript"/>
        <sz val="13"/>
        <color theme="1"/>
        <rFont val="Times New Roman"/>
        <family val="1"/>
      </rPr>
      <t>s,ser</t>
    </r>
  </si>
  <si>
    <r>
      <t>E</t>
    </r>
    <r>
      <rPr>
        <b/>
        <vertAlign val="subscript"/>
        <sz val="13"/>
        <color theme="1"/>
        <rFont val="Times New Roman"/>
        <family val="1"/>
      </rPr>
      <t>s</t>
    </r>
  </si>
  <si>
    <t>AIII (ϕ6-ϕ8)</t>
  </si>
  <si>
    <t>CIII (ϕ6-ϕ8)</t>
  </si>
  <si>
    <t>CIII (ϕ10-ϕ40)</t>
  </si>
  <si>
    <t>B65</t>
  </si>
  <si>
    <r>
      <t>Biến dạng tương đối của bê tông khi có tác dụng dài hạn của tải trọng, ε</t>
    </r>
    <r>
      <rPr>
        <b/>
        <vertAlign val="subscript"/>
        <sz val="11"/>
        <color theme="1"/>
        <rFont val="Times New Roman"/>
        <family val="1"/>
      </rPr>
      <t>b2</t>
    </r>
  </si>
  <si>
    <r>
      <t>Biến dạng tương đối của bê tông khi có tác dụng ngắn hạn của tải trọng, ε</t>
    </r>
    <r>
      <rPr>
        <b/>
        <vertAlign val="subscript"/>
        <sz val="11"/>
        <color theme="1"/>
        <rFont val="Times New Roman"/>
        <family val="1"/>
      </rPr>
      <t>b2</t>
    </r>
  </si>
  <si>
    <t>RH &lt; 40%</t>
  </si>
  <si>
    <r>
      <t xml:space="preserve">40% </t>
    </r>
    <r>
      <rPr>
        <sz val="11"/>
        <color theme="1"/>
        <rFont val="Calibri"/>
        <family val="2"/>
      </rPr>
      <t>≤</t>
    </r>
    <r>
      <rPr>
        <sz val="11"/>
        <color theme="1"/>
        <rFont val="Times New Roman"/>
        <family val="1"/>
      </rPr>
      <t xml:space="preserve"> RH </t>
    </r>
    <r>
      <rPr>
        <sz val="11"/>
        <color theme="1"/>
        <rFont val="Calibri"/>
        <family val="2"/>
      </rPr>
      <t>≤</t>
    </r>
    <r>
      <rPr>
        <sz val="11"/>
        <color theme="1"/>
        <rFont val="Times New Roman"/>
        <family val="1"/>
      </rPr>
      <t xml:space="preserve"> 75%</t>
    </r>
  </si>
  <si>
    <t>RH &gt; 75%</t>
  </si>
  <si>
    <t>NỘI SUY</t>
  </si>
  <si>
    <t>divL</t>
  </si>
  <si>
    <t>L (m)</t>
  </si>
  <si>
    <t>FORECAST</t>
  </si>
  <si>
    <t>TREND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</si>
</sst>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164" formatCode="_-* #,##0_-;\-* #,##0_-;_-* &quot;-&quot;_-;_-@_-"/>
    <numFmt numFmtId="165" formatCode="&quot;$&quot;#,##0;[Red]\-&quot;$&quot;#,##0"/>
    <numFmt numFmtId="166" formatCode="_-&quot;$&quot;* #,##0_-;\-&quot;$&quot;* #,##0_-;_-&quot;$&quot;* &quot;-&quot;_-;_-@_-"/>
    <numFmt numFmtId="167" formatCode="_-&quot;$&quot;* #,##0.00_-;\-&quot;$&quot;* #,##0.00_-;_-&quot;$&quot;* &quot;-&quot;??_-;_-@_-"/>
    <numFmt numFmtId="168" formatCode="0.000%"/>
    <numFmt numFmtId="169" formatCode="#,##0\ &quot;$&quot;_);[Red]\(#,##0\ &quot;$&quot;\)"/>
    <numFmt numFmtId="170" formatCode="_(* #,##0.00000_);_(* \(#,##0.00000\);_(* &quot;-&quot;??_);_(@_)"/>
    <numFmt numFmtId="171" formatCode="_(* #,##0.000000_);_(* \(#,##0.000000\);_(* &quot;-&quot;??_);_(@_)"/>
    <numFmt numFmtId="172" formatCode="_(* #,##0.0000000_);_(* \(#,##0.0000000\);_(* &quot;-&quot;??_);_(@_)"/>
    <numFmt numFmtId="173" formatCode="&quot;$&quot;###,0&quot;.&quot;00_);[Red]\(&quot;$&quot;###,0&quot;.&quot;00\)"/>
    <numFmt numFmtId="174" formatCode="0.0"/>
    <numFmt numFmtId="175" formatCode="0.0000"/>
  </numFmts>
  <fonts count="4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vertAlign val="subscript"/>
      <sz val="10"/>
      <color theme="1"/>
      <name val="Arial"/>
      <family val="2"/>
    </font>
    <font>
      <i/>
      <sz val="10"/>
      <color theme="1"/>
      <name val="Arial"/>
      <family val="2"/>
    </font>
    <font>
      <i/>
      <vertAlign val="superscript"/>
      <sz val="10"/>
      <color theme="1"/>
      <name val="Arial"/>
      <family val="2"/>
    </font>
    <font>
      <sz val="12"/>
      <color theme="1"/>
      <name val="Times New Roman"/>
      <family val="2"/>
    </font>
    <font>
      <sz val="10"/>
      <name val="Arial"/>
      <family val="2"/>
    </font>
    <font>
      <b/>
      <sz val="12"/>
      <name val="Arial"/>
      <family val="2"/>
    </font>
    <font>
      <sz val="10"/>
      <name val="MS Sans Serif"/>
      <family val="2"/>
    </font>
    <font>
      <sz val="12"/>
      <name val="Arial"/>
      <family val="2"/>
    </font>
    <font>
      <sz val="14"/>
      <name val="뼻뮝"/>
      <family val="3"/>
    </font>
    <font>
      <sz val="12"/>
      <name val="바탕체"/>
      <family val="3"/>
    </font>
    <font>
      <sz val="12"/>
      <name val="뼻뮝"/>
      <family val="3"/>
    </font>
    <font>
      <b/>
      <sz val="9"/>
      <name val="Arial"/>
      <family val="2"/>
    </font>
    <font>
      <sz val="12"/>
      <name val="新細明體"/>
      <charset val="136"/>
    </font>
    <font>
      <sz val="12"/>
      <name val="Courier"/>
      <family val="3"/>
    </font>
    <font>
      <sz val="12"/>
      <name val="VNI-Times"/>
    </font>
    <font>
      <sz val="11"/>
      <name val="돋움"/>
      <family val="3"/>
    </font>
    <font>
      <sz val="10"/>
      <name val="굴림체"/>
      <family val="3"/>
    </font>
    <font>
      <sz val="10"/>
      <name val=" "/>
      <family val="1"/>
      <charset val="136"/>
    </font>
    <font>
      <sz val="12"/>
      <name val="Times New Roman"/>
      <family val="1"/>
    </font>
    <font>
      <sz val="10"/>
      <name val=".VnArial"/>
      <family val="2"/>
    </font>
    <font>
      <sz val="11"/>
      <color theme="1"/>
      <name val="Times New Roman"/>
      <family val="1"/>
    </font>
    <font>
      <b/>
      <sz val="13"/>
      <color theme="1"/>
      <name val="Times New Roman"/>
      <family val="1"/>
    </font>
    <font>
      <b/>
      <vertAlign val="subscript"/>
      <sz val="13"/>
      <color theme="1"/>
      <name val="Times New Roman"/>
      <family val="1"/>
    </font>
    <font>
      <i/>
      <sz val="13"/>
      <color theme="1"/>
      <name val="Times New Roman"/>
      <family val="1"/>
    </font>
    <font>
      <i/>
      <vertAlign val="superscript"/>
      <sz val="13"/>
      <color theme="1"/>
      <name val="Times New Roman"/>
      <family val="1"/>
    </font>
    <font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3"/>
      <name val="Times New Roman"/>
      <family val="1"/>
    </font>
    <font>
      <b/>
      <sz val="11"/>
      <color theme="1"/>
      <name val="Times New Roman"/>
      <family val="1"/>
    </font>
    <font>
      <b/>
      <vertAlign val="subscript"/>
      <sz val="11"/>
      <color theme="1"/>
      <name val="Times New Roman"/>
      <family val="1"/>
    </font>
    <font>
      <sz val="11"/>
      <color theme="1"/>
      <name val="Calibri"/>
      <family val="2"/>
    </font>
    <font>
      <b/>
      <sz val="13"/>
      <color rgb="FFFF0000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b/>
      <sz val="10"/>
      <color theme="1"/>
      <name val="Times New Roman"/>
      <family val="1"/>
    </font>
    <font>
      <b/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39">
    <xf numFmtId="0" fontId="0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9" fillId="0" borderId="11" applyNumberFormat="0" applyAlignment="0" applyProtection="0">
      <alignment horizontal="left" vertical="center"/>
    </xf>
    <xf numFmtId="0" fontId="9" fillId="0" borderId="22">
      <alignment horizontal="left" vertical="center"/>
    </xf>
    <xf numFmtId="38" fontId="10" fillId="0" borderId="0" applyFont="0" applyFill="0" applyBorder="0" applyAlignment="0" applyProtection="0"/>
    <xf numFmtId="40" fontId="10" fillId="0" borderId="0" applyFont="0" applyFill="0" applyBorder="0" applyAlignment="0" applyProtection="0"/>
    <xf numFmtId="169" fontId="10" fillId="0" borderId="0" applyFont="0" applyFill="0" applyBorder="0" applyAlignment="0" applyProtection="0"/>
    <xf numFmtId="173" fontId="10" fillId="0" borderId="0" applyFont="0" applyFill="0" applyBorder="0" applyAlignment="0" applyProtection="0"/>
    <xf numFmtId="0" fontId="11" fillId="0" borderId="0" applyNumberFormat="0" applyFont="0" applyFill="0" applyAlignment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2" fillId="0" borderId="0">
      <alignment vertical="center"/>
    </xf>
    <xf numFmtId="40" fontId="12" fillId="0" borderId="0" applyFont="0" applyFill="0" applyBorder="0" applyAlignment="0" applyProtection="0"/>
    <xf numFmtId="38" fontId="12" fillId="0" borderId="0" applyFont="0" applyFill="0" applyBorder="0" applyAlignment="0" applyProtection="0"/>
    <xf numFmtId="0" fontId="12" fillId="0" borderId="0" applyFont="0" applyFill="0" applyBorder="0" applyAlignment="0" applyProtection="0"/>
    <xf numFmtId="0" fontId="12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14" fillId="0" borderId="0"/>
    <xf numFmtId="172" fontId="18" fillId="0" borderId="0" applyFont="0" applyFill="0" applyBorder="0" applyAlignment="0" applyProtection="0"/>
    <xf numFmtId="168" fontId="19" fillId="0" borderId="0" applyFont="0" applyFill="0" applyBorder="0" applyAlignment="0" applyProtection="0"/>
    <xf numFmtId="171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0" fontId="20" fillId="0" borderId="0"/>
    <xf numFmtId="0" fontId="15" fillId="0" borderId="0" applyProtection="0"/>
    <xf numFmtId="164" fontId="16" fillId="0" borderId="0" applyFont="0" applyFill="0" applyBorder="0" applyAlignment="0" applyProtection="0"/>
    <xf numFmtId="40" fontId="17" fillId="0" borderId="0" applyFont="0" applyFill="0" applyBorder="0" applyAlignment="0" applyProtection="0"/>
    <xf numFmtId="166" fontId="16" fillId="0" borderId="0" applyFont="0" applyFill="0" applyBorder="0" applyAlignment="0" applyProtection="0"/>
    <xf numFmtId="165" fontId="17" fillId="0" borderId="0" applyFont="0" applyFill="0" applyBorder="0" applyAlignment="0" applyProtection="0"/>
    <xf numFmtId="167" fontId="16" fillId="0" borderId="0" applyFont="0" applyFill="0" applyBorder="0" applyAlignment="0" applyProtection="0"/>
    <xf numFmtId="0" fontId="2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19">
    <xf numFmtId="0" fontId="0" fillId="0" borderId="0" xfId="0"/>
    <xf numFmtId="0" fontId="2" fillId="0" borderId="0" xfId="0" applyFont="1"/>
    <xf numFmtId="0" fontId="0" fillId="0" borderId="0" xfId="0"/>
    <xf numFmtId="0" fontId="2" fillId="0" borderId="0" xfId="0" applyFont="1"/>
    <xf numFmtId="0" fontId="2" fillId="0" borderId="8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2" fillId="0" borderId="0" xfId="0" applyFont="1"/>
    <xf numFmtId="0" fontId="2" fillId="0" borderId="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11" fontId="2" fillId="0" borderId="0" xfId="0" applyNumberFormat="1" applyFont="1" applyBorder="1" applyAlignment="1">
      <alignment horizontal="center" vertical="center"/>
    </xf>
    <xf numFmtId="0" fontId="0" fillId="0" borderId="0" xfId="0"/>
    <xf numFmtId="0" fontId="24" fillId="0" borderId="0" xfId="0" applyFont="1"/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/>
    </xf>
    <xf numFmtId="0" fontId="24" fillId="0" borderId="0" xfId="0" applyFont="1" applyAlignment="1">
      <alignment horizontal="center" wrapText="1"/>
    </xf>
    <xf numFmtId="0" fontId="3" fillId="0" borderId="25" xfId="0" applyFont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0" fontId="2" fillId="0" borderId="23" xfId="0" applyFont="1" applyBorder="1"/>
    <xf numFmtId="0" fontId="24" fillId="0" borderId="0" xfId="0" applyFont="1" applyAlignment="1"/>
    <xf numFmtId="0" fontId="24" fillId="0" borderId="0" xfId="0" applyFont="1" applyAlignment="1">
      <alignment vertical="center"/>
    </xf>
    <xf numFmtId="0" fontId="25" fillId="0" borderId="3" xfId="0" applyFont="1" applyBorder="1" applyAlignment="1">
      <alignment horizontal="center" vertical="center"/>
    </xf>
    <xf numFmtId="0" fontId="25" fillId="0" borderId="19" xfId="0" applyFont="1" applyBorder="1" applyAlignment="1">
      <alignment horizontal="center" vertical="center"/>
    </xf>
    <xf numFmtId="0" fontId="25" fillId="0" borderId="4" xfId="0" applyFont="1" applyBorder="1" applyAlignment="1">
      <alignment horizontal="center" vertical="center"/>
    </xf>
    <xf numFmtId="0" fontId="27" fillId="0" borderId="7" xfId="0" applyFont="1" applyBorder="1" applyAlignment="1">
      <alignment horizontal="center" vertical="center"/>
    </xf>
    <xf numFmtId="0" fontId="27" fillId="0" borderId="8" xfId="0" applyFont="1" applyBorder="1" applyAlignment="1">
      <alignment horizontal="center" vertical="center"/>
    </xf>
    <xf numFmtId="0" fontId="27" fillId="0" borderId="9" xfId="0" applyFont="1" applyBorder="1" applyAlignment="1">
      <alignment horizontal="center" vertical="center"/>
    </xf>
    <xf numFmtId="0" fontId="29" fillId="0" borderId="2" xfId="0" applyFont="1" applyBorder="1" applyAlignment="1">
      <alignment horizontal="center" vertical="center"/>
    </xf>
    <xf numFmtId="0" fontId="29" fillId="0" borderId="3" xfId="0" applyFont="1" applyBorder="1" applyAlignment="1">
      <alignment horizontal="center" vertical="center"/>
    </xf>
    <xf numFmtId="174" fontId="29" fillId="0" borderId="4" xfId="0" quotePrefix="1" applyNumberFormat="1" applyFont="1" applyBorder="1" applyAlignment="1">
      <alignment horizontal="center" vertical="center"/>
    </xf>
    <xf numFmtId="0" fontId="29" fillId="0" borderId="5" xfId="0" applyFont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30" fillId="0" borderId="1" xfId="0" applyFont="1" applyBorder="1" applyAlignment="1">
      <alignment horizontal="center" vertical="center"/>
    </xf>
    <xf numFmtId="174" fontId="29" fillId="0" borderId="6" xfId="0" quotePrefix="1" applyNumberFormat="1" applyFont="1" applyBorder="1" applyAlignment="1">
      <alignment horizontal="center" vertical="center"/>
    </xf>
    <xf numFmtId="174" fontId="29" fillId="0" borderId="6" xfId="0" applyNumberFormat="1" applyFont="1" applyBorder="1" applyAlignment="1">
      <alignment horizontal="center" vertical="center"/>
    </xf>
    <xf numFmtId="2" fontId="29" fillId="0" borderId="6" xfId="0" quotePrefix="1" applyNumberFormat="1" applyFont="1" applyBorder="1" applyAlignment="1">
      <alignment horizontal="center" vertical="center"/>
    </xf>
    <xf numFmtId="2" fontId="29" fillId="0" borderId="6" xfId="0" applyNumberFormat="1" applyFont="1" applyBorder="1" applyAlignment="1">
      <alignment horizontal="center" vertical="center"/>
    </xf>
    <xf numFmtId="174" fontId="31" fillId="0" borderId="6" xfId="0" applyNumberFormat="1" applyFont="1" applyBorder="1" applyAlignment="1">
      <alignment horizontal="center" vertical="center"/>
    </xf>
    <xf numFmtId="0" fontId="30" fillId="0" borderId="5" xfId="0" applyFont="1" applyBorder="1" applyAlignment="1">
      <alignment horizontal="center" vertical="center"/>
    </xf>
    <xf numFmtId="174" fontId="30" fillId="0" borderId="6" xfId="0" applyNumberFormat="1" applyFont="1" applyBorder="1" applyAlignment="1">
      <alignment horizontal="center" vertical="center"/>
    </xf>
    <xf numFmtId="0" fontId="29" fillId="0" borderId="7" xfId="0" applyFont="1" applyBorder="1" applyAlignment="1">
      <alignment horizontal="center" vertical="center"/>
    </xf>
    <xf numFmtId="0" fontId="30" fillId="0" borderId="8" xfId="0" applyFont="1" applyBorder="1" applyAlignment="1">
      <alignment horizontal="center" vertical="center"/>
    </xf>
    <xf numFmtId="0" fontId="29" fillId="0" borderId="8" xfId="0" applyFont="1" applyBorder="1" applyAlignment="1">
      <alignment horizontal="center" vertical="center"/>
    </xf>
    <xf numFmtId="174" fontId="29" fillId="0" borderId="9" xfId="0" applyNumberFormat="1" applyFont="1" applyBorder="1" applyAlignment="1">
      <alignment horizontal="center" vertical="center"/>
    </xf>
    <xf numFmtId="0" fontId="25" fillId="0" borderId="17" xfId="0" applyFont="1" applyBorder="1" applyAlignment="1">
      <alignment horizontal="center" vertical="center"/>
    </xf>
    <xf numFmtId="0" fontId="29" fillId="0" borderId="13" xfId="0" applyFont="1" applyBorder="1" applyAlignment="1">
      <alignment horizontal="center" vertical="center"/>
    </xf>
    <xf numFmtId="0" fontId="30" fillId="0" borderId="13" xfId="0" applyFont="1" applyBorder="1" applyAlignment="1">
      <alignment horizontal="center" vertical="center"/>
    </xf>
    <xf numFmtId="0" fontId="25" fillId="0" borderId="15" xfId="0" applyFont="1" applyBorder="1" applyAlignment="1">
      <alignment horizontal="center" vertical="center"/>
    </xf>
    <xf numFmtId="0" fontId="30" fillId="0" borderId="16" xfId="0" applyFont="1" applyBorder="1" applyAlignment="1">
      <alignment horizontal="center" vertical="center"/>
    </xf>
    <xf numFmtId="0" fontId="27" fillId="0" borderId="25" xfId="0" applyFont="1" applyBorder="1" applyAlignment="1">
      <alignment horizontal="center" vertical="center"/>
    </xf>
    <xf numFmtId="0" fontId="27" fillId="0" borderId="21" xfId="0" applyFont="1" applyBorder="1" applyAlignment="1">
      <alignment horizontal="center" vertical="center"/>
    </xf>
    <xf numFmtId="0" fontId="27" fillId="0" borderId="27" xfId="0" applyFont="1" applyBorder="1" applyAlignment="1">
      <alignment horizontal="center" vertical="center"/>
    </xf>
    <xf numFmtId="0" fontId="27" fillId="0" borderId="26" xfId="0" applyFont="1" applyBorder="1" applyAlignment="1">
      <alignment horizontal="center" vertical="center"/>
    </xf>
    <xf numFmtId="0" fontId="25" fillId="0" borderId="28" xfId="0" quotePrefix="1" applyFont="1" applyBorder="1" applyAlignment="1">
      <alignment horizontal="center" vertical="center"/>
    </xf>
    <xf numFmtId="11" fontId="29" fillId="0" borderId="3" xfId="0" applyNumberFormat="1" applyFont="1" applyBorder="1" applyAlignment="1">
      <alignment horizontal="center" vertical="center"/>
    </xf>
    <xf numFmtId="0" fontId="25" fillId="0" borderId="29" xfId="0" quotePrefix="1" applyFont="1" applyBorder="1" applyAlignment="1">
      <alignment horizontal="center" vertical="center"/>
    </xf>
    <xf numFmtId="11" fontId="29" fillId="0" borderId="1" xfId="0" applyNumberFormat="1" applyFont="1" applyBorder="1" applyAlignment="1">
      <alignment horizontal="center" vertical="center"/>
    </xf>
    <xf numFmtId="11" fontId="30" fillId="0" borderId="1" xfId="0" applyNumberFormat="1" applyFont="1" applyBorder="1" applyAlignment="1">
      <alignment horizontal="center" vertical="center"/>
    </xf>
    <xf numFmtId="174" fontId="30" fillId="0" borderId="6" xfId="0" quotePrefix="1" applyNumberFormat="1" applyFont="1" applyBorder="1" applyAlignment="1">
      <alignment horizontal="center" vertical="center"/>
    </xf>
    <xf numFmtId="0" fontId="31" fillId="0" borderId="5" xfId="0" applyFont="1" applyBorder="1" applyAlignment="1">
      <alignment horizontal="center" vertical="center"/>
    </xf>
    <xf numFmtId="0" fontId="31" fillId="0" borderId="1" xfId="0" applyFont="1" applyBorder="1" applyAlignment="1">
      <alignment horizontal="center" vertical="center"/>
    </xf>
    <xf numFmtId="11" fontId="31" fillId="0" borderId="1" xfId="0" applyNumberFormat="1" applyFont="1" applyBorder="1" applyAlignment="1">
      <alignment horizontal="center" vertical="center"/>
    </xf>
    <xf numFmtId="174" fontId="31" fillId="0" borderId="6" xfId="0" quotePrefix="1" applyNumberFormat="1" applyFont="1" applyBorder="1" applyAlignment="1">
      <alignment horizontal="center" vertical="center"/>
    </xf>
    <xf numFmtId="0" fontId="25" fillId="0" borderId="30" xfId="0" quotePrefix="1" applyFont="1" applyBorder="1" applyAlignment="1">
      <alignment horizontal="center" vertical="center"/>
    </xf>
    <xf numFmtId="11" fontId="30" fillId="0" borderId="8" xfId="0" applyNumberFormat="1" applyFont="1" applyBorder="1" applyAlignment="1">
      <alignment horizontal="center" vertical="center"/>
    </xf>
    <xf numFmtId="0" fontId="24" fillId="0" borderId="1" xfId="0" applyFont="1" applyBorder="1" applyAlignment="1">
      <alignment horizontal="center"/>
    </xf>
    <xf numFmtId="0" fontId="25" fillId="0" borderId="5" xfId="0" quotePrefix="1" applyFont="1" applyBorder="1" applyAlignment="1">
      <alignment horizontal="center" vertical="center"/>
    </xf>
    <xf numFmtId="0" fontId="24" fillId="0" borderId="1" xfId="0" applyFont="1" applyBorder="1" applyAlignment="1">
      <alignment horizontal="center" vertical="center"/>
    </xf>
    <xf numFmtId="0" fontId="24" fillId="0" borderId="6" xfId="0" applyFont="1" applyBorder="1" applyAlignment="1">
      <alignment horizontal="center" vertical="center"/>
    </xf>
    <xf numFmtId="175" fontId="24" fillId="0" borderId="1" xfId="0" applyNumberFormat="1" applyFont="1" applyBorder="1" applyAlignment="1">
      <alignment horizontal="center" vertical="center"/>
    </xf>
    <xf numFmtId="175" fontId="24" fillId="0" borderId="6" xfId="0" applyNumberFormat="1" applyFont="1" applyBorder="1" applyAlignment="1">
      <alignment horizontal="center" vertical="center"/>
    </xf>
    <xf numFmtId="0" fontId="25" fillId="0" borderId="7" xfId="0" quotePrefix="1" applyFont="1" applyBorder="1" applyAlignment="1">
      <alignment horizontal="center" vertical="center"/>
    </xf>
    <xf numFmtId="0" fontId="24" fillId="0" borderId="8" xfId="0" applyFont="1" applyBorder="1" applyAlignment="1">
      <alignment horizontal="center" vertical="center"/>
    </xf>
    <xf numFmtId="0" fontId="24" fillId="0" borderId="9" xfId="0" applyFont="1" applyBorder="1" applyAlignment="1">
      <alignment horizontal="center" vertical="center"/>
    </xf>
    <xf numFmtId="0" fontId="25" fillId="0" borderId="15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0" fontId="35" fillId="0" borderId="1" xfId="0" applyFont="1" applyBorder="1" applyAlignment="1">
      <alignment horizontal="center" vertical="center"/>
    </xf>
    <xf numFmtId="0" fontId="35" fillId="0" borderId="8" xfId="0" applyFont="1" applyBorder="1" applyAlignment="1">
      <alignment horizontal="center" vertical="center"/>
    </xf>
    <xf numFmtId="11" fontId="25" fillId="0" borderId="6" xfId="0" applyNumberFormat="1" applyFont="1" applyBorder="1" applyAlignment="1">
      <alignment horizontal="center" vertical="center"/>
    </xf>
    <xf numFmtId="11" fontId="25" fillId="0" borderId="9" xfId="0" applyNumberFormat="1" applyFont="1" applyBorder="1" applyAlignment="1">
      <alignment horizontal="center" vertical="center"/>
    </xf>
    <xf numFmtId="0" fontId="25" fillId="2" borderId="3" xfId="0" applyFont="1" applyFill="1" applyBorder="1" applyAlignment="1">
      <alignment horizontal="center" vertical="center"/>
    </xf>
    <xf numFmtId="0" fontId="25" fillId="2" borderId="19" xfId="0" applyFont="1" applyFill="1" applyBorder="1" applyAlignment="1">
      <alignment horizontal="center" vertical="center"/>
    </xf>
    <xf numFmtId="0" fontId="25" fillId="2" borderId="4" xfId="0" applyFont="1" applyFill="1" applyBorder="1" applyAlignment="1">
      <alignment horizontal="center" vertical="center"/>
    </xf>
    <xf numFmtId="0" fontId="25" fillId="0" borderId="3" xfId="0" applyFont="1" applyFill="1" applyBorder="1" applyAlignment="1">
      <alignment horizontal="center" vertical="center"/>
    </xf>
    <xf numFmtId="0" fontId="25" fillId="2" borderId="2" xfId="0" applyFont="1" applyFill="1" applyBorder="1" applyAlignment="1">
      <alignment horizontal="center" vertical="center"/>
    </xf>
    <xf numFmtId="0" fontId="32" fillId="0" borderId="4" xfId="0" applyFont="1" applyBorder="1" applyAlignment="1">
      <alignment horizontal="center" vertical="center" wrapText="1"/>
    </xf>
    <xf numFmtId="0" fontId="32" fillId="0" borderId="6" xfId="0" applyFont="1" applyBorder="1" applyAlignment="1">
      <alignment horizontal="center" vertical="center" wrapText="1"/>
    </xf>
    <xf numFmtId="0" fontId="25" fillId="0" borderId="10" xfId="0" applyFont="1" applyBorder="1" applyAlignment="1">
      <alignment horizontal="center" vertical="center"/>
    </xf>
    <xf numFmtId="0" fontId="25" fillId="0" borderId="11" xfId="0" applyFont="1" applyBorder="1" applyAlignment="1">
      <alignment horizontal="center" vertical="center"/>
    </xf>
    <xf numFmtId="0" fontId="25" fillId="0" borderId="12" xfId="0" applyFont="1" applyBorder="1" applyAlignment="1">
      <alignment horizontal="center" vertical="center"/>
    </xf>
    <xf numFmtId="0" fontId="25" fillId="0" borderId="24" xfId="0" applyFont="1" applyBorder="1" applyAlignment="1">
      <alignment horizontal="center" vertical="center"/>
    </xf>
    <xf numFmtId="0" fontId="25" fillId="0" borderId="18" xfId="0" applyFont="1" applyBorder="1" applyAlignment="1">
      <alignment horizontal="center" vertical="center"/>
    </xf>
    <xf numFmtId="0" fontId="25" fillId="0" borderId="14" xfId="0" applyFont="1" applyBorder="1" applyAlignment="1">
      <alignment horizontal="center" vertical="center"/>
    </xf>
    <xf numFmtId="0" fontId="25" fillId="0" borderId="15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0" fontId="25" fillId="0" borderId="5" xfId="0" applyFont="1" applyBorder="1" applyAlignment="1">
      <alignment horizontal="center" vertical="center"/>
    </xf>
    <xf numFmtId="0" fontId="32" fillId="0" borderId="3" xfId="0" applyFont="1" applyBorder="1" applyAlignment="1">
      <alignment horizontal="center" vertical="center" wrapText="1"/>
    </xf>
    <xf numFmtId="0" fontId="32" fillId="0" borderId="1" xfId="0" applyFont="1" applyBorder="1" applyAlignment="1">
      <alignment horizontal="center" vertical="center" wrapText="1"/>
    </xf>
    <xf numFmtId="0" fontId="36" fillId="0" borderId="8" xfId="0" applyFont="1" applyBorder="1"/>
    <xf numFmtId="0" fontId="37" fillId="0" borderId="5" xfId="0" applyFont="1" applyBorder="1"/>
    <xf numFmtId="0" fontId="37" fillId="0" borderId="7" xfId="0" applyFont="1" applyBorder="1"/>
    <xf numFmtId="0" fontId="39" fillId="0" borderId="2" xfId="0" applyFont="1" applyBorder="1" applyAlignment="1">
      <alignment horizontal="center"/>
    </xf>
    <xf numFmtId="0" fontId="37" fillId="0" borderId="1" xfId="0" applyFont="1" applyBorder="1"/>
    <xf numFmtId="0" fontId="37" fillId="0" borderId="6" xfId="0" applyFont="1" applyBorder="1"/>
    <xf numFmtId="0" fontId="39" fillId="0" borderId="3" xfId="0" applyFont="1" applyBorder="1" applyAlignment="1">
      <alignment horizontal="center"/>
    </xf>
    <xf numFmtId="0" fontId="37" fillId="2" borderId="1" xfId="0" applyFont="1" applyFill="1" applyBorder="1"/>
    <xf numFmtId="0" fontId="37" fillId="2" borderId="8" xfId="0" applyFont="1" applyFill="1" applyBorder="1"/>
    <xf numFmtId="2" fontId="37" fillId="0" borderId="9" xfId="0" applyNumberFormat="1" applyFont="1" applyBorder="1"/>
    <xf numFmtId="0" fontId="38" fillId="0" borderId="3" xfId="0" applyFont="1" applyBorder="1" applyAlignment="1"/>
    <xf numFmtId="0" fontId="38" fillId="0" borderId="4" xfId="0" applyFont="1" applyBorder="1"/>
  </cellXfs>
  <cellStyles count="39">
    <cellStyle name="Header1" xfId="5" xr:uid="{00000000-0005-0000-0000-000000000000}"/>
    <cellStyle name="Header2" xfId="6" xr:uid="{00000000-0005-0000-0000-000001000000}"/>
    <cellStyle name="Millares [0]_Well Timing" xfId="7" xr:uid="{00000000-0005-0000-0000-000002000000}"/>
    <cellStyle name="Millares_Well Timing" xfId="8" xr:uid="{00000000-0005-0000-0000-000003000000}"/>
    <cellStyle name="Moneda [0]_Well Timing" xfId="9" xr:uid="{00000000-0005-0000-0000-000004000000}"/>
    <cellStyle name="Moneda_Well Timing" xfId="10" xr:uid="{00000000-0005-0000-0000-000005000000}"/>
    <cellStyle name="n" xfId="11" xr:uid="{00000000-0005-0000-0000-000006000000}"/>
    <cellStyle name="Normal" xfId="0" builtinId="0"/>
    <cellStyle name="Normal 18" xfId="33" xr:uid="{00000000-0005-0000-0000-000008000000}"/>
    <cellStyle name="Normal 2" xfId="2" xr:uid="{00000000-0005-0000-0000-000009000000}"/>
    <cellStyle name="Normal 20" xfId="34" xr:uid="{00000000-0005-0000-0000-00000A000000}"/>
    <cellStyle name="Normal 3" xfId="3" xr:uid="{00000000-0005-0000-0000-00000B000000}"/>
    <cellStyle name="Normal 38" xfId="35" xr:uid="{00000000-0005-0000-0000-00000C000000}"/>
    <cellStyle name="Normal 39" xfId="36" xr:uid="{00000000-0005-0000-0000-00000D000000}"/>
    <cellStyle name="Normal 4" xfId="4" xr:uid="{00000000-0005-0000-0000-00000E000000}"/>
    <cellStyle name="Normal 40" xfId="37" xr:uid="{00000000-0005-0000-0000-00000F000000}"/>
    <cellStyle name="Normal 41" xfId="38" xr:uid="{00000000-0005-0000-0000-000010000000}"/>
    <cellStyle name="Normal 5" xfId="1" xr:uid="{00000000-0005-0000-0000-000011000000}"/>
    <cellStyle name="Normal 6" xfId="32" xr:uid="{00000000-0005-0000-0000-000012000000}"/>
    <cellStyle name=" [0.00]_ Att. 1- Cover" xfId="12" xr:uid="{00000000-0005-0000-0000-000013000000}"/>
    <cellStyle name="_ Att. 1- Cover" xfId="13" xr:uid="{00000000-0005-0000-0000-000014000000}"/>
    <cellStyle name="?_ Att. 1- Cover" xfId="14" xr:uid="{00000000-0005-0000-0000-000015000000}"/>
    <cellStyle name="똿뗦먛귟 [0.00]_PRODUCT DETAIL Q1" xfId="15" xr:uid="{00000000-0005-0000-0000-000016000000}"/>
    <cellStyle name="똿뗦먛귟_PRODUCT DETAIL Q1" xfId="16" xr:uid="{00000000-0005-0000-0000-000017000000}"/>
    <cellStyle name="믅됞 [0.00]_PRODUCT DETAIL Q1" xfId="17" xr:uid="{00000000-0005-0000-0000-000018000000}"/>
    <cellStyle name="믅됞_PRODUCT DETAIL Q1" xfId="18" xr:uid="{00000000-0005-0000-0000-000019000000}"/>
    <cellStyle name="백분율_95" xfId="19" xr:uid="{00000000-0005-0000-0000-00001A000000}"/>
    <cellStyle name="뷭?_BOOKSHIP" xfId="20" xr:uid="{00000000-0005-0000-0000-00001B000000}"/>
    <cellStyle name="콤마 [0]_1202" xfId="21" xr:uid="{00000000-0005-0000-0000-00001C000000}"/>
    <cellStyle name="콤마_1202" xfId="22" xr:uid="{00000000-0005-0000-0000-00001D000000}"/>
    <cellStyle name="통화 [0]_1202" xfId="23" xr:uid="{00000000-0005-0000-0000-00001E000000}"/>
    <cellStyle name="통화_1202" xfId="24" xr:uid="{00000000-0005-0000-0000-00001F000000}"/>
    <cellStyle name="표준_(정보부문)월별인원계획" xfId="25" xr:uid="{00000000-0005-0000-0000-000020000000}"/>
    <cellStyle name="一般_99Q3647-ALL-CAS2" xfId="26" xr:uid="{00000000-0005-0000-0000-000021000000}"/>
    <cellStyle name="千分位[0]_Book1" xfId="27" xr:uid="{00000000-0005-0000-0000-000022000000}"/>
    <cellStyle name="千分位_99Q3647-ALL-CAS2" xfId="28" xr:uid="{00000000-0005-0000-0000-000023000000}"/>
    <cellStyle name="貨幣 [0]_Book1" xfId="29" xr:uid="{00000000-0005-0000-0000-000024000000}"/>
    <cellStyle name="貨幣[0]_BRE" xfId="30" xr:uid="{00000000-0005-0000-0000-000025000000}"/>
    <cellStyle name="貨幣_Book1" xfId="31" xr:uid="{00000000-0005-0000-0000-000026000000}"/>
  </cellStyles>
  <dxfs count="0"/>
  <tableStyles count="0" defaultTableStyle="TableStyleMedium2" defaultPivotStyle="PivotStyleLight16"/>
  <colors>
    <mruColors>
      <color rgb="FF000099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55"/>
  <sheetViews>
    <sheetView tabSelected="1" topLeftCell="A4" workbookViewId="0">
      <selection activeCell="O36" sqref="O36"/>
    </sheetView>
  </sheetViews>
  <sheetFormatPr defaultColWidth="10.7109375" defaultRowHeight="18" customHeight="1"/>
  <cols>
    <col min="1" max="1" width="12.7109375" style="1" customWidth="1"/>
    <col min="2" max="5" width="10.7109375" style="1"/>
    <col min="6" max="6" width="12.7109375" style="1" customWidth="1"/>
    <col min="7" max="7" width="10.7109375" style="10"/>
    <col min="8" max="8" width="10.7109375" style="1"/>
    <col min="9" max="9" width="12.7109375" style="1" customWidth="1"/>
    <col min="10" max="12" width="10.7109375" style="1"/>
    <col min="13" max="17" width="10.7109375" style="1" customWidth="1"/>
    <col min="18" max="16384" width="10.7109375" style="1"/>
  </cols>
  <sheetData>
    <row r="1" spans="1:25" ht="18" customHeight="1" thickBot="1">
      <c r="A1" s="94" t="s">
        <v>0</v>
      </c>
      <c r="B1" s="95"/>
      <c r="C1" s="95"/>
      <c r="D1" s="95"/>
      <c r="E1" s="95"/>
      <c r="F1" s="95"/>
      <c r="G1" s="96"/>
      <c r="H1" s="2"/>
      <c r="I1" s="2"/>
      <c r="J1" s="2"/>
      <c r="K1" s="2"/>
      <c r="M1" s="16"/>
      <c r="N1" s="103" t="s">
        <v>1</v>
      </c>
      <c r="O1" s="105" t="s">
        <v>91</v>
      </c>
      <c r="P1" s="105"/>
      <c r="Q1" s="105"/>
      <c r="R1" s="92" t="s">
        <v>92</v>
      </c>
      <c r="S1" s="16"/>
      <c r="T1" s="16"/>
      <c r="U1" s="16"/>
      <c r="V1" s="16"/>
      <c r="W1" s="24"/>
      <c r="X1" s="24"/>
      <c r="Y1" s="24"/>
    </row>
    <row r="2" spans="1:25" ht="18" customHeight="1">
      <c r="A2" s="97" t="s">
        <v>1</v>
      </c>
      <c r="B2" s="91" t="s">
        <v>70</v>
      </c>
      <c r="C2" s="90" t="s">
        <v>71</v>
      </c>
      <c r="D2" s="87" t="s">
        <v>72</v>
      </c>
      <c r="E2" s="87" t="s">
        <v>73</v>
      </c>
      <c r="F2" s="88" t="s">
        <v>74</v>
      </c>
      <c r="G2" s="27" t="s">
        <v>75</v>
      </c>
      <c r="H2" s="2"/>
      <c r="I2" s="2"/>
      <c r="J2" s="2"/>
      <c r="K2" s="2"/>
      <c r="M2" s="16"/>
      <c r="N2" s="104"/>
      <c r="O2" s="106"/>
      <c r="P2" s="106"/>
      <c r="Q2" s="106"/>
      <c r="R2" s="93"/>
      <c r="S2" s="17"/>
      <c r="T2" s="17"/>
      <c r="U2" s="16"/>
      <c r="V2" s="16"/>
      <c r="W2" s="24"/>
      <c r="X2" s="24"/>
      <c r="Y2" s="24"/>
    </row>
    <row r="3" spans="1:25" ht="18" customHeight="1" thickBot="1">
      <c r="A3" s="98"/>
      <c r="B3" s="53" t="s">
        <v>76</v>
      </c>
      <c r="C3" s="54" t="s">
        <v>76</v>
      </c>
      <c r="D3" s="54" t="s">
        <v>76</v>
      </c>
      <c r="E3" s="54" t="s">
        <v>76</v>
      </c>
      <c r="F3" s="55" t="s">
        <v>76</v>
      </c>
      <c r="G3" s="56" t="s">
        <v>77</v>
      </c>
      <c r="H3" s="2"/>
      <c r="M3" s="18"/>
      <c r="N3" s="104"/>
      <c r="O3" s="69" t="s">
        <v>93</v>
      </c>
      <c r="P3" s="69" t="s">
        <v>94</v>
      </c>
      <c r="Q3" s="69" t="s">
        <v>95</v>
      </c>
      <c r="R3" s="93"/>
      <c r="S3" s="18"/>
      <c r="T3" s="16"/>
      <c r="U3" s="16"/>
      <c r="V3" s="16"/>
      <c r="W3" s="24"/>
      <c r="X3" s="24"/>
      <c r="Y3" s="24"/>
    </row>
    <row r="4" spans="1:25" ht="18" customHeight="1" thickBot="1">
      <c r="A4" s="59" t="s">
        <v>61</v>
      </c>
      <c r="B4" s="34">
        <v>75</v>
      </c>
      <c r="C4" s="35">
        <v>6.6</v>
      </c>
      <c r="D4" s="35">
        <v>95</v>
      </c>
      <c r="E4" s="35">
        <v>10</v>
      </c>
      <c r="F4" s="61">
        <v>215000</v>
      </c>
      <c r="G4" s="38">
        <v>1.4</v>
      </c>
      <c r="H4" s="2"/>
      <c r="I4" s="8" t="s">
        <v>17</v>
      </c>
      <c r="J4" s="101" t="s">
        <v>3</v>
      </c>
      <c r="K4" s="102"/>
      <c r="L4" s="22" t="s">
        <v>63</v>
      </c>
      <c r="M4" s="16"/>
      <c r="N4" s="70" t="s">
        <v>61</v>
      </c>
      <c r="O4" s="71">
        <v>5.5999999999999999E-3</v>
      </c>
      <c r="P4" s="71">
        <v>4.7999999999999996E-3</v>
      </c>
      <c r="Q4" s="71">
        <v>4.1999999999999997E-3</v>
      </c>
      <c r="R4" s="72">
        <v>3.5000000000000001E-3</v>
      </c>
      <c r="S4" s="18"/>
      <c r="T4" s="16"/>
      <c r="U4" s="16"/>
      <c r="V4" s="16"/>
      <c r="W4" s="16"/>
      <c r="X4" s="16"/>
      <c r="Y4" s="16"/>
    </row>
    <row r="5" spans="1:25" ht="18" customHeight="1">
      <c r="A5" s="59" t="s">
        <v>11</v>
      </c>
      <c r="B5" s="34">
        <v>85</v>
      </c>
      <c r="C5" s="35">
        <v>7.5</v>
      </c>
      <c r="D5" s="35">
        <v>110</v>
      </c>
      <c r="E5" s="36">
        <v>11</v>
      </c>
      <c r="F5" s="61">
        <v>240000</v>
      </c>
      <c r="G5" s="38">
        <v>1.6</v>
      </c>
      <c r="H5" s="2"/>
      <c r="I5" s="5" t="s">
        <v>4</v>
      </c>
      <c r="J5" s="11">
        <f>VLOOKUP($I$4,$A$4:$G$32,2,0)</f>
        <v>170</v>
      </c>
      <c r="K5" s="7" t="s">
        <v>2</v>
      </c>
      <c r="M5" s="16"/>
      <c r="N5" s="70" t="s">
        <v>11</v>
      </c>
      <c r="O5" s="71">
        <v>5.5999999999999999E-3</v>
      </c>
      <c r="P5" s="71">
        <v>4.7999999999999996E-3</v>
      </c>
      <c r="Q5" s="71">
        <v>4.1999999999999997E-3</v>
      </c>
      <c r="R5" s="72">
        <v>3.5000000000000001E-3</v>
      </c>
      <c r="S5" s="18"/>
      <c r="T5" s="16"/>
      <c r="U5" s="16"/>
      <c r="V5" s="16"/>
      <c r="W5" s="16"/>
      <c r="X5" s="16"/>
      <c r="Y5" s="16"/>
    </row>
    <row r="6" spans="1:25" ht="18" customHeight="1">
      <c r="A6" s="59" t="s">
        <v>12</v>
      </c>
      <c r="B6" s="34">
        <v>115</v>
      </c>
      <c r="C6" s="35">
        <v>9</v>
      </c>
      <c r="D6" s="35">
        <v>150</v>
      </c>
      <c r="E6" s="36">
        <v>13.5</v>
      </c>
      <c r="F6" s="61">
        <v>275000</v>
      </c>
      <c r="G6" s="38">
        <v>1.9</v>
      </c>
      <c r="H6" s="2"/>
      <c r="I6" s="5" t="s">
        <v>6</v>
      </c>
      <c r="J6" s="11">
        <f>VLOOKUP($I$4,$A$4:$G$32,3,0)</f>
        <v>11.5</v>
      </c>
      <c r="K6" s="7" t="s">
        <v>2</v>
      </c>
      <c r="L6" s="10"/>
      <c r="M6" s="16"/>
      <c r="N6" s="70" t="s">
        <v>12</v>
      </c>
      <c r="O6" s="71">
        <v>5.5999999999999999E-3</v>
      </c>
      <c r="P6" s="71">
        <v>4.7999999999999996E-3</v>
      </c>
      <c r="Q6" s="71">
        <v>4.1999999999999997E-3</v>
      </c>
      <c r="R6" s="72">
        <v>3.5000000000000001E-3</v>
      </c>
      <c r="S6" s="18"/>
      <c r="T6" s="16"/>
      <c r="U6" s="16"/>
      <c r="V6" s="16"/>
      <c r="W6" s="16"/>
      <c r="X6" s="16"/>
      <c r="Y6" s="16"/>
    </row>
    <row r="7" spans="1:25" ht="18" customHeight="1">
      <c r="A7" s="59" t="s">
        <v>59</v>
      </c>
      <c r="B7" s="34">
        <v>130</v>
      </c>
      <c r="C7" s="35">
        <v>9.5</v>
      </c>
      <c r="D7" s="35">
        <v>165</v>
      </c>
      <c r="E7" s="36">
        <v>14.5</v>
      </c>
      <c r="F7" s="60">
        <v>285000</v>
      </c>
      <c r="G7" s="39">
        <v>2.0499999999999998</v>
      </c>
      <c r="H7" s="2"/>
      <c r="I7" s="5" t="s">
        <v>7</v>
      </c>
      <c r="J7" s="11">
        <f>VLOOKUP($I$4,$A$4:$G$32,4,0)</f>
        <v>220</v>
      </c>
      <c r="K7" s="7" t="s">
        <v>2</v>
      </c>
      <c r="L7" s="10"/>
      <c r="M7" s="16"/>
      <c r="N7" s="70" t="s">
        <v>59</v>
      </c>
      <c r="O7" s="71">
        <v>5.5999999999999999E-3</v>
      </c>
      <c r="P7" s="71">
        <v>4.7999999999999996E-3</v>
      </c>
      <c r="Q7" s="71">
        <v>4.1999999999999997E-3</v>
      </c>
      <c r="R7" s="72">
        <v>3.5000000000000001E-3</v>
      </c>
      <c r="S7" s="18"/>
      <c r="T7" s="16"/>
      <c r="U7" s="16"/>
      <c r="V7" s="16"/>
      <c r="W7" s="16"/>
      <c r="X7" s="16"/>
      <c r="Y7" s="16"/>
    </row>
    <row r="8" spans="1:25" ht="18" customHeight="1">
      <c r="A8" s="59" t="s">
        <v>15</v>
      </c>
      <c r="B8" s="34">
        <v>145</v>
      </c>
      <c r="C8" s="35">
        <v>10.5</v>
      </c>
      <c r="D8" s="35">
        <v>185</v>
      </c>
      <c r="E8" s="36">
        <v>15.5</v>
      </c>
      <c r="F8" s="60">
        <v>300000</v>
      </c>
      <c r="G8" s="38">
        <v>2.2000000000000002</v>
      </c>
      <c r="H8" s="2"/>
      <c r="I8" s="5" t="s">
        <v>9</v>
      </c>
      <c r="J8" s="11">
        <f>VLOOKUP($I$4,$A$4:$G$32,5,0)</f>
        <v>17.5</v>
      </c>
      <c r="K8" s="7" t="s">
        <v>2</v>
      </c>
      <c r="L8" s="10"/>
      <c r="M8" s="16"/>
      <c r="N8" s="70" t="s">
        <v>15</v>
      </c>
      <c r="O8" s="71">
        <v>5.5999999999999999E-3</v>
      </c>
      <c r="P8" s="71">
        <v>4.7999999999999996E-3</v>
      </c>
      <c r="Q8" s="71">
        <v>4.1999999999999997E-3</v>
      </c>
      <c r="R8" s="72">
        <v>3.5000000000000001E-3</v>
      </c>
      <c r="S8" s="18"/>
      <c r="T8" s="16"/>
      <c r="U8" s="16"/>
      <c r="V8" s="16"/>
      <c r="W8" s="16"/>
      <c r="X8" s="16"/>
      <c r="Y8" s="16"/>
    </row>
    <row r="9" spans="1:25" ht="18" customHeight="1">
      <c r="A9" s="59" t="s">
        <v>17</v>
      </c>
      <c r="B9" s="34">
        <v>170</v>
      </c>
      <c r="C9" s="36">
        <v>11.5</v>
      </c>
      <c r="D9" s="35">
        <v>220</v>
      </c>
      <c r="E9" s="36">
        <v>17.5</v>
      </c>
      <c r="F9" s="60">
        <v>325000</v>
      </c>
      <c r="G9" s="38">
        <v>2.6</v>
      </c>
      <c r="H9" s="2"/>
      <c r="I9" s="20" t="s">
        <v>10</v>
      </c>
      <c r="J9" s="11">
        <f>VLOOKUP($I$4,$A$4:$G$32,6,0)</f>
        <v>325000</v>
      </c>
      <c r="K9" s="21" t="s">
        <v>2</v>
      </c>
      <c r="L9" s="10"/>
      <c r="M9" s="16"/>
      <c r="N9" s="70" t="s">
        <v>17</v>
      </c>
      <c r="O9" s="71">
        <v>5.5999999999999999E-3</v>
      </c>
      <c r="P9" s="71">
        <v>4.7999999999999996E-3</v>
      </c>
      <c r="Q9" s="71">
        <v>4.1999999999999997E-3</v>
      </c>
      <c r="R9" s="72">
        <v>3.5000000000000001E-3</v>
      </c>
      <c r="S9" s="18"/>
      <c r="T9" s="16"/>
      <c r="U9" s="16"/>
      <c r="V9" s="16"/>
      <c r="W9" s="16"/>
      <c r="X9" s="16"/>
      <c r="Y9" s="16"/>
    </row>
    <row r="10" spans="1:25" ht="18" customHeight="1" thickBot="1">
      <c r="A10" s="59" t="s">
        <v>19</v>
      </c>
      <c r="B10" s="34">
        <v>195</v>
      </c>
      <c r="C10" s="35">
        <v>13</v>
      </c>
      <c r="D10" s="35">
        <v>255</v>
      </c>
      <c r="E10" s="35">
        <v>19.5</v>
      </c>
      <c r="F10" s="60">
        <v>345000</v>
      </c>
      <c r="G10" s="38">
        <v>2.9</v>
      </c>
      <c r="H10" s="2"/>
      <c r="I10" s="6" t="s">
        <v>66</v>
      </c>
      <c r="J10" s="4">
        <f>VLOOKUP($I$4,$A$4:$G$32,7,0)</f>
        <v>2.6</v>
      </c>
      <c r="K10" s="9" t="s">
        <v>67</v>
      </c>
      <c r="L10" s="10"/>
      <c r="M10" s="16"/>
      <c r="N10" s="70" t="s">
        <v>19</v>
      </c>
      <c r="O10" s="71">
        <v>5.5999999999999999E-3</v>
      </c>
      <c r="P10" s="71">
        <v>4.7999999999999996E-3</v>
      </c>
      <c r="Q10" s="71">
        <v>4.1999999999999997E-3</v>
      </c>
      <c r="R10" s="72">
        <v>3.5000000000000001E-3</v>
      </c>
      <c r="S10" s="18"/>
      <c r="T10" s="16"/>
      <c r="U10" s="16"/>
      <c r="V10" s="16"/>
      <c r="W10" s="16"/>
      <c r="X10" s="16"/>
      <c r="Y10" s="16"/>
    </row>
    <row r="11" spans="1:25" ht="18" customHeight="1" thickBot="1">
      <c r="A11" s="59" t="s">
        <v>21</v>
      </c>
      <c r="B11" s="34">
        <v>220</v>
      </c>
      <c r="C11" s="35">
        <v>14</v>
      </c>
      <c r="D11" s="35">
        <v>290</v>
      </c>
      <c r="E11" s="35">
        <v>21</v>
      </c>
      <c r="F11" s="60">
        <v>360000</v>
      </c>
      <c r="G11" s="40">
        <v>3.02</v>
      </c>
      <c r="H11" s="2"/>
      <c r="I11" s="10"/>
      <c r="J11" s="10"/>
      <c r="K11" s="10"/>
      <c r="L11" s="10"/>
      <c r="M11" s="16"/>
      <c r="N11" s="70" t="s">
        <v>21</v>
      </c>
      <c r="O11" s="71">
        <v>5.5999999999999999E-3</v>
      </c>
      <c r="P11" s="71">
        <v>4.7999999999999996E-3</v>
      </c>
      <c r="Q11" s="71">
        <v>4.1999999999999997E-3</v>
      </c>
      <c r="R11" s="72">
        <v>3.5000000000000001E-3</v>
      </c>
      <c r="S11" s="18"/>
      <c r="T11" s="16"/>
      <c r="U11" s="16"/>
      <c r="V11" s="16"/>
      <c r="W11" s="16"/>
      <c r="X11" s="16"/>
      <c r="Y11" s="16"/>
    </row>
    <row r="12" spans="1:25" ht="18" customHeight="1" thickBot="1">
      <c r="A12" s="59" t="s">
        <v>23</v>
      </c>
      <c r="B12" s="34">
        <v>250</v>
      </c>
      <c r="C12" s="36">
        <v>15</v>
      </c>
      <c r="D12" s="35">
        <v>320</v>
      </c>
      <c r="E12" s="36">
        <v>22.5</v>
      </c>
      <c r="F12" s="61">
        <v>370000</v>
      </c>
      <c r="G12" s="38">
        <v>3.2</v>
      </c>
      <c r="H12" s="2"/>
      <c r="I12" s="8" t="s">
        <v>51</v>
      </c>
      <c r="J12" s="79" t="s">
        <v>13</v>
      </c>
      <c r="K12" s="80"/>
      <c r="L12" s="22" t="s">
        <v>64</v>
      </c>
      <c r="M12" s="16"/>
      <c r="N12" s="70" t="s">
        <v>23</v>
      </c>
      <c r="O12" s="71">
        <v>5.5999999999999999E-3</v>
      </c>
      <c r="P12" s="71">
        <v>4.7999999999999996E-3</v>
      </c>
      <c r="Q12" s="71">
        <v>4.1999999999999997E-3</v>
      </c>
      <c r="R12" s="72">
        <v>3.5000000000000001E-3</v>
      </c>
      <c r="S12" s="18"/>
      <c r="T12" s="16"/>
      <c r="U12" s="16"/>
      <c r="V12" s="16"/>
      <c r="W12" s="16"/>
      <c r="X12" s="16"/>
      <c r="Y12" s="16"/>
    </row>
    <row r="13" spans="1:25" ht="18" customHeight="1">
      <c r="A13" s="59" t="s">
        <v>24</v>
      </c>
      <c r="B13" s="34">
        <v>275</v>
      </c>
      <c r="C13" s="36">
        <v>16</v>
      </c>
      <c r="D13" s="35">
        <v>360</v>
      </c>
      <c r="E13" s="36">
        <v>24.5</v>
      </c>
      <c r="F13" s="61">
        <v>380000</v>
      </c>
      <c r="G13" s="38">
        <v>3.5</v>
      </c>
      <c r="I13" s="5" t="s">
        <v>14</v>
      </c>
      <c r="J13" s="11">
        <f>VLOOKUP($I$12,$A$37:$F$55,2,0)</f>
        <v>4350</v>
      </c>
      <c r="K13" s="7" t="s">
        <v>2</v>
      </c>
      <c r="L13" s="10"/>
      <c r="M13" s="23"/>
      <c r="N13" s="70" t="s">
        <v>24</v>
      </c>
      <c r="O13" s="71">
        <v>5.5999999999999999E-3</v>
      </c>
      <c r="P13" s="71">
        <v>4.7999999999999996E-3</v>
      </c>
      <c r="Q13" s="71">
        <v>4.1999999999999997E-3</v>
      </c>
      <c r="R13" s="72">
        <v>3.5000000000000001E-3</v>
      </c>
      <c r="S13" s="18"/>
      <c r="T13" s="16"/>
      <c r="U13" s="16"/>
      <c r="V13" s="16"/>
      <c r="W13" s="16"/>
      <c r="X13" s="16"/>
      <c r="Y13" s="16"/>
    </row>
    <row r="14" spans="1:25" ht="18" customHeight="1">
      <c r="A14" s="59" t="s">
        <v>25</v>
      </c>
      <c r="B14" s="34">
        <v>300</v>
      </c>
      <c r="C14" s="36">
        <v>17</v>
      </c>
      <c r="D14" s="35">
        <v>395</v>
      </c>
      <c r="E14" s="36">
        <v>26</v>
      </c>
      <c r="F14" s="61">
        <v>390000</v>
      </c>
      <c r="G14" s="38">
        <v>3.8</v>
      </c>
      <c r="I14" s="5" t="s">
        <v>16</v>
      </c>
      <c r="J14" s="11">
        <f>VLOOKUP($I$12,$A$37:$F$55,3,0)</f>
        <v>4350</v>
      </c>
      <c r="K14" s="7" t="s">
        <v>2</v>
      </c>
      <c r="L14" s="10"/>
      <c r="M14" s="19"/>
      <c r="N14" s="70" t="s">
        <v>25</v>
      </c>
      <c r="O14" s="71">
        <v>5.5999999999999999E-3</v>
      </c>
      <c r="P14" s="71">
        <v>4.7999999999999996E-3</v>
      </c>
      <c r="Q14" s="71">
        <v>4.1999999999999997E-3</v>
      </c>
      <c r="R14" s="72">
        <v>3.5000000000000001E-3</v>
      </c>
      <c r="S14" s="18"/>
      <c r="T14" s="18"/>
      <c r="U14" s="18"/>
      <c r="V14" s="18"/>
      <c r="W14" s="18"/>
      <c r="X14" s="18"/>
      <c r="Y14" s="18"/>
    </row>
    <row r="15" spans="1:25" ht="18" customHeight="1">
      <c r="A15" s="59" t="s">
        <v>26</v>
      </c>
      <c r="B15" s="34">
        <v>330</v>
      </c>
      <c r="C15" s="36">
        <v>18</v>
      </c>
      <c r="D15" s="35">
        <v>430</v>
      </c>
      <c r="E15" s="36">
        <v>27.5</v>
      </c>
      <c r="F15" s="61">
        <v>395000</v>
      </c>
      <c r="G15" s="41">
        <v>4.0999999999999996</v>
      </c>
      <c r="I15" s="5" t="s">
        <v>18</v>
      </c>
      <c r="J15" s="11">
        <f>VLOOKUP($I$12,$A$37:$F$55,4,0)</f>
        <v>3000</v>
      </c>
      <c r="K15" s="7" t="s">
        <v>2</v>
      </c>
      <c r="L15" s="10"/>
      <c r="M15" s="16"/>
      <c r="N15" s="70" t="s">
        <v>26</v>
      </c>
      <c r="O15" s="71">
        <v>5.5999999999999999E-3</v>
      </c>
      <c r="P15" s="71">
        <v>4.7999999999999996E-3</v>
      </c>
      <c r="Q15" s="71">
        <v>4.1999999999999997E-3</v>
      </c>
      <c r="R15" s="72">
        <v>3.5000000000000001E-3</v>
      </c>
      <c r="S15" s="16"/>
      <c r="T15" s="16"/>
      <c r="U15" s="16"/>
      <c r="V15" s="16"/>
      <c r="W15" s="16"/>
      <c r="X15" s="16"/>
      <c r="Y15" s="16"/>
    </row>
    <row r="16" spans="1:25" ht="18" customHeight="1">
      <c r="A16" s="59" t="s">
        <v>90</v>
      </c>
      <c r="B16" s="42">
        <v>350</v>
      </c>
      <c r="C16" s="36">
        <v>18.5</v>
      </c>
      <c r="D16" s="36">
        <v>465</v>
      </c>
      <c r="E16" s="36">
        <v>28.5</v>
      </c>
      <c r="F16" s="61">
        <v>400000</v>
      </c>
      <c r="G16" s="43">
        <v>4.2</v>
      </c>
      <c r="I16" s="5" t="s">
        <v>20</v>
      </c>
      <c r="J16" s="11">
        <f>VLOOKUP($I$12,$A$37:$F$55,5,0)</f>
        <v>5000</v>
      </c>
      <c r="K16" s="7" t="s">
        <v>2</v>
      </c>
      <c r="L16" s="10"/>
      <c r="M16" s="16"/>
      <c r="N16" s="70" t="s">
        <v>90</v>
      </c>
      <c r="O16" s="73">
        <f>$O$15*(270-65)/210</f>
        <v>5.4666666666666665E-3</v>
      </c>
      <c r="P16" s="73">
        <f>$P$15*(270-65)/210</f>
        <v>4.6857142857142852E-3</v>
      </c>
      <c r="Q16" s="73">
        <f>$Q$15*(270-65)/210</f>
        <v>4.1000000000000003E-3</v>
      </c>
      <c r="R16" s="72">
        <v>3.3999999999999998E-3</v>
      </c>
      <c r="S16" s="16"/>
      <c r="T16" s="16"/>
      <c r="U16" s="16"/>
      <c r="V16" s="16"/>
      <c r="W16" s="16"/>
      <c r="X16" s="16"/>
      <c r="Y16" s="16"/>
    </row>
    <row r="17" spans="1:25" ht="18" customHeight="1" thickBot="1">
      <c r="A17" s="59" t="s">
        <v>78</v>
      </c>
      <c r="B17" s="42">
        <v>370</v>
      </c>
      <c r="C17" s="36">
        <v>19</v>
      </c>
      <c r="D17" s="35">
        <v>500</v>
      </c>
      <c r="E17" s="36">
        <v>30</v>
      </c>
      <c r="F17" s="61">
        <v>410000</v>
      </c>
      <c r="G17" s="43">
        <v>4.4000000000000004</v>
      </c>
      <c r="I17" s="6" t="s">
        <v>22</v>
      </c>
      <c r="J17" s="4">
        <f>VLOOKUP($I$12,$A$37:$F$55,6,0)</f>
        <v>2000000</v>
      </c>
      <c r="K17" s="9" t="s">
        <v>2</v>
      </c>
      <c r="L17" s="10"/>
      <c r="M17" s="16"/>
      <c r="N17" s="70" t="s">
        <v>78</v>
      </c>
      <c r="O17" s="73">
        <f>$O$15*(270-70)/210</f>
        <v>5.3333333333333332E-3</v>
      </c>
      <c r="P17" s="73">
        <f>$P$15*(270-70)/210</f>
        <v>4.5714285714285709E-3</v>
      </c>
      <c r="Q17" s="73">
        <f>$Q$15*(270-70)/210</f>
        <v>4.0000000000000001E-3</v>
      </c>
      <c r="R17" s="72">
        <v>3.3E-3</v>
      </c>
      <c r="S17" s="16"/>
      <c r="T17" s="16"/>
      <c r="U17" s="16"/>
      <c r="V17" s="16"/>
      <c r="W17" s="16"/>
      <c r="X17" s="16"/>
      <c r="Y17" s="16"/>
    </row>
    <row r="18" spans="1:25" ht="18" customHeight="1" thickBot="1">
      <c r="A18" s="59" t="s">
        <v>79</v>
      </c>
      <c r="B18" s="42">
        <v>410</v>
      </c>
      <c r="C18" s="36">
        <v>21</v>
      </c>
      <c r="D18" s="35">
        <v>570</v>
      </c>
      <c r="E18" s="36">
        <v>33</v>
      </c>
      <c r="F18" s="61">
        <v>420000</v>
      </c>
      <c r="G18" s="43">
        <v>4.5999999999999996</v>
      </c>
      <c r="I18" s="10"/>
      <c r="J18" s="10"/>
      <c r="K18" s="10"/>
      <c r="L18" s="10"/>
      <c r="M18" s="16"/>
      <c r="N18" s="70" t="s">
        <v>79</v>
      </c>
      <c r="O18" s="73">
        <f>$O$15*(270-80)/210</f>
        <v>5.0666666666666672E-3</v>
      </c>
      <c r="P18" s="73">
        <f>$P$15*(270-80)/210</f>
        <v>4.3428571428571422E-3</v>
      </c>
      <c r="Q18" s="73">
        <f>$Q$15*(270-80)/210</f>
        <v>3.7999999999999996E-3</v>
      </c>
      <c r="R18" s="74">
        <v>3.1333333333333335E-3</v>
      </c>
      <c r="S18" s="16"/>
      <c r="T18" s="16"/>
      <c r="U18" s="16"/>
      <c r="V18" s="16"/>
      <c r="W18" s="16"/>
      <c r="X18" s="16"/>
      <c r="Y18" s="16"/>
    </row>
    <row r="19" spans="1:25" ht="18" customHeight="1" thickBot="1">
      <c r="A19" s="59" t="s">
        <v>80</v>
      </c>
      <c r="B19" s="42">
        <v>440</v>
      </c>
      <c r="C19" s="36">
        <v>21.5</v>
      </c>
      <c r="D19" s="35">
        <v>640</v>
      </c>
      <c r="E19" s="36">
        <v>36</v>
      </c>
      <c r="F19" s="61">
        <v>425000</v>
      </c>
      <c r="G19" s="43">
        <v>4.8</v>
      </c>
      <c r="I19" s="8" t="s">
        <v>49</v>
      </c>
      <c r="J19" s="79" t="s">
        <v>13</v>
      </c>
      <c r="K19" s="80"/>
      <c r="L19" s="22" t="s">
        <v>65</v>
      </c>
      <c r="M19" s="16"/>
      <c r="N19" s="70" t="s">
        <v>80</v>
      </c>
      <c r="O19" s="73">
        <f>$O$15*(270-90)/210</f>
        <v>4.8000000000000004E-3</v>
      </c>
      <c r="P19" s="73">
        <f>$P$15*(270-90)/210</f>
        <v>4.1142857142857136E-3</v>
      </c>
      <c r="Q19" s="73">
        <f>$Q$15*(270-90)/210</f>
        <v>3.5999999999999999E-3</v>
      </c>
      <c r="R19" s="74">
        <v>2.9666666666666665E-3</v>
      </c>
      <c r="S19" s="16"/>
      <c r="T19" s="16"/>
      <c r="U19" s="16"/>
      <c r="V19" s="16"/>
      <c r="W19" s="16"/>
      <c r="X19" s="16"/>
      <c r="Y19" s="16"/>
    </row>
    <row r="20" spans="1:25" ht="18" customHeight="1">
      <c r="A20" s="59" t="s">
        <v>81</v>
      </c>
      <c r="B20" s="42">
        <v>475</v>
      </c>
      <c r="C20" s="36">
        <v>22</v>
      </c>
      <c r="D20" s="35">
        <v>710</v>
      </c>
      <c r="E20" s="36">
        <v>38</v>
      </c>
      <c r="F20" s="61">
        <v>430000</v>
      </c>
      <c r="G20" s="62">
        <v>5</v>
      </c>
      <c r="I20" s="5" t="s">
        <v>14</v>
      </c>
      <c r="J20" s="11">
        <f>VLOOKUP($I$19,$A$37:$F$55,2,0)</f>
        <v>2600</v>
      </c>
      <c r="K20" s="7" t="s">
        <v>2</v>
      </c>
      <c r="L20" s="10"/>
      <c r="M20" s="16"/>
      <c r="N20" s="70" t="s">
        <v>81</v>
      </c>
      <c r="O20" s="73">
        <f>$O$15*(270-100)/210</f>
        <v>4.5333333333333328E-3</v>
      </c>
      <c r="P20" s="73">
        <f>$P$15*(270-100)/210</f>
        <v>3.8857142857142853E-3</v>
      </c>
      <c r="Q20" s="73">
        <f>$Q$15*(270-100)/210</f>
        <v>3.3999999999999998E-3</v>
      </c>
      <c r="R20" s="72">
        <v>2.8E-3</v>
      </c>
      <c r="S20" s="16"/>
      <c r="T20" s="16"/>
      <c r="U20" s="16"/>
      <c r="V20" s="16"/>
      <c r="W20" s="16"/>
      <c r="X20" s="16"/>
      <c r="Y20" s="16"/>
    </row>
    <row r="21" spans="1:25" ht="18" customHeight="1">
      <c r="A21" s="59" t="s">
        <v>31</v>
      </c>
      <c r="B21" s="34">
        <v>75</v>
      </c>
      <c r="C21" s="35">
        <v>6.6</v>
      </c>
      <c r="D21" s="35">
        <v>95</v>
      </c>
      <c r="E21" s="35">
        <v>10</v>
      </c>
      <c r="F21" s="61">
        <v>215000</v>
      </c>
      <c r="G21" s="38">
        <v>1.4</v>
      </c>
      <c r="I21" s="5" t="s">
        <v>16</v>
      </c>
      <c r="J21" s="11">
        <f>VLOOKUP($I$19,$A$37:$F$55,3,0)</f>
        <v>2600</v>
      </c>
      <c r="K21" s="7" t="s">
        <v>2</v>
      </c>
      <c r="L21" s="10"/>
      <c r="N21" s="70" t="s">
        <v>31</v>
      </c>
      <c r="O21" s="71">
        <v>5.5999999999999999E-3</v>
      </c>
      <c r="P21" s="71">
        <v>4.7999999999999996E-3</v>
      </c>
      <c r="Q21" s="71">
        <v>4.1999999999999997E-3</v>
      </c>
      <c r="R21" s="72">
        <v>3.5000000000000001E-3</v>
      </c>
    </row>
    <row r="22" spans="1:25" ht="18" customHeight="1">
      <c r="A22" s="59" t="s">
        <v>32</v>
      </c>
      <c r="B22" s="34">
        <v>85</v>
      </c>
      <c r="C22" s="35">
        <v>7.5</v>
      </c>
      <c r="D22" s="35">
        <v>110</v>
      </c>
      <c r="E22" s="36">
        <v>11</v>
      </c>
      <c r="F22" s="61">
        <v>240000</v>
      </c>
      <c r="G22" s="38">
        <v>1.6</v>
      </c>
      <c r="I22" s="5" t="s">
        <v>18</v>
      </c>
      <c r="J22" s="11">
        <f>VLOOKUP($I$19,$A$37:$F$55,4,0)</f>
        <v>2100</v>
      </c>
      <c r="K22" s="7" t="s">
        <v>2</v>
      </c>
      <c r="L22" s="10"/>
      <c r="N22" s="70" t="s">
        <v>32</v>
      </c>
      <c r="O22" s="71">
        <v>5.5999999999999999E-3</v>
      </c>
      <c r="P22" s="71">
        <v>4.7999999999999996E-3</v>
      </c>
      <c r="Q22" s="71">
        <v>4.1999999999999997E-3</v>
      </c>
      <c r="R22" s="72">
        <v>3.5000000000000001E-3</v>
      </c>
    </row>
    <row r="23" spans="1:25" ht="18" customHeight="1">
      <c r="A23" s="59" t="s">
        <v>33</v>
      </c>
      <c r="B23" s="34">
        <v>115</v>
      </c>
      <c r="C23" s="35">
        <v>9</v>
      </c>
      <c r="D23" s="35">
        <v>150</v>
      </c>
      <c r="E23" s="36">
        <v>13.5</v>
      </c>
      <c r="F23" s="61">
        <v>275000</v>
      </c>
      <c r="G23" s="38">
        <v>1.9</v>
      </c>
      <c r="N23" s="70" t="s">
        <v>33</v>
      </c>
      <c r="O23" s="71">
        <v>5.5999999999999999E-3</v>
      </c>
      <c r="P23" s="71">
        <v>4.7999999999999996E-3</v>
      </c>
      <c r="Q23" s="71">
        <v>4.1999999999999997E-3</v>
      </c>
      <c r="R23" s="72">
        <v>3.5000000000000001E-3</v>
      </c>
    </row>
    <row r="24" spans="1:25" ht="18" customHeight="1">
      <c r="A24" s="59" t="s">
        <v>34</v>
      </c>
      <c r="B24" s="34">
        <v>130</v>
      </c>
      <c r="C24" s="35">
        <v>9.5</v>
      </c>
      <c r="D24" s="35">
        <v>165</v>
      </c>
      <c r="E24" s="36">
        <v>14.5</v>
      </c>
      <c r="F24" s="60">
        <v>285000</v>
      </c>
      <c r="G24" s="40">
        <v>2.0499999999999998</v>
      </c>
      <c r="N24" s="70" t="s">
        <v>34</v>
      </c>
      <c r="O24" s="71">
        <v>5.5999999999999999E-3</v>
      </c>
      <c r="P24" s="71">
        <v>4.7999999999999996E-3</v>
      </c>
      <c r="Q24" s="71">
        <v>4.1999999999999997E-3</v>
      </c>
      <c r="R24" s="72">
        <v>3.5000000000000001E-3</v>
      </c>
    </row>
    <row r="25" spans="1:25" ht="18" customHeight="1">
      <c r="A25" s="59" t="s">
        <v>35</v>
      </c>
      <c r="B25" s="34">
        <v>145</v>
      </c>
      <c r="C25" s="35">
        <v>10.5</v>
      </c>
      <c r="D25" s="35">
        <v>185</v>
      </c>
      <c r="E25" s="36">
        <v>15.5</v>
      </c>
      <c r="F25" s="60">
        <v>300000</v>
      </c>
      <c r="G25" s="38">
        <v>2.2000000000000002</v>
      </c>
      <c r="N25" s="70" t="s">
        <v>35</v>
      </c>
      <c r="O25" s="71">
        <v>5.5999999999999999E-3</v>
      </c>
      <c r="P25" s="71">
        <v>4.7999999999999996E-3</v>
      </c>
      <c r="Q25" s="71">
        <v>4.1999999999999997E-3</v>
      </c>
      <c r="R25" s="72">
        <v>3.5000000000000001E-3</v>
      </c>
    </row>
    <row r="26" spans="1:25" ht="18" customHeight="1">
      <c r="A26" s="59" t="s">
        <v>36</v>
      </c>
      <c r="B26" s="34">
        <v>170</v>
      </c>
      <c r="C26" s="36">
        <v>11.5</v>
      </c>
      <c r="D26" s="35">
        <v>220</v>
      </c>
      <c r="E26" s="36">
        <v>17.5</v>
      </c>
      <c r="F26" s="60">
        <v>325000</v>
      </c>
      <c r="G26" s="38">
        <v>2.6</v>
      </c>
      <c r="N26" s="70" t="s">
        <v>36</v>
      </c>
      <c r="O26" s="71">
        <v>5.5999999999999999E-3</v>
      </c>
      <c r="P26" s="71">
        <v>4.7999999999999996E-3</v>
      </c>
      <c r="Q26" s="71">
        <v>4.1999999999999997E-3</v>
      </c>
      <c r="R26" s="72">
        <v>3.5000000000000001E-3</v>
      </c>
    </row>
    <row r="27" spans="1:25" ht="18" customHeight="1">
      <c r="A27" s="59" t="s">
        <v>37</v>
      </c>
      <c r="B27" s="34">
        <v>195</v>
      </c>
      <c r="C27" s="35">
        <v>13</v>
      </c>
      <c r="D27" s="35">
        <v>255</v>
      </c>
      <c r="E27" s="35">
        <v>19.5</v>
      </c>
      <c r="F27" s="60">
        <v>345000</v>
      </c>
      <c r="G27" s="38">
        <v>2.9</v>
      </c>
      <c r="N27" s="70" t="s">
        <v>37</v>
      </c>
      <c r="O27" s="71">
        <v>5.5999999999999999E-3</v>
      </c>
      <c r="P27" s="71">
        <v>4.7999999999999996E-3</v>
      </c>
      <c r="Q27" s="71">
        <v>4.1999999999999997E-3</v>
      </c>
      <c r="R27" s="72">
        <v>3.5000000000000001E-3</v>
      </c>
    </row>
    <row r="28" spans="1:25" s="10" customFormat="1" ht="18" customHeight="1">
      <c r="A28" s="59" t="s">
        <v>38</v>
      </c>
      <c r="B28" s="34">
        <v>220</v>
      </c>
      <c r="C28" s="35">
        <v>14</v>
      </c>
      <c r="D28" s="35">
        <v>290</v>
      </c>
      <c r="E28" s="35">
        <v>21</v>
      </c>
      <c r="F28" s="60">
        <v>360000</v>
      </c>
      <c r="G28" s="40">
        <v>3.02</v>
      </c>
      <c r="N28" s="70" t="s">
        <v>38</v>
      </c>
      <c r="O28" s="71">
        <v>5.5999999999999999E-3</v>
      </c>
      <c r="P28" s="71">
        <v>4.7999999999999996E-3</v>
      </c>
      <c r="Q28" s="71">
        <v>4.1999999999999997E-3</v>
      </c>
      <c r="R28" s="72">
        <v>3.5000000000000001E-3</v>
      </c>
    </row>
    <row r="29" spans="1:25" s="10" customFormat="1" ht="18" customHeight="1">
      <c r="A29" s="59" t="s">
        <v>39</v>
      </c>
      <c r="B29" s="34">
        <v>250</v>
      </c>
      <c r="C29" s="36">
        <v>15</v>
      </c>
      <c r="D29" s="35">
        <v>320</v>
      </c>
      <c r="E29" s="36">
        <v>22.5</v>
      </c>
      <c r="F29" s="61">
        <v>370000</v>
      </c>
      <c r="G29" s="38">
        <v>3.2</v>
      </c>
      <c r="N29" s="70" t="s">
        <v>39</v>
      </c>
      <c r="O29" s="71">
        <v>5.5999999999999999E-3</v>
      </c>
      <c r="P29" s="71">
        <v>4.7999999999999996E-3</v>
      </c>
      <c r="Q29" s="71">
        <v>4.1999999999999997E-3</v>
      </c>
      <c r="R29" s="72">
        <v>3.5000000000000001E-3</v>
      </c>
    </row>
    <row r="30" spans="1:25" s="10" customFormat="1" ht="18" customHeight="1">
      <c r="A30" s="59" t="s">
        <v>40</v>
      </c>
      <c r="B30" s="34">
        <v>275</v>
      </c>
      <c r="C30" s="36">
        <v>16</v>
      </c>
      <c r="D30" s="35">
        <v>360</v>
      </c>
      <c r="E30" s="36">
        <v>24.5</v>
      </c>
      <c r="F30" s="61">
        <v>380000</v>
      </c>
      <c r="G30" s="38">
        <v>3.5</v>
      </c>
      <c r="N30" s="70" t="s">
        <v>40</v>
      </c>
      <c r="O30" s="71">
        <v>5.5999999999999999E-3</v>
      </c>
      <c r="P30" s="71">
        <v>4.7999999999999996E-3</v>
      </c>
      <c r="Q30" s="71">
        <v>4.1999999999999997E-3</v>
      </c>
      <c r="R30" s="72">
        <v>3.5000000000000001E-3</v>
      </c>
    </row>
    <row r="31" spans="1:25" s="10" customFormat="1" ht="18" customHeight="1">
      <c r="A31" s="59" t="s">
        <v>41</v>
      </c>
      <c r="B31" s="34">
        <v>300</v>
      </c>
      <c r="C31" s="36">
        <v>17</v>
      </c>
      <c r="D31" s="35">
        <v>395</v>
      </c>
      <c r="E31" s="36">
        <v>26</v>
      </c>
      <c r="F31" s="61">
        <v>390000</v>
      </c>
      <c r="G31" s="38">
        <v>3.8</v>
      </c>
      <c r="N31" s="70" t="s">
        <v>41</v>
      </c>
      <c r="O31" s="71">
        <v>5.5999999999999999E-3</v>
      </c>
      <c r="P31" s="71">
        <v>4.7999999999999996E-3</v>
      </c>
      <c r="Q31" s="71">
        <v>4.1999999999999997E-3</v>
      </c>
      <c r="R31" s="72">
        <v>3.5000000000000001E-3</v>
      </c>
    </row>
    <row r="32" spans="1:25" s="10" customFormat="1" ht="18" customHeight="1" thickBot="1">
      <c r="A32" s="67" t="s">
        <v>42</v>
      </c>
      <c r="B32" s="44">
        <v>330</v>
      </c>
      <c r="C32" s="45">
        <v>18</v>
      </c>
      <c r="D32" s="46">
        <v>430</v>
      </c>
      <c r="E32" s="45">
        <v>27.5</v>
      </c>
      <c r="F32" s="68">
        <v>395000</v>
      </c>
      <c r="G32" s="47">
        <v>4.0999999999999996</v>
      </c>
      <c r="N32" s="75" t="s">
        <v>42</v>
      </c>
      <c r="O32" s="76">
        <v>5.5999999999999999E-3</v>
      </c>
      <c r="P32" s="76">
        <v>4.7999999999999996E-3</v>
      </c>
      <c r="Q32" s="76">
        <v>4.1999999999999997E-3</v>
      </c>
      <c r="R32" s="77">
        <v>3.5000000000000001E-3</v>
      </c>
    </row>
    <row r="33" spans="1:16" ht="18" customHeight="1" thickBot="1">
      <c r="A33" s="2"/>
      <c r="B33" s="2"/>
      <c r="C33" s="2"/>
      <c r="D33" s="2"/>
      <c r="E33" s="2"/>
      <c r="F33" s="2"/>
      <c r="G33" s="15"/>
    </row>
    <row r="34" spans="1:16" ht="18" customHeight="1" thickBot="1">
      <c r="A34" s="94" t="s">
        <v>43</v>
      </c>
      <c r="B34" s="95"/>
      <c r="C34" s="95"/>
      <c r="D34" s="95"/>
      <c r="E34" s="95"/>
      <c r="F34" s="96"/>
      <c r="G34" s="12"/>
      <c r="I34" s="110" t="s">
        <v>96</v>
      </c>
      <c r="J34" s="113"/>
      <c r="K34" s="113"/>
      <c r="L34" s="113"/>
      <c r="M34" s="113"/>
      <c r="N34" s="113"/>
      <c r="O34" s="117" t="s">
        <v>99</v>
      </c>
      <c r="P34" s="118" t="s">
        <v>100</v>
      </c>
    </row>
    <row r="35" spans="1:16" ht="18" customHeight="1">
      <c r="A35" s="99" t="s">
        <v>1</v>
      </c>
      <c r="B35" s="91" t="s">
        <v>82</v>
      </c>
      <c r="C35" s="25" t="s">
        <v>83</v>
      </c>
      <c r="D35" s="25" t="s">
        <v>84</v>
      </c>
      <c r="E35" s="25" t="s">
        <v>85</v>
      </c>
      <c r="F35" s="89" t="s">
        <v>86</v>
      </c>
      <c r="G35" s="12"/>
      <c r="I35" s="108" t="s">
        <v>98</v>
      </c>
      <c r="J35" s="111">
        <v>1</v>
      </c>
      <c r="K35" s="111">
        <v>3</v>
      </c>
      <c r="L35" s="111">
        <v>6</v>
      </c>
      <c r="M35" s="111">
        <v>12</v>
      </c>
      <c r="N35" s="111">
        <v>24</v>
      </c>
      <c r="O35" s="114">
        <v>2.5</v>
      </c>
      <c r="P35" s="112">
        <v>10</v>
      </c>
    </row>
    <row r="36" spans="1:16" ht="18" customHeight="1" thickBot="1">
      <c r="A36" s="100"/>
      <c r="B36" s="28" t="s">
        <v>76</v>
      </c>
      <c r="C36" s="29" t="s">
        <v>76</v>
      </c>
      <c r="D36" s="29" t="s">
        <v>76</v>
      </c>
      <c r="E36" s="29" t="s">
        <v>76</v>
      </c>
      <c r="F36" s="30" t="s">
        <v>76</v>
      </c>
      <c r="G36" s="13"/>
      <c r="I36" s="109" t="s">
        <v>97</v>
      </c>
      <c r="J36" s="107">
        <v>120</v>
      </c>
      <c r="K36" s="107">
        <v>150</v>
      </c>
      <c r="L36" s="107">
        <v>200</v>
      </c>
      <c r="M36" s="107">
        <v>250</v>
      </c>
      <c r="N36" s="107">
        <v>300</v>
      </c>
      <c r="O36" s="115">
        <f>_xlfn.FORECAST.LINEAR(O35,J36:N36,J35:N35)</f>
        <v>153.45682613768963</v>
      </c>
      <c r="P36" s="116">
        <f>TREND(J36:N36,J35:N35,P35,TRUE)</f>
        <v>210.03500583430574</v>
      </c>
    </row>
    <row r="37" spans="1:16" ht="18" customHeight="1">
      <c r="A37" s="48" t="s">
        <v>44</v>
      </c>
      <c r="B37" s="49">
        <v>2250</v>
      </c>
      <c r="C37" s="35">
        <v>2250</v>
      </c>
      <c r="D37" s="82">
        <v>1750</v>
      </c>
      <c r="E37" s="35">
        <v>2350</v>
      </c>
      <c r="F37" s="85">
        <v>2100000</v>
      </c>
      <c r="G37" s="14"/>
    </row>
    <row r="38" spans="1:16" ht="18" customHeight="1">
      <c r="A38" s="48" t="s">
        <v>45</v>
      </c>
      <c r="B38" s="49">
        <v>2800</v>
      </c>
      <c r="C38" s="35">
        <v>2800</v>
      </c>
      <c r="D38" s="82">
        <v>2250</v>
      </c>
      <c r="E38" s="35">
        <v>2950</v>
      </c>
      <c r="F38" s="85">
        <v>2100000</v>
      </c>
      <c r="G38" s="14"/>
    </row>
    <row r="39" spans="1:16" s="3" customFormat="1" ht="18" customHeight="1">
      <c r="A39" s="48" t="s">
        <v>87</v>
      </c>
      <c r="B39" s="49">
        <v>3350</v>
      </c>
      <c r="C39" s="35">
        <v>3550</v>
      </c>
      <c r="D39" s="82">
        <v>2850</v>
      </c>
      <c r="E39" s="35">
        <v>3900</v>
      </c>
      <c r="F39" s="85">
        <v>2000000</v>
      </c>
      <c r="G39" s="14"/>
    </row>
    <row r="40" spans="1:16" ht="18" customHeight="1">
      <c r="A40" s="48" t="s">
        <v>57</v>
      </c>
      <c r="B40" s="49">
        <v>3650</v>
      </c>
      <c r="C40" s="35">
        <v>3650</v>
      </c>
      <c r="D40" s="82">
        <v>2900</v>
      </c>
      <c r="E40" s="35">
        <v>3900</v>
      </c>
      <c r="F40" s="85">
        <v>2000000</v>
      </c>
      <c r="G40" s="14"/>
    </row>
    <row r="41" spans="1:16" ht="18" customHeight="1">
      <c r="A41" s="48" t="s">
        <v>46</v>
      </c>
      <c r="B41" s="49">
        <v>5100</v>
      </c>
      <c r="C41" s="35">
        <v>4500</v>
      </c>
      <c r="D41" s="82">
        <v>4050</v>
      </c>
      <c r="E41" s="35">
        <v>5900</v>
      </c>
      <c r="F41" s="85">
        <v>1900000</v>
      </c>
      <c r="G41" s="14"/>
    </row>
    <row r="42" spans="1:16" ht="18" customHeight="1">
      <c r="A42" s="48" t="s">
        <v>47</v>
      </c>
      <c r="B42" s="49">
        <v>6800</v>
      </c>
      <c r="C42" s="35">
        <v>5000</v>
      </c>
      <c r="D42" s="82">
        <v>5450</v>
      </c>
      <c r="E42" s="35">
        <v>7880</v>
      </c>
      <c r="F42" s="85">
        <v>1900000</v>
      </c>
      <c r="G42" s="14"/>
    </row>
    <row r="43" spans="1:16" ht="18" customHeight="1">
      <c r="A43" s="48" t="s">
        <v>48</v>
      </c>
      <c r="B43" s="49">
        <v>8150</v>
      </c>
      <c r="C43" s="35">
        <v>5000</v>
      </c>
      <c r="D43" s="82">
        <v>6500</v>
      </c>
      <c r="E43" s="35">
        <v>9800</v>
      </c>
      <c r="F43" s="85">
        <v>1900000</v>
      </c>
      <c r="G43" s="14"/>
    </row>
    <row r="44" spans="1:16" s="3" customFormat="1" ht="18" customHeight="1">
      <c r="A44" s="48" t="s">
        <v>52</v>
      </c>
      <c r="B44" s="49">
        <v>9800</v>
      </c>
      <c r="C44" s="35">
        <v>5000</v>
      </c>
      <c r="D44" s="82">
        <v>7850</v>
      </c>
      <c r="E44" s="35">
        <v>11750</v>
      </c>
      <c r="F44" s="85">
        <v>1900000</v>
      </c>
      <c r="G44" s="14"/>
    </row>
    <row r="45" spans="1:16" s="3" customFormat="1" ht="18" customHeight="1">
      <c r="A45" s="48" t="s">
        <v>53</v>
      </c>
      <c r="B45" s="49">
        <v>4900</v>
      </c>
      <c r="C45" s="35">
        <v>2000</v>
      </c>
      <c r="D45" s="82">
        <v>3900</v>
      </c>
      <c r="E45" s="35">
        <v>5400</v>
      </c>
      <c r="F45" s="85">
        <v>1800000</v>
      </c>
      <c r="G45" s="14"/>
    </row>
    <row r="46" spans="1:16" s="3" customFormat="1" ht="18" customHeight="1">
      <c r="A46" s="48" t="s">
        <v>54</v>
      </c>
      <c r="B46" s="49">
        <v>2250</v>
      </c>
      <c r="C46" s="35">
        <v>2250</v>
      </c>
      <c r="D46" s="82">
        <v>1750</v>
      </c>
      <c r="E46" s="35">
        <v>2350</v>
      </c>
      <c r="F46" s="85">
        <v>2100000</v>
      </c>
      <c r="G46" s="14"/>
    </row>
    <row r="47" spans="1:16" s="3" customFormat="1" ht="18" customHeight="1">
      <c r="A47" s="48" t="s">
        <v>55</v>
      </c>
      <c r="B47" s="49">
        <v>2800</v>
      </c>
      <c r="C47" s="35">
        <v>2800</v>
      </c>
      <c r="D47" s="82">
        <v>2250</v>
      </c>
      <c r="E47" s="35">
        <v>2950</v>
      </c>
      <c r="F47" s="85">
        <v>2100000</v>
      </c>
      <c r="G47" s="14"/>
    </row>
    <row r="48" spans="1:16" s="3" customFormat="1" ht="18" customHeight="1">
      <c r="A48" s="48" t="s">
        <v>88</v>
      </c>
      <c r="B48" s="49">
        <v>3350</v>
      </c>
      <c r="C48" s="35">
        <v>3550</v>
      </c>
      <c r="D48" s="82">
        <v>2850</v>
      </c>
      <c r="E48" s="35">
        <v>3900</v>
      </c>
      <c r="F48" s="85">
        <v>2000000</v>
      </c>
      <c r="G48" s="14"/>
    </row>
    <row r="49" spans="1:7" s="3" customFormat="1" ht="18" customHeight="1">
      <c r="A49" s="48" t="s">
        <v>89</v>
      </c>
      <c r="B49" s="49">
        <v>3650</v>
      </c>
      <c r="C49" s="35">
        <v>3650</v>
      </c>
      <c r="D49" s="82">
        <v>2900</v>
      </c>
      <c r="E49" s="35">
        <v>3900</v>
      </c>
      <c r="F49" s="85">
        <v>2000000</v>
      </c>
      <c r="G49" s="14"/>
    </row>
    <row r="50" spans="1:7" s="3" customFormat="1" ht="18" customHeight="1">
      <c r="A50" s="48" t="s">
        <v>56</v>
      </c>
      <c r="B50" s="49">
        <v>5100</v>
      </c>
      <c r="C50" s="35">
        <v>4500</v>
      </c>
      <c r="D50" s="82">
        <v>4050</v>
      </c>
      <c r="E50" s="35">
        <v>5900</v>
      </c>
      <c r="F50" s="85">
        <v>1900000</v>
      </c>
      <c r="G50" s="14"/>
    </row>
    <row r="51" spans="1:7" s="10" customFormat="1" ht="18" customHeight="1">
      <c r="A51" s="48" t="s">
        <v>68</v>
      </c>
      <c r="B51" s="50">
        <v>2100</v>
      </c>
      <c r="C51" s="36">
        <v>2100</v>
      </c>
      <c r="D51" s="83">
        <v>1700</v>
      </c>
      <c r="E51" s="35">
        <v>2400</v>
      </c>
      <c r="F51" s="85">
        <v>2000000</v>
      </c>
      <c r="G51" s="14"/>
    </row>
    <row r="52" spans="1:7" s="10" customFormat="1" ht="18" customHeight="1">
      <c r="A52" s="48" t="s">
        <v>69</v>
      </c>
      <c r="B52" s="50">
        <v>2600</v>
      </c>
      <c r="C52" s="36">
        <v>2600</v>
      </c>
      <c r="D52" s="83">
        <v>2100</v>
      </c>
      <c r="E52" s="35">
        <v>3000</v>
      </c>
      <c r="F52" s="85">
        <v>2000000</v>
      </c>
      <c r="G52" s="14"/>
    </row>
    <row r="53" spans="1:7" ht="18" customHeight="1">
      <c r="A53" s="48" t="s">
        <v>49</v>
      </c>
      <c r="B53" s="50">
        <v>2600</v>
      </c>
      <c r="C53" s="36">
        <v>2600</v>
      </c>
      <c r="D53" s="83">
        <v>2100</v>
      </c>
      <c r="E53" s="35">
        <v>3000</v>
      </c>
      <c r="F53" s="85">
        <v>2000000</v>
      </c>
      <c r="G53" s="14"/>
    </row>
    <row r="54" spans="1:7" ht="18" customHeight="1">
      <c r="A54" s="48" t="s">
        <v>50</v>
      </c>
      <c r="B54" s="50">
        <v>3500</v>
      </c>
      <c r="C54" s="36">
        <v>3500</v>
      </c>
      <c r="D54" s="83">
        <v>2800</v>
      </c>
      <c r="E54" s="35">
        <v>4000</v>
      </c>
      <c r="F54" s="85">
        <v>2000000</v>
      </c>
      <c r="G54" s="14"/>
    </row>
    <row r="55" spans="1:7" ht="18" customHeight="1" thickBot="1">
      <c r="A55" s="51" t="s">
        <v>51</v>
      </c>
      <c r="B55" s="52">
        <v>4350</v>
      </c>
      <c r="C55" s="45">
        <v>4350</v>
      </c>
      <c r="D55" s="84">
        <v>3000</v>
      </c>
      <c r="E55" s="46">
        <v>5000</v>
      </c>
      <c r="F55" s="86">
        <v>2000000</v>
      </c>
      <c r="G55" s="14"/>
    </row>
  </sheetData>
  <mergeCells count="9">
    <mergeCell ref="R1:R3"/>
    <mergeCell ref="A1:G1"/>
    <mergeCell ref="A2:A3"/>
    <mergeCell ref="A35:A36"/>
    <mergeCell ref="A34:F34"/>
    <mergeCell ref="J4:K4"/>
    <mergeCell ref="N1:N3"/>
    <mergeCell ref="O1:Q2"/>
    <mergeCell ref="I34:N34"/>
  </mergeCells>
  <dataValidations count="2">
    <dataValidation type="list" allowBlank="1" showInputMessage="1" showErrorMessage="1" sqref="I12 I19" xr:uid="{00000000-0002-0000-0000-000000000000}">
      <formula1>$A$37:$A$55</formula1>
    </dataValidation>
    <dataValidation type="list" allowBlank="1" showInputMessage="1" showErrorMessage="1" sqref="I4" xr:uid="{00000000-0002-0000-0000-000001000000}">
      <formula1>$A$4:$A$27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91CB4-6CCC-4588-A794-C849442B0B3A}">
  <dimension ref="A1:Y63"/>
  <sheetViews>
    <sheetView topLeftCell="A34" workbookViewId="0">
      <selection activeCell="I51" sqref="I51"/>
    </sheetView>
  </sheetViews>
  <sheetFormatPr defaultColWidth="10.7109375" defaultRowHeight="18" customHeight="1"/>
  <cols>
    <col min="1" max="1" width="12.7109375" style="10" customWidth="1"/>
    <col min="2" max="5" width="10.7109375" style="10"/>
    <col min="6" max="6" width="12.7109375" style="10" customWidth="1"/>
    <col min="7" max="8" width="10.7109375" style="10"/>
    <col min="9" max="9" width="12.7109375" style="10" customWidth="1"/>
    <col min="10" max="12" width="10.7109375" style="10"/>
    <col min="13" max="17" width="10.7109375" style="10" customWidth="1"/>
    <col min="18" max="16384" width="10.7109375" style="10"/>
  </cols>
  <sheetData>
    <row r="1" spans="1:25" ht="18" customHeight="1" thickBot="1">
      <c r="A1" s="94" t="s">
        <v>0</v>
      </c>
      <c r="B1" s="95"/>
      <c r="C1" s="95"/>
      <c r="D1" s="95"/>
      <c r="E1" s="95"/>
      <c r="F1" s="95"/>
      <c r="G1" s="96"/>
      <c r="H1" s="15"/>
      <c r="I1" s="15"/>
      <c r="J1" s="15"/>
      <c r="K1" s="15"/>
      <c r="M1" s="16"/>
      <c r="N1" s="103" t="s">
        <v>1</v>
      </c>
      <c r="O1" s="105" t="s">
        <v>91</v>
      </c>
      <c r="P1" s="105"/>
      <c r="Q1" s="105"/>
      <c r="R1" s="92" t="s">
        <v>92</v>
      </c>
      <c r="S1" s="16"/>
      <c r="T1" s="16"/>
      <c r="U1" s="16"/>
      <c r="V1" s="16"/>
      <c r="W1" s="24"/>
      <c r="X1" s="24"/>
      <c r="Y1" s="24"/>
    </row>
    <row r="2" spans="1:25" ht="18" customHeight="1">
      <c r="A2" s="97" t="s">
        <v>1</v>
      </c>
      <c r="B2" s="81" t="s">
        <v>70</v>
      </c>
      <c r="C2" s="25" t="s">
        <v>71</v>
      </c>
      <c r="D2" s="25" t="s">
        <v>72</v>
      </c>
      <c r="E2" s="25" t="s">
        <v>73</v>
      </c>
      <c r="F2" s="26" t="s">
        <v>74</v>
      </c>
      <c r="G2" s="27" t="s">
        <v>75</v>
      </c>
      <c r="H2" s="15"/>
      <c r="I2" s="15"/>
      <c r="J2" s="15"/>
      <c r="K2" s="15"/>
      <c r="M2" s="16"/>
      <c r="N2" s="104"/>
      <c r="O2" s="106"/>
      <c r="P2" s="106"/>
      <c r="Q2" s="106"/>
      <c r="R2" s="93"/>
      <c r="S2" s="17"/>
      <c r="T2" s="17"/>
      <c r="U2" s="16"/>
      <c r="V2" s="16"/>
      <c r="W2" s="24"/>
      <c r="X2" s="24"/>
      <c r="Y2" s="24"/>
    </row>
    <row r="3" spans="1:25" ht="18" customHeight="1" thickBot="1">
      <c r="A3" s="98"/>
      <c r="B3" s="53" t="s">
        <v>76</v>
      </c>
      <c r="C3" s="54" t="s">
        <v>76</v>
      </c>
      <c r="D3" s="54" t="s">
        <v>76</v>
      </c>
      <c r="E3" s="54" t="s">
        <v>76</v>
      </c>
      <c r="F3" s="55" t="s">
        <v>76</v>
      </c>
      <c r="G3" s="56" t="s">
        <v>77</v>
      </c>
      <c r="H3" s="15"/>
      <c r="M3" s="18"/>
      <c r="N3" s="104"/>
      <c r="O3" s="69" t="s">
        <v>93</v>
      </c>
      <c r="P3" s="69" t="s">
        <v>94</v>
      </c>
      <c r="Q3" s="69" t="s">
        <v>95</v>
      </c>
      <c r="R3" s="93"/>
      <c r="S3" s="18"/>
      <c r="T3" s="16"/>
      <c r="U3" s="16"/>
      <c r="V3" s="16"/>
      <c r="W3" s="24"/>
      <c r="X3" s="24"/>
      <c r="Y3" s="24"/>
    </row>
    <row r="4" spans="1:25" ht="18" customHeight="1">
      <c r="A4" s="57" t="s">
        <v>58</v>
      </c>
      <c r="B4" s="31">
        <v>21</v>
      </c>
      <c r="C4" s="32">
        <v>2.6</v>
      </c>
      <c r="D4" s="32">
        <v>27</v>
      </c>
      <c r="E4" s="32">
        <v>3.9</v>
      </c>
      <c r="F4" s="58">
        <v>95000</v>
      </c>
      <c r="G4" s="33" t="s">
        <v>62</v>
      </c>
      <c r="H4" s="15"/>
      <c r="M4" s="16"/>
      <c r="N4" s="70" t="s">
        <v>58</v>
      </c>
      <c r="O4" s="71">
        <v>5.5999999999999999E-3</v>
      </c>
      <c r="P4" s="71">
        <v>4.7999999999999996E-3</v>
      </c>
      <c r="Q4" s="71">
        <v>4.1999999999999997E-3</v>
      </c>
      <c r="R4" s="72">
        <v>3.5000000000000001E-3</v>
      </c>
      <c r="S4" s="18"/>
      <c r="T4" s="16"/>
      <c r="U4" s="16"/>
      <c r="V4" s="16"/>
      <c r="W4" s="16"/>
      <c r="X4" s="16"/>
      <c r="Y4" s="16"/>
    </row>
    <row r="5" spans="1:25" ht="18" customHeight="1" thickBot="1">
      <c r="A5" s="59" t="s">
        <v>5</v>
      </c>
      <c r="B5" s="34">
        <v>28</v>
      </c>
      <c r="C5" s="35">
        <v>3.7</v>
      </c>
      <c r="D5" s="36">
        <v>35</v>
      </c>
      <c r="E5" s="35">
        <v>5.5</v>
      </c>
      <c r="F5" s="60">
        <v>130000</v>
      </c>
      <c r="G5" s="37" t="s">
        <v>62</v>
      </c>
      <c r="H5" s="15"/>
      <c r="M5" s="16"/>
      <c r="N5" s="70" t="s">
        <v>5</v>
      </c>
      <c r="O5" s="71">
        <v>5.5999999999999999E-3</v>
      </c>
      <c r="P5" s="71">
        <v>4.7999999999999996E-3</v>
      </c>
      <c r="Q5" s="71">
        <v>4.1999999999999997E-3</v>
      </c>
      <c r="R5" s="72">
        <v>3.5000000000000001E-3</v>
      </c>
      <c r="S5" s="18"/>
      <c r="T5" s="16"/>
      <c r="U5" s="16"/>
      <c r="V5" s="16"/>
      <c r="W5" s="16"/>
      <c r="X5" s="16"/>
      <c r="Y5" s="16"/>
    </row>
    <row r="6" spans="1:25" ht="18" customHeight="1" thickBot="1">
      <c r="A6" s="59" t="s">
        <v>60</v>
      </c>
      <c r="B6" s="34">
        <v>45</v>
      </c>
      <c r="C6" s="35">
        <v>4.8</v>
      </c>
      <c r="D6" s="35">
        <v>55</v>
      </c>
      <c r="E6" s="35">
        <v>7</v>
      </c>
      <c r="F6" s="60">
        <v>160000</v>
      </c>
      <c r="G6" s="37" t="s">
        <v>62</v>
      </c>
      <c r="H6" s="15"/>
      <c r="I6" s="8" t="s">
        <v>17</v>
      </c>
      <c r="J6" s="101" t="s">
        <v>3</v>
      </c>
      <c r="K6" s="102"/>
      <c r="L6" s="22" t="s">
        <v>63</v>
      </c>
      <c r="M6" s="16"/>
      <c r="N6" s="70" t="s">
        <v>60</v>
      </c>
      <c r="O6" s="71">
        <v>5.5999999999999999E-3</v>
      </c>
      <c r="P6" s="71">
        <v>4.7999999999999996E-3</v>
      </c>
      <c r="Q6" s="71">
        <v>4.1999999999999997E-3</v>
      </c>
      <c r="R6" s="72">
        <v>3.5000000000000001E-3</v>
      </c>
      <c r="S6" s="18"/>
      <c r="T6" s="16"/>
      <c r="U6" s="16"/>
      <c r="V6" s="16"/>
      <c r="W6" s="16"/>
      <c r="X6" s="16"/>
      <c r="Y6" s="16"/>
    </row>
    <row r="7" spans="1:25" ht="18" customHeight="1">
      <c r="A7" s="59" t="s">
        <v>8</v>
      </c>
      <c r="B7" s="34">
        <v>60</v>
      </c>
      <c r="C7" s="36">
        <v>5.6</v>
      </c>
      <c r="D7" s="35">
        <v>75</v>
      </c>
      <c r="E7" s="35">
        <v>8.5</v>
      </c>
      <c r="F7" s="61">
        <v>190000</v>
      </c>
      <c r="G7" s="37" t="s">
        <v>62</v>
      </c>
      <c r="H7" s="15"/>
      <c r="I7" s="5" t="s">
        <v>4</v>
      </c>
      <c r="J7" s="11">
        <f>VLOOKUP($I$6,$A$4:$G$40,2,0)</f>
        <v>170</v>
      </c>
      <c r="K7" s="7" t="s">
        <v>2</v>
      </c>
      <c r="M7" s="16"/>
      <c r="N7" s="70" t="s">
        <v>8</v>
      </c>
      <c r="O7" s="71">
        <v>5.5999999999999999E-3</v>
      </c>
      <c r="P7" s="71">
        <v>4.7999999999999996E-3</v>
      </c>
      <c r="Q7" s="71">
        <v>4.1999999999999997E-3</v>
      </c>
      <c r="R7" s="72">
        <v>3.5000000000000001E-3</v>
      </c>
      <c r="S7" s="18"/>
      <c r="T7" s="16"/>
      <c r="U7" s="16"/>
      <c r="V7" s="16"/>
      <c r="W7" s="16"/>
      <c r="X7" s="16"/>
      <c r="Y7" s="16"/>
    </row>
    <row r="8" spans="1:25" ht="18" customHeight="1">
      <c r="A8" s="59" t="s">
        <v>61</v>
      </c>
      <c r="B8" s="34">
        <v>75</v>
      </c>
      <c r="C8" s="35">
        <v>6.6</v>
      </c>
      <c r="D8" s="35">
        <v>95</v>
      </c>
      <c r="E8" s="35">
        <v>10</v>
      </c>
      <c r="F8" s="61">
        <v>215000</v>
      </c>
      <c r="G8" s="38">
        <v>1.4</v>
      </c>
      <c r="H8" s="15"/>
      <c r="I8" s="5" t="s">
        <v>6</v>
      </c>
      <c r="J8" s="11">
        <f>VLOOKUP($I$6,$A$4:$G$40,3,0)</f>
        <v>11.5</v>
      </c>
      <c r="K8" s="7" t="s">
        <v>2</v>
      </c>
      <c r="M8" s="16"/>
      <c r="N8" s="70" t="s">
        <v>61</v>
      </c>
      <c r="O8" s="71">
        <v>5.5999999999999999E-3</v>
      </c>
      <c r="P8" s="71">
        <v>4.7999999999999996E-3</v>
      </c>
      <c r="Q8" s="71">
        <v>4.1999999999999997E-3</v>
      </c>
      <c r="R8" s="72">
        <v>3.5000000000000001E-3</v>
      </c>
      <c r="S8" s="18"/>
      <c r="T8" s="16"/>
      <c r="U8" s="16"/>
      <c r="V8" s="16"/>
      <c r="W8" s="16"/>
      <c r="X8" s="16"/>
      <c r="Y8" s="16"/>
    </row>
    <row r="9" spans="1:25" ht="18" customHeight="1">
      <c r="A9" s="59" t="s">
        <v>11</v>
      </c>
      <c r="B9" s="34">
        <v>85</v>
      </c>
      <c r="C9" s="35">
        <v>7.5</v>
      </c>
      <c r="D9" s="35">
        <v>110</v>
      </c>
      <c r="E9" s="36">
        <v>11</v>
      </c>
      <c r="F9" s="61">
        <v>240000</v>
      </c>
      <c r="G9" s="38">
        <v>1.6</v>
      </c>
      <c r="H9" s="15"/>
      <c r="I9" s="5" t="s">
        <v>7</v>
      </c>
      <c r="J9" s="11">
        <f>VLOOKUP($I$6,$A$4:$G$40,4,0)</f>
        <v>220</v>
      </c>
      <c r="K9" s="7" t="s">
        <v>2</v>
      </c>
      <c r="M9" s="16"/>
      <c r="N9" s="70" t="s">
        <v>11</v>
      </c>
      <c r="O9" s="71">
        <v>5.5999999999999999E-3</v>
      </c>
      <c r="P9" s="71">
        <v>4.7999999999999996E-3</v>
      </c>
      <c r="Q9" s="71">
        <v>4.1999999999999997E-3</v>
      </c>
      <c r="R9" s="72">
        <v>3.5000000000000001E-3</v>
      </c>
      <c r="S9" s="18"/>
      <c r="T9" s="16"/>
      <c r="U9" s="16"/>
      <c r="V9" s="16"/>
      <c r="W9" s="16"/>
      <c r="X9" s="16"/>
      <c r="Y9" s="16"/>
    </row>
    <row r="10" spans="1:25" ht="18" customHeight="1">
      <c r="A10" s="59" t="s">
        <v>12</v>
      </c>
      <c r="B10" s="34">
        <v>115</v>
      </c>
      <c r="C10" s="35">
        <v>9</v>
      </c>
      <c r="D10" s="35">
        <v>150</v>
      </c>
      <c r="E10" s="36">
        <v>13.5</v>
      </c>
      <c r="F10" s="61">
        <v>275000</v>
      </c>
      <c r="G10" s="38">
        <v>1.9</v>
      </c>
      <c r="H10" s="15"/>
      <c r="I10" s="5" t="s">
        <v>9</v>
      </c>
      <c r="J10" s="11">
        <f>VLOOKUP($I$6,$A$4:$G$40,5,0)</f>
        <v>17.5</v>
      </c>
      <c r="K10" s="7" t="s">
        <v>2</v>
      </c>
      <c r="M10" s="16"/>
      <c r="N10" s="70" t="s">
        <v>12</v>
      </c>
      <c r="O10" s="71">
        <v>5.5999999999999999E-3</v>
      </c>
      <c r="P10" s="71">
        <v>4.7999999999999996E-3</v>
      </c>
      <c r="Q10" s="71">
        <v>4.1999999999999997E-3</v>
      </c>
      <c r="R10" s="72">
        <v>3.5000000000000001E-3</v>
      </c>
      <c r="S10" s="18"/>
      <c r="T10" s="16"/>
      <c r="U10" s="16"/>
      <c r="V10" s="16"/>
      <c r="W10" s="16"/>
      <c r="X10" s="16"/>
      <c r="Y10" s="16"/>
    </row>
    <row r="11" spans="1:25" ht="18" customHeight="1">
      <c r="A11" s="59" t="s">
        <v>59</v>
      </c>
      <c r="B11" s="34">
        <v>130</v>
      </c>
      <c r="C11" s="35">
        <v>9.5</v>
      </c>
      <c r="D11" s="35">
        <v>165</v>
      </c>
      <c r="E11" s="36">
        <v>14.5</v>
      </c>
      <c r="F11" s="60">
        <v>285000</v>
      </c>
      <c r="G11" s="39">
        <v>2.0499999999999998</v>
      </c>
      <c r="H11" s="15"/>
      <c r="I11" s="20" t="s">
        <v>10</v>
      </c>
      <c r="J11" s="11">
        <f>VLOOKUP($I$6,$A$4:$G$40,6,0)</f>
        <v>325000</v>
      </c>
      <c r="K11" s="21" t="s">
        <v>2</v>
      </c>
      <c r="M11" s="16"/>
      <c r="N11" s="70" t="s">
        <v>59</v>
      </c>
      <c r="O11" s="71">
        <v>5.5999999999999999E-3</v>
      </c>
      <c r="P11" s="71">
        <v>4.7999999999999996E-3</v>
      </c>
      <c r="Q11" s="71">
        <v>4.1999999999999997E-3</v>
      </c>
      <c r="R11" s="72">
        <v>3.5000000000000001E-3</v>
      </c>
      <c r="S11" s="18"/>
      <c r="T11" s="16"/>
      <c r="U11" s="16"/>
      <c r="V11" s="16"/>
      <c r="W11" s="16"/>
      <c r="X11" s="16"/>
      <c r="Y11" s="16"/>
    </row>
    <row r="12" spans="1:25" ht="18" customHeight="1" thickBot="1">
      <c r="A12" s="59" t="s">
        <v>15</v>
      </c>
      <c r="B12" s="34">
        <v>145</v>
      </c>
      <c r="C12" s="35">
        <v>10.5</v>
      </c>
      <c r="D12" s="35">
        <v>185</v>
      </c>
      <c r="E12" s="36">
        <v>15.5</v>
      </c>
      <c r="F12" s="60">
        <v>300000</v>
      </c>
      <c r="G12" s="38">
        <v>2.2000000000000002</v>
      </c>
      <c r="H12" s="15"/>
      <c r="I12" s="6" t="s">
        <v>66</v>
      </c>
      <c r="J12" s="4">
        <f>VLOOKUP($I$6,$A$4:$G$40,7,0)</f>
        <v>2.6</v>
      </c>
      <c r="K12" s="9" t="s">
        <v>67</v>
      </c>
      <c r="M12" s="16"/>
      <c r="N12" s="70" t="s">
        <v>15</v>
      </c>
      <c r="O12" s="71">
        <v>5.5999999999999999E-3</v>
      </c>
      <c r="P12" s="71">
        <v>4.7999999999999996E-3</v>
      </c>
      <c r="Q12" s="71">
        <v>4.1999999999999997E-3</v>
      </c>
      <c r="R12" s="72">
        <v>3.5000000000000001E-3</v>
      </c>
      <c r="S12" s="18"/>
      <c r="T12" s="16"/>
      <c r="U12" s="16"/>
      <c r="V12" s="16"/>
      <c r="W12" s="16"/>
      <c r="X12" s="16"/>
      <c r="Y12" s="16"/>
    </row>
    <row r="13" spans="1:25" ht="18" customHeight="1" thickBot="1">
      <c r="A13" s="59" t="s">
        <v>17</v>
      </c>
      <c r="B13" s="34">
        <v>170</v>
      </c>
      <c r="C13" s="36">
        <v>11.5</v>
      </c>
      <c r="D13" s="35">
        <v>220</v>
      </c>
      <c r="E13" s="36">
        <v>17.5</v>
      </c>
      <c r="F13" s="60">
        <v>325000</v>
      </c>
      <c r="G13" s="38">
        <v>2.6</v>
      </c>
      <c r="H13" s="15"/>
      <c r="M13" s="16"/>
      <c r="N13" s="70" t="s">
        <v>17</v>
      </c>
      <c r="O13" s="71">
        <v>5.5999999999999999E-3</v>
      </c>
      <c r="P13" s="71">
        <v>4.7999999999999996E-3</v>
      </c>
      <c r="Q13" s="71">
        <v>4.1999999999999997E-3</v>
      </c>
      <c r="R13" s="72">
        <v>3.5000000000000001E-3</v>
      </c>
      <c r="S13" s="18"/>
      <c r="T13" s="16"/>
      <c r="U13" s="16"/>
      <c r="V13" s="16"/>
      <c r="W13" s="16"/>
      <c r="X13" s="16"/>
      <c r="Y13" s="16"/>
    </row>
    <row r="14" spans="1:25" ht="18" customHeight="1" thickBot="1">
      <c r="A14" s="59" t="s">
        <v>19</v>
      </c>
      <c r="B14" s="34">
        <v>195</v>
      </c>
      <c r="C14" s="35">
        <v>13</v>
      </c>
      <c r="D14" s="35">
        <v>255</v>
      </c>
      <c r="E14" s="35">
        <v>19.5</v>
      </c>
      <c r="F14" s="60">
        <v>345000</v>
      </c>
      <c r="G14" s="38">
        <v>2.9</v>
      </c>
      <c r="H14" s="15"/>
      <c r="I14" s="8" t="s">
        <v>51</v>
      </c>
      <c r="J14" s="101" t="s">
        <v>13</v>
      </c>
      <c r="K14" s="102"/>
      <c r="L14" s="22" t="s">
        <v>64</v>
      </c>
      <c r="M14" s="16"/>
      <c r="N14" s="70" t="s">
        <v>19</v>
      </c>
      <c r="O14" s="71">
        <v>5.5999999999999999E-3</v>
      </c>
      <c r="P14" s="71">
        <v>4.7999999999999996E-3</v>
      </c>
      <c r="Q14" s="71">
        <v>4.1999999999999997E-3</v>
      </c>
      <c r="R14" s="72">
        <v>3.5000000000000001E-3</v>
      </c>
      <c r="S14" s="18"/>
      <c r="T14" s="16"/>
      <c r="U14" s="16"/>
      <c r="V14" s="16"/>
      <c r="W14" s="16"/>
      <c r="X14" s="16"/>
      <c r="Y14" s="16"/>
    </row>
    <row r="15" spans="1:25" ht="18" customHeight="1">
      <c r="A15" s="59" t="s">
        <v>21</v>
      </c>
      <c r="B15" s="34">
        <v>220</v>
      </c>
      <c r="C15" s="35">
        <v>14</v>
      </c>
      <c r="D15" s="35">
        <v>290</v>
      </c>
      <c r="E15" s="35">
        <v>21</v>
      </c>
      <c r="F15" s="60">
        <v>360000</v>
      </c>
      <c r="G15" s="40">
        <v>3.02</v>
      </c>
      <c r="H15" s="15"/>
      <c r="I15" s="5" t="s">
        <v>14</v>
      </c>
      <c r="J15" s="11">
        <f>VLOOKUP($I$14,$A$45:$F$63,2,0)</f>
        <v>4350</v>
      </c>
      <c r="K15" s="7" t="s">
        <v>2</v>
      </c>
      <c r="M15" s="16"/>
      <c r="N15" s="70" t="s">
        <v>21</v>
      </c>
      <c r="O15" s="71">
        <v>5.5999999999999999E-3</v>
      </c>
      <c r="P15" s="71">
        <v>4.7999999999999996E-3</v>
      </c>
      <c r="Q15" s="71">
        <v>4.1999999999999997E-3</v>
      </c>
      <c r="R15" s="72">
        <v>3.5000000000000001E-3</v>
      </c>
      <c r="S15" s="18"/>
      <c r="T15" s="16"/>
      <c r="U15" s="16"/>
      <c r="V15" s="16"/>
      <c r="W15" s="16"/>
      <c r="X15" s="16"/>
      <c r="Y15" s="16"/>
    </row>
    <row r="16" spans="1:25" ht="18" customHeight="1">
      <c r="A16" s="59" t="s">
        <v>23</v>
      </c>
      <c r="B16" s="34">
        <v>250</v>
      </c>
      <c r="C16" s="36">
        <v>15</v>
      </c>
      <c r="D16" s="35">
        <v>320</v>
      </c>
      <c r="E16" s="36">
        <v>22.5</v>
      </c>
      <c r="F16" s="61">
        <v>370000</v>
      </c>
      <c r="G16" s="38">
        <v>3.2</v>
      </c>
      <c r="H16" s="15"/>
      <c r="I16" s="5" t="s">
        <v>16</v>
      </c>
      <c r="J16" s="11">
        <f>VLOOKUP($I$14,$A$45:$F$63,3,0)</f>
        <v>4350</v>
      </c>
      <c r="K16" s="7" t="s">
        <v>2</v>
      </c>
      <c r="M16" s="16"/>
      <c r="N16" s="70" t="s">
        <v>23</v>
      </c>
      <c r="O16" s="71">
        <v>5.5999999999999999E-3</v>
      </c>
      <c r="P16" s="71">
        <v>4.7999999999999996E-3</v>
      </c>
      <c r="Q16" s="71">
        <v>4.1999999999999997E-3</v>
      </c>
      <c r="R16" s="72">
        <v>3.5000000000000001E-3</v>
      </c>
      <c r="S16" s="18"/>
      <c r="T16" s="16"/>
      <c r="U16" s="16"/>
      <c r="V16" s="16"/>
      <c r="W16" s="16"/>
      <c r="X16" s="16"/>
      <c r="Y16" s="16"/>
    </row>
    <row r="17" spans="1:25" ht="18" customHeight="1">
      <c r="A17" s="59" t="s">
        <v>24</v>
      </c>
      <c r="B17" s="34">
        <v>275</v>
      </c>
      <c r="C17" s="36">
        <v>16</v>
      </c>
      <c r="D17" s="35">
        <v>360</v>
      </c>
      <c r="E17" s="36">
        <v>24.5</v>
      </c>
      <c r="F17" s="61">
        <v>380000</v>
      </c>
      <c r="G17" s="38">
        <v>3.5</v>
      </c>
      <c r="I17" s="5" t="s">
        <v>18</v>
      </c>
      <c r="J17" s="11">
        <f>VLOOKUP($I$14,$A$45:$F$63,4,0)</f>
        <v>3000</v>
      </c>
      <c r="K17" s="7" t="s">
        <v>2</v>
      </c>
      <c r="M17" s="23"/>
      <c r="N17" s="70" t="s">
        <v>24</v>
      </c>
      <c r="O17" s="71">
        <v>5.5999999999999999E-3</v>
      </c>
      <c r="P17" s="71">
        <v>4.7999999999999996E-3</v>
      </c>
      <c r="Q17" s="71">
        <v>4.1999999999999997E-3</v>
      </c>
      <c r="R17" s="72">
        <v>3.5000000000000001E-3</v>
      </c>
      <c r="S17" s="18"/>
      <c r="T17" s="16"/>
      <c r="U17" s="16"/>
      <c r="V17" s="16"/>
      <c r="W17" s="16"/>
      <c r="X17" s="16"/>
      <c r="Y17" s="16"/>
    </row>
    <row r="18" spans="1:25" ht="18" customHeight="1">
      <c r="A18" s="59" t="s">
        <v>25</v>
      </c>
      <c r="B18" s="34">
        <v>300</v>
      </c>
      <c r="C18" s="36">
        <v>17</v>
      </c>
      <c r="D18" s="35">
        <v>395</v>
      </c>
      <c r="E18" s="36">
        <v>26</v>
      </c>
      <c r="F18" s="61">
        <v>390000</v>
      </c>
      <c r="G18" s="38">
        <v>3.8</v>
      </c>
      <c r="I18" s="5" t="s">
        <v>20</v>
      </c>
      <c r="J18" s="11">
        <f>VLOOKUP($I$14,$A$45:$F$63,5,0)</f>
        <v>5000</v>
      </c>
      <c r="K18" s="7" t="s">
        <v>2</v>
      </c>
      <c r="M18" s="19"/>
      <c r="N18" s="70" t="s">
        <v>25</v>
      </c>
      <c r="O18" s="71">
        <v>5.5999999999999999E-3</v>
      </c>
      <c r="P18" s="71">
        <v>4.7999999999999996E-3</v>
      </c>
      <c r="Q18" s="71">
        <v>4.1999999999999997E-3</v>
      </c>
      <c r="R18" s="72">
        <v>3.5000000000000001E-3</v>
      </c>
      <c r="S18" s="18"/>
      <c r="T18" s="18"/>
      <c r="U18" s="18"/>
      <c r="V18" s="18"/>
      <c r="W18" s="18"/>
      <c r="X18" s="18"/>
      <c r="Y18" s="18"/>
    </row>
    <row r="19" spans="1:25" ht="18" customHeight="1" thickBot="1">
      <c r="A19" s="59" t="s">
        <v>26</v>
      </c>
      <c r="B19" s="34">
        <v>330</v>
      </c>
      <c r="C19" s="36">
        <v>18</v>
      </c>
      <c r="D19" s="35">
        <v>430</v>
      </c>
      <c r="E19" s="36">
        <v>27.5</v>
      </c>
      <c r="F19" s="61">
        <v>395000</v>
      </c>
      <c r="G19" s="41">
        <v>4.0999999999999996</v>
      </c>
      <c r="I19" s="6" t="s">
        <v>22</v>
      </c>
      <c r="J19" s="4">
        <f>VLOOKUP($I$14,$A$45:$F$63,6,0)</f>
        <v>2000000</v>
      </c>
      <c r="K19" s="9" t="s">
        <v>2</v>
      </c>
      <c r="M19" s="16"/>
      <c r="N19" s="70" t="s">
        <v>26</v>
      </c>
      <c r="O19" s="71">
        <v>5.5999999999999999E-3</v>
      </c>
      <c r="P19" s="71">
        <v>4.7999999999999996E-3</v>
      </c>
      <c r="Q19" s="71">
        <v>4.1999999999999997E-3</v>
      </c>
      <c r="R19" s="72">
        <v>3.5000000000000001E-3</v>
      </c>
      <c r="S19" s="16"/>
      <c r="T19" s="16"/>
      <c r="U19" s="16"/>
      <c r="V19" s="16"/>
      <c r="W19" s="16"/>
      <c r="X19" s="16"/>
      <c r="Y19" s="16"/>
    </row>
    <row r="20" spans="1:25" ht="18" customHeight="1" thickBot="1">
      <c r="A20" s="59" t="s">
        <v>90</v>
      </c>
      <c r="B20" s="42">
        <v>350</v>
      </c>
      <c r="C20" s="36">
        <v>18.5</v>
      </c>
      <c r="D20" s="36">
        <v>465</v>
      </c>
      <c r="E20" s="36">
        <v>28.5</v>
      </c>
      <c r="F20" s="61">
        <v>400000</v>
      </c>
      <c r="G20" s="43">
        <v>4.2</v>
      </c>
      <c r="M20" s="16"/>
      <c r="N20" s="70" t="s">
        <v>90</v>
      </c>
      <c r="O20" s="73">
        <f>$O$19*(270-65)/210</f>
        <v>5.4666666666666665E-3</v>
      </c>
      <c r="P20" s="73">
        <f>$P$19*(270-65)/210</f>
        <v>4.6857142857142852E-3</v>
      </c>
      <c r="Q20" s="73">
        <f>$Q$19*(270-65)/210</f>
        <v>4.1000000000000003E-3</v>
      </c>
      <c r="R20" s="72">
        <v>3.3999999999999998E-3</v>
      </c>
      <c r="S20" s="16"/>
      <c r="T20" s="16"/>
      <c r="U20" s="16"/>
      <c r="V20" s="16"/>
      <c r="W20" s="16"/>
      <c r="X20" s="16"/>
      <c r="Y20" s="16"/>
    </row>
    <row r="21" spans="1:25" ht="18" customHeight="1" thickBot="1">
      <c r="A21" s="59" t="s">
        <v>78</v>
      </c>
      <c r="B21" s="42">
        <v>370</v>
      </c>
      <c r="C21" s="36">
        <v>19</v>
      </c>
      <c r="D21" s="35">
        <v>500</v>
      </c>
      <c r="E21" s="36">
        <v>30</v>
      </c>
      <c r="F21" s="61">
        <v>410000</v>
      </c>
      <c r="G21" s="43">
        <v>4.4000000000000004</v>
      </c>
      <c r="I21" s="8" t="s">
        <v>49</v>
      </c>
      <c r="J21" s="101" t="s">
        <v>13</v>
      </c>
      <c r="K21" s="102"/>
      <c r="L21" s="22" t="s">
        <v>65</v>
      </c>
      <c r="M21" s="16"/>
      <c r="N21" s="70" t="s">
        <v>78</v>
      </c>
      <c r="O21" s="73">
        <f>$O$19*(270-70)/210</f>
        <v>5.3333333333333332E-3</v>
      </c>
      <c r="P21" s="73">
        <f>$P$19*(270-70)/210</f>
        <v>4.5714285714285709E-3</v>
      </c>
      <c r="Q21" s="73">
        <f>$Q$19*(270-70)/210</f>
        <v>4.0000000000000001E-3</v>
      </c>
      <c r="R21" s="72">
        <v>3.3E-3</v>
      </c>
      <c r="S21" s="16"/>
      <c r="T21" s="16"/>
      <c r="U21" s="16"/>
      <c r="V21" s="16"/>
      <c r="W21" s="16"/>
      <c r="X21" s="16"/>
      <c r="Y21" s="16"/>
    </row>
    <row r="22" spans="1:25" ht="18" customHeight="1">
      <c r="A22" s="59" t="s">
        <v>79</v>
      </c>
      <c r="B22" s="42">
        <v>410</v>
      </c>
      <c r="C22" s="36">
        <v>21</v>
      </c>
      <c r="D22" s="35">
        <v>570</v>
      </c>
      <c r="E22" s="36">
        <v>33</v>
      </c>
      <c r="F22" s="61">
        <v>420000</v>
      </c>
      <c r="G22" s="43">
        <v>4.5999999999999996</v>
      </c>
      <c r="I22" s="5" t="s">
        <v>14</v>
      </c>
      <c r="J22" s="11">
        <f>VLOOKUP($I$21,$A$45:$F$63,2,0)</f>
        <v>2600</v>
      </c>
      <c r="K22" s="7" t="s">
        <v>2</v>
      </c>
      <c r="M22" s="16"/>
      <c r="N22" s="70" t="s">
        <v>79</v>
      </c>
      <c r="O22" s="73">
        <f>$O$19*(270-80)/210</f>
        <v>5.0666666666666672E-3</v>
      </c>
      <c r="P22" s="73">
        <f>$P$19*(270-80)/210</f>
        <v>4.3428571428571422E-3</v>
      </c>
      <c r="Q22" s="73">
        <f>$Q$19*(270-80)/210</f>
        <v>3.7999999999999996E-3</v>
      </c>
      <c r="R22" s="74">
        <v>3.1333333333333335E-3</v>
      </c>
      <c r="S22" s="16"/>
      <c r="T22" s="16"/>
      <c r="U22" s="16"/>
      <c r="V22" s="16"/>
      <c r="W22" s="16"/>
      <c r="X22" s="16"/>
      <c r="Y22" s="16"/>
    </row>
    <row r="23" spans="1:25" ht="18" customHeight="1">
      <c r="A23" s="59" t="s">
        <v>80</v>
      </c>
      <c r="B23" s="42">
        <v>440</v>
      </c>
      <c r="C23" s="36">
        <v>21.5</v>
      </c>
      <c r="D23" s="35">
        <v>640</v>
      </c>
      <c r="E23" s="36">
        <v>36</v>
      </c>
      <c r="F23" s="61">
        <v>425000</v>
      </c>
      <c r="G23" s="43">
        <v>4.8</v>
      </c>
      <c r="I23" s="5" t="s">
        <v>16</v>
      </c>
      <c r="J23" s="11">
        <f>VLOOKUP($I$21,$A$45:$F$63,3,0)</f>
        <v>2600</v>
      </c>
      <c r="K23" s="7" t="s">
        <v>2</v>
      </c>
      <c r="M23" s="16"/>
      <c r="N23" s="70" t="s">
        <v>80</v>
      </c>
      <c r="O23" s="73">
        <f>$O$19*(270-90)/210</f>
        <v>4.8000000000000004E-3</v>
      </c>
      <c r="P23" s="73">
        <f>$P$19*(270-90)/210</f>
        <v>4.1142857142857136E-3</v>
      </c>
      <c r="Q23" s="73">
        <f>$Q$19*(270-90)/210</f>
        <v>3.5999999999999999E-3</v>
      </c>
      <c r="R23" s="74">
        <v>2.9666666666666665E-3</v>
      </c>
      <c r="S23" s="16"/>
      <c r="T23" s="16"/>
      <c r="U23" s="16"/>
      <c r="V23" s="16"/>
      <c r="W23" s="16"/>
      <c r="X23" s="16"/>
      <c r="Y23" s="16"/>
    </row>
    <row r="24" spans="1:25" ht="18" customHeight="1">
      <c r="A24" s="59" t="s">
        <v>81</v>
      </c>
      <c r="B24" s="42">
        <v>475</v>
      </c>
      <c r="C24" s="36">
        <v>22</v>
      </c>
      <c r="D24" s="35">
        <v>710</v>
      </c>
      <c r="E24" s="36">
        <v>38</v>
      </c>
      <c r="F24" s="61">
        <v>430000</v>
      </c>
      <c r="G24" s="62">
        <v>5</v>
      </c>
      <c r="I24" s="5" t="s">
        <v>18</v>
      </c>
      <c r="J24" s="11">
        <f>VLOOKUP($I$21,$A$45:$F$63,4,0)</f>
        <v>2100</v>
      </c>
      <c r="K24" s="7" t="s">
        <v>2</v>
      </c>
      <c r="M24" s="16"/>
      <c r="N24" s="70" t="s">
        <v>81</v>
      </c>
      <c r="O24" s="73">
        <f>$O$19*(270-100)/210</f>
        <v>4.5333333333333328E-3</v>
      </c>
      <c r="P24" s="73">
        <f>$P$19*(270-100)/210</f>
        <v>3.8857142857142853E-3</v>
      </c>
      <c r="Q24" s="73">
        <f>$Q$19*(270-100)/210</f>
        <v>3.3999999999999998E-3</v>
      </c>
      <c r="R24" s="72">
        <v>2.8E-3</v>
      </c>
      <c r="S24" s="16"/>
      <c r="T24" s="16"/>
      <c r="U24" s="16"/>
      <c r="V24" s="16"/>
      <c r="W24" s="16"/>
      <c r="X24" s="16"/>
      <c r="Y24" s="16"/>
    </row>
    <row r="25" spans="1:25" ht="18" customHeight="1">
      <c r="A25" s="59" t="s">
        <v>27</v>
      </c>
      <c r="B25" s="63">
        <v>21</v>
      </c>
      <c r="C25" s="64">
        <v>2.6</v>
      </c>
      <c r="D25" s="64">
        <v>2.7</v>
      </c>
      <c r="E25" s="64">
        <v>3.99</v>
      </c>
      <c r="F25" s="65">
        <v>95000</v>
      </c>
      <c r="G25" s="66" t="s">
        <v>62</v>
      </c>
      <c r="I25" s="5" t="s">
        <v>20</v>
      </c>
      <c r="J25" s="11">
        <f>VLOOKUP($I$21,$A$45:$F$63,5,0)</f>
        <v>3000</v>
      </c>
      <c r="K25" s="7" t="s">
        <v>2</v>
      </c>
      <c r="M25" s="16"/>
      <c r="N25" s="70" t="s">
        <v>27</v>
      </c>
      <c r="O25" s="71">
        <v>5.5999999999999999E-3</v>
      </c>
      <c r="P25" s="71">
        <v>4.7999999999999996E-3</v>
      </c>
      <c r="Q25" s="71">
        <v>4.1999999999999997E-3</v>
      </c>
      <c r="R25" s="72">
        <v>3.5000000000000001E-3</v>
      </c>
      <c r="S25" s="16"/>
      <c r="T25" s="16"/>
      <c r="U25" s="16"/>
      <c r="V25" s="16"/>
      <c r="W25" s="16"/>
      <c r="X25" s="16"/>
      <c r="Y25" s="16"/>
    </row>
    <row r="26" spans="1:25" ht="18" customHeight="1" thickBot="1">
      <c r="A26" s="59" t="s">
        <v>28</v>
      </c>
      <c r="B26" s="34">
        <v>28</v>
      </c>
      <c r="C26" s="35">
        <v>3.7</v>
      </c>
      <c r="D26" s="36">
        <v>35</v>
      </c>
      <c r="E26" s="35">
        <v>5.5</v>
      </c>
      <c r="F26" s="60">
        <v>130000</v>
      </c>
      <c r="G26" s="37" t="s">
        <v>62</v>
      </c>
      <c r="I26" s="6" t="s">
        <v>22</v>
      </c>
      <c r="J26" s="4">
        <f>VLOOKUP($I$21,$A$45:$F$63,6,0)</f>
        <v>2000000</v>
      </c>
      <c r="K26" s="9" t="s">
        <v>2</v>
      </c>
      <c r="M26" s="16"/>
      <c r="N26" s="70" t="s">
        <v>28</v>
      </c>
      <c r="O26" s="71">
        <v>5.5999999999999999E-3</v>
      </c>
      <c r="P26" s="71">
        <v>4.7999999999999996E-3</v>
      </c>
      <c r="Q26" s="71">
        <v>4.1999999999999997E-3</v>
      </c>
      <c r="R26" s="72">
        <v>3.5000000000000001E-3</v>
      </c>
      <c r="S26" s="16"/>
      <c r="T26" s="16"/>
      <c r="U26" s="16"/>
      <c r="V26" s="16"/>
      <c r="W26" s="16"/>
      <c r="X26" s="16"/>
      <c r="Y26" s="16"/>
    </row>
    <row r="27" spans="1:25" ht="18" customHeight="1">
      <c r="A27" s="59" t="s">
        <v>29</v>
      </c>
      <c r="B27" s="34">
        <v>45</v>
      </c>
      <c r="C27" s="35">
        <v>4.8</v>
      </c>
      <c r="D27" s="35">
        <v>55</v>
      </c>
      <c r="E27" s="35">
        <v>7</v>
      </c>
      <c r="F27" s="60">
        <v>160000</v>
      </c>
      <c r="G27" s="37" t="s">
        <v>62</v>
      </c>
      <c r="M27" s="16"/>
      <c r="N27" s="70" t="s">
        <v>29</v>
      </c>
      <c r="O27" s="71">
        <v>5.5999999999999999E-3</v>
      </c>
      <c r="P27" s="71">
        <v>4.7999999999999996E-3</v>
      </c>
      <c r="Q27" s="71">
        <v>4.1999999999999997E-3</v>
      </c>
      <c r="R27" s="72">
        <v>3.5000000000000001E-3</v>
      </c>
      <c r="S27" s="16"/>
      <c r="T27" s="16"/>
      <c r="U27" s="16"/>
      <c r="V27" s="16"/>
      <c r="W27" s="16"/>
      <c r="X27" s="16"/>
      <c r="Y27" s="16"/>
    </row>
    <row r="28" spans="1:25" ht="18" customHeight="1">
      <c r="A28" s="59" t="s">
        <v>30</v>
      </c>
      <c r="B28" s="34">
        <v>60</v>
      </c>
      <c r="C28" s="36">
        <v>5.6</v>
      </c>
      <c r="D28" s="35">
        <v>75</v>
      </c>
      <c r="E28" s="35">
        <v>8.5</v>
      </c>
      <c r="F28" s="61">
        <v>190000</v>
      </c>
      <c r="G28" s="37" t="s">
        <v>62</v>
      </c>
      <c r="N28" s="70" t="s">
        <v>30</v>
      </c>
      <c r="O28" s="71">
        <v>5.5999999999999999E-3</v>
      </c>
      <c r="P28" s="71">
        <v>4.7999999999999996E-3</v>
      </c>
      <c r="Q28" s="71">
        <v>4.1999999999999997E-3</v>
      </c>
      <c r="R28" s="72">
        <v>3.5000000000000001E-3</v>
      </c>
    </row>
    <row r="29" spans="1:25" ht="18" customHeight="1">
      <c r="A29" s="59" t="s">
        <v>31</v>
      </c>
      <c r="B29" s="34">
        <v>75</v>
      </c>
      <c r="C29" s="35">
        <v>6.6</v>
      </c>
      <c r="D29" s="35">
        <v>95</v>
      </c>
      <c r="E29" s="35">
        <v>10</v>
      </c>
      <c r="F29" s="61">
        <v>215000</v>
      </c>
      <c r="G29" s="38">
        <v>1.4</v>
      </c>
      <c r="N29" s="70" t="s">
        <v>31</v>
      </c>
      <c r="O29" s="71">
        <v>5.5999999999999999E-3</v>
      </c>
      <c r="P29" s="71">
        <v>4.7999999999999996E-3</v>
      </c>
      <c r="Q29" s="71">
        <v>4.1999999999999997E-3</v>
      </c>
      <c r="R29" s="72">
        <v>3.5000000000000001E-3</v>
      </c>
    </row>
    <row r="30" spans="1:25" ht="18" customHeight="1">
      <c r="A30" s="59" t="s">
        <v>32</v>
      </c>
      <c r="B30" s="34">
        <v>85</v>
      </c>
      <c r="C30" s="35">
        <v>7.5</v>
      </c>
      <c r="D30" s="35">
        <v>110</v>
      </c>
      <c r="E30" s="36">
        <v>11</v>
      </c>
      <c r="F30" s="61">
        <v>240000</v>
      </c>
      <c r="G30" s="38">
        <v>1.6</v>
      </c>
      <c r="N30" s="70" t="s">
        <v>32</v>
      </c>
      <c r="O30" s="71">
        <v>5.5999999999999999E-3</v>
      </c>
      <c r="P30" s="71">
        <v>4.7999999999999996E-3</v>
      </c>
      <c r="Q30" s="71">
        <v>4.1999999999999997E-3</v>
      </c>
      <c r="R30" s="72">
        <v>3.5000000000000001E-3</v>
      </c>
    </row>
    <row r="31" spans="1:25" ht="18" customHeight="1">
      <c r="A31" s="59" t="s">
        <v>33</v>
      </c>
      <c r="B31" s="34">
        <v>115</v>
      </c>
      <c r="C31" s="35">
        <v>9</v>
      </c>
      <c r="D31" s="35">
        <v>150</v>
      </c>
      <c r="E31" s="36">
        <v>13.5</v>
      </c>
      <c r="F31" s="61">
        <v>275000</v>
      </c>
      <c r="G31" s="38">
        <v>1.9</v>
      </c>
      <c r="N31" s="70" t="s">
        <v>33</v>
      </c>
      <c r="O31" s="71">
        <v>5.5999999999999999E-3</v>
      </c>
      <c r="P31" s="71">
        <v>4.7999999999999996E-3</v>
      </c>
      <c r="Q31" s="71">
        <v>4.1999999999999997E-3</v>
      </c>
      <c r="R31" s="72">
        <v>3.5000000000000001E-3</v>
      </c>
    </row>
    <row r="32" spans="1:25" ht="18" customHeight="1">
      <c r="A32" s="59" t="s">
        <v>34</v>
      </c>
      <c r="B32" s="34">
        <v>130</v>
      </c>
      <c r="C32" s="35">
        <v>9.5</v>
      </c>
      <c r="D32" s="35">
        <v>165</v>
      </c>
      <c r="E32" s="36">
        <v>14.5</v>
      </c>
      <c r="F32" s="60">
        <v>285000</v>
      </c>
      <c r="G32" s="40">
        <v>2.0499999999999998</v>
      </c>
      <c r="N32" s="70" t="s">
        <v>34</v>
      </c>
      <c r="O32" s="71">
        <v>5.5999999999999999E-3</v>
      </c>
      <c r="P32" s="71">
        <v>4.7999999999999996E-3</v>
      </c>
      <c r="Q32" s="71">
        <v>4.1999999999999997E-3</v>
      </c>
      <c r="R32" s="72">
        <v>3.5000000000000001E-3</v>
      </c>
    </row>
    <row r="33" spans="1:18" ht="18" customHeight="1">
      <c r="A33" s="59" t="s">
        <v>35</v>
      </c>
      <c r="B33" s="34">
        <v>145</v>
      </c>
      <c r="C33" s="35">
        <v>10.5</v>
      </c>
      <c r="D33" s="35">
        <v>185</v>
      </c>
      <c r="E33" s="36">
        <v>15.5</v>
      </c>
      <c r="F33" s="60">
        <v>300000</v>
      </c>
      <c r="G33" s="38">
        <v>2.2000000000000002</v>
      </c>
      <c r="N33" s="70" t="s">
        <v>35</v>
      </c>
      <c r="O33" s="71">
        <v>5.5999999999999999E-3</v>
      </c>
      <c r="P33" s="71">
        <v>4.7999999999999996E-3</v>
      </c>
      <c r="Q33" s="71">
        <v>4.1999999999999997E-3</v>
      </c>
      <c r="R33" s="72">
        <v>3.5000000000000001E-3</v>
      </c>
    </row>
    <row r="34" spans="1:18" ht="18" customHeight="1">
      <c r="A34" s="59" t="s">
        <v>36</v>
      </c>
      <c r="B34" s="34">
        <v>170</v>
      </c>
      <c r="C34" s="36">
        <v>11.5</v>
      </c>
      <c r="D34" s="35">
        <v>220</v>
      </c>
      <c r="E34" s="36">
        <v>17.5</v>
      </c>
      <c r="F34" s="60">
        <v>325000</v>
      </c>
      <c r="G34" s="38">
        <v>2.6</v>
      </c>
      <c r="N34" s="70" t="s">
        <v>36</v>
      </c>
      <c r="O34" s="71">
        <v>5.5999999999999999E-3</v>
      </c>
      <c r="P34" s="71">
        <v>4.7999999999999996E-3</v>
      </c>
      <c r="Q34" s="71">
        <v>4.1999999999999997E-3</v>
      </c>
      <c r="R34" s="72">
        <v>3.5000000000000001E-3</v>
      </c>
    </row>
    <row r="35" spans="1:18" ht="18" customHeight="1">
      <c r="A35" s="59" t="s">
        <v>37</v>
      </c>
      <c r="B35" s="34">
        <v>195</v>
      </c>
      <c r="C35" s="35">
        <v>13</v>
      </c>
      <c r="D35" s="35">
        <v>255</v>
      </c>
      <c r="E35" s="35">
        <v>19.5</v>
      </c>
      <c r="F35" s="60">
        <v>345000</v>
      </c>
      <c r="G35" s="38">
        <v>2.9</v>
      </c>
      <c r="N35" s="70" t="s">
        <v>37</v>
      </c>
      <c r="O35" s="71">
        <v>5.5999999999999999E-3</v>
      </c>
      <c r="P35" s="71">
        <v>4.7999999999999996E-3</v>
      </c>
      <c r="Q35" s="71">
        <v>4.1999999999999997E-3</v>
      </c>
      <c r="R35" s="72">
        <v>3.5000000000000001E-3</v>
      </c>
    </row>
    <row r="36" spans="1:18" ht="18" customHeight="1">
      <c r="A36" s="59" t="s">
        <v>38</v>
      </c>
      <c r="B36" s="34">
        <v>220</v>
      </c>
      <c r="C36" s="35">
        <v>14</v>
      </c>
      <c r="D36" s="35">
        <v>290</v>
      </c>
      <c r="E36" s="35">
        <v>21</v>
      </c>
      <c r="F36" s="60">
        <v>360000</v>
      </c>
      <c r="G36" s="40">
        <v>3.02</v>
      </c>
      <c r="N36" s="70" t="s">
        <v>38</v>
      </c>
      <c r="O36" s="71">
        <v>5.5999999999999999E-3</v>
      </c>
      <c r="P36" s="71">
        <v>4.7999999999999996E-3</v>
      </c>
      <c r="Q36" s="71">
        <v>4.1999999999999997E-3</v>
      </c>
      <c r="R36" s="72">
        <v>3.5000000000000001E-3</v>
      </c>
    </row>
    <row r="37" spans="1:18" ht="18" customHeight="1">
      <c r="A37" s="59" t="s">
        <v>39</v>
      </c>
      <c r="B37" s="34">
        <v>250</v>
      </c>
      <c r="C37" s="36">
        <v>15</v>
      </c>
      <c r="D37" s="35">
        <v>320</v>
      </c>
      <c r="E37" s="36">
        <v>22.5</v>
      </c>
      <c r="F37" s="61">
        <v>370000</v>
      </c>
      <c r="G37" s="38">
        <v>3.2</v>
      </c>
      <c r="N37" s="70" t="s">
        <v>39</v>
      </c>
      <c r="O37" s="71">
        <v>5.5999999999999999E-3</v>
      </c>
      <c r="P37" s="71">
        <v>4.7999999999999996E-3</v>
      </c>
      <c r="Q37" s="71">
        <v>4.1999999999999997E-3</v>
      </c>
      <c r="R37" s="72">
        <v>3.5000000000000001E-3</v>
      </c>
    </row>
    <row r="38" spans="1:18" ht="18" customHeight="1">
      <c r="A38" s="59" t="s">
        <v>40</v>
      </c>
      <c r="B38" s="34">
        <v>275</v>
      </c>
      <c r="C38" s="36">
        <v>16</v>
      </c>
      <c r="D38" s="35">
        <v>360</v>
      </c>
      <c r="E38" s="36">
        <v>24.5</v>
      </c>
      <c r="F38" s="61">
        <v>380000</v>
      </c>
      <c r="G38" s="38">
        <v>3.5</v>
      </c>
      <c r="N38" s="70" t="s">
        <v>40</v>
      </c>
      <c r="O38" s="71">
        <v>5.5999999999999999E-3</v>
      </c>
      <c r="P38" s="71">
        <v>4.7999999999999996E-3</v>
      </c>
      <c r="Q38" s="71">
        <v>4.1999999999999997E-3</v>
      </c>
      <c r="R38" s="72">
        <v>3.5000000000000001E-3</v>
      </c>
    </row>
    <row r="39" spans="1:18" ht="18" customHeight="1">
      <c r="A39" s="59" t="s">
        <v>41</v>
      </c>
      <c r="B39" s="34">
        <v>300</v>
      </c>
      <c r="C39" s="36">
        <v>17</v>
      </c>
      <c r="D39" s="35">
        <v>395</v>
      </c>
      <c r="E39" s="36">
        <v>26</v>
      </c>
      <c r="F39" s="61">
        <v>390000</v>
      </c>
      <c r="G39" s="38">
        <v>3.8</v>
      </c>
      <c r="N39" s="70" t="s">
        <v>41</v>
      </c>
      <c r="O39" s="71">
        <v>5.5999999999999999E-3</v>
      </c>
      <c r="P39" s="71">
        <v>4.7999999999999996E-3</v>
      </c>
      <c r="Q39" s="71">
        <v>4.1999999999999997E-3</v>
      </c>
      <c r="R39" s="72">
        <v>3.5000000000000001E-3</v>
      </c>
    </row>
    <row r="40" spans="1:18" ht="18" customHeight="1" thickBot="1">
      <c r="A40" s="67" t="s">
        <v>42</v>
      </c>
      <c r="B40" s="44">
        <v>330</v>
      </c>
      <c r="C40" s="45">
        <v>18</v>
      </c>
      <c r="D40" s="46">
        <v>430</v>
      </c>
      <c r="E40" s="45">
        <v>27.5</v>
      </c>
      <c r="F40" s="68">
        <v>395000</v>
      </c>
      <c r="G40" s="47">
        <v>4.0999999999999996</v>
      </c>
      <c r="N40" s="75" t="s">
        <v>42</v>
      </c>
      <c r="O40" s="76">
        <v>5.5999999999999999E-3</v>
      </c>
      <c r="P40" s="76">
        <v>4.7999999999999996E-3</v>
      </c>
      <c r="Q40" s="76">
        <v>4.1999999999999997E-3</v>
      </c>
      <c r="R40" s="77">
        <v>3.5000000000000001E-3</v>
      </c>
    </row>
    <row r="41" spans="1:18" ht="18" customHeight="1" thickBot="1">
      <c r="A41" s="15"/>
      <c r="B41" s="15"/>
      <c r="C41" s="15"/>
      <c r="D41" s="15"/>
      <c r="E41" s="15"/>
      <c r="F41" s="15"/>
      <c r="G41" s="15"/>
    </row>
    <row r="42" spans="1:18" ht="18" customHeight="1" thickBot="1">
      <c r="A42" s="94" t="s">
        <v>43</v>
      </c>
      <c r="B42" s="95"/>
      <c r="C42" s="95"/>
      <c r="D42" s="95"/>
      <c r="E42" s="95"/>
      <c r="F42" s="96"/>
      <c r="G42" s="12"/>
    </row>
    <row r="43" spans="1:18" ht="18" customHeight="1">
      <c r="A43" s="99" t="s">
        <v>1</v>
      </c>
      <c r="B43" s="81" t="s">
        <v>82</v>
      </c>
      <c r="C43" s="25" t="s">
        <v>83</v>
      </c>
      <c r="D43" s="25" t="s">
        <v>84</v>
      </c>
      <c r="E43" s="25" t="s">
        <v>85</v>
      </c>
      <c r="F43" s="27" t="s">
        <v>86</v>
      </c>
      <c r="G43" s="12"/>
    </row>
    <row r="44" spans="1:18" ht="18" customHeight="1" thickBot="1">
      <c r="A44" s="100"/>
      <c r="B44" s="28" t="s">
        <v>76</v>
      </c>
      <c r="C44" s="29" t="s">
        <v>76</v>
      </c>
      <c r="D44" s="29" t="s">
        <v>76</v>
      </c>
      <c r="E44" s="29" t="s">
        <v>76</v>
      </c>
      <c r="F44" s="30" t="s">
        <v>76</v>
      </c>
      <c r="G44" s="13"/>
    </row>
    <row r="45" spans="1:18" ht="18" customHeight="1">
      <c r="A45" s="48" t="s">
        <v>44</v>
      </c>
      <c r="B45" s="49">
        <v>2250</v>
      </c>
      <c r="C45" s="35">
        <v>2250</v>
      </c>
      <c r="D45" s="82">
        <v>1750</v>
      </c>
      <c r="E45" s="35">
        <v>2350</v>
      </c>
      <c r="F45" s="85">
        <v>2100000</v>
      </c>
      <c r="G45" s="14"/>
    </row>
    <row r="46" spans="1:18" ht="18" customHeight="1">
      <c r="A46" s="48" t="s">
        <v>45</v>
      </c>
      <c r="B46" s="49">
        <v>2800</v>
      </c>
      <c r="C46" s="35">
        <v>2800</v>
      </c>
      <c r="D46" s="82">
        <v>2250</v>
      </c>
      <c r="E46" s="35">
        <v>2950</v>
      </c>
      <c r="F46" s="85">
        <v>2100000</v>
      </c>
      <c r="G46" s="14"/>
    </row>
    <row r="47" spans="1:18" ht="18" customHeight="1">
      <c r="A47" s="48" t="s">
        <v>87</v>
      </c>
      <c r="B47" s="49">
        <v>3350</v>
      </c>
      <c r="C47" s="35">
        <v>3550</v>
      </c>
      <c r="D47" s="82">
        <v>2850</v>
      </c>
      <c r="E47" s="35">
        <v>3900</v>
      </c>
      <c r="F47" s="85">
        <v>2000000</v>
      </c>
      <c r="G47" s="14"/>
    </row>
    <row r="48" spans="1:18" ht="18" customHeight="1">
      <c r="A48" s="48" t="s">
        <v>57</v>
      </c>
      <c r="B48" s="49">
        <v>3650</v>
      </c>
      <c r="C48" s="35">
        <v>3650</v>
      </c>
      <c r="D48" s="82">
        <v>2900</v>
      </c>
      <c r="E48" s="35">
        <v>3900</v>
      </c>
      <c r="F48" s="85">
        <v>2000000</v>
      </c>
      <c r="G48" s="14"/>
    </row>
    <row r="49" spans="1:7" ht="18" customHeight="1">
      <c r="A49" s="48" t="s">
        <v>46</v>
      </c>
      <c r="B49" s="49">
        <v>5100</v>
      </c>
      <c r="C49" s="35">
        <v>4500</v>
      </c>
      <c r="D49" s="82">
        <v>4050</v>
      </c>
      <c r="E49" s="35">
        <v>5900</v>
      </c>
      <c r="F49" s="85">
        <v>1900000</v>
      </c>
      <c r="G49" s="14"/>
    </row>
    <row r="50" spans="1:7" ht="18" customHeight="1">
      <c r="A50" s="48" t="s">
        <v>47</v>
      </c>
      <c r="B50" s="49">
        <v>6800</v>
      </c>
      <c r="C50" s="35">
        <v>5000</v>
      </c>
      <c r="D50" s="82">
        <v>5450</v>
      </c>
      <c r="E50" s="35">
        <v>7880</v>
      </c>
      <c r="F50" s="85">
        <v>1900000</v>
      </c>
      <c r="G50" s="14"/>
    </row>
    <row r="51" spans="1:7" ht="18" customHeight="1">
      <c r="A51" s="48" t="s">
        <v>48</v>
      </c>
      <c r="B51" s="49">
        <v>8150</v>
      </c>
      <c r="C51" s="35">
        <v>5000</v>
      </c>
      <c r="D51" s="82">
        <v>6500</v>
      </c>
      <c r="E51" s="35">
        <v>9800</v>
      </c>
      <c r="F51" s="85">
        <v>1900000</v>
      </c>
      <c r="G51" s="14"/>
    </row>
    <row r="52" spans="1:7" ht="18" customHeight="1">
      <c r="A52" s="48" t="s">
        <v>52</v>
      </c>
      <c r="B52" s="49">
        <v>9800</v>
      </c>
      <c r="C52" s="35">
        <v>5000</v>
      </c>
      <c r="D52" s="82">
        <v>7850</v>
      </c>
      <c r="E52" s="35">
        <v>11750</v>
      </c>
      <c r="F52" s="85">
        <v>1900000</v>
      </c>
      <c r="G52" s="14"/>
    </row>
    <row r="53" spans="1:7" ht="18" customHeight="1">
      <c r="A53" s="48" t="s">
        <v>53</v>
      </c>
      <c r="B53" s="49">
        <v>4900</v>
      </c>
      <c r="C53" s="35">
        <v>2000</v>
      </c>
      <c r="D53" s="82">
        <v>3900</v>
      </c>
      <c r="E53" s="35">
        <v>5400</v>
      </c>
      <c r="F53" s="85">
        <v>1800000</v>
      </c>
      <c r="G53" s="14"/>
    </row>
    <row r="54" spans="1:7" ht="18" customHeight="1">
      <c r="A54" s="48" t="s">
        <v>54</v>
      </c>
      <c r="B54" s="49">
        <v>2250</v>
      </c>
      <c r="C54" s="35">
        <v>2250</v>
      </c>
      <c r="D54" s="82">
        <v>1750</v>
      </c>
      <c r="E54" s="35">
        <v>2350</v>
      </c>
      <c r="F54" s="85">
        <v>2100000</v>
      </c>
      <c r="G54" s="14"/>
    </row>
    <row r="55" spans="1:7" ht="18" customHeight="1">
      <c r="A55" s="48" t="s">
        <v>55</v>
      </c>
      <c r="B55" s="49">
        <v>2800</v>
      </c>
      <c r="C55" s="35">
        <v>2800</v>
      </c>
      <c r="D55" s="82">
        <v>2250</v>
      </c>
      <c r="E55" s="35">
        <v>2950</v>
      </c>
      <c r="F55" s="85">
        <v>2100000</v>
      </c>
      <c r="G55" s="14"/>
    </row>
    <row r="56" spans="1:7" ht="18" customHeight="1">
      <c r="A56" s="48" t="s">
        <v>88</v>
      </c>
      <c r="B56" s="49">
        <v>3350</v>
      </c>
      <c r="C56" s="35">
        <v>3550</v>
      </c>
      <c r="D56" s="82">
        <v>2850</v>
      </c>
      <c r="E56" s="35">
        <v>3900</v>
      </c>
      <c r="F56" s="85">
        <v>2000000</v>
      </c>
      <c r="G56" s="14"/>
    </row>
    <row r="57" spans="1:7" ht="18" customHeight="1">
      <c r="A57" s="48" t="s">
        <v>89</v>
      </c>
      <c r="B57" s="49">
        <v>3650</v>
      </c>
      <c r="C57" s="35">
        <v>3650</v>
      </c>
      <c r="D57" s="82">
        <v>2900</v>
      </c>
      <c r="E57" s="35">
        <v>3900</v>
      </c>
      <c r="F57" s="85">
        <v>2000000</v>
      </c>
      <c r="G57" s="14"/>
    </row>
    <row r="58" spans="1:7" ht="18" customHeight="1">
      <c r="A58" s="48" t="s">
        <v>56</v>
      </c>
      <c r="B58" s="49">
        <v>5100</v>
      </c>
      <c r="C58" s="35">
        <v>4500</v>
      </c>
      <c r="D58" s="82">
        <v>4050</v>
      </c>
      <c r="E58" s="35">
        <v>5900</v>
      </c>
      <c r="F58" s="85">
        <v>1900000</v>
      </c>
      <c r="G58" s="14"/>
    </row>
    <row r="59" spans="1:7" ht="18" customHeight="1">
      <c r="A59" s="48" t="s">
        <v>68</v>
      </c>
      <c r="B59" s="50">
        <v>2100</v>
      </c>
      <c r="C59" s="36">
        <v>2100</v>
      </c>
      <c r="D59" s="83">
        <v>1700</v>
      </c>
      <c r="E59" s="35">
        <v>2400</v>
      </c>
      <c r="F59" s="85">
        <v>2000000</v>
      </c>
      <c r="G59" s="14"/>
    </row>
    <row r="60" spans="1:7" ht="18" customHeight="1">
      <c r="A60" s="48" t="s">
        <v>69</v>
      </c>
      <c r="B60" s="50">
        <v>2600</v>
      </c>
      <c r="C60" s="36">
        <v>2600</v>
      </c>
      <c r="D60" s="83">
        <v>2100</v>
      </c>
      <c r="E60" s="35">
        <v>3000</v>
      </c>
      <c r="F60" s="85">
        <v>2000000</v>
      </c>
      <c r="G60" s="14"/>
    </row>
    <row r="61" spans="1:7" ht="18" customHeight="1">
      <c r="A61" s="48" t="s">
        <v>49</v>
      </c>
      <c r="B61" s="50">
        <v>2600</v>
      </c>
      <c r="C61" s="36">
        <v>2600</v>
      </c>
      <c r="D61" s="83">
        <v>2100</v>
      </c>
      <c r="E61" s="35">
        <v>3000</v>
      </c>
      <c r="F61" s="85">
        <v>2000000</v>
      </c>
      <c r="G61" s="14"/>
    </row>
    <row r="62" spans="1:7" ht="18" customHeight="1">
      <c r="A62" s="48" t="s">
        <v>50</v>
      </c>
      <c r="B62" s="50">
        <v>3500</v>
      </c>
      <c r="C62" s="36">
        <v>3500</v>
      </c>
      <c r="D62" s="83">
        <v>2800</v>
      </c>
      <c r="E62" s="35">
        <v>4000</v>
      </c>
      <c r="F62" s="85">
        <v>2000000</v>
      </c>
      <c r="G62" s="14"/>
    </row>
    <row r="63" spans="1:7" ht="18" customHeight="1" thickBot="1">
      <c r="A63" s="78" t="s">
        <v>51</v>
      </c>
      <c r="B63" s="52">
        <v>4350</v>
      </c>
      <c r="C63" s="45">
        <v>4350</v>
      </c>
      <c r="D63" s="84">
        <v>3000</v>
      </c>
      <c r="E63" s="46">
        <v>5000</v>
      </c>
      <c r="F63" s="86">
        <v>2000000</v>
      </c>
      <c r="G63" s="14"/>
    </row>
  </sheetData>
  <mergeCells count="10">
    <mergeCell ref="N1:N3"/>
    <mergeCell ref="O1:Q2"/>
    <mergeCell ref="R1:R3"/>
    <mergeCell ref="A2:A3"/>
    <mergeCell ref="J6:K6"/>
    <mergeCell ref="J14:K14"/>
    <mergeCell ref="J21:K21"/>
    <mergeCell ref="A42:F42"/>
    <mergeCell ref="A43:A44"/>
    <mergeCell ref="A1:G1"/>
  </mergeCells>
  <dataValidations count="2">
    <dataValidation type="list" allowBlank="1" showInputMessage="1" showErrorMessage="1" sqref="I6 M4" xr:uid="{4EAD6A81-475F-41DB-8D27-1AB1645E6BBC}">
      <formula1>$A$4:$A$35</formula1>
    </dataValidation>
    <dataValidation type="list" allowBlank="1" showInputMessage="1" showErrorMessage="1" sqref="I14 I21" xr:uid="{1C4A460A-359D-488B-B7B7-9AC07F1A17AE}">
      <formula1>$A$45:$A$63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 (goc)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APC</dc:creator>
  <cp:lastModifiedBy>ADMIN</cp:lastModifiedBy>
  <cp:lastPrinted>2020-09-16T09:07:28Z</cp:lastPrinted>
  <dcterms:created xsi:type="dcterms:W3CDTF">2016-07-27T06:33:46Z</dcterms:created>
  <dcterms:modified xsi:type="dcterms:W3CDTF">2021-01-28T20:47:15Z</dcterms:modified>
</cp:coreProperties>
</file>