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22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0" i="1"/>
  <c r="H9" i="1"/>
  <c r="H8" i="1"/>
  <c r="H6" i="1"/>
  <c r="Q24" i="1"/>
  <c r="Q23" i="1"/>
  <c r="Q22" i="1"/>
  <c r="Q21" i="1"/>
  <c r="Q20" i="1"/>
  <c r="Q19" i="1"/>
  <c r="Q13" i="1"/>
  <c r="Q12" i="1"/>
  <c r="Q11" i="1"/>
  <c r="Q10" i="1"/>
  <c r="Q9" i="1"/>
  <c r="Q8" i="1"/>
  <c r="Q7" i="1"/>
  <c r="Q6" i="1"/>
  <c r="Q5" i="1"/>
  <c r="H25" i="1"/>
  <c r="H24" i="1"/>
  <c r="H23" i="1"/>
  <c r="H22" i="1"/>
  <c r="H21" i="1"/>
  <c r="H20" i="1"/>
  <c r="H19" i="1"/>
  <c r="H14" i="1"/>
  <c r="H11" i="1"/>
  <c r="H7" i="1"/>
  <c r="H5" i="1"/>
  <c r="W5" i="1"/>
  <c r="W6" i="1"/>
  <c r="W7" i="1"/>
  <c r="W8" i="1"/>
  <c r="W9" i="1"/>
  <c r="W10" i="1"/>
  <c r="X10" i="1"/>
  <c r="X9" i="1"/>
  <c r="X8" i="1"/>
  <c r="X7" i="1"/>
  <c r="X6" i="1"/>
  <c r="X5" i="1"/>
  <c r="W4" i="1"/>
  <c r="X4" i="1"/>
  <c r="V10" i="1"/>
  <c r="V9" i="1"/>
  <c r="V8" i="1"/>
  <c r="V7" i="1"/>
  <c r="V6" i="1"/>
  <c r="V5" i="1"/>
  <c r="V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E4" i="1"/>
  <c r="E5" i="1"/>
  <c r="E6" i="1"/>
  <c r="E7" i="1"/>
  <c r="E8" i="1"/>
  <c r="E9" i="1"/>
  <c r="E10" i="1"/>
  <c r="E11" i="1"/>
  <c r="E12" i="1"/>
  <c r="E13" i="1"/>
  <c r="E14" i="1"/>
  <c r="G5" i="1"/>
  <c r="G4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<sst xmlns="http://schemas.openxmlformats.org/spreadsheetml/2006/main" count="116" uniqueCount="51">
  <si>
    <t>產品A</t>
    <phoneticPr fontId="1" type="noConversion"/>
  </si>
  <si>
    <t>站點</t>
    <phoneticPr fontId="1" type="noConversion"/>
  </si>
  <si>
    <t>機台群</t>
    <phoneticPr fontId="1" type="noConversion"/>
  </si>
  <si>
    <t>WIP</t>
    <phoneticPr fontId="1" type="noConversion"/>
  </si>
  <si>
    <t>MOVE</t>
    <phoneticPr fontId="1" type="noConversion"/>
  </si>
  <si>
    <t>FCST_MOVE</t>
    <phoneticPr fontId="1" type="noConversion"/>
  </si>
  <si>
    <t>OP1</t>
    <phoneticPr fontId="1" type="noConversion"/>
  </si>
  <si>
    <t>OP2</t>
    <phoneticPr fontId="1" type="noConversion"/>
  </si>
  <si>
    <t>OP3</t>
  </si>
  <si>
    <t>OP4</t>
  </si>
  <si>
    <t>OP5</t>
  </si>
  <si>
    <t>OP6</t>
  </si>
  <si>
    <t>OP7</t>
  </si>
  <si>
    <t>OP8</t>
  </si>
  <si>
    <t>OP9</t>
  </si>
  <si>
    <t>OP10</t>
  </si>
  <si>
    <t>機台群</t>
    <phoneticPr fontId="1" type="noConversion"/>
  </si>
  <si>
    <t>WIP</t>
    <phoneticPr fontId="1" type="noConversion"/>
  </si>
  <si>
    <t>FCST_CT</t>
    <phoneticPr fontId="1" type="noConversion"/>
  </si>
  <si>
    <t>機台群</t>
    <phoneticPr fontId="1" type="noConversion"/>
  </si>
  <si>
    <t>MG1</t>
    <phoneticPr fontId="1" type="noConversion"/>
  </si>
  <si>
    <t>MG2</t>
    <phoneticPr fontId="1" type="noConversion"/>
  </si>
  <si>
    <t>MG3</t>
    <phoneticPr fontId="1" type="noConversion"/>
  </si>
  <si>
    <t>MG4</t>
    <phoneticPr fontId="1" type="noConversion"/>
  </si>
  <si>
    <t>MG5</t>
    <phoneticPr fontId="1" type="noConversion"/>
  </si>
  <si>
    <t>MG6</t>
    <phoneticPr fontId="1" type="noConversion"/>
  </si>
  <si>
    <t>MG7</t>
    <phoneticPr fontId="1" type="noConversion"/>
  </si>
  <si>
    <t>MG1</t>
    <phoneticPr fontId="1" type="noConversion"/>
  </si>
  <si>
    <t>MG3</t>
    <phoneticPr fontId="1" type="noConversion"/>
  </si>
  <si>
    <t>MG4</t>
    <phoneticPr fontId="1" type="noConversion"/>
  </si>
  <si>
    <t>MG1</t>
    <phoneticPr fontId="1" type="noConversion"/>
  </si>
  <si>
    <t>MG3</t>
    <phoneticPr fontId="1" type="noConversion"/>
  </si>
  <si>
    <t>MG4</t>
    <phoneticPr fontId="1" type="noConversion"/>
  </si>
  <si>
    <t>MG6</t>
    <phoneticPr fontId="1" type="noConversion"/>
  </si>
  <si>
    <t>N+1 WIP</t>
    <phoneticPr fontId="1" type="noConversion"/>
  </si>
  <si>
    <t>投片</t>
    <phoneticPr fontId="1" type="noConversion"/>
  </si>
  <si>
    <t>CT</t>
    <phoneticPr fontId="1" type="noConversion"/>
  </si>
  <si>
    <t>CLOSE_WIP</t>
    <phoneticPr fontId="1" type="noConversion"/>
  </si>
  <si>
    <t>產品B</t>
    <phoneticPr fontId="1" type="noConversion"/>
  </si>
  <si>
    <t>MG5</t>
    <phoneticPr fontId="1" type="noConversion"/>
  </si>
  <si>
    <t>產品C</t>
    <phoneticPr fontId="1" type="noConversion"/>
  </si>
  <si>
    <t>產品D</t>
    <phoneticPr fontId="1" type="noConversion"/>
  </si>
  <si>
    <t>MG5</t>
    <phoneticPr fontId="1" type="noConversion"/>
  </si>
  <si>
    <t>MG6</t>
    <phoneticPr fontId="1" type="noConversion"/>
  </si>
  <si>
    <t>MG2</t>
    <phoneticPr fontId="1" type="noConversion"/>
  </si>
  <si>
    <t>MG4</t>
    <phoneticPr fontId="1" type="noConversion"/>
  </si>
  <si>
    <t>OP6</t>
    <phoneticPr fontId="1" type="noConversion"/>
  </si>
  <si>
    <t>MG3</t>
    <phoneticPr fontId="1" type="noConversion"/>
  </si>
  <si>
    <t>MG4</t>
    <phoneticPr fontId="1" type="noConversion"/>
  </si>
  <si>
    <t>MG5</t>
    <phoneticPr fontId="1" type="noConversion"/>
  </si>
  <si>
    <t>MG3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</si>
</sst>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9" tint="-0.249977111117893"/>
      <name val="新細明體"/>
      <family val="1"/>
      <charset val="136"/>
      <scheme val="minor"/>
    </font>
    <font>
      <b/>
      <sz val="12"/>
      <color theme="9" tint="-0.249977111117893"/>
      <name val="新細明體"/>
      <family val="1"/>
      <charset val="136"/>
      <scheme val="minor"/>
    </font>
    <font>
      <b/>
      <sz val="14"/>
      <color theme="9" tint="-0.249977111117893"/>
      <name val="新細明體"/>
      <family val="1"/>
      <charset val="136"/>
      <scheme val="minor"/>
    </font>
    <font>
      <b/>
      <sz val="12"/>
      <color theme="4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一般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格2" displayName="表格2" ref="A3:H14" totalsRowShown="0">
  <autoFilter ref="A3:H14"/>
  <tableColumns count="8">
    <tableColumn id="1" name="站點"/>
    <tableColumn id="2" name="機台群"/>
    <tableColumn id="3" name="WIP"/>
    <tableColumn id="4" name="MOVE"/>
    <tableColumn id="7" name="CT" dataDxfId="8">
      <calculatedColumnFormula>表格2[[#This Row],[WIP]]/表格2[[#This Row],[MOVE]]</calculatedColumnFormula>
    </tableColumn>
    <tableColumn id="8" name="CLOSE_WIP"/>
    <tableColumn id="6" name="N+1 WIP" dataDxfId="7">
      <calculatedColumnFormula>D3+表格2[[#This Row],[WIP]]-表格2[[#This Row],[MOVE]]</calculatedColumnFormula>
    </tableColumn>
    <tableColumn id="5" name="FCST_MOV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表格3" displayName="表格3" ref="U3:X14" totalsRowShown="0">
  <autoFilter ref="U3:X14"/>
  <tableColumns count="4">
    <tableColumn id="4" name="機台群"/>
    <tableColumn id="1" name="WIP" dataDxfId="6"/>
    <tableColumn id="2" name="FCST_CT"/>
    <tableColumn id="3" name="FCST_MOVE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5" name="表格2_6" displayName="表格2_6" ref="A17:H25" totalsRowShown="0">
  <autoFilter ref="A17:H25"/>
  <tableColumns count="8">
    <tableColumn id="1" name="站點"/>
    <tableColumn id="2" name="機台群"/>
    <tableColumn id="3" name="WIP"/>
    <tableColumn id="4" name="MOVE"/>
    <tableColumn id="7" name="CT" dataDxfId="5">
      <calculatedColumnFormula>表格2_6[[#This Row],[WIP]]/表格2_6[[#This Row],[MOVE]]</calculatedColumnFormula>
    </tableColumn>
    <tableColumn id="8" name="CLOSE_WIP"/>
    <tableColumn id="6" name="N+1 WIP" dataDxfId="4">
      <calculatedColumnFormula>D17+表格2_6[[#This Row],[WIP]]-表格2_6[[#This Row],[MOVE]]</calculatedColumnFormula>
    </tableColumn>
    <tableColumn id="5" name="FCST_MOVE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6" name="表格2_67" displayName="表格2_67" ref="J17:Q24" totalsRowShown="0">
  <autoFilter ref="J17:Q24"/>
  <tableColumns count="8">
    <tableColumn id="1" name="站點"/>
    <tableColumn id="2" name="機台群"/>
    <tableColumn id="3" name="WIP"/>
    <tableColumn id="4" name="MOVE"/>
    <tableColumn id="7" name="CT" dataDxfId="3">
      <calculatedColumnFormula>表格2_67[[#This Row],[WIP]]/表格2_67[[#This Row],[MOVE]]</calculatedColumnFormula>
    </tableColumn>
    <tableColumn id="8" name="CLOSE_WIP"/>
    <tableColumn id="6" name="N+1 WIP" dataDxfId="2">
      <calculatedColumnFormula>M17+表格2_67[[#This Row],[WIP]]-表格2_67[[#This Row],[MOVE]]</calculatedColumnFormula>
    </tableColumn>
    <tableColumn id="5" name="FCST_MOVE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7" name="表格2_8" displayName="表格2_8" ref="J3:Q14" totalsRowShown="0">
  <autoFilter ref="J3:Q14"/>
  <tableColumns count="8">
    <tableColumn id="1" name="站點"/>
    <tableColumn id="2" name="機台群"/>
    <tableColumn id="3" name="WIP"/>
    <tableColumn id="4" name="MOVE"/>
    <tableColumn id="7" name="CT" dataDxfId="1">
      <calculatedColumnFormula>表格2_8[[#This Row],[WIP]]/表格2_8[[#This Row],[MOVE]]</calculatedColumnFormula>
    </tableColumn>
    <tableColumn id="8" name="CLOSE_WIP"/>
    <tableColumn id="6" name="N+1 WIP" dataDxfId="0">
      <calculatedColumnFormula>M3+表格2_8[[#This Row],[WIP]]-表格2_8[[#This Row],[MOVE]]</calculatedColumnFormula>
    </tableColumn>
    <tableColumn id="5" name="FCST_MOV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D1" zoomScaleNormal="100" workbookViewId="0">
      <selection activeCell="X9" sqref="X9"/>
    </sheetView>
  </sheetViews>
  <sheetFormatPr defaultRowHeight="15.75" x14ac:dyDescent="0.25"/>
  <cols>
    <col min="1" max="1" width="6.85546875" customWidth="1"/>
    <col min="2" max="2" width="10.42578125" customWidth="1"/>
    <col min="3" max="3" width="8.42578125" bestFit="1" customWidth="1"/>
    <col min="4" max="4" width="10.85546875" customWidth="1"/>
    <col min="5" max="5" width="12.7109375" hidden="1" customWidth="1"/>
    <col min="6" max="6" width="17.140625" bestFit="1" customWidth="1"/>
    <col min="7" max="7" width="13.42578125" hidden="1" customWidth="1"/>
    <col min="8" max="8" width="16.42578125" customWidth="1"/>
    <col min="11" max="11" width="11.42578125" bestFit="1" customWidth="1"/>
    <col min="13" max="13" width="9" customWidth="1"/>
    <col min="14" max="14" width="13.42578125" hidden="1" customWidth="1"/>
    <col min="15" max="15" width="17.85546875" bestFit="1" customWidth="1"/>
    <col min="16" max="16" width="13.42578125" hidden="1" customWidth="1"/>
    <col min="17" max="17" width="17.85546875" bestFit="1" customWidth="1"/>
    <col min="18" max="18" width="9" customWidth="1"/>
    <col min="19" max="19" width="9" hidden="1" customWidth="1"/>
    <col min="20" max="20" width="0" hidden="1" customWidth="1"/>
    <col min="21" max="21" width="11.42578125" bestFit="1" customWidth="1"/>
    <col min="22" max="22" width="12.5703125" customWidth="1"/>
    <col min="23" max="23" width="16.42578125" customWidth="1"/>
    <col min="24" max="24" width="17.85546875" bestFit="1" customWidth="1"/>
    <col min="27" max="27" width="9.140625" customWidth="1"/>
  </cols>
  <sheetData>
    <row r="1" spans="1:25" x14ac:dyDescent="0.25">
      <c r="B1" s="1"/>
      <c r="C1" s="1"/>
    </row>
    <row r="2" spans="1:25" ht="19.5" x14ac:dyDescent="0.3">
      <c r="A2" s="4" t="s">
        <v>0</v>
      </c>
      <c r="B2" s="4"/>
      <c r="C2" s="4"/>
      <c r="D2" s="4"/>
      <c r="E2" s="4"/>
      <c r="F2" s="4"/>
      <c r="G2" s="4"/>
      <c r="H2" s="4"/>
      <c r="J2" s="4" t="s">
        <v>40</v>
      </c>
      <c r="K2" s="4"/>
      <c r="L2" s="4"/>
      <c r="M2" s="4"/>
      <c r="N2" s="4"/>
      <c r="O2" s="4"/>
      <c r="P2" s="4"/>
      <c r="Q2" s="4"/>
      <c r="U2" s="5" t="s">
        <v>16</v>
      </c>
      <c r="V2" s="5"/>
      <c r="W2" s="5"/>
      <c r="X2" s="2"/>
      <c r="Y2" s="2"/>
    </row>
    <row r="3" spans="1:25" x14ac:dyDescent="0.25">
      <c r="A3" t="s">
        <v>1</v>
      </c>
      <c r="B3" t="s">
        <v>2</v>
      </c>
      <c r="C3" t="s">
        <v>3</v>
      </c>
      <c r="D3" t="s">
        <v>4</v>
      </c>
      <c r="E3" t="s">
        <v>36</v>
      </c>
      <c r="F3" t="s">
        <v>37</v>
      </c>
      <c r="G3" t="s">
        <v>34</v>
      </c>
      <c r="H3" t="s">
        <v>5</v>
      </c>
      <c r="J3" t="s">
        <v>1</v>
      </c>
      <c r="K3" t="s">
        <v>2</v>
      </c>
      <c r="L3" t="s">
        <v>3</v>
      </c>
      <c r="M3" t="s">
        <v>4</v>
      </c>
      <c r="N3" t="s">
        <v>36</v>
      </c>
      <c r="O3" t="s">
        <v>37</v>
      </c>
      <c r="P3" t="s">
        <v>34</v>
      </c>
      <c r="Q3" t="s">
        <v>5</v>
      </c>
      <c r="U3" t="s">
        <v>19</v>
      </c>
      <c r="V3" t="s">
        <v>17</v>
      </c>
      <c r="W3" t="s">
        <v>18</v>
      </c>
      <c r="X3" t="s">
        <v>5</v>
      </c>
    </row>
    <row r="4" spans="1:25" x14ac:dyDescent="0.25">
      <c r="B4" t="s">
        <v>35</v>
      </c>
      <c r="D4">
        <v>100</v>
      </c>
      <c r="E4">
        <f>表格2[[#This Row],[WIP]]/表格2[[#This Row],[MOVE]]</f>
        <v>0</v>
      </c>
      <c r="G4" s="3" t="e">
        <f>D3+表格2[[#This Row],[WIP]]-表格2[[#This Row],[MOVE]]</f>
        <v>#VALUE!</v>
      </c>
      <c r="K4" t="s">
        <v>35</v>
      </c>
      <c r="M4">
        <v>0</v>
      </c>
      <c r="N4" t="e">
        <f>表格2_8[[#This Row],[WIP]]/表格2_8[[#This Row],[MOVE]]</f>
        <v>#DIV/0!</v>
      </c>
      <c r="P4" s="3" t="e">
        <f>M3+表格2_8[[#This Row],[WIP]]-表格2_8[[#This Row],[MOVE]]</f>
        <v>#VALUE!</v>
      </c>
      <c r="U4" t="s">
        <v>20</v>
      </c>
      <c r="V4">
        <f>C5+C8+C19+C22+L5+L10+L19</f>
        <v>275</v>
      </c>
      <c r="W4">
        <f>表格3[[#This Row],[WIP]]/表格3[[#This Row],[FCST_MOVE]]</f>
        <v>0.7857142857142857</v>
      </c>
      <c r="X4">
        <f>D5+D8+D19+D22+M5+M10+M19</f>
        <v>350</v>
      </c>
    </row>
    <row r="5" spans="1:25" x14ac:dyDescent="0.25">
      <c r="A5" t="s">
        <v>6</v>
      </c>
      <c r="B5" t="s">
        <v>27</v>
      </c>
      <c r="C5">
        <v>25</v>
      </c>
      <c r="D5">
        <v>100</v>
      </c>
      <c r="E5">
        <f>表格2[[#This Row],[WIP]]/表格2[[#This Row],[MOVE]]</f>
        <v>0.25</v>
      </c>
      <c r="F5">
        <v>100</v>
      </c>
      <c r="G5">
        <f>D4+表格2[[#This Row],[WIP]]-表格2[[#This Row],[MOVE]]</f>
        <v>25</v>
      </c>
      <c r="H5">
        <f>表格2[[#This Row],[WIP]]/W4</f>
        <v>31.81818181818182</v>
      </c>
      <c r="J5" t="s">
        <v>6</v>
      </c>
      <c r="K5" t="s">
        <v>27</v>
      </c>
      <c r="L5">
        <v>0</v>
      </c>
      <c r="M5">
        <v>0</v>
      </c>
      <c r="N5" t="e">
        <f>表格2_8[[#This Row],[WIP]]/表格2_8[[#This Row],[MOVE]]</f>
        <v>#DIV/0!</v>
      </c>
      <c r="O5">
        <v>0</v>
      </c>
      <c r="P5">
        <f>M4+表格2_8[[#This Row],[WIP]]-表格2_8[[#This Row],[MOVE]]</f>
        <v>0</v>
      </c>
      <c r="Q5">
        <f>表格2_8[[#This Row],[WIP]]/W4</f>
        <v>0</v>
      </c>
      <c r="U5" t="s">
        <v>21</v>
      </c>
      <c r="V5">
        <f>C9+C12+C21+L6+L11</f>
        <v>350</v>
      </c>
      <c r="W5">
        <f>表格3[[#This Row],[WIP]]/表格3[[#This Row],[FCST_MOVE]]</f>
        <v>2</v>
      </c>
      <c r="X5">
        <f>D9+D12+D21+M6+M11</f>
        <v>175</v>
      </c>
    </row>
    <row r="6" spans="1:25" x14ac:dyDescent="0.25">
      <c r="A6" t="s">
        <v>7</v>
      </c>
      <c r="B6" t="s">
        <v>28</v>
      </c>
      <c r="C6">
        <v>125</v>
      </c>
      <c r="D6">
        <v>75</v>
      </c>
      <c r="E6">
        <f>表格2[[#This Row],[WIP]]/表格2[[#This Row],[MOVE]]</f>
        <v>1.6666666666666667</v>
      </c>
      <c r="F6">
        <v>125</v>
      </c>
      <c r="G6">
        <f>D5+表格2[[#This Row],[WIP]]-表格2[[#This Row],[MOVE]]</f>
        <v>150</v>
      </c>
      <c r="H6">
        <f>表格2[[#This Row],[WIP]]/W6</f>
        <v>218.75</v>
      </c>
      <c r="J6" t="s">
        <v>7</v>
      </c>
      <c r="K6" t="s">
        <v>21</v>
      </c>
      <c r="L6">
        <v>25</v>
      </c>
      <c r="M6">
        <v>25</v>
      </c>
      <c r="N6">
        <f>表格2_8[[#This Row],[WIP]]/表格2_8[[#This Row],[MOVE]]</f>
        <v>1</v>
      </c>
      <c r="O6">
        <v>0</v>
      </c>
      <c r="P6">
        <f>M5+表格2_8[[#This Row],[WIP]]-表格2_8[[#This Row],[MOVE]]</f>
        <v>0</v>
      </c>
      <c r="Q6">
        <f>表格2_8[[#This Row],[WIP]]/W5</f>
        <v>12.5</v>
      </c>
      <c r="U6" t="s">
        <v>22</v>
      </c>
      <c r="V6">
        <f>C6+C10+C24+L20+L23</f>
        <v>200</v>
      </c>
      <c r="W6">
        <f>表格3[[#This Row],[WIP]]/表格3[[#This Row],[FCST_MOVE]]</f>
        <v>0.5714285714285714</v>
      </c>
      <c r="X6">
        <f>表格2[[#This Row],[MOVE]]+D10+D24+M20+M23</f>
        <v>350</v>
      </c>
    </row>
    <row r="7" spans="1:25" x14ac:dyDescent="0.25">
      <c r="A7" t="s">
        <v>8</v>
      </c>
      <c r="B7" t="s">
        <v>29</v>
      </c>
      <c r="C7">
        <v>0</v>
      </c>
      <c r="D7">
        <v>75</v>
      </c>
      <c r="E7">
        <f>表格2[[#This Row],[WIP]]/表格2[[#This Row],[MOVE]]</f>
        <v>0</v>
      </c>
      <c r="F7">
        <v>125</v>
      </c>
      <c r="G7">
        <f>D6+表格2[[#This Row],[WIP]]-表格2[[#This Row],[MOVE]]</f>
        <v>0</v>
      </c>
      <c r="H7">
        <f>表格2[[#This Row],[WIP]]/表格3[[#This Row],[FCST_CT]]</f>
        <v>0</v>
      </c>
      <c r="J7" t="s">
        <v>8</v>
      </c>
      <c r="K7" t="s">
        <v>29</v>
      </c>
      <c r="L7">
        <v>0</v>
      </c>
      <c r="M7">
        <v>0</v>
      </c>
      <c r="N7" t="e">
        <f>表格2_8[[#This Row],[WIP]]/表格2_8[[#This Row],[MOVE]]</f>
        <v>#DIV/0!</v>
      </c>
      <c r="O7">
        <v>25</v>
      </c>
      <c r="P7">
        <f>M6+表格2_8[[#This Row],[WIP]]-表格2_8[[#This Row],[MOVE]]</f>
        <v>25</v>
      </c>
      <c r="Q7">
        <f>表格2_8[[#This Row],[WIP]]/表格3[[#This Row],[FCST_CT]]</f>
        <v>0</v>
      </c>
      <c r="U7" t="s">
        <v>23</v>
      </c>
      <c r="V7">
        <f>表格2[[#This Row],[WIP]]+C11+C23+表格2_8[[#This Row],[WIP]]+L12+L21</f>
        <v>50</v>
      </c>
      <c r="W7">
        <f>表格3[[#This Row],[WIP]]/表格3[[#This Row],[FCST_MOVE]]</f>
        <v>0.18181818181818182</v>
      </c>
      <c r="X7">
        <f>表格2[[#This Row],[MOVE]]+D11+D23+表格2_8[[#This Row],[MOVE]]+M12+M21</f>
        <v>275</v>
      </c>
    </row>
    <row r="8" spans="1:25" x14ac:dyDescent="0.25">
      <c r="A8" t="s">
        <v>9</v>
      </c>
      <c r="B8" t="s">
        <v>30</v>
      </c>
      <c r="C8">
        <v>100</v>
      </c>
      <c r="D8">
        <v>50</v>
      </c>
      <c r="E8">
        <f>表格2[[#This Row],[WIP]]/表格2[[#This Row],[MOVE]]</f>
        <v>2</v>
      </c>
      <c r="F8">
        <v>125</v>
      </c>
      <c r="G8">
        <f>D7+表格2[[#This Row],[WIP]]-表格2[[#This Row],[MOVE]]</f>
        <v>125</v>
      </c>
      <c r="H8">
        <f>表格2[[#This Row],[WIP]]/W4</f>
        <v>127.27272727272728</v>
      </c>
      <c r="J8" t="s">
        <v>9</v>
      </c>
      <c r="K8" t="s">
        <v>42</v>
      </c>
      <c r="L8">
        <v>0</v>
      </c>
      <c r="M8">
        <v>0</v>
      </c>
      <c r="N8" t="e">
        <f>表格2_8[[#This Row],[WIP]]/表格2_8[[#This Row],[MOVE]]</f>
        <v>#DIV/0!</v>
      </c>
      <c r="O8">
        <v>0</v>
      </c>
      <c r="P8">
        <f>M7+表格2_8[[#This Row],[WIP]]-表格2_8[[#This Row],[MOVE]]</f>
        <v>0</v>
      </c>
      <c r="Q8">
        <f>表格2_8[[#This Row],[WIP]]/表格3[[#This Row],[FCST_CT]]</f>
        <v>0</v>
      </c>
      <c r="U8" t="s">
        <v>24</v>
      </c>
      <c r="V8">
        <f>C20+表格2_8[[#This Row],[WIP]]+L22</f>
        <v>50</v>
      </c>
      <c r="W8">
        <f>表格3[[#This Row],[WIP]]/表格3[[#This Row],[FCST_MOVE]]</f>
        <v>0.4</v>
      </c>
      <c r="X8">
        <f>D20+表格2_8[[#This Row],[MOVE]]+M22</f>
        <v>125</v>
      </c>
    </row>
    <row r="9" spans="1:25" x14ac:dyDescent="0.25">
      <c r="A9" t="s">
        <v>10</v>
      </c>
      <c r="B9" t="s">
        <v>21</v>
      </c>
      <c r="C9">
        <v>250</v>
      </c>
      <c r="D9">
        <v>50</v>
      </c>
      <c r="E9">
        <f>表格2[[#This Row],[WIP]]/表格2[[#This Row],[MOVE]]</f>
        <v>5</v>
      </c>
      <c r="F9">
        <v>100</v>
      </c>
      <c r="G9">
        <f>D8+表格2[[#This Row],[WIP]]-表格2[[#This Row],[MOVE]]</f>
        <v>250</v>
      </c>
      <c r="H9">
        <f>表格2[[#This Row],[WIP]]/W5</f>
        <v>125</v>
      </c>
      <c r="J9" t="s">
        <v>10</v>
      </c>
      <c r="K9" t="s">
        <v>43</v>
      </c>
      <c r="L9">
        <v>25</v>
      </c>
      <c r="M9">
        <v>25</v>
      </c>
      <c r="N9">
        <f>表格2_8[[#This Row],[WIP]]/表格2_8[[#This Row],[MOVE]]</f>
        <v>1</v>
      </c>
      <c r="O9">
        <v>0</v>
      </c>
      <c r="P9">
        <f>M8+表格2_8[[#This Row],[WIP]]-表格2_8[[#This Row],[MOVE]]</f>
        <v>0</v>
      </c>
      <c r="Q9">
        <f>表格2_8[[#This Row],[WIP]]/表格3[[#This Row],[FCST_CT]]</f>
        <v>33.333333333333336</v>
      </c>
      <c r="U9" t="s">
        <v>25</v>
      </c>
      <c r="V9">
        <f>C13+表格2_8[[#This Row],[WIP]]</f>
        <v>75</v>
      </c>
      <c r="W9">
        <f>表格3[[#This Row],[WIP]]/表格3[[#This Row],[FCST_MOVE]]</f>
        <v>0.75</v>
      </c>
      <c r="X9">
        <f>D13+表格2_8[[#This Row],[MOVE]]</f>
        <v>100</v>
      </c>
    </row>
    <row r="10" spans="1:25" x14ac:dyDescent="0.25">
      <c r="A10" t="s">
        <v>11</v>
      </c>
      <c r="B10" t="s">
        <v>31</v>
      </c>
      <c r="C10">
        <v>25</v>
      </c>
      <c r="D10">
        <v>75</v>
      </c>
      <c r="E10">
        <f>表格2[[#This Row],[WIP]]/表格2[[#This Row],[MOVE]]</f>
        <v>0.33333333333333331</v>
      </c>
      <c r="F10">
        <v>250</v>
      </c>
      <c r="G10">
        <f>D9+表格2[[#This Row],[WIP]]-表格2[[#This Row],[MOVE]]</f>
        <v>0</v>
      </c>
      <c r="H10">
        <f>表格2[[#This Row],[WIP]]/W6</f>
        <v>43.75</v>
      </c>
      <c r="J10" t="s">
        <v>11</v>
      </c>
      <c r="K10" t="s">
        <v>30</v>
      </c>
      <c r="L10">
        <v>0</v>
      </c>
      <c r="M10">
        <v>0</v>
      </c>
      <c r="N10" t="e">
        <f>表格2_8[[#This Row],[WIP]]/表格2_8[[#This Row],[MOVE]]</f>
        <v>#DIV/0!</v>
      </c>
      <c r="O10">
        <v>25</v>
      </c>
      <c r="P10">
        <f>M9+表格2_8[[#This Row],[WIP]]-表格2_8[[#This Row],[MOVE]]</f>
        <v>25</v>
      </c>
      <c r="Q10">
        <f>表格2_8[[#This Row],[WIP]]/W4</f>
        <v>0</v>
      </c>
      <c r="U10" t="s">
        <v>26</v>
      </c>
      <c r="V10">
        <f>C14+C25+L13+L24</f>
        <v>50</v>
      </c>
      <c r="W10">
        <f>表格3[[#This Row],[WIP]]/表格3[[#This Row],[FCST_MOVE]]</f>
        <v>0.2857142857142857</v>
      </c>
      <c r="X10">
        <f>D14+D25+M13+M24</f>
        <v>175</v>
      </c>
    </row>
    <row r="11" spans="1:25" x14ac:dyDescent="0.25">
      <c r="A11" t="s">
        <v>12</v>
      </c>
      <c r="B11" t="s">
        <v>32</v>
      </c>
      <c r="C11">
        <v>0</v>
      </c>
      <c r="D11">
        <v>75</v>
      </c>
      <c r="E11">
        <f>表格2[[#This Row],[WIP]]/表格2[[#This Row],[MOVE]]</f>
        <v>0</v>
      </c>
      <c r="F11">
        <v>250</v>
      </c>
      <c r="G11">
        <f>D10+表格2[[#This Row],[WIP]]-表格2[[#This Row],[MOVE]]</f>
        <v>0</v>
      </c>
      <c r="H11">
        <f>表格2[[#This Row],[WIP]]/W7</f>
        <v>0</v>
      </c>
      <c r="J11" t="s">
        <v>12</v>
      </c>
      <c r="K11" t="s">
        <v>44</v>
      </c>
      <c r="L11">
        <v>25</v>
      </c>
      <c r="M11">
        <v>0</v>
      </c>
      <c r="N11" t="e">
        <f>表格2_8[[#This Row],[WIP]]/表格2_8[[#This Row],[MOVE]]</f>
        <v>#DIV/0!</v>
      </c>
      <c r="O11">
        <v>0</v>
      </c>
      <c r="P11">
        <f>M10+表格2_8[[#This Row],[WIP]]-表格2_8[[#This Row],[MOVE]]</f>
        <v>25</v>
      </c>
      <c r="Q11">
        <f>表格2_8[[#This Row],[WIP]]/W5</f>
        <v>12.5</v>
      </c>
    </row>
    <row r="12" spans="1:25" x14ac:dyDescent="0.25">
      <c r="A12" t="s">
        <v>13</v>
      </c>
      <c r="B12" t="s">
        <v>21</v>
      </c>
      <c r="C12">
        <v>25</v>
      </c>
      <c r="D12">
        <v>25</v>
      </c>
      <c r="E12">
        <f>表格2[[#This Row],[WIP]]/表格2[[#This Row],[MOVE]]</f>
        <v>1</v>
      </c>
      <c r="F12">
        <v>250</v>
      </c>
      <c r="G12">
        <f>D11+表格2[[#This Row],[WIP]]-表格2[[#This Row],[MOVE]]</f>
        <v>75</v>
      </c>
      <c r="H12">
        <f>表格2[[#This Row],[WIP]]/W5</f>
        <v>12.5</v>
      </c>
      <c r="J12" t="s">
        <v>13</v>
      </c>
      <c r="K12" t="s">
        <v>45</v>
      </c>
      <c r="L12">
        <v>0</v>
      </c>
      <c r="M12">
        <v>0</v>
      </c>
      <c r="N12" t="e">
        <f>表格2_8[[#This Row],[WIP]]/表格2_8[[#This Row],[MOVE]]</f>
        <v>#DIV/0!</v>
      </c>
      <c r="O12">
        <v>25</v>
      </c>
      <c r="P12">
        <f>M11+表格2_8[[#This Row],[WIP]]-表格2_8[[#This Row],[MOVE]]</f>
        <v>0</v>
      </c>
      <c r="Q12">
        <f>表格2_8[[#This Row],[WIP]]/W7</f>
        <v>0</v>
      </c>
    </row>
    <row r="13" spans="1:25" x14ac:dyDescent="0.25">
      <c r="A13" t="s">
        <v>14</v>
      </c>
      <c r="B13" t="s">
        <v>33</v>
      </c>
      <c r="C13">
        <v>50</v>
      </c>
      <c r="D13">
        <v>75</v>
      </c>
      <c r="E13">
        <f>表格2[[#This Row],[WIP]]/表格2[[#This Row],[MOVE]]</f>
        <v>0.66666666666666663</v>
      </c>
      <c r="F13">
        <v>25</v>
      </c>
      <c r="G13">
        <f>D12+表格2[[#This Row],[WIP]]-表格2[[#This Row],[MOVE]]</f>
        <v>0</v>
      </c>
      <c r="H13">
        <f>表格2[[#This Row],[WIP]]/W9</f>
        <v>66.666666666666671</v>
      </c>
      <c r="J13" t="s">
        <v>14</v>
      </c>
      <c r="K13" t="s">
        <v>26</v>
      </c>
      <c r="L13">
        <v>50</v>
      </c>
      <c r="M13">
        <v>25</v>
      </c>
      <c r="N13">
        <f>表格2_8[[#This Row],[WIP]]/表格2_8[[#This Row],[MOVE]]</f>
        <v>2</v>
      </c>
      <c r="O13">
        <v>0</v>
      </c>
      <c r="P13">
        <f>M12+表格2_8[[#This Row],[WIP]]-表格2_8[[#This Row],[MOVE]]</f>
        <v>25</v>
      </c>
      <c r="Q13">
        <f>表格2_8[[#This Row],[WIP]]/W10</f>
        <v>175</v>
      </c>
    </row>
    <row r="14" spans="1:25" x14ac:dyDescent="0.25">
      <c r="A14" t="s">
        <v>15</v>
      </c>
      <c r="B14" t="s">
        <v>26</v>
      </c>
      <c r="C14">
        <v>0</v>
      </c>
      <c r="D14">
        <v>0</v>
      </c>
      <c r="E14" t="e">
        <f>表格2[[#This Row],[WIP]]/表格2[[#This Row],[MOVE]]</f>
        <v>#DIV/0!</v>
      </c>
      <c r="G14">
        <f>D13+表格2[[#This Row],[WIP]]-表格2[[#This Row],[MOVE]]</f>
        <v>75</v>
      </c>
      <c r="H14">
        <f>表格2[[#This Row],[WIP]]/W10</f>
        <v>0</v>
      </c>
    </row>
    <row r="16" spans="1:25" ht="19.5" x14ac:dyDescent="0.3">
      <c r="A16" s="4" t="s">
        <v>38</v>
      </c>
      <c r="B16" s="4"/>
      <c r="C16" s="4"/>
      <c r="D16" s="4"/>
      <c r="E16" s="4"/>
      <c r="F16" s="4"/>
      <c r="G16" s="4"/>
      <c r="H16" s="4"/>
      <c r="J16" s="4" t="s">
        <v>41</v>
      </c>
      <c r="K16" s="4"/>
      <c r="L16" s="4"/>
      <c r="M16" s="4"/>
      <c r="N16" s="4"/>
      <c r="O16" s="4"/>
      <c r="P16" s="4"/>
      <c r="Q16" s="4"/>
    </row>
    <row r="17" spans="1:17" x14ac:dyDescent="0.25">
      <c r="A17" t="s">
        <v>1</v>
      </c>
      <c r="B17" t="s">
        <v>2</v>
      </c>
      <c r="C17" t="s">
        <v>3</v>
      </c>
      <c r="D17" t="s">
        <v>4</v>
      </c>
      <c r="E17" t="s">
        <v>36</v>
      </c>
      <c r="F17" t="s">
        <v>37</v>
      </c>
      <c r="G17" t="s">
        <v>34</v>
      </c>
      <c r="H17" t="s">
        <v>5</v>
      </c>
      <c r="J17" t="s">
        <v>1</v>
      </c>
      <c r="K17" t="s">
        <v>2</v>
      </c>
      <c r="L17" t="s">
        <v>3</v>
      </c>
      <c r="M17" t="s">
        <v>4</v>
      </c>
      <c r="N17" t="s">
        <v>36</v>
      </c>
      <c r="O17" t="s">
        <v>37</v>
      </c>
      <c r="P17" t="s">
        <v>34</v>
      </c>
      <c r="Q17" t="s">
        <v>5</v>
      </c>
    </row>
    <row r="18" spans="1:17" x14ac:dyDescent="0.25">
      <c r="B18" t="s">
        <v>35</v>
      </c>
      <c r="D18">
        <v>50</v>
      </c>
      <c r="E18">
        <f>表格2_6[[#This Row],[WIP]]/表格2_6[[#This Row],[MOVE]]</f>
        <v>0</v>
      </c>
      <c r="G18" s="3" t="e">
        <f>D17+表格2_6[[#This Row],[WIP]]-表格2_6[[#This Row],[MOVE]]</f>
        <v>#VALUE!</v>
      </c>
      <c r="K18" t="s">
        <v>35</v>
      </c>
      <c r="M18">
        <v>100</v>
      </c>
      <c r="N18">
        <f>表格2_67[[#This Row],[WIP]]/表格2_67[[#This Row],[MOVE]]</f>
        <v>0</v>
      </c>
      <c r="P18" s="3" t="e">
        <f>M17+表格2_67[[#This Row],[WIP]]-表格2_67[[#This Row],[MOVE]]</f>
        <v>#VALUE!</v>
      </c>
    </row>
    <row r="19" spans="1:17" x14ac:dyDescent="0.25">
      <c r="A19" t="s">
        <v>6</v>
      </c>
      <c r="B19" t="s">
        <v>27</v>
      </c>
      <c r="C19">
        <v>50</v>
      </c>
      <c r="D19">
        <v>75</v>
      </c>
      <c r="E19">
        <f>表格2_6[[#This Row],[WIP]]/表格2_6[[#This Row],[MOVE]]</f>
        <v>0.66666666666666663</v>
      </c>
      <c r="F19">
        <v>50</v>
      </c>
      <c r="G19">
        <f>D18+表格2_6[[#This Row],[WIP]]-表格2_6[[#This Row],[MOVE]]</f>
        <v>25</v>
      </c>
      <c r="H19">
        <f>表格2_6[[#This Row],[WIP]]/W4</f>
        <v>63.63636363636364</v>
      </c>
      <c r="J19" t="s">
        <v>6</v>
      </c>
      <c r="K19" t="s">
        <v>27</v>
      </c>
      <c r="L19">
        <v>50</v>
      </c>
      <c r="M19">
        <v>75</v>
      </c>
      <c r="N19">
        <f>表格2_67[[#This Row],[WIP]]/表格2_67[[#This Row],[MOVE]]</f>
        <v>0.66666666666666663</v>
      </c>
      <c r="O19">
        <v>150</v>
      </c>
      <c r="P19">
        <f>M18+表格2_67[[#This Row],[WIP]]-表格2_67[[#This Row],[MOVE]]</f>
        <v>75</v>
      </c>
      <c r="Q19">
        <f>表格2_67[[#This Row],[WIP]]/W4</f>
        <v>63.63636363636364</v>
      </c>
    </row>
    <row r="20" spans="1:17" x14ac:dyDescent="0.25">
      <c r="A20" t="s">
        <v>7</v>
      </c>
      <c r="B20" t="s">
        <v>39</v>
      </c>
      <c r="C20">
        <v>0</v>
      </c>
      <c r="D20">
        <v>75</v>
      </c>
      <c r="E20">
        <f>表格2_6[[#This Row],[WIP]]/表格2_6[[#This Row],[MOVE]]</f>
        <v>0</v>
      </c>
      <c r="F20">
        <v>100</v>
      </c>
      <c r="G20">
        <f>D19+表格2_6[[#This Row],[WIP]]-表格2_6[[#This Row],[MOVE]]</f>
        <v>0</v>
      </c>
      <c r="H20">
        <f>表格2_6[[#This Row],[WIP]]/W8</f>
        <v>0</v>
      </c>
      <c r="J20" t="s">
        <v>7</v>
      </c>
      <c r="K20" t="s">
        <v>47</v>
      </c>
      <c r="L20">
        <v>0</v>
      </c>
      <c r="M20">
        <v>75</v>
      </c>
      <c r="N20">
        <f>表格2_67[[#This Row],[WIP]]/表格2_67[[#This Row],[MOVE]]</f>
        <v>0</v>
      </c>
      <c r="O20">
        <v>150</v>
      </c>
      <c r="P20">
        <f>M19+表格2_67[[#This Row],[WIP]]-表格2_67[[#This Row],[MOVE]]</f>
        <v>0</v>
      </c>
      <c r="Q20">
        <f>表格2_67[[#This Row],[WIP]]/W6</f>
        <v>0</v>
      </c>
    </row>
    <row r="21" spans="1:17" x14ac:dyDescent="0.25">
      <c r="A21" t="s">
        <v>8</v>
      </c>
      <c r="B21" t="s">
        <v>21</v>
      </c>
      <c r="C21">
        <v>25</v>
      </c>
      <c r="D21">
        <v>75</v>
      </c>
      <c r="E21">
        <f>表格2_6[[#This Row],[WIP]]/表格2_6[[#This Row],[MOVE]]</f>
        <v>0.33333333333333331</v>
      </c>
      <c r="F21">
        <v>100</v>
      </c>
      <c r="G21">
        <f>D20+表格2_6[[#This Row],[WIP]]-表格2_6[[#This Row],[MOVE]]</f>
        <v>25</v>
      </c>
      <c r="H21">
        <f>表格2_6[[#This Row],[WIP]]/W5</f>
        <v>12.5</v>
      </c>
      <c r="J21" t="s">
        <v>8</v>
      </c>
      <c r="K21" t="s">
        <v>48</v>
      </c>
      <c r="L21">
        <v>25</v>
      </c>
      <c r="M21">
        <v>75</v>
      </c>
      <c r="N21">
        <f>表格2_67[[#This Row],[WIP]]/表格2_67[[#This Row],[MOVE]]</f>
        <v>0.33333333333333331</v>
      </c>
      <c r="O21">
        <v>150</v>
      </c>
      <c r="P21">
        <f>M20+表格2_67[[#This Row],[WIP]]-表格2_67[[#This Row],[MOVE]]</f>
        <v>25</v>
      </c>
      <c r="Q21">
        <f>表格2_67[[#This Row],[WIP]]/W7</f>
        <v>137.5</v>
      </c>
    </row>
    <row r="22" spans="1:17" x14ac:dyDescent="0.25">
      <c r="A22" t="s">
        <v>9</v>
      </c>
      <c r="B22" t="s">
        <v>30</v>
      </c>
      <c r="C22">
        <v>50</v>
      </c>
      <c r="D22">
        <v>50</v>
      </c>
      <c r="E22">
        <f>表格2_6[[#This Row],[WIP]]/表格2_6[[#This Row],[MOVE]]</f>
        <v>1</v>
      </c>
      <c r="F22">
        <v>75</v>
      </c>
      <c r="G22">
        <f>D21+表格2_6[[#This Row],[WIP]]-表格2_6[[#This Row],[MOVE]]</f>
        <v>75</v>
      </c>
      <c r="H22">
        <f>表格2_6[[#This Row],[WIP]]/W4</f>
        <v>63.63636363636364</v>
      </c>
      <c r="J22" t="s">
        <v>9</v>
      </c>
      <c r="K22" t="s">
        <v>49</v>
      </c>
      <c r="L22">
        <v>50</v>
      </c>
      <c r="M22">
        <v>50</v>
      </c>
      <c r="N22">
        <f>表格2_67[[#This Row],[WIP]]/表格2_67[[#This Row],[MOVE]]</f>
        <v>1</v>
      </c>
      <c r="O22">
        <v>75</v>
      </c>
      <c r="P22">
        <f>M21+表格2_67[[#This Row],[WIP]]-表格2_67[[#This Row],[MOVE]]</f>
        <v>75</v>
      </c>
      <c r="Q22">
        <f>表格2_67[[#This Row],[WIP]]/W8</f>
        <v>125</v>
      </c>
    </row>
    <row r="23" spans="1:17" x14ac:dyDescent="0.25">
      <c r="A23" t="s">
        <v>10</v>
      </c>
      <c r="B23" t="s">
        <v>23</v>
      </c>
      <c r="C23">
        <v>25</v>
      </c>
      <c r="D23">
        <v>50</v>
      </c>
      <c r="E23">
        <f>表格2_6[[#This Row],[WIP]]/表格2_6[[#This Row],[MOVE]]</f>
        <v>0.5</v>
      </c>
      <c r="F23">
        <v>50</v>
      </c>
      <c r="G23">
        <f>D22+表格2_6[[#This Row],[WIP]]-表格2_6[[#This Row],[MOVE]]</f>
        <v>25</v>
      </c>
      <c r="H23">
        <f>表格2_6[[#This Row],[WIP]]/W7</f>
        <v>137.5</v>
      </c>
      <c r="J23" t="s">
        <v>10</v>
      </c>
      <c r="K23" t="s">
        <v>50</v>
      </c>
      <c r="L23">
        <v>25</v>
      </c>
      <c r="M23">
        <v>50</v>
      </c>
      <c r="N23">
        <f>表格2_67[[#This Row],[WIP]]/表格2_67[[#This Row],[MOVE]]</f>
        <v>0.5</v>
      </c>
      <c r="O23">
        <v>50</v>
      </c>
      <c r="P23">
        <f>M22+表格2_67[[#This Row],[WIP]]-表格2_67[[#This Row],[MOVE]]</f>
        <v>25</v>
      </c>
      <c r="Q23">
        <f>表格2_67[[#This Row],[WIP]]/W6</f>
        <v>43.75</v>
      </c>
    </row>
    <row r="24" spans="1:17" x14ac:dyDescent="0.25">
      <c r="A24" t="s">
        <v>11</v>
      </c>
      <c r="B24" t="s">
        <v>31</v>
      </c>
      <c r="C24">
        <v>25</v>
      </c>
      <c r="D24">
        <v>75</v>
      </c>
      <c r="E24">
        <f>表格2_6[[#This Row],[WIP]]/表格2_6[[#This Row],[MOVE]]</f>
        <v>0.33333333333333331</v>
      </c>
      <c r="F24">
        <v>75</v>
      </c>
      <c r="G24">
        <f>D23+表格2_6[[#This Row],[WIP]]-表格2_6[[#This Row],[MOVE]]</f>
        <v>0</v>
      </c>
      <c r="H24">
        <f>表格2_6[[#This Row],[WIP]]/W6</f>
        <v>43.75</v>
      </c>
      <c r="J24" t="s">
        <v>46</v>
      </c>
      <c r="K24" t="s">
        <v>26</v>
      </c>
      <c r="L24">
        <v>0</v>
      </c>
      <c r="M24">
        <v>75</v>
      </c>
      <c r="N24">
        <f>表格2_67[[#This Row],[WIP]]/表格2_67[[#This Row],[MOVE]]</f>
        <v>0</v>
      </c>
      <c r="O24">
        <v>75</v>
      </c>
      <c r="P24" t="e">
        <f>#REF!+表格2_67[[#This Row],[WIP]]-表格2_67[[#This Row],[MOVE]]</f>
        <v>#REF!</v>
      </c>
      <c r="Q24">
        <f>表格2_67[[#This Row],[WIP]]/W10</f>
        <v>0</v>
      </c>
    </row>
    <row r="25" spans="1:17" x14ac:dyDescent="0.25">
      <c r="A25" t="s">
        <v>12</v>
      </c>
      <c r="B25" t="s">
        <v>26</v>
      </c>
      <c r="C25">
        <v>0</v>
      </c>
      <c r="D25">
        <v>75</v>
      </c>
      <c r="E25">
        <f>表格2_6[[#This Row],[WIP]]/表格2_6[[#This Row],[MOVE]]</f>
        <v>0</v>
      </c>
      <c r="F25">
        <v>100</v>
      </c>
      <c r="G25">
        <f>D24+表格2_6[[#This Row],[WIP]]-表格2_6[[#This Row],[MOVE]]</f>
        <v>0</v>
      </c>
      <c r="H25">
        <f>表格2_6[[#This Row],[WIP]]/W10</f>
        <v>0</v>
      </c>
    </row>
  </sheetData>
  <mergeCells count="5">
    <mergeCell ref="A2:H2"/>
    <mergeCell ref="U2:W2"/>
    <mergeCell ref="A16:H16"/>
    <mergeCell ref="J16:Q16"/>
    <mergeCell ref="J2:Q2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2021-03-16T02:58:49Z</dcterms:modified>
</cp:coreProperties>
</file>