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Ex2.xml" ContentType="application/vnd.ms-office.chartex+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E:\Springboard\southern\"/>
    </mc:Choice>
  </mc:AlternateContent>
  <xr:revisionPtr revIDLastSave="0" documentId="13_ncr:1_{523BA588-3AB8-471B-8B35-CE667419B942}" xr6:coauthVersionLast="44" xr6:coauthVersionMax="44" xr10:uidLastSave="{00000000-0000-0000-0000-000000000000}"/>
  <bookViews>
    <workbookView xWindow="3072" yWindow="3072" windowWidth="17280" windowHeight="9420" tabRatio="676" firstSheet="4" activeTab="5" xr2:uid="{00000000-000D-0000-FFFF-FFFF00000000}"/>
  </bookViews>
  <sheets>
    <sheet name="READ ME BEFORE STARTING" sheetId="1" r:id="rId1"/>
    <sheet name="Definitions" sheetId="2" r:id="rId2"/>
    <sheet name="CC Actuals" sheetId="3" r:id="rId3"/>
    <sheet name="Financial ACTUALS" sheetId="4" r:id="rId4"/>
    <sheet name="Variance Analysis" sheetId="5" r:id="rId5"/>
    <sheet name="Cost to Produce" sheetId="6" r:id="rId6"/>
    <sheet name="EBIT" sheetId="7" r:id="rId7"/>
    <sheet name="Financial BUDGET" sheetId="9" r:id="rId8"/>
    <sheet name="CC BUDGET" sheetId="8" r:id="rId9"/>
    <sheet name="Water Production Actuals" sheetId="10" r:id="rId10"/>
    <sheet name="Water Production Budget" sheetId="11" r:id="rId11"/>
  </sheets>
  <definedNames>
    <definedName name="_xlchart.v1.0" hidden="1">'Variance Analysis'!$B$124:$M$124</definedName>
    <definedName name="_xlchart.v1.1" hidden="1">EBIT!$C$11:$N$11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62" i="7" l="1"/>
  <c r="E62" i="7"/>
  <c r="F62" i="7"/>
  <c r="G62" i="7"/>
  <c r="H62" i="7"/>
  <c r="I62" i="7"/>
  <c r="J62" i="7"/>
  <c r="K62" i="7"/>
  <c r="L62" i="7"/>
  <c r="M62" i="7"/>
  <c r="N62" i="7"/>
  <c r="D55" i="7"/>
  <c r="E55" i="7"/>
  <c r="F55" i="7"/>
  <c r="G55" i="7"/>
  <c r="H55" i="7"/>
  <c r="I55" i="7"/>
  <c r="J55" i="7"/>
  <c r="K55" i="7"/>
  <c r="L55" i="7"/>
  <c r="M55" i="7"/>
  <c r="N55" i="7"/>
  <c r="D47" i="7"/>
  <c r="E47" i="7"/>
  <c r="F47" i="7"/>
  <c r="G47" i="7"/>
  <c r="H47" i="7"/>
  <c r="I47" i="7"/>
  <c r="J47" i="7"/>
  <c r="K47" i="7"/>
  <c r="L47" i="7"/>
  <c r="M47" i="7"/>
  <c r="N47" i="7"/>
  <c r="D39" i="7"/>
  <c r="E39" i="7"/>
  <c r="F39" i="7"/>
  <c r="G39" i="7"/>
  <c r="H39" i="7"/>
  <c r="I39" i="7"/>
  <c r="J39" i="7"/>
  <c r="K39" i="7"/>
  <c r="L39" i="7"/>
  <c r="M39" i="7"/>
  <c r="N39" i="7"/>
  <c r="C62" i="7"/>
  <c r="C55" i="7"/>
  <c r="C47" i="7"/>
  <c r="C39" i="7"/>
  <c r="D71" i="6" l="1"/>
  <c r="E71" i="6"/>
  <c r="F71" i="6"/>
  <c r="G71" i="6"/>
  <c r="H71" i="6"/>
  <c r="I71" i="6"/>
  <c r="J71" i="6"/>
  <c r="K71" i="6"/>
  <c r="L71" i="6"/>
  <c r="M71" i="6"/>
  <c r="N71" i="6"/>
  <c r="D70" i="6"/>
  <c r="E70" i="6"/>
  <c r="F70" i="6"/>
  <c r="G70" i="6"/>
  <c r="H70" i="6"/>
  <c r="I70" i="6"/>
  <c r="J70" i="6"/>
  <c r="K70" i="6"/>
  <c r="L70" i="6"/>
  <c r="M70" i="6"/>
  <c r="N70" i="6"/>
  <c r="D69" i="6"/>
  <c r="E69" i="6"/>
  <c r="F69" i="6"/>
  <c r="G69" i="6"/>
  <c r="H69" i="6"/>
  <c r="I69" i="6"/>
  <c r="J69" i="6"/>
  <c r="K69" i="6"/>
  <c r="L69" i="6"/>
  <c r="M69" i="6"/>
  <c r="N69" i="6"/>
  <c r="D61" i="6"/>
  <c r="E61" i="6"/>
  <c r="F61" i="6"/>
  <c r="G61" i="6"/>
  <c r="H61" i="6"/>
  <c r="I61" i="6"/>
  <c r="J61" i="6"/>
  <c r="K61" i="6"/>
  <c r="L61" i="6"/>
  <c r="M61" i="6"/>
  <c r="N61" i="6"/>
  <c r="D53" i="6"/>
  <c r="E53" i="6"/>
  <c r="F53" i="6"/>
  <c r="G53" i="6"/>
  <c r="H53" i="6"/>
  <c r="I53" i="6"/>
  <c r="J53" i="6"/>
  <c r="K53" i="6"/>
  <c r="L53" i="6"/>
  <c r="M53" i="6"/>
  <c r="N53" i="6"/>
  <c r="D45" i="6"/>
  <c r="E45" i="6"/>
  <c r="F45" i="6"/>
  <c r="G45" i="6"/>
  <c r="H45" i="6"/>
  <c r="I45" i="6"/>
  <c r="J45" i="6"/>
  <c r="K45" i="6"/>
  <c r="L45" i="6"/>
  <c r="M45" i="6"/>
  <c r="N45" i="6"/>
  <c r="C70" i="6"/>
  <c r="C71" i="6"/>
  <c r="C69" i="6"/>
  <c r="C61" i="6"/>
  <c r="C53" i="6"/>
  <c r="C45" i="6"/>
  <c r="D37" i="6" l="1"/>
  <c r="E37" i="6"/>
  <c r="F37" i="6"/>
  <c r="G37" i="6"/>
  <c r="H37" i="6"/>
  <c r="I37" i="6"/>
  <c r="J37" i="6"/>
  <c r="K37" i="6"/>
  <c r="L37" i="6"/>
  <c r="M37" i="6"/>
  <c r="N37" i="6"/>
  <c r="D36" i="6"/>
  <c r="E36" i="6"/>
  <c r="F36" i="6"/>
  <c r="G36" i="6"/>
  <c r="H36" i="6"/>
  <c r="I36" i="6"/>
  <c r="J36" i="6"/>
  <c r="K36" i="6"/>
  <c r="L36" i="6"/>
  <c r="M36" i="6"/>
  <c r="N36" i="6"/>
  <c r="D35" i="6"/>
  <c r="E35" i="6"/>
  <c r="F35" i="6"/>
  <c r="G35" i="6"/>
  <c r="H35" i="6"/>
  <c r="I35" i="6"/>
  <c r="J35" i="6"/>
  <c r="K35" i="6"/>
  <c r="L35" i="6"/>
  <c r="M35" i="6"/>
  <c r="N35" i="6"/>
  <c r="C37" i="6"/>
  <c r="C36" i="6"/>
  <c r="C35" i="6"/>
  <c r="F16" i="4"/>
  <c r="G16" i="4"/>
  <c r="H16" i="4"/>
  <c r="I16" i="4"/>
  <c r="J16" i="4"/>
  <c r="H40" i="5" s="1"/>
  <c r="K16" i="4"/>
  <c r="I40" i="5" s="1"/>
  <c r="L16" i="4"/>
  <c r="M16" i="4"/>
  <c r="N16" i="4"/>
  <c r="L40" i="5" s="1"/>
  <c r="O16" i="4"/>
  <c r="P16" i="4"/>
  <c r="N40" i="5" s="1"/>
  <c r="D27" i="6"/>
  <c r="E27" i="6"/>
  <c r="F27" i="6"/>
  <c r="G27" i="6"/>
  <c r="H27" i="6"/>
  <c r="I27" i="6"/>
  <c r="J27" i="6"/>
  <c r="K27" i="6"/>
  <c r="L27" i="6"/>
  <c r="M27" i="6"/>
  <c r="N27" i="6"/>
  <c r="C27" i="6"/>
  <c r="D19" i="6"/>
  <c r="E19" i="6"/>
  <c r="F19" i="6"/>
  <c r="G19" i="6"/>
  <c r="H19" i="6"/>
  <c r="I19" i="6"/>
  <c r="J19" i="6"/>
  <c r="K19" i="6"/>
  <c r="L19" i="6"/>
  <c r="M19" i="6"/>
  <c r="N19" i="6"/>
  <c r="C19" i="6"/>
  <c r="C11" i="6"/>
  <c r="D11" i="6"/>
  <c r="E11" i="6"/>
  <c r="F11" i="6"/>
  <c r="G11" i="6"/>
  <c r="H11" i="6"/>
  <c r="I11" i="6"/>
  <c r="J11" i="6"/>
  <c r="K11" i="6"/>
  <c r="L11" i="6"/>
  <c r="M11" i="6"/>
  <c r="N11" i="6"/>
  <c r="B5" i="10"/>
  <c r="D45" i="5"/>
  <c r="E45" i="5"/>
  <c r="F45" i="5"/>
  <c r="G45" i="5"/>
  <c r="H45" i="5"/>
  <c r="I45" i="5"/>
  <c r="J45" i="5"/>
  <c r="K45" i="5"/>
  <c r="L45" i="5"/>
  <c r="M45" i="5"/>
  <c r="N45" i="5"/>
  <c r="D43" i="5"/>
  <c r="E43" i="5"/>
  <c r="F43" i="5"/>
  <c r="G43" i="5"/>
  <c r="H43" i="5"/>
  <c r="I43" i="5"/>
  <c r="J43" i="5"/>
  <c r="K43" i="5"/>
  <c r="L43" i="5"/>
  <c r="M43" i="5"/>
  <c r="N43" i="5"/>
  <c r="D41" i="5"/>
  <c r="E41" i="5"/>
  <c r="F41" i="5"/>
  <c r="G41" i="5"/>
  <c r="H41" i="5"/>
  <c r="I41" i="5"/>
  <c r="J41" i="5"/>
  <c r="K41" i="5"/>
  <c r="L41" i="5"/>
  <c r="M41" i="5"/>
  <c r="N41" i="5"/>
  <c r="D40" i="5"/>
  <c r="E40" i="5"/>
  <c r="F40" i="5"/>
  <c r="G40" i="5"/>
  <c r="J40" i="5"/>
  <c r="K40" i="5"/>
  <c r="M40" i="5"/>
  <c r="D39" i="5"/>
  <c r="E39" i="5"/>
  <c r="F39" i="5"/>
  <c r="G39" i="5"/>
  <c r="H39" i="5"/>
  <c r="I39" i="5"/>
  <c r="J39" i="5"/>
  <c r="K39" i="5"/>
  <c r="L39" i="5"/>
  <c r="M39" i="5"/>
  <c r="N39" i="5"/>
  <c r="D37" i="5"/>
  <c r="E37" i="5"/>
  <c r="F37" i="5"/>
  <c r="G37" i="5"/>
  <c r="H37" i="5"/>
  <c r="I37" i="5"/>
  <c r="J37" i="5"/>
  <c r="K37" i="5"/>
  <c r="L37" i="5"/>
  <c r="M37" i="5"/>
  <c r="N37" i="5"/>
  <c r="D36" i="5"/>
  <c r="E36" i="5"/>
  <c r="F36" i="5"/>
  <c r="G36" i="5"/>
  <c r="H36" i="5"/>
  <c r="I36" i="5"/>
  <c r="J36" i="5"/>
  <c r="K36" i="5"/>
  <c r="L36" i="5"/>
  <c r="M36" i="5"/>
  <c r="N36" i="5"/>
  <c r="D35" i="5"/>
  <c r="E35" i="5"/>
  <c r="F35" i="5"/>
  <c r="G35" i="5"/>
  <c r="H35" i="5"/>
  <c r="I35" i="5"/>
  <c r="J35" i="5"/>
  <c r="K35" i="5"/>
  <c r="L35" i="5"/>
  <c r="M35" i="5"/>
  <c r="N35" i="5"/>
  <c r="D33" i="5"/>
  <c r="E33" i="5"/>
  <c r="F33" i="5"/>
  <c r="G33" i="5"/>
  <c r="H33" i="5"/>
  <c r="I33" i="5"/>
  <c r="J33" i="5"/>
  <c r="K33" i="5"/>
  <c r="L33" i="5"/>
  <c r="M33" i="5"/>
  <c r="N33" i="5"/>
  <c r="D32" i="5"/>
  <c r="E32" i="5"/>
  <c r="F32" i="5"/>
  <c r="G32" i="5"/>
  <c r="H32" i="5"/>
  <c r="I32" i="5"/>
  <c r="J32" i="5"/>
  <c r="K32" i="5"/>
  <c r="L32" i="5"/>
  <c r="M32" i="5"/>
  <c r="N32" i="5"/>
  <c r="C45" i="5" l="1"/>
  <c r="C44" i="5"/>
  <c r="C43" i="5"/>
  <c r="C41" i="5"/>
  <c r="C40" i="5"/>
  <c r="E15" i="4"/>
  <c r="E18" i="4" s="1"/>
  <c r="E17" i="4"/>
  <c r="E16" i="4"/>
  <c r="E19" i="4"/>
  <c r="F47" i="4"/>
  <c r="G47" i="4"/>
  <c r="H47" i="4"/>
  <c r="I47" i="4"/>
  <c r="J47" i="4"/>
  <c r="K47" i="4"/>
  <c r="L47" i="4"/>
  <c r="M47" i="4"/>
  <c r="N47" i="4"/>
  <c r="O47" i="4"/>
  <c r="P47" i="4"/>
  <c r="E47" i="4"/>
  <c r="C37" i="5"/>
  <c r="C36" i="5"/>
  <c r="C35" i="5"/>
  <c r="C33" i="5"/>
  <c r="C32" i="5"/>
  <c r="D31" i="5"/>
  <c r="E31" i="5"/>
  <c r="F31" i="5"/>
  <c r="G31" i="5"/>
  <c r="H31" i="5"/>
  <c r="I31" i="5"/>
  <c r="J31" i="5"/>
  <c r="K31" i="5"/>
  <c r="L31" i="5"/>
  <c r="M31" i="5"/>
  <c r="N31" i="5"/>
  <c r="C31" i="5"/>
  <c r="D24" i="5"/>
  <c r="E24" i="5"/>
  <c r="F24" i="5"/>
  <c r="G24" i="5"/>
  <c r="H24" i="5"/>
  <c r="I24" i="5"/>
  <c r="J24" i="5"/>
  <c r="K24" i="5"/>
  <c r="L24" i="5"/>
  <c r="M24" i="5"/>
  <c r="N24" i="5"/>
  <c r="N65" i="5" s="1"/>
  <c r="N86" i="5" s="1"/>
  <c r="C24" i="5"/>
  <c r="D23" i="5"/>
  <c r="E23" i="5"/>
  <c r="F23" i="5"/>
  <c r="G23" i="5"/>
  <c r="H23" i="5"/>
  <c r="I23" i="5"/>
  <c r="J23" i="5"/>
  <c r="K23" i="5"/>
  <c r="L23" i="5"/>
  <c r="M23" i="5"/>
  <c r="N23" i="5"/>
  <c r="C23" i="5"/>
  <c r="D22" i="5"/>
  <c r="E22" i="5"/>
  <c r="F22" i="5"/>
  <c r="G22" i="5"/>
  <c r="H22" i="5"/>
  <c r="I22" i="5"/>
  <c r="J22" i="5"/>
  <c r="K60" i="7" s="1"/>
  <c r="K22" i="5"/>
  <c r="L22" i="5"/>
  <c r="M22" i="5"/>
  <c r="N22" i="5"/>
  <c r="N63" i="5" s="1"/>
  <c r="N84" i="5" s="1"/>
  <c r="C22" i="5"/>
  <c r="D20" i="5"/>
  <c r="E20" i="5"/>
  <c r="F20" i="5"/>
  <c r="G20" i="5"/>
  <c r="H20" i="5"/>
  <c r="I20" i="5"/>
  <c r="J20" i="5"/>
  <c r="K20" i="5"/>
  <c r="L20" i="5"/>
  <c r="M20" i="5"/>
  <c r="N20" i="5"/>
  <c r="N61" i="5" s="1"/>
  <c r="N82" i="5" s="1"/>
  <c r="C20" i="5"/>
  <c r="D19" i="5"/>
  <c r="E19" i="5"/>
  <c r="F19" i="5"/>
  <c r="G19" i="5"/>
  <c r="H19" i="5"/>
  <c r="I19" i="5"/>
  <c r="J19" i="5"/>
  <c r="K19" i="5"/>
  <c r="L19" i="5"/>
  <c r="M19" i="5"/>
  <c r="N19" i="5"/>
  <c r="N60" i="5" s="1"/>
  <c r="N81" i="5" s="1"/>
  <c r="C19" i="5"/>
  <c r="D18" i="5"/>
  <c r="E18" i="5"/>
  <c r="F18" i="5"/>
  <c r="G18" i="5"/>
  <c r="H18" i="5"/>
  <c r="I18" i="5"/>
  <c r="J18" i="5"/>
  <c r="K18" i="5"/>
  <c r="L18" i="5"/>
  <c r="M18" i="5"/>
  <c r="N18" i="5"/>
  <c r="N59" i="5" s="1"/>
  <c r="N80" i="5" s="1"/>
  <c r="C18" i="5"/>
  <c r="D16" i="5"/>
  <c r="E16" i="5"/>
  <c r="F16" i="5"/>
  <c r="G16" i="5"/>
  <c r="H16" i="5"/>
  <c r="I16" i="5"/>
  <c r="J16" i="5"/>
  <c r="K16" i="5"/>
  <c r="L16" i="5"/>
  <c r="M16" i="5"/>
  <c r="N16" i="5"/>
  <c r="N57" i="5" s="1"/>
  <c r="N78" i="5" s="1"/>
  <c r="C16" i="5"/>
  <c r="D15" i="5"/>
  <c r="E15" i="5"/>
  <c r="F15" i="5"/>
  <c r="G15" i="5"/>
  <c r="H15" i="5"/>
  <c r="I15" i="5"/>
  <c r="J15" i="5"/>
  <c r="K15" i="5"/>
  <c r="L15" i="5"/>
  <c r="M15" i="5"/>
  <c r="N15" i="5"/>
  <c r="N56" i="5" s="1"/>
  <c r="N77" i="5" s="1"/>
  <c r="C15" i="5"/>
  <c r="D14" i="5"/>
  <c r="E14" i="5"/>
  <c r="F14" i="5"/>
  <c r="G14" i="5"/>
  <c r="H14" i="5"/>
  <c r="I14" i="5"/>
  <c r="J14" i="5"/>
  <c r="K14" i="5"/>
  <c r="L14" i="5"/>
  <c r="M14" i="5"/>
  <c r="N14" i="5"/>
  <c r="N55" i="5" s="1"/>
  <c r="N76" i="5" s="1"/>
  <c r="C14" i="5"/>
  <c r="D12" i="5"/>
  <c r="E12" i="5"/>
  <c r="F12" i="5"/>
  <c r="G12" i="5"/>
  <c r="H12" i="5"/>
  <c r="I12" i="5"/>
  <c r="J12" i="5"/>
  <c r="K12" i="5"/>
  <c r="L12" i="5"/>
  <c r="M12" i="5"/>
  <c r="N12" i="5"/>
  <c r="N53" i="5" s="1"/>
  <c r="N74" i="5" s="1"/>
  <c r="C12" i="5"/>
  <c r="D11" i="5"/>
  <c r="E11" i="5"/>
  <c r="F11" i="5"/>
  <c r="G11" i="5"/>
  <c r="H11" i="5"/>
  <c r="I11" i="5"/>
  <c r="J11" i="5"/>
  <c r="K11" i="5"/>
  <c r="L11" i="5"/>
  <c r="M11" i="5"/>
  <c r="N11" i="5"/>
  <c r="N52" i="5" s="1"/>
  <c r="N73" i="5" s="1"/>
  <c r="C11" i="5"/>
  <c r="D10" i="5"/>
  <c r="E10" i="5"/>
  <c r="F10" i="5"/>
  <c r="G10" i="5"/>
  <c r="H10" i="5"/>
  <c r="I10" i="5"/>
  <c r="J10" i="5"/>
  <c r="K10" i="5"/>
  <c r="L10" i="5"/>
  <c r="M10" i="5"/>
  <c r="N10" i="5"/>
  <c r="C10" i="5"/>
  <c r="H60" i="7" l="1"/>
  <c r="K61" i="7"/>
  <c r="I60" i="7"/>
  <c r="G61" i="7"/>
  <c r="E61" i="7"/>
  <c r="M61" i="7"/>
  <c r="L45" i="7"/>
  <c r="L53" i="7"/>
  <c r="L60" i="7"/>
  <c r="L61" i="7"/>
  <c r="N60" i="7"/>
  <c r="J60" i="7"/>
  <c r="J61" i="7"/>
  <c r="N61" i="7"/>
  <c r="I61" i="7"/>
  <c r="H61" i="7"/>
  <c r="F60" i="7"/>
  <c r="F61" i="7"/>
  <c r="C61" i="7"/>
  <c r="D61" i="7"/>
  <c r="M60" i="7"/>
  <c r="L46" i="7"/>
  <c r="L59" i="7"/>
  <c r="G37" i="7"/>
  <c r="G45" i="7"/>
  <c r="G53" i="7"/>
  <c r="G60" i="7"/>
  <c r="F53" i="7"/>
  <c r="E60" i="7"/>
  <c r="C60" i="7"/>
  <c r="D60" i="7"/>
  <c r="N59" i="7"/>
  <c r="M59" i="7"/>
  <c r="K59" i="7"/>
  <c r="J59" i="7"/>
  <c r="I59" i="7"/>
  <c r="H59" i="7"/>
  <c r="G59" i="7"/>
  <c r="F59" i="7"/>
  <c r="E59" i="7"/>
  <c r="C59" i="7"/>
  <c r="D59" i="7"/>
  <c r="L54" i="7"/>
  <c r="L52" i="7"/>
  <c r="F54" i="7"/>
  <c r="N54" i="7"/>
  <c r="M54" i="7"/>
  <c r="E54" i="7"/>
  <c r="C54" i="7"/>
  <c r="D54" i="7"/>
  <c r="K54" i="7"/>
  <c r="J54" i="7"/>
  <c r="I54" i="7"/>
  <c r="H54" i="7"/>
  <c r="G54" i="7"/>
  <c r="N53" i="7"/>
  <c r="M53" i="7"/>
  <c r="K53" i="7"/>
  <c r="J53" i="7"/>
  <c r="I53" i="7"/>
  <c r="H53" i="7"/>
  <c r="E53" i="7"/>
  <c r="C53" i="7"/>
  <c r="D53" i="7"/>
  <c r="N52" i="7"/>
  <c r="M52" i="7"/>
  <c r="K52" i="7"/>
  <c r="J52" i="7"/>
  <c r="I52" i="7"/>
  <c r="H52" i="7"/>
  <c r="G52" i="7"/>
  <c r="F52" i="7"/>
  <c r="E52" i="7"/>
  <c r="C52" i="7"/>
  <c r="D52" i="7"/>
  <c r="F37" i="7"/>
  <c r="F45" i="7"/>
  <c r="F46" i="7"/>
  <c r="N46" i="7"/>
  <c r="M46" i="7"/>
  <c r="E45" i="7"/>
  <c r="K46" i="7"/>
  <c r="I46" i="7"/>
  <c r="H46" i="7"/>
  <c r="C46" i="7"/>
  <c r="D46" i="7"/>
  <c r="J46" i="7"/>
  <c r="I45" i="7"/>
  <c r="G46" i="7"/>
  <c r="E46" i="7"/>
  <c r="M45" i="7"/>
  <c r="K44" i="7"/>
  <c r="C45" i="7"/>
  <c r="D45" i="7"/>
  <c r="J45" i="7"/>
  <c r="H45" i="7"/>
  <c r="K45" i="7"/>
  <c r="N45" i="7"/>
  <c r="N44" i="7"/>
  <c r="M44" i="7"/>
  <c r="L37" i="7"/>
  <c r="L44" i="7"/>
  <c r="J44" i="7"/>
  <c r="I44" i="7"/>
  <c r="H44" i="7"/>
  <c r="G44" i="7"/>
  <c r="F44" i="7"/>
  <c r="E44" i="7"/>
  <c r="C44" i="7"/>
  <c r="D44" i="7"/>
  <c r="N38" i="7"/>
  <c r="K38" i="7"/>
  <c r="I37" i="7"/>
  <c r="E38" i="7"/>
  <c r="M38" i="7"/>
  <c r="L38" i="7"/>
  <c r="J38" i="7"/>
  <c r="I38" i="7"/>
  <c r="J37" i="7"/>
  <c r="H38" i="7"/>
  <c r="G38" i="7"/>
  <c r="C38" i="7"/>
  <c r="D38" i="7"/>
  <c r="F38" i="7"/>
  <c r="M37" i="7"/>
  <c r="K37" i="7"/>
  <c r="C37" i="7"/>
  <c r="D37" i="7"/>
  <c r="N37" i="7"/>
  <c r="I36" i="7"/>
  <c r="H37" i="7"/>
  <c r="E37" i="7"/>
  <c r="N36" i="7"/>
  <c r="M36" i="7"/>
  <c r="L36" i="7"/>
  <c r="C36" i="7"/>
  <c r="D36" i="7"/>
  <c r="K36" i="7"/>
  <c r="J36" i="7"/>
  <c r="H36" i="7"/>
  <c r="G36" i="7"/>
  <c r="F36" i="7"/>
  <c r="E36" i="7"/>
  <c r="C30" i="7"/>
  <c r="C29" i="7"/>
  <c r="C28" i="7"/>
  <c r="C23" i="7"/>
  <c r="C21" i="7"/>
  <c r="C16" i="7"/>
  <c r="C15" i="7"/>
  <c r="C14" i="7"/>
  <c r="C9" i="7"/>
  <c r="C8" i="7"/>
  <c r="C7" i="7"/>
  <c r="J68" i="6"/>
  <c r="E68" i="6"/>
  <c r="M68" i="6"/>
  <c r="L68" i="6"/>
  <c r="K68" i="6"/>
  <c r="I68" i="6"/>
  <c r="N68" i="6"/>
  <c r="H68" i="6"/>
  <c r="G68" i="6"/>
  <c r="C68" i="6"/>
  <c r="D68" i="6"/>
  <c r="F68" i="6"/>
  <c r="M63" i="5"/>
  <c r="M84" i="5" s="1"/>
  <c r="N67" i="6"/>
  <c r="L63" i="5"/>
  <c r="L84" i="5" s="1"/>
  <c r="M67" i="6"/>
  <c r="J63" i="5"/>
  <c r="J84" i="5" s="1"/>
  <c r="K67" i="6"/>
  <c r="I63" i="5"/>
  <c r="I84" i="5" s="1"/>
  <c r="J67" i="6"/>
  <c r="H63" i="5"/>
  <c r="H84" i="5" s="1"/>
  <c r="I67" i="6"/>
  <c r="F63" i="5"/>
  <c r="F84" i="5" s="1"/>
  <c r="G67" i="6"/>
  <c r="K63" i="5"/>
  <c r="K84" i="5" s="1"/>
  <c r="L67" i="6"/>
  <c r="G63" i="5"/>
  <c r="G84" i="5" s="1"/>
  <c r="H67" i="6"/>
  <c r="E63" i="5"/>
  <c r="E84" i="5" s="1"/>
  <c r="F67" i="6"/>
  <c r="D63" i="5"/>
  <c r="D84" i="5" s="1"/>
  <c r="E67" i="6"/>
  <c r="C67" i="6"/>
  <c r="D67" i="6"/>
  <c r="M65" i="5"/>
  <c r="M86" i="5" s="1"/>
  <c r="N66" i="6"/>
  <c r="C66" i="6"/>
  <c r="D66" i="6"/>
  <c r="L65" i="5"/>
  <c r="L86" i="5" s="1"/>
  <c r="M66" i="6"/>
  <c r="K65" i="5"/>
  <c r="K86" i="5" s="1"/>
  <c r="L66" i="6"/>
  <c r="D65" i="5"/>
  <c r="D86" i="5" s="1"/>
  <c r="E66" i="6"/>
  <c r="J65" i="5"/>
  <c r="J86" i="5" s="1"/>
  <c r="K66" i="6"/>
  <c r="I65" i="5"/>
  <c r="I86" i="5" s="1"/>
  <c r="J66" i="6"/>
  <c r="H65" i="5"/>
  <c r="H86" i="5" s="1"/>
  <c r="I66" i="6"/>
  <c r="G65" i="5"/>
  <c r="G86" i="5" s="1"/>
  <c r="H66" i="6"/>
  <c r="F65" i="5"/>
  <c r="F86" i="5" s="1"/>
  <c r="G66" i="6"/>
  <c r="F43" i="6"/>
  <c r="E65" i="5"/>
  <c r="E86" i="5" s="1"/>
  <c r="F66" i="6"/>
  <c r="M60" i="5"/>
  <c r="M81" i="5" s="1"/>
  <c r="N60" i="6"/>
  <c r="L60" i="5"/>
  <c r="L81" i="5" s="1"/>
  <c r="M60" i="6"/>
  <c r="K60" i="5"/>
  <c r="K81" i="5" s="1"/>
  <c r="L60" i="6"/>
  <c r="D60" i="5"/>
  <c r="D81" i="5" s="1"/>
  <c r="E60" i="6"/>
  <c r="C60" i="6"/>
  <c r="D60" i="6"/>
  <c r="J60" i="5"/>
  <c r="J81" i="5" s="1"/>
  <c r="K60" i="6"/>
  <c r="H60" i="5"/>
  <c r="H81" i="5" s="1"/>
  <c r="I60" i="6"/>
  <c r="G60" i="5"/>
  <c r="G81" i="5" s="1"/>
  <c r="H60" i="6"/>
  <c r="E60" i="5"/>
  <c r="E81" i="5" s="1"/>
  <c r="F60" i="6"/>
  <c r="I60" i="5"/>
  <c r="I81" i="5" s="1"/>
  <c r="J60" i="6"/>
  <c r="F60" i="5"/>
  <c r="F81" i="5" s="1"/>
  <c r="G60" i="6"/>
  <c r="C59" i="6"/>
  <c r="D59" i="6"/>
  <c r="M59" i="5"/>
  <c r="M80" i="5" s="1"/>
  <c r="N59" i="6"/>
  <c r="L59" i="5"/>
  <c r="L80" i="5" s="1"/>
  <c r="M59" i="6"/>
  <c r="J59" i="5"/>
  <c r="J80" i="5" s="1"/>
  <c r="K59" i="6"/>
  <c r="I59" i="5"/>
  <c r="I80" i="5" s="1"/>
  <c r="J59" i="6"/>
  <c r="H59" i="5"/>
  <c r="H80" i="5" s="1"/>
  <c r="I59" i="6"/>
  <c r="K59" i="5"/>
  <c r="K80" i="5" s="1"/>
  <c r="L59" i="6"/>
  <c r="G59" i="5"/>
  <c r="G80" i="5" s="1"/>
  <c r="H59" i="6"/>
  <c r="F59" i="5"/>
  <c r="F80" i="5" s="1"/>
  <c r="G59" i="6"/>
  <c r="E59" i="5"/>
  <c r="E80" i="5" s="1"/>
  <c r="F59" i="6"/>
  <c r="D59" i="5"/>
  <c r="D80" i="5" s="1"/>
  <c r="E59" i="6"/>
  <c r="M61" i="5"/>
  <c r="M82" i="5" s="1"/>
  <c r="N58" i="6"/>
  <c r="L61" i="5"/>
  <c r="L82" i="5" s="1"/>
  <c r="M58" i="6"/>
  <c r="J61" i="5"/>
  <c r="J82" i="5" s="1"/>
  <c r="K58" i="6"/>
  <c r="I61" i="5"/>
  <c r="I82" i="5" s="1"/>
  <c r="J58" i="6"/>
  <c r="D61" i="5"/>
  <c r="D82" i="5" s="1"/>
  <c r="E58" i="6"/>
  <c r="C58" i="6"/>
  <c r="D58" i="6"/>
  <c r="K61" i="5"/>
  <c r="K82" i="5" s="1"/>
  <c r="L58" i="6"/>
  <c r="H61" i="5"/>
  <c r="H82" i="5" s="1"/>
  <c r="I58" i="6"/>
  <c r="G61" i="5"/>
  <c r="G82" i="5" s="1"/>
  <c r="H58" i="6"/>
  <c r="F61" i="5"/>
  <c r="F82" i="5" s="1"/>
  <c r="G58" i="6"/>
  <c r="E61" i="5"/>
  <c r="E82" i="5" s="1"/>
  <c r="F58" i="6"/>
  <c r="L56" i="5"/>
  <c r="L77" i="5" s="1"/>
  <c r="M52" i="6"/>
  <c r="J56" i="5"/>
  <c r="J77" i="5" s="1"/>
  <c r="K52" i="6"/>
  <c r="M56" i="5"/>
  <c r="M77" i="5" s="1"/>
  <c r="N52" i="6"/>
  <c r="C52" i="6"/>
  <c r="D52" i="6"/>
  <c r="K56" i="5"/>
  <c r="K77" i="5" s="1"/>
  <c r="L52" i="6"/>
  <c r="I56" i="5"/>
  <c r="I77" i="5" s="1"/>
  <c r="J52" i="6"/>
  <c r="H56" i="5"/>
  <c r="H77" i="5" s="1"/>
  <c r="I52" i="6"/>
  <c r="G56" i="5"/>
  <c r="G77" i="5" s="1"/>
  <c r="H52" i="6"/>
  <c r="F56" i="5"/>
  <c r="F77" i="5" s="1"/>
  <c r="G52" i="6"/>
  <c r="E56" i="5"/>
  <c r="E77" i="5" s="1"/>
  <c r="F52" i="6"/>
  <c r="D56" i="5"/>
  <c r="D77" i="5" s="1"/>
  <c r="E52" i="6"/>
  <c r="L55" i="5"/>
  <c r="L76" i="5" s="1"/>
  <c r="M51" i="6"/>
  <c r="M55" i="5"/>
  <c r="M76" i="5" s="1"/>
  <c r="N51" i="6"/>
  <c r="K55" i="5"/>
  <c r="K76" i="5" s="1"/>
  <c r="L51" i="6"/>
  <c r="I55" i="5"/>
  <c r="I76" i="5" s="1"/>
  <c r="J51" i="6"/>
  <c r="H55" i="5"/>
  <c r="H76" i="5" s="1"/>
  <c r="I51" i="6"/>
  <c r="J55" i="5"/>
  <c r="J76" i="5" s="1"/>
  <c r="K51" i="6"/>
  <c r="G55" i="5"/>
  <c r="G76" i="5" s="1"/>
  <c r="H51" i="6"/>
  <c r="F55" i="5"/>
  <c r="F76" i="5" s="1"/>
  <c r="G51" i="6"/>
  <c r="C51" i="6"/>
  <c r="D51" i="6"/>
  <c r="E55" i="5"/>
  <c r="E76" i="5" s="1"/>
  <c r="F51" i="6"/>
  <c r="D55" i="5"/>
  <c r="D76" i="5" s="1"/>
  <c r="E51" i="6"/>
  <c r="M57" i="5"/>
  <c r="M78" i="5" s="1"/>
  <c r="N50" i="6"/>
  <c r="L57" i="5"/>
  <c r="L78" i="5" s="1"/>
  <c r="M50" i="6"/>
  <c r="C50" i="6"/>
  <c r="D50" i="6"/>
  <c r="J57" i="5"/>
  <c r="J78" i="5" s="1"/>
  <c r="K50" i="6"/>
  <c r="I57" i="5"/>
  <c r="I78" i="5" s="1"/>
  <c r="J50" i="6"/>
  <c r="H57" i="5"/>
  <c r="H78" i="5" s="1"/>
  <c r="I50" i="6"/>
  <c r="G57" i="5"/>
  <c r="G78" i="5" s="1"/>
  <c r="H50" i="6"/>
  <c r="K57" i="5"/>
  <c r="K78" i="5" s="1"/>
  <c r="L50" i="6"/>
  <c r="F57" i="5"/>
  <c r="F78" i="5" s="1"/>
  <c r="G50" i="6"/>
  <c r="E57" i="5"/>
  <c r="E78" i="5" s="1"/>
  <c r="F50" i="6"/>
  <c r="D57" i="5"/>
  <c r="D78" i="5" s="1"/>
  <c r="E50" i="6"/>
  <c r="H43" i="6"/>
  <c r="N43" i="6"/>
  <c r="M52" i="5"/>
  <c r="M73" i="5" s="1"/>
  <c r="N44" i="6"/>
  <c r="L52" i="5"/>
  <c r="L73" i="5" s="1"/>
  <c r="M44" i="6"/>
  <c r="C44" i="6"/>
  <c r="D44" i="6"/>
  <c r="L43" i="6"/>
  <c r="K52" i="5"/>
  <c r="K73" i="5" s="1"/>
  <c r="L44" i="6"/>
  <c r="I52" i="5"/>
  <c r="I73" i="5" s="1"/>
  <c r="J44" i="6"/>
  <c r="J52" i="5"/>
  <c r="J73" i="5" s="1"/>
  <c r="K44" i="6"/>
  <c r="J43" i="6"/>
  <c r="H52" i="5"/>
  <c r="H73" i="5" s="1"/>
  <c r="I44" i="6"/>
  <c r="G52" i="5"/>
  <c r="G73" i="5" s="1"/>
  <c r="H44" i="6"/>
  <c r="F52" i="5"/>
  <c r="F73" i="5" s="1"/>
  <c r="G44" i="6"/>
  <c r="E52" i="5"/>
  <c r="E73" i="5" s="1"/>
  <c r="F44" i="6"/>
  <c r="E43" i="6"/>
  <c r="D52" i="5"/>
  <c r="D73" i="5" s="1"/>
  <c r="E44" i="6"/>
  <c r="M43" i="6"/>
  <c r="C43" i="6"/>
  <c r="D43" i="6"/>
  <c r="I43" i="6"/>
  <c r="K43" i="6"/>
  <c r="G43" i="6"/>
  <c r="M53" i="5"/>
  <c r="M74" i="5" s="1"/>
  <c r="N42" i="6"/>
  <c r="L53" i="5"/>
  <c r="L74" i="5" s="1"/>
  <c r="M42" i="6"/>
  <c r="K53" i="5"/>
  <c r="K74" i="5" s="1"/>
  <c r="L42" i="6"/>
  <c r="I53" i="5"/>
  <c r="I74" i="5" s="1"/>
  <c r="J42" i="6"/>
  <c r="H53" i="5"/>
  <c r="H74" i="5" s="1"/>
  <c r="I42" i="6"/>
  <c r="G53" i="5"/>
  <c r="G74" i="5" s="1"/>
  <c r="H42" i="6"/>
  <c r="J53" i="5"/>
  <c r="J74" i="5" s="1"/>
  <c r="K42" i="6"/>
  <c r="F53" i="5"/>
  <c r="F74" i="5" s="1"/>
  <c r="G42" i="6"/>
  <c r="E53" i="5"/>
  <c r="E74" i="5" s="1"/>
  <c r="F42" i="6"/>
  <c r="C42" i="6"/>
  <c r="D42" i="6"/>
  <c r="D53" i="5"/>
  <c r="D74" i="5" s="1"/>
  <c r="E42" i="6"/>
  <c r="C34" i="6"/>
  <c r="C33" i="6"/>
  <c r="C32" i="6"/>
  <c r="C26" i="6"/>
  <c r="C24" i="6"/>
  <c r="C18" i="6"/>
  <c r="C17" i="6"/>
  <c r="C16" i="6"/>
  <c r="C8" i="6"/>
  <c r="C10" i="6"/>
  <c r="C9" i="6"/>
  <c r="N51" i="5"/>
  <c r="N72" i="5" s="1"/>
  <c r="M51" i="5"/>
  <c r="M72" i="5" s="1"/>
  <c r="L51" i="5"/>
  <c r="L72" i="5" s="1"/>
  <c r="K51" i="5"/>
  <c r="K72" i="5" s="1"/>
  <c r="D51" i="5"/>
  <c r="D72" i="5" s="1"/>
  <c r="J51" i="5"/>
  <c r="J72" i="5" s="1"/>
  <c r="H51" i="5"/>
  <c r="H72" i="5" s="1"/>
  <c r="G51" i="5"/>
  <c r="G72" i="5" s="1"/>
  <c r="I51" i="5"/>
  <c r="I72" i="5" s="1"/>
  <c r="F51" i="5"/>
  <c r="F72" i="5" s="1"/>
  <c r="E51" i="5"/>
  <c r="E72" i="5" s="1"/>
  <c r="C65" i="5"/>
  <c r="C86" i="5" s="1"/>
  <c r="C56" i="5"/>
  <c r="C77" i="5" s="1"/>
  <c r="C57" i="5"/>
  <c r="C78" i="5" s="1"/>
  <c r="C64" i="5"/>
  <c r="C85" i="5" s="1"/>
  <c r="C61" i="5"/>
  <c r="C82" i="5" s="1"/>
  <c r="C63" i="5"/>
  <c r="C84" i="5" s="1"/>
  <c r="C60" i="5"/>
  <c r="C81" i="5" s="1"/>
  <c r="C55" i="5"/>
  <c r="C76" i="5" s="1"/>
  <c r="C53" i="5"/>
  <c r="C74" i="5" s="1"/>
  <c r="C52" i="5"/>
  <c r="C73" i="5" s="1"/>
  <c r="C51" i="5"/>
  <c r="C72" i="5" s="1"/>
  <c r="C39" i="5"/>
  <c r="C9" i="5"/>
  <c r="C13" i="5"/>
  <c r="D13" i="5"/>
  <c r="E13" i="5"/>
  <c r="F13" i="5"/>
  <c r="G13" i="5"/>
  <c r="H13" i="5"/>
  <c r="I13" i="5"/>
  <c r="J13" i="5"/>
  <c r="K13" i="5"/>
  <c r="L13" i="5"/>
  <c r="M13" i="5"/>
  <c r="N13" i="5"/>
  <c r="C17" i="5"/>
  <c r="D17" i="5"/>
  <c r="E17" i="5"/>
  <c r="F17" i="5"/>
  <c r="G17" i="5"/>
  <c r="H17" i="5"/>
  <c r="I17" i="5"/>
  <c r="J17" i="5"/>
  <c r="K17" i="5"/>
  <c r="L17" i="5"/>
  <c r="M17" i="5"/>
  <c r="N17" i="5"/>
  <c r="C21" i="5"/>
  <c r="D21" i="5"/>
  <c r="E21" i="5"/>
  <c r="F21" i="5"/>
  <c r="G21" i="5"/>
  <c r="H21" i="5"/>
  <c r="I21" i="5"/>
  <c r="J21" i="5"/>
  <c r="K21" i="5"/>
  <c r="L21" i="5"/>
  <c r="M21" i="5"/>
  <c r="N21" i="5"/>
  <c r="D9" i="5"/>
  <c r="E9" i="5"/>
  <c r="F9" i="5"/>
  <c r="G9" i="5"/>
  <c r="H9" i="5"/>
  <c r="I9" i="5"/>
  <c r="J9" i="5"/>
  <c r="K9" i="5"/>
  <c r="L9" i="5"/>
  <c r="M9" i="5"/>
  <c r="N9" i="5"/>
  <c r="D42" i="5"/>
  <c r="D31" i="7" s="1"/>
  <c r="E42" i="5"/>
  <c r="E31" i="7" s="1"/>
  <c r="F42" i="5"/>
  <c r="F31" i="7" s="1"/>
  <c r="G42" i="5"/>
  <c r="G31" i="7" s="1"/>
  <c r="H42" i="5"/>
  <c r="H31" i="7" s="1"/>
  <c r="I42" i="5"/>
  <c r="I31" i="7" s="1"/>
  <c r="J42" i="5"/>
  <c r="J31" i="7" s="1"/>
  <c r="K42" i="5"/>
  <c r="K31" i="7" s="1"/>
  <c r="L42" i="5"/>
  <c r="L31" i="7" s="1"/>
  <c r="M42" i="5"/>
  <c r="M31" i="7" s="1"/>
  <c r="N42" i="5"/>
  <c r="C42" i="5"/>
  <c r="D28" i="7" s="1"/>
  <c r="D38" i="5"/>
  <c r="E38" i="5"/>
  <c r="F38" i="5"/>
  <c r="G38" i="5"/>
  <c r="H38" i="5"/>
  <c r="I38" i="5"/>
  <c r="J38" i="5"/>
  <c r="K38" i="5"/>
  <c r="L38" i="5"/>
  <c r="M38" i="5"/>
  <c r="N38" i="5"/>
  <c r="C38" i="5"/>
  <c r="D34" i="5"/>
  <c r="E34" i="5"/>
  <c r="F34" i="5"/>
  <c r="G34" i="5"/>
  <c r="H34" i="5"/>
  <c r="I34" i="5"/>
  <c r="J34" i="5"/>
  <c r="K34" i="5"/>
  <c r="L34" i="5"/>
  <c r="M34" i="5"/>
  <c r="N34" i="5"/>
  <c r="G8" i="4"/>
  <c r="H8" i="4"/>
  <c r="I8" i="4"/>
  <c r="J8" i="4"/>
  <c r="K8" i="4"/>
  <c r="L8" i="4"/>
  <c r="M8" i="4"/>
  <c r="N8" i="4"/>
  <c r="O8" i="4"/>
  <c r="P8" i="4"/>
  <c r="F8" i="4"/>
  <c r="E8" i="4"/>
  <c r="C34" i="5" s="1"/>
  <c r="D14" i="7" s="1"/>
  <c r="E5" i="4"/>
  <c r="C30" i="5" s="1"/>
  <c r="D7" i="7" s="1"/>
  <c r="E30" i="5"/>
  <c r="E10" i="7" s="1"/>
  <c r="F30" i="5"/>
  <c r="F10" i="7" s="1"/>
  <c r="G30" i="5"/>
  <c r="G10" i="7" s="1"/>
  <c r="H30" i="5"/>
  <c r="H10" i="7" s="1"/>
  <c r="I30" i="5"/>
  <c r="I10" i="7" s="1"/>
  <c r="J30" i="5"/>
  <c r="J10" i="7" s="1"/>
  <c r="K30" i="5"/>
  <c r="K10" i="7" s="1"/>
  <c r="L30" i="5"/>
  <c r="L10" i="7" s="1"/>
  <c r="M30" i="5"/>
  <c r="M10" i="7" s="1"/>
  <c r="N30" i="5"/>
  <c r="D30" i="5"/>
  <c r="D10" i="7" s="1"/>
  <c r="M63" i="7" l="1"/>
  <c r="K63" i="7"/>
  <c r="D63" i="7"/>
  <c r="H63" i="7"/>
  <c r="I63" i="7"/>
  <c r="L63" i="7"/>
  <c r="C63" i="7"/>
  <c r="J63" i="7"/>
  <c r="G63" i="7"/>
  <c r="N63" i="7"/>
  <c r="M56" i="7"/>
  <c r="E63" i="7"/>
  <c r="F63" i="7"/>
  <c r="L48" i="7"/>
  <c r="F56" i="7"/>
  <c r="G56" i="7"/>
  <c r="L56" i="7"/>
  <c r="N56" i="7"/>
  <c r="D56" i="7"/>
  <c r="E56" i="7"/>
  <c r="H56" i="7"/>
  <c r="I56" i="7"/>
  <c r="J56" i="7"/>
  <c r="K56" i="7"/>
  <c r="C56" i="7"/>
  <c r="D48" i="7"/>
  <c r="E48" i="7"/>
  <c r="M48" i="7"/>
  <c r="N48" i="7"/>
  <c r="G48" i="7"/>
  <c r="F48" i="7"/>
  <c r="H48" i="7"/>
  <c r="I48" i="7"/>
  <c r="K48" i="7"/>
  <c r="J48" i="7"/>
  <c r="C48" i="7"/>
  <c r="D40" i="7"/>
  <c r="M40" i="7"/>
  <c r="E40" i="7"/>
  <c r="F40" i="7"/>
  <c r="G40" i="7"/>
  <c r="L40" i="7"/>
  <c r="N40" i="7"/>
  <c r="I40" i="7"/>
  <c r="H40" i="7"/>
  <c r="J40" i="7"/>
  <c r="K40" i="7"/>
  <c r="C40" i="7"/>
  <c r="B120" i="5"/>
  <c r="N62" i="5"/>
  <c r="N83" i="5" s="1"/>
  <c r="N31" i="7"/>
  <c r="D21" i="7"/>
  <c r="D29" i="7"/>
  <c r="M23" i="7"/>
  <c r="L24" i="7"/>
  <c r="K23" i="7"/>
  <c r="J24" i="7"/>
  <c r="J23" i="7"/>
  <c r="I24" i="7"/>
  <c r="I23" i="7"/>
  <c r="H24" i="7"/>
  <c r="H23" i="7"/>
  <c r="G24" i="7"/>
  <c r="N23" i="7"/>
  <c r="M24" i="7"/>
  <c r="G23" i="7"/>
  <c r="F24" i="7"/>
  <c r="F23" i="7"/>
  <c r="E24" i="7"/>
  <c r="N58" i="5"/>
  <c r="N79" i="5" s="1"/>
  <c r="N24" i="7"/>
  <c r="L23" i="7"/>
  <c r="K24" i="7"/>
  <c r="E23" i="7"/>
  <c r="D24" i="7"/>
  <c r="D23" i="7"/>
  <c r="N21" i="7"/>
  <c r="N22" i="7"/>
  <c r="M21" i="7"/>
  <c r="M22" i="7"/>
  <c r="L21" i="7"/>
  <c r="L22" i="7"/>
  <c r="I21" i="7"/>
  <c r="I22" i="7"/>
  <c r="H21" i="7"/>
  <c r="H22" i="7"/>
  <c r="K21" i="7"/>
  <c r="K22" i="7"/>
  <c r="J21" i="7"/>
  <c r="J22" i="7"/>
  <c r="G21" i="7"/>
  <c r="G22" i="7"/>
  <c r="F21" i="7"/>
  <c r="F22" i="7"/>
  <c r="E21" i="7"/>
  <c r="E22" i="7"/>
  <c r="C22" i="7"/>
  <c r="D22" i="7"/>
  <c r="N16" i="7"/>
  <c r="M17" i="7"/>
  <c r="M16" i="7"/>
  <c r="L17" i="7"/>
  <c r="L16" i="7"/>
  <c r="K17" i="7"/>
  <c r="N54" i="5"/>
  <c r="N75" i="5" s="1"/>
  <c r="N17" i="7"/>
  <c r="K16" i="7"/>
  <c r="J17" i="7"/>
  <c r="I16" i="7"/>
  <c r="H17" i="7"/>
  <c r="J16" i="7"/>
  <c r="I17" i="7"/>
  <c r="H16" i="7"/>
  <c r="G17" i="7"/>
  <c r="F16" i="7"/>
  <c r="E17" i="7"/>
  <c r="E16" i="7"/>
  <c r="D17" i="7"/>
  <c r="D16" i="7"/>
  <c r="G16" i="7"/>
  <c r="F17" i="7"/>
  <c r="M14" i="7"/>
  <c r="M15" i="7"/>
  <c r="L14" i="7"/>
  <c r="L15" i="7"/>
  <c r="F14" i="7"/>
  <c r="F15" i="7"/>
  <c r="K14" i="7"/>
  <c r="K15" i="7"/>
  <c r="E14" i="7"/>
  <c r="E15" i="7"/>
  <c r="N14" i="7"/>
  <c r="N15" i="7"/>
  <c r="J14" i="7"/>
  <c r="J15" i="7"/>
  <c r="G14" i="7"/>
  <c r="G15" i="7"/>
  <c r="I14" i="7"/>
  <c r="I15" i="7"/>
  <c r="H14" i="7"/>
  <c r="H15" i="7"/>
  <c r="D15" i="7"/>
  <c r="N50" i="5"/>
  <c r="N71" i="5" s="1"/>
  <c r="N10" i="7"/>
  <c r="E7" i="7"/>
  <c r="E9" i="7"/>
  <c r="N7" i="7"/>
  <c r="N9" i="7"/>
  <c r="M7" i="7"/>
  <c r="M9" i="7"/>
  <c r="F8" i="7"/>
  <c r="F9" i="7"/>
  <c r="L7" i="7"/>
  <c r="L9" i="7"/>
  <c r="J8" i="7"/>
  <c r="J9" i="7"/>
  <c r="I8" i="7"/>
  <c r="I9" i="7"/>
  <c r="N8" i="7"/>
  <c r="K8" i="7"/>
  <c r="K9" i="7"/>
  <c r="H8" i="7"/>
  <c r="H9" i="7"/>
  <c r="D9" i="7"/>
  <c r="G8" i="7"/>
  <c r="G9" i="7"/>
  <c r="D8" i="7"/>
  <c r="E8" i="7"/>
  <c r="L8" i="7"/>
  <c r="M8" i="7"/>
  <c r="G8" i="6"/>
  <c r="G7" i="7"/>
  <c r="F8" i="6"/>
  <c r="F7" i="7"/>
  <c r="H8" i="6"/>
  <c r="H7" i="7"/>
  <c r="K8" i="6"/>
  <c r="K7" i="7"/>
  <c r="J8" i="6"/>
  <c r="J7" i="7"/>
  <c r="I8" i="6"/>
  <c r="I7" i="7"/>
  <c r="C62" i="5"/>
  <c r="C83" i="5" s="1"/>
  <c r="C31" i="7"/>
  <c r="C32" i="7" s="1"/>
  <c r="C58" i="5"/>
  <c r="C79" i="5" s="1"/>
  <c r="C24" i="7"/>
  <c r="C54" i="5"/>
  <c r="C75" i="5" s="1"/>
  <c r="C17" i="7"/>
  <c r="C18" i="7" s="1"/>
  <c r="G62" i="6"/>
  <c r="C50" i="5"/>
  <c r="C71" i="5" s="1"/>
  <c r="C10" i="7"/>
  <c r="F62" i="6"/>
  <c r="E72" i="6"/>
  <c r="M72" i="6"/>
  <c r="I62" i="6"/>
  <c r="H72" i="6"/>
  <c r="K72" i="6"/>
  <c r="J62" i="6"/>
  <c r="I72" i="6"/>
  <c r="J72" i="6"/>
  <c r="N72" i="6"/>
  <c r="F72" i="6"/>
  <c r="G72" i="6"/>
  <c r="L72" i="6"/>
  <c r="D72" i="6"/>
  <c r="C72" i="6"/>
  <c r="C62" i="6"/>
  <c r="H62" i="6"/>
  <c r="M62" i="6"/>
  <c r="K54" i="6"/>
  <c r="L62" i="6"/>
  <c r="N62" i="6"/>
  <c r="D62" i="6"/>
  <c r="E62" i="6"/>
  <c r="K62" i="6"/>
  <c r="F54" i="6"/>
  <c r="G54" i="6"/>
  <c r="D54" i="6"/>
  <c r="L54" i="6"/>
  <c r="E54" i="6"/>
  <c r="F46" i="6"/>
  <c r="M54" i="6"/>
  <c r="H54" i="6"/>
  <c r="N54" i="6"/>
  <c r="I54" i="6"/>
  <c r="J54" i="6"/>
  <c r="L46" i="6"/>
  <c r="C54" i="6"/>
  <c r="H46" i="6"/>
  <c r="K46" i="6"/>
  <c r="N46" i="6"/>
  <c r="E46" i="6"/>
  <c r="I46" i="6"/>
  <c r="D46" i="6"/>
  <c r="J46" i="6"/>
  <c r="G46" i="6"/>
  <c r="M46" i="6"/>
  <c r="C46" i="6"/>
  <c r="C20" i="6"/>
  <c r="C38" i="6"/>
  <c r="D33" i="6"/>
  <c r="D32" i="6"/>
  <c r="E62" i="5"/>
  <c r="E83" i="5" s="1"/>
  <c r="D62" i="5"/>
  <c r="D83" i="5" s="1"/>
  <c r="F62" i="5"/>
  <c r="F83" i="5" s="1"/>
  <c r="M62" i="5"/>
  <c r="M83" i="5" s="1"/>
  <c r="L62" i="5"/>
  <c r="L83" i="5" s="1"/>
  <c r="K62" i="5"/>
  <c r="K83" i="5" s="1"/>
  <c r="J62" i="5"/>
  <c r="J83" i="5" s="1"/>
  <c r="I62" i="5"/>
  <c r="I83" i="5" s="1"/>
  <c r="H62" i="5"/>
  <c r="H83" i="5" s="1"/>
  <c r="G62" i="5"/>
  <c r="G83" i="5" s="1"/>
  <c r="D26" i="6"/>
  <c r="H25" i="6"/>
  <c r="H26" i="6"/>
  <c r="G25" i="6"/>
  <c r="G26" i="6"/>
  <c r="L25" i="6"/>
  <c r="L26" i="6"/>
  <c r="K25" i="6"/>
  <c r="K26" i="6"/>
  <c r="F25" i="6"/>
  <c r="F26" i="6"/>
  <c r="N25" i="6"/>
  <c r="N26" i="6"/>
  <c r="J25" i="6"/>
  <c r="J26" i="6"/>
  <c r="E25" i="6"/>
  <c r="E26" i="6"/>
  <c r="M25" i="6"/>
  <c r="M26" i="6"/>
  <c r="I25" i="6"/>
  <c r="I26" i="6"/>
  <c r="D25" i="6"/>
  <c r="E58" i="5"/>
  <c r="E79" i="5" s="1"/>
  <c r="F24" i="6"/>
  <c r="M58" i="5"/>
  <c r="M79" i="5" s="1"/>
  <c r="N24" i="6"/>
  <c r="L58" i="5"/>
  <c r="L79" i="5" s="1"/>
  <c r="M24" i="6"/>
  <c r="D58" i="5"/>
  <c r="D79" i="5" s="1"/>
  <c r="E24" i="6"/>
  <c r="K58" i="5"/>
  <c r="K79" i="5" s="1"/>
  <c r="L24" i="6"/>
  <c r="H58" i="5"/>
  <c r="H79" i="5" s="1"/>
  <c r="I24" i="6"/>
  <c r="G58" i="5"/>
  <c r="G79" i="5" s="1"/>
  <c r="H24" i="6"/>
  <c r="J58" i="5"/>
  <c r="J79" i="5" s="1"/>
  <c r="K24" i="6"/>
  <c r="D24" i="6"/>
  <c r="F58" i="5"/>
  <c r="F79" i="5" s="1"/>
  <c r="G24" i="6"/>
  <c r="I58" i="5"/>
  <c r="I79" i="5" s="1"/>
  <c r="J24" i="6"/>
  <c r="C59" i="5"/>
  <c r="C80" i="5" s="1"/>
  <c r="C25" i="6"/>
  <c r="C28" i="6" s="1"/>
  <c r="C12" i="6"/>
  <c r="D18" i="6"/>
  <c r="N17" i="6"/>
  <c r="N18" i="6"/>
  <c r="K17" i="6"/>
  <c r="K18" i="6"/>
  <c r="J17" i="6"/>
  <c r="J18" i="6"/>
  <c r="I17" i="6"/>
  <c r="I18" i="6"/>
  <c r="L17" i="6"/>
  <c r="L18" i="6"/>
  <c r="G17" i="6"/>
  <c r="G18" i="6"/>
  <c r="F17" i="6"/>
  <c r="F18" i="6"/>
  <c r="E17" i="6"/>
  <c r="E18" i="6"/>
  <c r="H17" i="6"/>
  <c r="H18" i="6"/>
  <c r="M17" i="6"/>
  <c r="M18" i="6"/>
  <c r="D17" i="6"/>
  <c r="M54" i="5"/>
  <c r="M75" i="5" s="1"/>
  <c r="N16" i="6"/>
  <c r="L54" i="5"/>
  <c r="L75" i="5" s="1"/>
  <c r="M16" i="6"/>
  <c r="K54" i="5"/>
  <c r="K75" i="5" s="1"/>
  <c r="L16" i="6"/>
  <c r="J54" i="5"/>
  <c r="J75" i="5" s="1"/>
  <c r="K16" i="6"/>
  <c r="I54" i="5"/>
  <c r="I75" i="5" s="1"/>
  <c r="J16" i="6"/>
  <c r="H54" i="5"/>
  <c r="H75" i="5" s="1"/>
  <c r="I16" i="6"/>
  <c r="G54" i="5"/>
  <c r="G75" i="5" s="1"/>
  <c r="H16" i="6"/>
  <c r="F54" i="5"/>
  <c r="F75" i="5" s="1"/>
  <c r="G16" i="6"/>
  <c r="E54" i="5"/>
  <c r="E75" i="5" s="1"/>
  <c r="F16" i="6"/>
  <c r="D54" i="5"/>
  <c r="D75" i="5" s="1"/>
  <c r="E16" i="6"/>
  <c r="D16" i="6"/>
  <c r="M10" i="6"/>
  <c r="M8" i="6"/>
  <c r="N10" i="6"/>
  <c r="N8" i="6"/>
  <c r="L10" i="6"/>
  <c r="L8" i="6"/>
  <c r="E10" i="6"/>
  <c r="E8" i="6"/>
  <c r="D8" i="6"/>
  <c r="K9" i="6"/>
  <c r="K10" i="6"/>
  <c r="H9" i="6"/>
  <c r="H10" i="6"/>
  <c r="G9" i="6"/>
  <c r="G10" i="6"/>
  <c r="F9" i="6"/>
  <c r="F10" i="6"/>
  <c r="L9" i="6"/>
  <c r="E9" i="6"/>
  <c r="J9" i="6"/>
  <c r="J10" i="6"/>
  <c r="I9" i="6"/>
  <c r="I10" i="6"/>
  <c r="M9" i="6"/>
  <c r="N9" i="6"/>
  <c r="D10" i="6"/>
  <c r="D9" i="6"/>
  <c r="F50" i="5"/>
  <c r="F71" i="5" s="1"/>
  <c r="D50" i="5"/>
  <c r="D71" i="5" s="1"/>
  <c r="G50" i="5"/>
  <c r="G71" i="5" s="1"/>
  <c r="M50" i="5"/>
  <c r="M71" i="5" s="1"/>
  <c r="I50" i="5"/>
  <c r="I71" i="5" s="1"/>
  <c r="L50" i="5"/>
  <c r="L71" i="5" s="1"/>
  <c r="K50" i="5"/>
  <c r="K71" i="5" s="1"/>
  <c r="J50" i="5"/>
  <c r="J71" i="5" s="1"/>
  <c r="H50" i="5"/>
  <c r="H71" i="5" s="1"/>
  <c r="E50" i="5"/>
  <c r="E71" i="5" s="1"/>
  <c r="F39" i="4"/>
  <c r="G39" i="4"/>
  <c r="H39" i="4"/>
  <c r="I39" i="4"/>
  <c r="J39" i="4"/>
  <c r="K39" i="4"/>
  <c r="L39" i="4"/>
  <c r="M39" i="4"/>
  <c r="N39" i="4"/>
  <c r="O39" i="4"/>
  <c r="P39" i="4"/>
  <c r="E39" i="4"/>
  <c r="F32" i="4"/>
  <c r="G32" i="4"/>
  <c r="H32" i="4"/>
  <c r="I32" i="4"/>
  <c r="J32" i="4"/>
  <c r="K32" i="4"/>
  <c r="L32" i="4"/>
  <c r="M32" i="4"/>
  <c r="N32" i="4"/>
  <c r="O32" i="4"/>
  <c r="P32" i="4"/>
  <c r="E32" i="4"/>
  <c r="F27" i="4"/>
  <c r="G27" i="4"/>
  <c r="H27" i="4"/>
  <c r="I27" i="4"/>
  <c r="J27" i="4"/>
  <c r="K27" i="4"/>
  <c r="L27" i="4"/>
  <c r="M27" i="4"/>
  <c r="N27" i="4"/>
  <c r="O27" i="4"/>
  <c r="P27" i="4"/>
  <c r="E27" i="4"/>
  <c r="F46" i="4"/>
  <c r="G46" i="4"/>
  <c r="H46" i="4"/>
  <c r="I46" i="4"/>
  <c r="J46" i="4"/>
  <c r="K46" i="4"/>
  <c r="L46" i="4"/>
  <c r="M46" i="4"/>
  <c r="N46" i="4"/>
  <c r="O46" i="4"/>
  <c r="P46" i="4"/>
  <c r="E46" i="4"/>
  <c r="F45" i="4"/>
  <c r="G45" i="4"/>
  <c r="H45" i="4"/>
  <c r="I45" i="4"/>
  <c r="J45" i="4"/>
  <c r="K45" i="4"/>
  <c r="L45" i="4"/>
  <c r="M45" i="4"/>
  <c r="N45" i="4"/>
  <c r="O45" i="4"/>
  <c r="P45" i="4"/>
  <c r="E45" i="4"/>
  <c r="F44" i="4"/>
  <c r="G44" i="4"/>
  <c r="H44" i="4"/>
  <c r="I44" i="4"/>
  <c r="J44" i="4"/>
  <c r="K44" i="4"/>
  <c r="L44" i="4"/>
  <c r="M44" i="4"/>
  <c r="N44" i="4"/>
  <c r="O44" i="4"/>
  <c r="P44" i="4"/>
  <c r="E44" i="4"/>
  <c r="F43" i="4"/>
  <c r="G43" i="4"/>
  <c r="H43" i="4"/>
  <c r="I43" i="4"/>
  <c r="J43" i="4"/>
  <c r="K43" i="4"/>
  <c r="L43" i="4"/>
  <c r="M43" i="4"/>
  <c r="N43" i="4"/>
  <c r="O43" i="4"/>
  <c r="P43" i="4"/>
  <c r="E43" i="4"/>
  <c r="F42" i="4"/>
  <c r="G42" i="4"/>
  <c r="H42" i="4"/>
  <c r="I42" i="4"/>
  <c r="J42" i="4"/>
  <c r="K42" i="4"/>
  <c r="L42" i="4"/>
  <c r="M42" i="4"/>
  <c r="N42" i="4"/>
  <c r="O42" i="4"/>
  <c r="P42" i="4"/>
  <c r="E42" i="4"/>
  <c r="G15" i="4"/>
  <c r="H15" i="4"/>
  <c r="I15" i="4"/>
  <c r="J15" i="4"/>
  <c r="K15" i="4"/>
  <c r="L15" i="4"/>
  <c r="M15" i="4"/>
  <c r="N15" i="4"/>
  <c r="O15" i="4"/>
  <c r="P15" i="4"/>
  <c r="F15" i="4"/>
  <c r="F13" i="4"/>
  <c r="G13" i="4"/>
  <c r="H13" i="4"/>
  <c r="I13" i="4"/>
  <c r="J13" i="4"/>
  <c r="K13" i="4"/>
  <c r="L13" i="4"/>
  <c r="M13" i="4"/>
  <c r="N13" i="4"/>
  <c r="O13" i="4"/>
  <c r="P13" i="4"/>
  <c r="F12" i="4"/>
  <c r="G12" i="4"/>
  <c r="H12" i="4"/>
  <c r="I12" i="4"/>
  <c r="J12" i="4"/>
  <c r="K12" i="4"/>
  <c r="L12" i="4"/>
  <c r="M12" i="4"/>
  <c r="N12" i="4"/>
  <c r="O12" i="4"/>
  <c r="P12" i="4"/>
  <c r="E13" i="4"/>
  <c r="E12" i="4"/>
  <c r="F10" i="4"/>
  <c r="G10" i="4"/>
  <c r="H10" i="4"/>
  <c r="I10" i="4"/>
  <c r="J10" i="4"/>
  <c r="K10" i="4"/>
  <c r="L10" i="4"/>
  <c r="M10" i="4"/>
  <c r="N10" i="4"/>
  <c r="O10" i="4"/>
  <c r="P10" i="4"/>
  <c r="E10" i="4"/>
  <c r="G9" i="4"/>
  <c r="H9" i="4"/>
  <c r="I9" i="4"/>
  <c r="J9" i="4"/>
  <c r="K9" i="4"/>
  <c r="L9" i="4"/>
  <c r="M9" i="4"/>
  <c r="N9" i="4"/>
  <c r="O9" i="4"/>
  <c r="P9" i="4"/>
  <c r="F9" i="4"/>
  <c r="E9" i="4"/>
  <c r="F7" i="4"/>
  <c r="G7" i="4"/>
  <c r="H7" i="4"/>
  <c r="I7" i="4"/>
  <c r="J7" i="4"/>
  <c r="K7" i="4"/>
  <c r="L7" i="4"/>
  <c r="M7" i="4"/>
  <c r="N7" i="4"/>
  <c r="O7" i="4"/>
  <c r="P7" i="4"/>
  <c r="E7" i="4"/>
  <c r="F6" i="4"/>
  <c r="G6" i="4"/>
  <c r="H6" i="4"/>
  <c r="I6" i="4"/>
  <c r="J6" i="4"/>
  <c r="K6" i="4"/>
  <c r="L6" i="4"/>
  <c r="M6" i="4"/>
  <c r="N6" i="4"/>
  <c r="O6" i="4"/>
  <c r="P6" i="4"/>
  <c r="E6" i="4"/>
  <c r="F11" i="4"/>
  <c r="G11" i="4"/>
  <c r="H11" i="4"/>
  <c r="I11" i="4"/>
  <c r="J11" i="4"/>
  <c r="K11" i="4"/>
  <c r="L11" i="4"/>
  <c r="M11" i="4"/>
  <c r="N11" i="4"/>
  <c r="O11" i="4"/>
  <c r="P11" i="4"/>
  <c r="E11" i="4"/>
  <c r="H5" i="4"/>
  <c r="I5" i="4"/>
  <c r="J5" i="4"/>
  <c r="K5" i="4"/>
  <c r="L5" i="4"/>
  <c r="M5" i="4"/>
  <c r="N5" i="4"/>
  <c r="O5" i="4"/>
  <c r="P5" i="4"/>
  <c r="G5" i="4"/>
  <c r="F5" i="4"/>
  <c r="F52" i="3"/>
  <c r="G52" i="3"/>
  <c r="H52" i="3"/>
  <c r="I52" i="3"/>
  <c r="J52" i="3"/>
  <c r="K52" i="3"/>
  <c r="L52" i="3"/>
  <c r="M52" i="3"/>
  <c r="N52" i="3"/>
  <c r="O52" i="3"/>
  <c r="P52" i="3"/>
  <c r="E52" i="3"/>
  <c r="F51" i="3"/>
  <c r="G51" i="3"/>
  <c r="H51" i="3"/>
  <c r="I51" i="3"/>
  <c r="J51" i="3"/>
  <c r="K51" i="3"/>
  <c r="L51" i="3"/>
  <c r="M51" i="3"/>
  <c r="N51" i="3"/>
  <c r="O51" i="3"/>
  <c r="P51" i="3"/>
  <c r="E51" i="3"/>
  <c r="F46" i="3"/>
  <c r="G46" i="3"/>
  <c r="H46" i="3"/>
  <c r="I46" i="3"/>
  <c r="J46" i="3"/>
  <c r="K46" i="3"/>
  <c r="L46" i="3"/>
  <c r="M46" i="3"/>
  <c r="N46" i="3"/>
  <c r="O46" i="3"/>
  <c r="P46" i="3"/>
  <c r="E46" i="3"/>
  <c r="F42" i="3"/>
  <c r="G42" i="3"/>
  <c r="H42" i="3"/>
  <c r="I42" i="3"/>
  <c r="J42" i="3"/>
  <c r="K42" i="3"/>
  <c r="L42" i="3"/>
  <c r="M42" i="3"/>
  <c r="N42" i="3"/>
  <c r="O42" i="3"/>
  <c r="P42" i="3"/>
  <c r="E42" i="3"/>
  <c r="F40" i="3"/>
  <c r="G40" i="3"/>
  <c r="H40" i="3"/>
  <c r="I40" i="3"/>
  <c r="J40" i="3"/>
  <c r="K40" i="3"/>
  <c r="L40" i="3"/>
  <c r="M40" i="3"/>
  <c r="N40" i="3"/>
  <c r="O40" i="3"/>
  <c r="P40" i="3"/>
  <c r="E40" i="3"/>
  <c r="F35" i="3"/>
  <c r="G35" i="3"/>
  <c r="H35" i="3"/>
  <c r="I35" i="3"/>
  <c r="J35" i="3"/>
  <c r="K35" i="3"/>
  <c r="L35" i="3"/>
  <c r="M35" i="3"/>
  <c r="N35" i="3"/>
  <c r="O35" i="3"/>
  <c r="P35" i="3"/>
  <c r="E35" i="3"/>
  <c r="F33" i="3"/>
  <c r="G33" i="3"/>
  <c r="H33" i="3"/>
  <c r="I33" i="3"/>
  <c r="J33" i="3"/>
  <c r="K33" i="3"/>
  <c r="L33" i="3"/>
  <c r="M33" i="3"/>
  <c r="N33" i="3"/>
  <c r="O33" i="3"/>
  <c r="P33" i="3"/>
  <c r="E33" i="3"/>
  <c r="F25" i="3"/>
  <c r="G25" i="3"/>
  <c r="H25" i="3"/>
  <c r="I25" i="3"/>
  <c r="J25" i="3"/>
  <c r="K25" i="3"/>
  <c r="L25" i="3"/>
  <c r="M25" i="3"/>
  <c r="N25" i="3"/>
  <c r="O25" i="3"/>
  <c r="P25" i="3"/>
  <c r="E25" i="3"/>
  <c r="F28" i="3"/>
  <c r="G28" i="3"/>
  <c r="H28" i="3"/>
  <c r="I28" i="3"/>
  <c r="J28" i="3"/>
  <c r="K28" i="3"/>
  <c r="L28" i="3"/>
  <c r="M28" i="3"/>
  <c r="N28" i="3"/>
  <c r="O28" i="3"/>
  <c r="P28" i="3"/>
  <c r="F23" i="3"/>
  <c r="G23" i="3"/>
  <c r="H23" i="3"/>
  <c r="I23" i="3"/>
  <c r="J23" i="3"/>
  <c r="K23" i="3"/>
  <c r="L23" i="3"/>
  <c r="M23" i="3"/>
  <c r="N23" i="3"/>
  <c r="O23" i="3"/>
  <c r="P23" i="3"/>
  <c r="E23" i="3"/>
  <c r="F20" i="3"/>
  <c r="G20" i="3"/>
  <c r="H20" i="3"/>
  <c r="I20" i="3"/>
  <c r="J20" i="3"/>
  <c r="K20" i="3"/>
  <c r="L20" i="3"/>
  <c r="M20" i="3"/>
  <c r="N20" i="3"/>
  <c r="O20" i="3"/>
  <c r="P20" i="3"/>
  <c r="E20" i="3"/>
  <c r="F16" i="3"/>
  <c r="G16" i="3"/>
  <c r="H16" i="3"/>
  <c r="I16" i="3"/>
  <c r="J16" i="3"/>
  <c r="K16" i="3"/>
  <c r="L16" i="3"/>
  <c r="M16" i="3"/>
  <c r="N16" i="3"/>
  <c r="O16" i="3"/>
  <c r="P16" i="3"/>
  <c r="E16" i="3"/>
  <c r="E12" i="3"/>
  <c r="F14" i="3"/>
  <c r="G14" i="3"/>
  <c r="H14" i="3"/>
  <c r="I14" i="3"/>
  <c r="J14" i="3"/>
  <c r="K14" i="3"/>
  <c r="L14" i="3"/>
  <c r="M14" i="3"/>
  <c r="N14" i="3"/>
  <c r="O14" i="3"/>
  <c r="P14" i="3"/>
  <c r="E14" i="3"/>
  <c r="F12" i="3"/>
  <c r="G12" i="3"/>
  <c r="H12" i="3"/>
  <c r="I12" i="3"/>
  <c r="J12" i="3"/>
  <c r="K12" i="3"/>
  <c r="L12" i="3"/>
  <c r="M12" i="3"/>
  <c r="N12" i="3"/>
  <c r="O12" i="3"/>
  <c r="P12" i="3"/>
  <c r="J25" i="7" l="1"/>
  <c r="E25" i="7"/>
  <c r="M25" i="7"/>
  <c r="D25" i="7"/>
  <c r="G25" i="7"/>
  <c r="K25" i="7"/>
  <c r="H25" i="7"/>
  <c r="N25" i="7"/>
  <c r="I25" i="7"/>
  <c r="F25" i="7"/>
  <c r="L25" i="7"/>
  <c r="H18" i="7"/>
  <c r="C25" i="7"/>
  <c r="F18" i="7"/>
  <c r="J18" i="7"/>
  <c r="D18" i="7"/>
  <c r="N18" i="7"/>
  <c r="E18" i="7"/>
  <c r="K18" i="7"/>
  <c r="G18" i="7"/>
  <c r="L18" i="7"/>
  <c r="I18" i="7"/>
  <c r="M18" i="7"/>
  <c r="E28" i="6"/>
  <c r="G28" i="6"/>
  <c r="L28" i="6"/>
  <c r="H28" i="6"/>
  <c r="I28" i="6"/>
  <c r="F28" i="6"/>
  <c r="M28" i="6"/>
  <c r="D28" i="6"/>
  <c r="J28" i="6"/>
  <c r="K28" i="6"/>
  <c r="N28" i="6"/>
  <c r="J20" i="6"/>
  <c r="E20" i="6"/>
  <c r="K20" i="6"/>
  <c r="G20" i="6"/>
  <c r="D20" i="6"/>
  <c r="F20" i="6"/>
  <c r="N20" i="6"/>
  <c r="I20" i="6"/>
  <c r="L20" i="6"/>
  <c r="M20" i="6"/>
  <c r="H20" i="6"/>
  <c r="M5" i="10"/>
  <c r="L5" i="10"/>
  <c r="K5" i="10"/>
  <c r="J5" i="10"/>
  <c r="I5" i="10"/>
  <c r="H5" i="10"/>
  <c r="G5" i="10"/>
  <c r="F5" i="10"/>
  <c r="E5" i="10"/>
  <c r="D5" i="10"/>
  <c r="C5" i="10"/>
  <c r="C45" i="9"/>
  <c r="C44" i="9"/>
  <c r="C43" i="9"/>
  <c r="C42" i="9"/>
  <c r="N13" i="9"/>
  <c r="M13" i="9"/>
  <c r="L13" i="9"/>
  <c r="K13" i="9"/>
  <c r="J13" i="9"/>
  <c r="I13" i="9"/>
  <c r="H13" i="9"/>
  <c r="G13" i="9"/>
  <c r="F13" i="9"/>
  <c r="E13" i="9"/>
  <c r="D13" i="9"/>
  <c r="C13" i="9"/>
  <c r="N12" i="9"/>
  <c r="M12" i="9"/>
  <c r="L12" i="9"/>
  <c r="K12" i="9"/>
  <c r="J12" i="9"/>
  <c r="I12" i="9"/>
  <c r="H12" i="9"/>
  <c r="G12" i="9"/>
  <c r="F12" i="9"/>
  <c r="E12" i="9"/>
  <c r="D12" i="9"/>
  <c r="C12" i="9"/>
  <c r="N11" i="9"/>
  <c r="M11" i="9"/>
  <c r="L11" i="9"/>
  <c r="K11" i="9"/>
  <c r="J11" i="9"/>
  <c r="I11" i="9"/>
  <c r="H11" i="9"/>
  <c r="G11" i="9"/>
  <c r="F11" i="9"/>
  <c r="E11" i="9"/>
  <c r="D11" i="9"/>
  <c r="C11" i="9"/>
  <c r="N9" i="9"/>
  <c r="M9" i="9"/>
  <c r="L9" i="9"/>
  <c r="K9" i="9"/>
  <c r="J9" i="9"/>
  <c r="I9" i="9"/>
  <c r="H9" i="9"/>
  <c r="G9" i="9"/>
  <c r="F9" i="9"/>
  <c r="E9" i="9"/>
  <c r="D9" i="9"/>
  <c r="C9" i="9"/>
  <c r="N8" i="9"/>
  <c r="M8" i="9"/>
  <c r="L8" i="9"/>
  <c r="K8" i="9"/>
  <c r="J8" i="9"/>
  <c r="I8" i="9"/>
  <c r="H8" i="9"/>
  <c r="G8" i="9"/>
  <c r="F8" i="9"/>
  <c r="E8" i="9"/>
  <c r="D8" i="9"/>
  <c r="C8" i="9"/>
  <c r="N7" i="9"/>
  <c r="M7" i="9"/>
  <c r="L7" i="9"/>
  <c r="K7" i="9"/>
  <c r="J7" i="9"/>
  <c r="I7" i="9"/>
  <c r="H7" i="9"/>
  <c r="G7" i="9"/>
  <c r="F7" i="9"/>
  <c r="E7" i="9"/>
  <c r="D7" i="9"/>
  <c r="C7" i="9"/>
  <c r="N5" i="9"/>
  <c r="N17" i="9" s="1"/>
  <c r="M5" i="9"/>
  <c r="M17" i="9" s="1"/>
  <c r="L5" i="9"/>
  <c r="L17" i="9" s="1"/>
  <c r="K5" i="9"/>
  <c r="K17" i="9" s="1"/>
  <c r="J5" i="9"/>
  <c r="J17" i="9" s="1"/>
  <c r="I5" i="9"/>
  <c r="I17" i="9" s="1"/>
  <c r="H5" i="9"/>
  <c r="H17" i="9" s="1"/>
  <c r="G5" i="9"/>
  <c r="G17" i="9" s="1"/>
  <c r="F5" i="9"/>
  <c r="F17" i="9" s="1"/>
  <c r="E5" i="9"/>
  <c r="E17" i="9" s="1"/>
  <c r="D5" i="9"/>
  <c r="D17" i="9" s="1"/>
  <c r="C5" i="9"/>
  <c r="C17" i="9" s="1"/>
  <c r="N4" i="9"/>
  <c r="N16" i="9" s="1"/>
  <c r="M4" i="9"/>
  <c r="M16" i="9" s="1"/>
  <c r="L4" i="9"/>
  <c r="L16" i="9" s="1"/>
  <c r="K4" i="9"/>
  <c r="K16" i="9" s="1"/>
  <c r="J4" i="9"/>
  <c r="J16" i="9" s="1"/>
  <c r="I4" i="9"/>
  <c r="I16" i="9" s="1"/>
  <c r="H4" i="9"/>
  <c r="H16" i="9" s="1"/>
  <c r="G4" i="9"/>
  <c r="G16" i="9" s="1"/>
  <c r="F4" i="9"/>
  <c r="F16" i="9" s="1"/>
  <c r="E4" i="9"/>
  <c r="E16" i="9" s="1"/>
  <c r="D4" i="9"/>
  <c r="D16" i="9" s="1"/>
  <c r="C4" i="9"/>
  <c r="C16" i="9" s="1"/>
  <c r="N3" i="9"/>
  <c r="N15" i="9" s="1"/>
  <c r="M3" i="9"/>
  <c r="M15" i="9" s="1"/>
  <c r="L3" i="9"/>
  <c r="L15" i="9" s="1"/>
  <c r="K3" i="9"/>
  <c r="K15" i="9" s="1"/>
  <c r="J3" i="9"/>
  <c r="J15" i="9" s="1"/>
  <c r="I3" i="9"/>
  <c r="I15" i="9" s="1"/>
  <c r="H3" i="9"/>
  <c r="H15" i="9" s="1"/>
  <c r="G3" i="9"/>
  <c r="G15" i="9" s="1"/>
  <c r="F3" i="9"/>
  <c r="F15" i="9" s="1"/>
  <c r="E3" i="9"/>
  <c r="E15" i="9" s="1"/>
  <c r="D3" i="9"/>
  <c r="D15" i="9" s="1"/>
  <c r="C3" i="9"/>
  <c r="C15" i="9" s="1"/>
  <c r="P54" i="8"/>
  <c r="O54" i="8"/>
  <c r="N54" i="8"/>
  <c r="M54" i="8"/>
  <c r="L54" i="8"/>
  <c r="K54" i="8"/>
  <c r="J54" i="8"/>
  <c r="I54" i="8"/>
  <c r="H54" i="8"/>
  <c r="G54" i="8"/>
  <c r="F54" i="8"/>
  <c r="E54" i="8"/>
  <c r="P53" i="8"/>
  <c r="O53" i="8"/>
  <c r="N53" i="8"/>
  <c r="M53" i="8"/>
  <c r="L53" i="8"/>
  <c r="K53" i="8"/>
  <c r="J53" i="8"/>
  <c r="I53" i="8"/>
  <c r="H53" i="8"/>
  <c r="G53" i="8"/>
  <c r="F53" i="8"/>
  <c r="E53" i="8"/>
  <c r="P52" i="8"/>
  <c r="O52" i="8"/>
  <c r="N52" i="8"/>
  <c r="M52" i="8"/>
  <c r="L52" i="8"/>
  <c r="K52" i="8"/>
  <c r="J52" i="8"/>
  <c r="I52" i="8"/>
  <c r="H52" i="8"/>
  <c r="G52" i="8"/>
  <c r="F52" i="8"/>
  <c r="E52" i="8"/>
  <c r="P51" i="8"/>
  <c r="O51" i="8"/>
  <c r="N51" i="8"/>
  <c r="M51" i="8"/>
  <c r="L51" i="8"/>
  <c r="K51" i="8"/>
  <c r="J51" i="8"/>
  <c r="I51" i="8"/>
  <c r="H51" i="8"/>
  <c r="G51" i="8"/>
  <c r="F51" i="8"/>
  <c r="E51" i="8"/>
  <c r="P50" i="8"/>
  <c r="O50" i="8"/>
  <c r="N50" i="8"/>
  <c r="M50" i="8"/>
  <c r="L50" i="8"/>
  <c r="K50" i="8"/>
  <c r="J50" i="8"/>
  <c r="I50" i="8"/>
  <c r="H50" i="8"/>
  <c r="G50" i="8"/>
  <c r="F50" i="8"/>
  <c r="E50" i="8"/>
  <c r="P49" i="8"/>
  <c r="O49" i="8"/>
  <c r="N49" i="8"/>
  <c r="M49" i="8"/>
  <c r="L49" i="8"/>
  <c r="K49" i="8"/>
  <c r="J49" i="8"/>
  <c r="I49" i="8"/>
  <c r="H49" i="8"/>
  <c r="G49" i="8"/>
  <c r="F49" i="8"/>
  <c r="E49" i="8"/>
  <c r="P48" i="8"/>
  <c r="O48" i="8"/>
  <c r="N48" i="8"/>
  <c r="M48" i="8"/>
  <c r="L48" i="8"/>
  <c r="K48" i="8"/>
  <c r="J48" i="8"/>
  <c r="I48" i="8"/>
  <c r="H48" i="8"/>
  <c r="G48" i="8"/>
  <c r="F48" i="8"/>
  <c r="E48" i="8"/>
  <c r="P47" i="8"/>
  <c r="O47" i="8"/>
  <c r="N47" i="8"/>
  <c r="M47" i="8"/>
  <c r="L47" i="8"/>
  <c r="K47" i="8"/>
  <c r="J47" i="8"/>
  <c r="I47" i="8"/>
  <c r="H47" i="8"/>
  <c r="G47" i="8"/>
  <c r="F47" i="8"/>
  <c r="E47" i="8"/>
  <c r="P46" i="8"/>
  <c r="O46" i="8"/>
  <c r="N46" i="8"/>
  <c r="M46" i="8"/>
  <c r="L46" i="8"/>
  <c r="K46" i="8"/>
  <c r="J46" i="8"/>
  <c r="I46" i="8"/>
  <c r="H46" i="8"/>
  <c r="G46" i="8"/>
  <c r="F46" i="8"/>
  <c r="E46" i="8"/>
  <c r="P45" i="8"/>
  <c r="O45" i="8"/>
  <c r="N45" i="8"/>
  <c r="M45" i="8"/>
  <c r="L45" i="8"/>
  <c r="K45" i="8"/>
  <c r="J45" i="8"/>
  <c r="I45" i="8"/>
  <c r="H45" i="8"/>
  <c r="G45" i="8"/>
  <c r="F45" i="8"/>
  <c r="E45" i="8"/>
  <c r="P44" i="8"/>
  <c r="O44" i="8"/>
  <c r="N44" i="8"/>
  <c r="M44" i="8"/>
  <c r="L44" i="8"/>
  <c r="K44" i="8"/>
  <c r="J44" i="8"/>
  <c r="I44" i="8"/>
  <c r="H44" i="8"/>
  <c r="G44" i="8"/>
  <c r="F44" i="8"/>
  <c r="E44" i="8"/>
  <c r="P42" i="8"/>
  <c r="O42" i="8"/>
  <c r="N42" i="8"/>
  <c r="M42" i="8"/>
  <c r="L42" i="8"/>
  <c r="K42" i="8"/>
  <c r="J42" i="8"/>
  <c r="I42" i="8"/>
  <c r="H42" i="8"/>
  <c r="G42" i="8"/>
  <c r="F42" i="8"/>
  <c r="E41" i="8"/>
  <c r="E40" i="8"/>
  <c r="E39" i="8"/>
  <c r="E42" i="8" s="1"/>
  <c r="P27" i="8"/>
  <c r="O27" i="8"/>
  <c r="N27" i="8"/>
  <c r="M27" i="8"/>
  <c r="L27" i="8"/>
  <c r="K27" i="8"/>
  <c r="J27" i="8"/>
  <c r="I27" i="8"/>
  <c r="H27" i="8"/>
  <c r="G27" i="8"/>
  <c r="F27" i="8"/>
  <c r="E27" i="8"/>
  <c r="P26" i="8"/>
  <c r="O26" i="8"/>
  <c r="N26" i="8"/>
  <c r="M26" i="8"/>
  <c r="L26" i="8"/>
  <c r="K26" i="8"/>
  <c r="J26" i="8"/>
  <c r="I26" i="8"/>
  <c r="H26" i="8"/>
  <c r="G26" i="8"/>
  <c r="F26" i="8"/>
  <c r="E26" i="8"/>
  <c r="P25" i="8"/>
  <c r="P28" i="8" s="1"/>
  <c r="O25" i="8"/>
  <c r="O28" i="8" s="1"/>
  <c r="N25" i="8"/>
  <c r="N28" i="8" s="1"/>
  <c r="M25" i="8"/>
  <c r="M28" i="8" s="1"/>
  <c r="L25" i="8"/>
  <c r="L28" i="8" s="1"/>
  <c r="K25" i="8"/>
  <c r="K28" i="8" s="1"/>
  <c r="J25" i="8"/>
  <c r="J28" i="8" s="1"/>
  <c r="I25" i="8"/>
  <c r="I28" i="8" s="1"/>
  <c r="H25" i="8"/>
  <c r="H28" i="8" s="1"/>
  <c r="G25" i="8"/>
  <c r="G28" i="8" s="1"/>
  <c r="F25" i="8"/>
  <c r="F28" i="8" s="1"/>
  <c r="E25" i="8"/>
  <c r="E28" i="8" s="1"/>
  <c r="P17" i="8"/>
  <c r="O17" i="8"/>
  <c r="N17" i="8"/>
  <c r="M17" i="8"/>
  <c r="L17" i="8"/>
  <c r="K17" i="8"/>
  <c r="J17" i="8"/>
  <c r="I17" i="8"/>
  <c r="H17" i="8"/>
  <c r="G17" i="8"/>
  <c r="F17" i="8"/>
  <c r="E17" i="8"/>
  <c r="P16" i="8"/>
  <c r="O16" i="8"/>
  <c r="N16" i="8"/>
  <c r="M16" i="8"/>
  <c r="L16" i="8"/>
  <c r="K16" i="8"/>
  <c r="J16" i="8"/>
  <c r="I16" i="8"/>
  <c r="H16" i="8"/>
  <c r="G16" i="8"/>
  <c r="F16" i="8"/>
  <c r="E16" i="8"/>
  <c r="P15" i="8"/>
  <c r="O15" i="8"/>
  <c r="N15" i="8"/>
  <c r="M15" i="8"/>
  <c r="L15" i="8"/>
  <c r="K15" i="8"/>
  <c r="J15" i="8"/>
  <c r="I15" i="8"/>
  <c r="H15" i="8"/>
  <c r="G15" i="8"/>
  <c r="F15" i="8"/>
  <c r="E15" i="8"/>
  <c r="P14" i="8"/>
  <c r="P18" i="8" s="1"/>
  <c r="O14" i="8"/>
  <c r="O18" i="8" s="1"/>
  <c r="N14" i="8"/>
  <c r="N18" i="8" s="1"/>
  <c r="M14" i="8"/>
  <c r="M18" i="8" s="1"/>
  <c r="L14" i="8"/>
  <c r="L18" i="8" s="1"/>
  <c r="K14" i="8"/>
  <c r="K18" i="8" s="1"/>
  <c r="J14" i="8"/>
  <c r="J18" i="8" s="1"/>
  <c r="I14" i="8"/>
  <c r="I18" i="8" s="1"/>
  <c r="H14" i="8"/>
  <c r="H18" i="8" s="1"/>
  <c r="G14" i="8"/>
  <c r="G18" i="8" s="1"/>
  <c r="F14" i="8"/>
  <c r="F18" i="8" s="1"/>
  <c r="E14" i="8"/>
  <c r="E18" i="8" s="1"/>
  <c r="N11" i="7"/>
  <c r="M124" i="5" s="1"/>
  <c r="M11" i="7"/>
  <c r="L124" i="5" s="1"/>
  <c r="L11" i="7"/>
  <c r="K124" i="5" s="1"/>
  <c r="K11" i="7"/>
  <c r="J124" i="5" s="1"/>
  <c r="J11" i="7"/>
  <c r="I124" i="5" s="1"/>
  <c r="I11" i="7"/>
  <c r="H124" i="5" s="1"/>
  <c r="H11" i="7"/>
  <c r="G124" i="5" s="1"/>
  <c r="G11" i="7"/>
  <c r="F124" i="5" s="1"/>
  <c r="F11" i="7"/>
  <c r="E124" i="5" s="1"/>
  <c r="E11" i="7"/>
  <c r="D124" i="5" s="1"/>
  <c r="D11" i="7"/>
  <c r="C124" i="5" s="1"/>
  <c r="C11" i="7"/>
  <c r="B124" i="5" s="1"/>
  <c r="M123" i="5"/>
  <c r="L123" i="5"/>
  <c r="K123" i="5"/>
  <c r="J123" i="5"/>
  <c r="I123" i="5"/>
  <c r="H123" i="5"/>
  <c r="G123" i="5"/>
  <c r="F123" i="5"/>
  <c r="E123" i="5"/>
  <c r="D123" i="5"/>
  <c r="C123" i="5"/>
  <c r="B123" i="5"/>
  <c r="M122" i="5"/>
  <c r="L122" i="5"/>
  <c r="K122" i="5"/>
  <c r="J122" i="5"/>
  <c r="I122" i="5"/>
  <c r="H122" i="5"/>
  <c r="G122" i="5"/>
  <c r="F122" i="5"/>
  <c r="E122" i="5"/>
  <c r="D122" i="5"/>
  <c r="C122" i="5"/>
  <c r="B122" i="5"/>
  <c r="M121" i="5"/>
  <c r="L121" i="5"/>
  <c r="K121" i="5"/>
  <c r="J121" i="5"/>
  <c r="I121" i="5"/>
  <c r="H121" i="5"/>
  <c r="G121" i="5"/>
  <c r="F121" i="5"/>
  <c r="E121" i="5"/>
  <c r="D121" i="5"/>
  <c r="C121" i="5"/>
  <c r="B121" i="5"/>
  <c r="M120" i="5"/>
  <c r="L120" i="5"/>
  <c r="K120" i="5"/>
  <c r="J120" i="5"/>
  <c r="I120" i="5"/>
  <c r="H120" i="5"/>
  <c r="G120" i="5"/>
  <c r="F120" i="5"/>
  <c r="E120" i="5"/>
  <c r="D120" i="5"/>
  <c r="C120" i="5"/>
  <c r="P19" i="4"/>
  <c r="N44" i="5" s="1"/>
  <c r="O19" i="4"/>
  <c r="M44" i="5" s="1"/>
  <c r="N19" i="4"/>
  <c r="L44" i="5" s="1"/>
  <c r="M19" i="4"/>
  <c r="K44" i="5" s="1"/>
  <c r="L19" i="4"/>
  <c r="J44" i="5" s="1"/>
  <c r="K19" i="4"/>
  <c r="I44" i="5" s="1"/>
  <c r="J19" i="4"/>
  <c r="H44" i="5" s="1"/>
  <c r="I19" i="4"/>
  <c r="G44" i="5" s="1"/>
  <c r="H19" i="4"/>
  <c r="F44" i="5" s="1"/>
  <c r="G19" i="4"/>
  <c r="E44" i="5" s="1"/>
  <c r="F19" i="4"/>
  <c r="D44" i="5" s="1"/>
  <c r="P18" i="4"/>
  <c r="O18" i="4"/>
  <c r="N18" i="4"/>
  <c r="M18" i="4"/>
  <c r="L18" i="4"/>
  <c r="K18" i="4"/>
  <c r="J18" i="4"/>
  <c r="I18" i="4"/>
  <c r="H18" i="4"/>
  <c r="G18" i="4"/>
  <c r="F18" i="4"/>
  <c r="B69" i="3"/>
  <c r="B68" i="3"/>
  <c r="B67" i="3"/>
  <c r="B66" i="3"/>
  <c r="B64" i="3"/>
  <c r="B63" i="3"/>
  <c r="B62" i="3"/>
  <c r="B61" i="3"/>
  <c r="B60" i="3"/>
  <c r="B59" i="3"/>
  <c r="B58" i="3"/>
  <c r="B57" i="3"/>
  <c r="B56" i="3"/>
  <c r="B55" i="3"/>
  <c r="P54" i="3"/>
  <c r="O54" i="3"/>
  <c r="N54" i="3"/>
  <c r="M54" i="3"/>
  <c r="L54" i="3"/>
  <c r="K54" i="3"/>
  <c r="J54" i="3"/>
  <c r="I54" i="3"/>
  <c r="H54" i="3"/>
  <c r="G54" i="3"/>
  <c r="F54" i="3"/>
  <c r="E54" i="3"/>
  <c r="B50" i="3"/>
  <c r="B49" i="3"/>
  <c r="B48" i="3"/>
  <c r="B47" i="3"/>
  <c r="B45" i="3"/>
  <c r="B44" i="3"/>
  <c r="B43" i="3"/>
  <c r="B41" i="3" a="1"/>
  <c r="B41" i="3" s="1"/>
  <c r="B39" i="3"/>
  <c r="B38" i="3"/>
  <c r="B37" i="3"/>
  <c r="B36" i="3"/>
  <c r="B34" i="3" a="1"/>
  <c r="B34" i="3" s="1"/>
  <c r="E28" i="3"/>
  <c r="P8" i="3"/>
  <c r="O8" i="3"/>
  <c r="N8" i="3"/>
  <c r="M8" i="3"/>
  <c r="L8" i="3"/>
  <c r="K8" i="3"/>
  <c r="J8" i="3"/>
  <c r="I8" i="3"/>
  <c r="H8" i="3"/>
  <c r="G8" i="3"/>
  <c r="F8" i="3"/>
  <c r="E8" i="3"/>
  <c r="M30" i="7" l="1"/>
  <c r="G30" i="7"/>
  <c r="J30" i="7"/>
  <c r="N30" i="7"/>
  <c r="H30" i="7"/>
  <c r="L30" i="7"/>
  <c r="N64" i="5"/>
  <c r="N85" i="5" s="1"/>
  <c r="E30" i="7"/>
  <c r="D30" i="7"/>
  <c r="D32" i="7" s="1"/>
  <c r="F30" i="7"/>
  <c r="I30" i="7"/>
  <c r="K30" i="7"/>
  <c r="E28" i="7"/>
  <c r="E29" i="7"/>
  <c r="N28" i="7"/>
  <c r="N29" i="7"/>
  <c r="I28" i="7"/>
  <c r="I29" i="7"/>
  <c r="F28" i="7"/>
  <c r="F29" i="7"/>
  <c r="H28" i="7"/>
  <c r="H29" i="7"/>
  <c r="J28" i="7"/>
  <c r="J29" i="7"/>
  <c r="G28" i="7"/>
  <c r="G29" i="7"/>
  <c r="K28" i="7"/>
  <c r="K29" i="7"/>
  <c r="L28" i="7"/>
  <c r="L29" i="7"/>
  <c r="M28" i="7"/>
  <c r="M29" i="7"/>
  <c r="E33" i="6"/>
  <c r="E34" i="6"/>
  <c r="D34" i="6"/>
  <c r="D38" i="6" s="1"/>
  <c r="H33" i="6"/>
  <c r="H34" i="6"/>
  <c r="K33" i="6"/>
  <c r="K34" i="6"/>
  <c r="G33" i="6"/>
  <c r="G34" i="6"/>
  <c r="J33" i="6"/>
  <c r="J34" i="6"/>
  <c r="L33" i="6"/>
  <c r="L34" i="6"/>
  <c r="M33" i="6"/>
  <c r="M34" i="6"/>
  <c r="I33" i="6"/>
  <c r="I34" i="6"/>
  <c r="N33" i="6"/>
  <c r="N34" i="6"/>
  <c r="F33" i="6"/>
  <c r="F34" i="6"/>
  <c r="E64" i="5"/>
  <c r="E85" i="5" s="1"/>
  <c r="F32" i="6"/>
  <c r="D64" i="5"/>
  <c r="D85" i="5" s="1"/>
  <c r="E32" i="6"/>
  <c r="F64" i="5"/>
  <c r="F85" i="5" s="1"/>
  <c r="G32" i="6"/>
  <c r="G64" i="5"/>
  <c r="G85" i="5" s="1"/>
  <c r="H32" i="6"/>
  <c r="H64" i="5"/>
  <c r="H85" i="5" s="1"/>
  <c r="I32" i="6"/>
  <c r="I64" i="5"/>
  <c r="I85" i="5" s="1"/>
  <c r="J32" i="6"/>
  <c r="J64" i="5"/>
  <c r="J85" i="5" s="1"/>
  <c r="K32" i="6"/>
  <c r="K64" i="5"/>
  <c r="K85" i="5" s="1"/>
  <c r="L32" i="6"/>
  <c r="L64" i="5"/>
  <c r="L85" i="5" s="1"/>
  <c r="M32" i="6"/>
  <c r="M64" i="5"/>
  <c r="M85" i="5" s="1"/>
  <c r="N32" i="6"/>
  <c r="J63" i="3"/>
  <c r="H63" i="3"/>
  <c r="E63" i="3"/>
  <c r="G63" i="3"/>
  <c r="G68" i="3" s="1"/>
  <c r="F63" i="3"/>
  <c r="L63" i="3"/>
  <c r="K63" i="3"/>
  <c r="I63" i="3"/>
  <c r="N63" i="3"/>
  <c r="N68" i="3" s="1"/>
  <c r="M63" i="3"/>
  <c r="M64" i="3"/>
  <c r="L64" i="3"/>
  <c r="K64" i="3"/>
  <c r="H64" i="3"/>
  <c r="E64" i="3"/>
  <c r="G64" i="3"/>
  <c r="F64" i="3"/>
  <c r="I64" i="3"/>
  <c r="J64" i="3"/>
  <c r="N64" i="3"/>
  <c r="N67" i="3"/>
  <c r="M67" i="3"/>
  <c r="L67" i="3"/>
  <c r="E67" i="3"/>
  <c r="H67" i="3"/>
  <c r="J67" i="3"/>
  <c r="I67" i="3"/>
  <c r="G67" i="3"/>
  <c r="F67" i="3"/>
  <c r="K67" i="3"/>
  <c r="K68" i="3"/>
  <c r="J68" i="3"/>
  <c r="I68" i="3"/>
  <c r="M68" i="3"/>
  <c r="L68" i="3"/>
  <c r="E68" i="3"/>
  <c r="H68" i="3"/>
  <c r="F68" i="3"/>
  <c r="H14" i="4"/>
  <c r="H17" i="4" s="1"/>
  <c r="I14" i="4"/>
  <c r="I17" i="4" s="1"/>
  <c r="J14" i="4"/>
  <c r="J17" i="4" s="1"/>
  <c r="L14" i="4"/>
  <c r="L17" i="4" s="1"/>
  <c r="M14" i="4"/>
  <c r="M17" i="4" s="1"/>
  <c r="K14" i="4"/>
  <c r="K17" i="4" s="1"/>
  <c r="N14" i="4"/>
  <c r="N17" i="4" s="1"/>
  <c r="O14" i="4"/>
  <c r="O17" i="4" s="1"/>
  <c r="P14" i="4"/>
  <c r="P17" i="4" s="1"/>
  <c r="E14" i="4"/>
  <c r="F14" i="4"/>
  <c r="F17" i="4" s="1"/>
  <c r="G14" i="4"/>
  <c r="G17" i="4" s="1"/>
  <c r="P56" i="3"/>
  <c r="O58" i="3"/>
  <c r="J55" i="3"/>
  <c r="O59" i="3"/>
  <c r="P57" i="3"/>
  <c r="P69" i="3"/>
  <c r="O60" i="3"/>
  <c r="P58" i="3"/>
  <c r="K55" i="3"/>
  <c r="L55" i="3"/>
  <c r="O62" i="3"/>
  <c r="P60" i="3"/>
  <c r="M55" i="3"/>
  <c r="O63" i="3"/>
  <c r="P61" i="3"/>
  <c r="E55" i="3"/>
  <c r="O61" i="3"/>
  <c r="P59" i="3"/>
  <c r="P62" i="3"/>
  <c r="N55" i="3"/>
  <c r="O64" i="3"/>
  <c r="F55" i="3"/>
  <c r="O65" i="3"/>
  <c r="P63" i="3"/>
  <c r="I55" i="3"/>
  <c r="O66" i="3"/>
  <c r="P64" i="3"/>
  <c r="O55" i="3"/>
  <c r="P65" i="3"/>
  <c r="H55" i="3"/>
  <c r="P68" i="3"/>
  <c r="O67" i="3"/>
  <c r="P55" i="3"/>
  <c r="O56" i="3"/>
  <c r="O68" i="3"/>
  <c r="P66" i="3"/>
  <c r="G55" i="3"/>
  <c r="O57" i="3"/>
  <c r="O69" i="3"/>
  <c r="P67" i="3"/>
  <c r="N56" i="3"/>
  <c r="L56" i="3"/>
  <c r="K56" i="3"/>
  <c r="I56" i="3"/>
  <c r="M56" i="3"/>
  <c r="J56" i="3"/>
  <c r="H56" i="3"/>
  <c r="E56" i="3"/>
  <c r="G56" i="3"/>
  <c r="F56" i="3"/>
  <c r="I69" i="3"/>
  <c r="M57" i="3"/>
  <c r="M65" i="3" s="1"/>
  <c r="J57" i="3"/>
  <c r="J65" i="3" s="1"/>
  <c r="L57" i="3"/>
  <c r="L65" i="3" s="1"/>
  <c r="K57" i="3"/>
  <c r="K65" i="3" s="1"/>
  <c r="I57" i="3"/>
  <c r="I65" i="3" s="1"/>
  <c r="N57" i="3"/>
  <c r="N65" i="3" s="1"/>
  <c r="H57" i="3"/>
  <c r="H65" i="3" s="1"/>
  <c r="E57" i="3"/>
  <c r="E65" i="3" s="1"/>
  <c r="G57" i="3"/>
  <c r="G65" i="3" s="1"/>
  <c r="F57" i="3"/>
  <c r="F65" i="3" s="1"/>
  <c r="N58" i="3"/>
  <c r="M58" i="3"/>
  <c r="J58" i="3"/>
  <c r="L58" i="3"/>
  <c r="K58" i="3"/>
  <c r="I58" i="3"/>
  <c r="H58" i="3"/>
  <c r="E58" i="3"/>
  <c r="F58" i="3"/>
  <c r="G58" i="3"/>
  <c r="N59" i="3"/>
  <c r="L59" i="3"/>
  <c r="I59" i="3"/>
  <c r="F59" i="3"/>
  <c r="J59" i="3"/>
  <c r="M59" i="3"/>
  <c r="K59" i="3"/>
  <c r="H59" i="3"/>
  <c r="G59" i="3"/>
  <c r="E59" i="3"/>
  <c r="N60" i="3"/>
  <c r="N66" i="3" s="1"/>
  <c r="M60" i="3"/>
  <c r="M66" i="3" s="1"/>
  <c r="G60" i="3"/>
  <c r="G66" i="3" s="1"/>
  <c r="F60" i="3"/>
  <c r="F66" i="3" s="1"/>
  <c r="J60" i="3"/>
  <c r="J66" i="3" s="1"/>
  <c r="L60" i="3"/>
  <c r="L66" i="3" s="1"/>
  <c r="K60" i="3"/>
  <c r="K66" i="3" s="1"/>
  <c r="I60" i="3"/>
  <c r="I66" i="3" s="1"/>
  <c r="E60" i="3"/>
  <c r="E66" i="3" s="1"/>
  <c r="H60" i="3"/>
  <c r="H66" i="3" s="1"/>
  <c r="E61" i="3"/>
  <c r="F61" i="3"/>
  <c r="G61" i="3"/>
  <c r="N61" i="3"/>
  <c r="M61" i="3"/>
  <c r="J61" i="3"/>
  <c r="K61" i="3"/>
  <c r="H61" i="3"/>
  <c r="L61" i="3"/>
  <c r="I61" i="3"/>
  <c r="H62" i="3"/>
  <c r="H69" i="3" s="1"/>
  <c r="G62" i="3"/>
  <c r="G69" i="3" s="1"/>
  <c r="F62" i="3"/>
  <c r="F69" i="3" s="1"/>
  <c r="E62" i="3"/>
  <c r="E69" i="3" s="1"/>
  <c r="N62" i="3"/>
  <c r="N69" i="3" s="1"/>
  <c r="M62" i="3"/>
  <c r="M69" i="3" s="1"/>
  <c r="J62" i="3"/>
  <c r="J69" i="3" s="1"/>
  <c r="L62" i="3"/>
  <c r="L69" i="3" s="1"/>
  <c r="K62" i="3"/>
  <c r="K69" i="3" s="1"/>
  <c r="I62" i="3"/>
  <c r="K32" i="7" l="1"/>
  <c r="M32" i="7"/>
  <c r="G32" i="7"/>
  <c r="E32" i="7"/>
  <c r="J32" i="7"/>
  <c r="H32" i="7"/>
  <c r="N32" i="7"/>
  <c r="F32" i="7"/>
  <c r="L32" i="7"/>
  <c r="I32" i="7"/>
  <c r="K38" i="6"/>
  <c r="M38" i="6"/>
  <c r="G38" i="6"/>
  <c r="F38" i="6"/>
  <c r="H38" i="6"/>
  <c r="N38" i="6"/>
  <c r="J38" i="6"/>
  <c r="I38" i="6"/>
  <c r="L38" i="6"/>
  <c r="E38" i="6"/>
  <c r="F12" i="6" l="1"/>
  <c r="M12" i="6"/>
  <c r="D12" i="6"/>
  <c r="E12" i="6"/>
  <c r="I12" i="6"/>
  <c r="G12" i="6"/>
  <c r="N12" i="6"/>
  <c r="K12" i="6"/>
  <c r="H12" i="6"/>
  <c r="J12" i="6"/>
  <c r="L12" i="6"/>
</calcChain>
</file>

<file path=xl/sharedStrings.xml><?xml version="1.0" encoding="utf-8"?>
<sst xmlns="http://schemas.openxmlformats.org/spreadsheetml/2006/main" count="1341" uniqueCount="162">
  <si>
    <t>Financial Analysis</t>
  </si>
  <si>
    <t>Cost Centre Actuals</t>
  </si>
  <si>
    <t>Definitions w.r.t Southern Water Corp Financials</t>
  </si>
  <si>
    <t>REVENUE &amp; PRODUCTION COSTS BY ACTIVITY FOR SOUTHERN WATER CO FINANCIAL YEAR 13/14</t>
  </si>
  <si>
    <t>Welcome to your first formal Financial Analysis Exercise for Unit 5.</t>
  </si>
  <si>
    <t>Note that the Exercises you will be completing are based off a REAL WORLD Client. In this situation, the data is NOT necessarily in an easily accessible format and this is something that as a data analyst, you will have to get used to.</t>
  </si>
  <si>
    <t>Use this definitions table as your reference to understand which cost centres flow into the respective cost category for Southern Water Corp.</t>
  </si>
  <si>
    <t>It will be challenging and will have you utilise the Excel foundations you have built up in Unit 4.0. (SUMIFS will become a very valuable friend during this exercise!)</t>
  </si>
  <si>
    <t>Q1. Populate all the Cost Centre Element Totals using the SUM Function you learnt in Unit 4. The first row, row 8 has been completed for you!</t>
  </si>
  <si>
    <t>Let's get started.</t>
  </si>
  <si>
    <t>Revenues</t>
  </si>
  <si>
    <t>What do the tab colours mean?</t>
  </si>
  <si>
    <r>
      <t xml:space="preserve">Revenues generated through Sales of Water to Residential, Public and Private Corporations and Individuals. </t>
    </r>
    <r>
      <rPr>
        <b/>
        <sz val="10"/>
        <color theme="0"/>
        <rFont val="Arial"/>
        <family val="2"/>
      </rPr>
      <t>Cost Centres 001, 040, 010</t>
    </r>
    <r>
      <rPr>
        <sz val="10"/>
        <color theme="0"/>
        <rFont val="Arial"/>
        <family val="2"/>
      </rPr>
      <t xml:space="preserve">. </t>
    </r>
    <r>
      <rPr>
        <b/>
        <sz val="10"/>
        <color theme="0"/>
        <rFont val="Arial"/>
        <family val="2"/>
      </rPr>
      <t xml:space="preserve">Cash in is represented by a negative transaction. </t>
    </r>
    <r>
      <rPr>
        <sz val="10"/>
        <color theme="0"/>
        <rFont val="Arial"/>
        <family val="2"/>
      </rPr>
      <t xml:space="preserve">Please note that we aren't saying we have </t>
    </r>
    <r>
      <rPr>
        <b/>
        <sz val="10"/>
        <color theme="0"/>
        <rFont val="Arial"/>
        <family val="2"/>
      </rPr>
      <t>negative</t>
    </r>
    <r>
      <rPr>
        <sz val="10"/>
        <color theme="0"/>
        <rFont val="Arial"/>
        <family val="2"/>
      </rPr>
      <t xml:space="preserve"> revenue, but rather the revenues are 'debited' and this is represented with the - symbol.</t>
    </r>
  </si>
  <si>
    <r>
      <t xml:space="preserve">For the tabs titled CC Actuals, Financial Actuals, Variance Analysis, Cost to Produce and EBIT - </t>
    </r>
    <r>
      <rPr>
        <b/>
        <sz val="10"/>
        <color rgb="FF000000"/>
        <rFont val="Arial"/>
        <family val="2"/>
      </rPr>
      <t xml:space="preserve">These are all highlighted with a GREEN Tab. </t>
    </r>
    <r>
      <rPr>
        <sz val="10"/>
        <color rgb="FF000000"/>
        <rFont val="Arial"/>
        <family val="2"/>
      </rPr>
      <t xml:space="preserve">
This is to indicate that you need to complete this worksheet and fill this out.</t>
    </r>
  </si>
  <si>
    <t>Production Cost</t>
  </si>
  <si>
    <r>
      <t xml:space="preserve">Costs associated with producing desalinated water. </t>
    </r>
    <r>
      <rPr>
        <b/>
        <sz val="10"/>
        <color theme="0"/>
        <rFont val="Arial"/>
        <family val="2"/>
      </rPr>
      <t>Cost Centre 120.</t>
    </r>
    <r>
      <rPr>
        <sz val="10"/>
        <color theme="0"/>
        <rFont val="Arial"/>
        <family val="2"/>
      </rPr>
      <t xml:space="preserve"> Costs are represented by a positive transaction. </t>
    </r>
    <r>
      <rPr>
        <b/>
        <sz val="10"/>
        <color theme="0"/>
        <rFont val="Arial"/>
        <family val="2"/>
      </rPr>
      <t>Costs are credited.</t>
    </r>
    <r>
      <rPr>
        <sz val="10"/>
        <color theme="0"/>
        <rFont val="Arial"/>
        <family val="2"/>
      </rPr>
      <t xml:space="preserve"> Note the difference between Revenues and Costs. Costs are represented by a positive number.</t>
    </r>
  </si>
  <si>
    <t>Other Production Costs</t>
  </si>
  <si>
    <r>
      <t xml:space="preserve">Costs associated with 'Other' Production Costs as opposed to pure desalination watering costs. </t>
    </r>
    <r>
      <rPr>
        <b/>
        <sz val="10"/>
        <color theme="0"/>
        <rFont val="Arial"/>
        <family val="2"/>
      </rPr>
      <t>Cost Centre 140.</t>
    </r>
  </si>
  <si>
    <r>
      <t xml:space="preserve">For the Tabs titled Definitions, CC Budget, Financial Budget, Water Production Actuals &amp; Water Production Budget, these represents Tabs you will be referencing when you complete some of the </t>
    </r>
    <r>
      <rPr>
        <b/>
        <sz val="10"/>
        <color theme="0"/>
        <rFont val="Arial"/>
        <family val="2"/>
      </rPr>
      <t xml:space="preserve">variance </t>
    </r>
    <r>
      <rPr>
        <sz val="10"/>
        <color theme="0"/>
        <rFont val="Arial"/>
        <family val="2"/>
      </rPr>
      <t xml:space="preserve">exercises that you will encounter. Refer to the Variance Tab for a detailed breakdown regarding </t>
    </r>
    <r>
      <rPr>
        <b/>
        <sz val="10"/>
        <color theme="0"/>
        <rFont val="Arial"/>
        <family val="2"/>
      </rPr>
      <t>what variance is</t>
    </r>
    <r>
      <rPr>
        <sz val="10"/>
        <color theme="0"/>
        <rFont val="Arial"/>
        <family val="2"/>
      </rPr>
      <t xml:space="preserve"> and how to calculate it.</t>
    </r>
  </si>
  <si>
    <t>Unit</t>
  </si>
  <si>
    <t>Value Driver (Revenue / Production Costs / Other Production Costs)</t>
  </si>
  <si>
    <t>Cost Centre</t>
  </si>
  <si>
    <t>Cost Centre Element</t>
  </si>
  <si>
    <t>Assets</t>
  </si>
  <si>
    <t>Assets owned by Southern Water Corp Financials. Assets = Owners Equity + Liabilities</t>
  </si>
  <si>
    <t>2013/Jul</t>
  </si>
  <si>
    <t>2013/Aug</t>
  </si>
  <si>
    <t>How are CC Actuals and Financial Actuals Related in this exercise?</t>
  </si>
  <si>
    <t>2013/Sep</t>
  </si>
  <si>
    <t>2013/Oct</t>
  </si>
  <si>
    <t>2013/Nov</t>
  </si>
  <si>
    <t>2013/Dec</t>
  </si>
  <si>
    <t>2014/Jan</t>
  </si>
  <si>
    <t>2014/Feb</t>
  </si>
  <si>
    <t>2014/Mar</t>
  </si>
  <si>
    <t>2014/Apr</t>
  </si>
  <si>
    <t>2014/May</t>
  </si>
  <si>
    <t>2014/Jun</t>
  </si>
  <si>
    <t>EBIT</t>
  </si>
  <si>
    <t>Kootha (1 Major Desal Unit)</t>
  </si>
  <si>
    <t>Earnings Before Interest and Tax. Calculated as Revenues - COGS (Production Costs) - Overheads.</t>
  </si>
  <si>
    <t>Revenue</t>
  </si>
  <si>
    <t>001 Water Hedge Sales</t>
  </si>
  <si>
    <r>
      <t xml:space="preserve">You will note that you have CC ACTUALS and Financial Actuals - these are actually </t>
    </r>
    <r>
      <rPr>
        <b/>
        <u/>
        <sz val="10"/>
        <color rgb="FF000000"/>
        <rFont val="Arial"/>
        <family val="2"/>
      </rPr>
      <t>related.</t>
    </r>
  </si>
  <si>
    <t>W-Transact (0211)</t>
  </si>
  <si>
    <t>Let's unpack how in the below diagram:</t>
  </si>
  <si>
    <t>Cost to Produce Per Litre</t>
  </si>
  <si>
    <t>(Production Cost + Other Production Costs + Overheads) / Total Water Production</t>
  </si>
  <si>
    <t>Total</t>
  </si>
  <si>
    <t>040 Miscellaneous Sales</t>
  </si>
  <si>
    <t>Plant Maintenance (1200)</t>
  </si>
  <si>
    <t>Plant Op. Costs (1300)</t>
  </si>
  <si>
    <t>Admin (100)</t>
  </si>
  <si>
    <t xml:space="preserve">010 DESAL Water Sales </t>
  </si>
  <si>
    <t>Production Costs</t>
  </si>
  <si>
    <t>120 Purchases</t>
  </si>
  <si>
    <t>140 Other Production Costs</t>
  </si>
  <si>
    <t>DS Kootha Hydrogen By Product (0232)</t>
  </si>
  <si>
    <t>Surjek (4 Major Desal. Plants)</t>
  </si>
  <si>
    <t>What is the Cost to Produce and how do I calculate this?</t>
  </si>
  <si>
    <t>Southern Water Corp. like any company has production costs. In essence, the major costs which are used to calculate the Cost to Produce are composed of the Operational Expenses and the Production Costs. When these costs are added together and divided by the Total Amount of Water Production - we get an overall Cost of Production.</t>
  </si>
  <si>
    <r>
      <t xml:space="preserve">This can then be used as a measure to identify how </t>
    </r>
    <r>
      <rPr>
        <b/>
        <sz val="10"/>
        <color rgb="FF000000"/>
        <rFont val="Arial"/>
        <family val="2"/>
      </rPr>
      <t>cost effective</t>
    </r>
    <r>
      <rPr>
        <sz val="10"/>
        <color rgb="FF000000"/>
        <rFont val="Arial"/>
        <family val="2"/>
      </rPr>
      <t xml:space="preserve"> Southern Water Corp. is.</t>
    </r>
  </si>
  <si>
    <t>What is the Water Production Actuals / Budget Tab?</t>
  </si>
  <si>
    <r>
      <t xml:space="preserve">The Water Production Actuals Tab is the amount of Water that is </t>
    </r>
    <r>
      <rPr>
        <b/>
        <sz val="10"/>
        <color rgb="FF000000"/>
        <rFont val="Arial"/>
        <family val="2"/>
      </rPr>
      <t>Produced by Southern Water Corps. Desalination Units.</t>
    </r>
  </si>
  <si>
    <r>
      <t xml:space="preserve">The Water Production Budget is how much the Analysts </t>
    </r>
    <r>
      <rPr>
        <b/>
        <sz val="10"/>
        <color rgb="FF000000"/>
        <rFont val="Arial"/>
        <family val="2"/>
      </rPr>
      <t>believe</t>
    </r>
    <r>
      <rPr>
        <sz val="10"/>
        <color rgb="FF000000"/>
        <rFont val="Arial"/>
        <family val="2"/>
      </rPr>
      <t xml:space="preserve"> can be produced by Southern Water Corp's Desalination Units</t>
    </r>
  </si>
  <si>
    <t>Why are the revenues shown as negative and costs as positive?</t>
  </si>
  <si>
    <t>Projects Opex (4438)</t>
  </si>
  <si>
    <t xml:space="preserve">As you work through the case study you may question "Why are Revenue's shown as negative? Is this company losing money?"" </t>
  </si>
  <si>
    <t xml:space="preserve">In this case, the company SW Corp has opted to show its 'revenues' as negative (Debit) and cost as positives (credit) with respect to the balance sheet (i.e. Depending on whether the numbers are shown on the balance sheet or income statement, debits and credits impact will switch).For SW Corp, the company has recorded its revenues via the  Double Entry Book Keeping methodology. </t>
  </si>
  <si>
    <t>By double entry, we mean there are two entries generally ( a debit on one side of the and a credit on the other side so that the books are 'balanced' via the Assets = Liabilities + Owners Equity Equation)."</t>
  </si>
  <si>
    <t>So the revenues are not 'negative', but are actually 'positive' inflows, but due to the 'Debiting' towards the revenue account being represented by a (-) symbol, it can look like the values are negative when they are not.</t>
  </si>
  <si>
    <t>Jutik (New Desalination Plant)</t>
  </si>
  <si>
    <t>Plant Outages (1100)</t>
  </si>
  <si>
    <t>OVERALL TOTAL</t>
  </si>
  <si>
    <t>Q2. Using the Completed Information in Q1, Combine Kootha, Surjek and Jutik's Revenues and Costs together ensuring you have correctly captured all the Cost Centres and Cost Elements. Be sure to make use of the SUMIFS function you learnt in Unit 4.
If you've forgotten the Syntax, refer to the following:
https://support.office.com/en-us/article/sumifs-function-c9e748f5-7ea7-455d-9406-611cebce642b
Note: The reason we are doing this is so we can get a summarised view of the 'Total' costs / revenues with respect to each Cost Centre / Cost Element as we currently have a fragmented view.</t>
  </si>
  <si>
    <t>Combined Costs for Kootha, Surjek and Jutik</t>
  </si>
  <si>
    <t>All</t>
  </si>
  <si>
    <t>REVENUE AND PRODUCTIONS COSTS BY UNIT</t>
  </si>
  <si>
    <t xml:space="preserve">Q1a. Fill out the Revenues Section for each individual Unit (Kootha, Surjek, Jutik) using the Cost Centres which correspond to the 'Revenues' Label in the Value Driver Tree Column. Use the SUMIFS Formula to help you. Remember - you have to filter on the Unit as well as the Value Driver Tree Column!
</t>
  </si>
  <si>
    <r>
      <t xml:space="preserve">Q1b. Fill out the Production Costs and Production Other Costs using the Value Driver Tree Column in the CC Actuals Tab, labelled Production Costs and Other Production Costs respectively. Don't forget to use the SUMIFS formula. If you want to be </t>
    </r>
    <r>
      <rPr>
        <b/>
        <u/>
        <sz val="12"/>
        <color theme="0"/>
        <rFont val="Arial"/>
        <family val="2"/>
      </rPr>
      <t>really</t>
    </r>
    <r>
      <rPr>
        <b/>
        <i/>
        <u/>
        <sz val="12"/>
        <color theme="0"/>
        <rFont val="Arial"/>
        <family val="2"/>
      </rPr>
      <t xml:space="preserve"> advanced you can use SUMPRODUCT!</t>
    </r>
  </si>
  <si>
    <t>Actual</t>
  </si>
  <si>
    <t>Production</t>
  </si>
  <si>
    <t>Production Other</t>
  </si>
  <si>
    <t>Legacy Water Desal Plants [Kootha + Surjek]</t>
  </si>
  <si>
    <t>Jutik Desalination Plant [Newest Desalination Plant]</t>
  </si>
  <si>
    <t>OVERHEADS</t>
  </si>
  <si>
    <t>OVERHEADS PER UNIT</t>
  </si>
  <si>
    <t>1200</t>
  </si>
  <si>
    <t>1100</t>
  </si>
  <si>
    <t>1300</t>
  </si>
  <si>
    <t>(100</t>
  </si>
  <si>
    <t>Tota</t>
  </si>
  <si>
    <t>4438</t>
  </si>
  <si>
    <t>Q2. Using the Overheads Per Unit Information, combine Kootha, Surjek and Jutiks costs together using the SUMIFS Formula for 1) Plant Maintenance, 2)Plant Outages, 3) Plant Op. Costs, 4) Projects Opex and 5) Admin. Don't forget to use SUMIFS!</t>
  </si>
  <si>
    <t>Desalination Plants [All]</t>
  </si>
  <si>
    <t xml:space="preserve">Budget - Actual Analysis (Variance).
</t>
  </si>
  <si>
    <r>
      <rPr>
        <b/>
        <sz val="12"/>
        <color theme="0"/>
        <rFont val="Arial"/>
        <family val="2"/>
      </rPr>
      <t xml:space="preserve">Why do we care about Budget Variance? </t>
    </r>
    <r>
      <rPr>
        <sz val="12"/>
        <color theme="0"/>
        <rFont val="Arial"/>
        <family val="2"/>
      </rPr>
      <t xml:space="preserve">
In the earlier exercise, you have calculated the summarised actual costs that Southern Water Corp has incurred over the 2013 to 2014 Period.  In every business, when there is an actual, a budget also exists as a counter-weight to see how accurately the business has stuck to it's budget. If the business has exceeded its budget on Revenues - that is good news. We made more than expected. However, if the business has SPENT more than it has earned or budgeted for - this is not an ideal outcome. 
In this Tab, we are going to ask you to calculate the Variance (Difference between Budget subtract Actuals) for Revenues, Production Costs and Other Production Costs. This is not to be confused with Statistical Variance which is a measure of dispersion. 
Now that we know </t>
    </r>
    <r>
      <rPr>
        <b/>
        <sz val="12"/>
        <color theme="0"/>
        <rFont val="Arial"/>
        <family val="2"/>
      </rPr>
      <t>why</t>
    </r>
    <r>
      <rPr>
        <sz val="12"/>
        <color theme="0"/>
        <rFont val="Arial"/>
        <family val="2"/>
      </rPr>
      <t xml:space="preserve"> variance is important - let's proceed with calculating this!</t>
    </r>
  </si>
  <si>
    <t>Q1a. Populate the Revenues Section of the Table below with the Budgeted Values from the Financial BUDGET Tab
Do NOT paste the values in the Financial Budget but use Formulas to reference the Financial BUDGET Values for Kootha, Surjek And Jutik.
This is because IF you simply paste - it is very easy to make mistakes which are inconsistent with the rest of the Spreadsheet.</t>
  </si>
  <si>
    <t>Q2a. Popuate the Production, Production Other and Overheads Section of the Table below with the Budgeted Values from the Financial Budget Tab.</t>
  </si>
  <si>
    <t>Budget</t>
  </si>
  <si>
    <t>Overheads</t>
  </si>
  <si>
    <t>Actuals</t>
  </si>
  <si>
    <t>Q1b. Populate the Revenues Section of the Table below with the Actual Values from the Financial ACTUALS Tab
Do NOT paste the values from the Financial ACTUALS Tab but use Formulas to reference the Financial ACTUALS Values for Kootha, Surjek And Jutik.
This is because IF you simply paste - it is very easy to make mistakes which are inconsistent with the rest of the Spreadsheet.</t>
  </si>
  <si>
    <t>So why do we care about Cost to Produce? Cost to Produce is used as an financial indicator to identify how Cost Effective Southern Water Corp. is with producing Desalinated Water. Financial Analysts will use this data to indicate if Southern Water Corp is more or less cost effective than its immediate peers. If we didn't have this measure, we wouldn't be able to effectively gauge how cost effective Southern Water Corp is with respect to its water production.</t>
  </si>
  <si>
    <t>Cost to Produce Calculation</t>
  </si>
  <si>
    <t>Q2a. Popuate the Production, Production Other and Overheads Section of the Table below with the Actual Values from the Financial Actuals Tab.</t>
  </si>
  <si>
    <t>(Overheads + Production Cost + Other Production Costs) / Gross Water Production</t>
  </si>
  <si>
    <r>
      <t xml:space="preserve">Q1. Calculate the Actual Cost to Produce for each Desalination Unit (Kootha, Surjek, Jutik, Overall). Don't forget to reference the Variance Analysis Tab whilst using the SUMIFS Formula to extract the necessary Overheads, Production Costs and Other Production Cost Data! The first formula (row 11) has been done for you. Follow this approach for the rest of the Units.
Note: The Water Production Data can be taken from the respective Water Production Actuals and Budget Tabs. </t>
    </r>
    <r>
      <rPr>
        <b/>
        <u/>
        <sz val="10"/>
        <color rgb="FFFF0000"/>
        <rFont val="Arial"/>
        <family val="2"/>
      </rPr>
      <t>Don't forget to do the CONVERSION into MEGA LITRES from GIGA LITRES.</t>
    </r>
  </si>
  <si>
    <t>Kootha ACTUALS</t>
  </si>
  <si>
    <t>Desalinated Water Production Per Litre ($/ML)</t>
  </si>
  <si>
    <t>Units</t>
  </si>
  <si>
    <t>Overheads [ ALL ]</t>
  </si>
  <si>
    <t>$</t>
  </si>
  <si>
    <t>Production Costs [ALL]</t>
  </si>
  <si>
    <t>Other Production Costs [ALL]</t>
  </si>
  <si>
    <t>Mega-Litres (Needs to be converted from Giga-Litres)</t>
  </si>
  <si>
    <t>Actual Cost to Produce (Rolling)</t>
  </si>
  <si>
    <t>$/Mega-Litres</t>
  </si>
  <si>
    <t>Surjek ACTUALS</t>
  </si>
  <si>
    <t xml:space="preserve">Variance
</t>
  </si>
  <si>
    <t>Q1c. Calculate the Variance for the Revenues (Actuals - Budget) for Kootha, Surjek and Jutik and populate this in the below table referencing the Budget and Actual Tables you have populated above.</t>
  </si>
  <si>
    <t>Q2c. Calculate the Variance for the Production Costs, Production Other Costs and Overheads for Kootha, Surjek and Jutik and populate this in the below table referencing the Budget and Actual Tables you have populated above.</t>
  </si>
  <si>
    <t>Jutik ACTUALS</t>
  </si>
  <si>
    <t>Overall ACTUALS</t>
  </si>
  <si>
    <t xml:space="preserve">Variance %
In the Case Study, SW Corp's Management had requested you to inform them of any costs that varied &gt; 5% than the Budget. 
This is known as the Variance Percentage Difference.
We calculate this as Management care more about a cost varying by a percentage, than say, a specific dollar value.
For example, what is easier to note down? 
"Production Costs varied by 5.1% for June, and July." OR "Production Costs varied by $107,299.54 for June and $202921.19 for July".
This is why Variance Reporting is generally in % as opposed to dollars.
</t>
  </si>
  <si>
    <t>Q1d) Calculate the Variance % for Revenue using the following formula: ( Variance Result (Calculated Above) / Budget ) * 100. Don't forget to highlight the periods where variance is &gt; 5%.</t>
  </si>
  <si>
    <t>Q2d) Calculate the Variance % for Production, Production Other and Overheads using the following formula: ( Variance Result (Calculated Above) / Budget ) * 100. Don't forget to highlight the periods where variance is &gt; 5%.</t>
  </si>
  <si>
    <t>Kootha BUDGET</t>
  </si>
  <si>
    <t>Budget Cost to Produce (Rolling)</t>
  </si>
  <si>
    <t>Surjek BUDGET</t>
  </si>
  <si>
    <t>Jutik BUDGET</t>
  </si>
  <si>
    <t>Overall BUDGET</t>
  </si>
  <si>
    <t>EBIT VARIANCE ANALYSIS</t>
  </si>
  <si>
    <t>Q2. Create Line Charts Plotting out the Cost to Produce for each individual Unit (Kootha, Surjek, Jutik and Overall) and copy these graphs into a PowerPoint Slide Pack. What do the Cost to Produce Trends tell you?</t>
  </si>
  <si>
    <t>EBIT Variance</t>
  </si>
  <si>
    <t>So why do we care about EBIT?
EBIT stands for Earnings Before Interest and Tax. In this case, Southern Water Corp's Management wants to be aware of the financial status of the
company once the Production Costs and Other Production Costs have been removed. 
Wall Street commonly uses EBIT as a measure of financial health to see if a company is doing well or doign poorly.
If the EBIT is positive, it's a good sign. If the EBIT Is negative, it indicates the costs are greater than the revenues and the company is likely heading for bankruptcy. 
Now that we know why EBIT is important - let's calculate this and see what the results look like for Southern Water Corp's Management Team!</t>
  </si>
  <si>
    <t>Hint: Don't forget to calculate EBIT you need to subtract the costs (Overheads, Production Costs and Other Production Costs). Note that we show that Revenues are currently being 'Debited' with a -ve. Don't forget to convert the Revenues to a +ve figure!</t>
  </si>
  <si>
    <t>Q1. Calculate Actual EBIT for Kootha, Surjek, Juitk and Overall (Kootha + Surjek + Jutik). Don't forget to populate the Overheads, Production Costs and Other Production Costs using the SUMIFS Formula, referencing the Variance Analysis Tab.</t>
  </si>
  <si>
    <t>Kootha</t>
  </si>
  <si>
    <t>EBIT ACTUALS</t>
  </si>
  <si>
    <t xml:space="preserve">Overheads </t>
  </si>
  <si>
    <t xml:space="preserve">Production Costs </t>
  </si>
  <si>
    <t xml:space="preserve">Other Production Costs </t>
  </si>
  <si>
    <t>Surjek</t>
  </si>
  <si>
    <t>Jutik</t>
  </si>
  <si>
    <t>OVERALL</t>
  </si>
  <si>
    <t>BUDGET</t>
  </si>
  <si>
    <t>Q2. Create Line Charts Plotting out the EBIT for each individual Unit (Kootha, Surjek, Jutik and Overall) and copy these graphs into a PowerPoint Slide Pack. What do the EBIT Trends tell you?</t>
  </si>
  <si>
    <t>REVENUE &amp; PRODUCTION COSTS BY ACTIVITY FOR SOUTHERN WATER CO FINANCIAL YEAR 13/14 (BUDGET)</t>
  </si>
  <si>
    <t>Value Driver Tree</t>
  </si>
  <si>
    <t>Cost Elements</t>
  </si>
  <si>
    <t>Kootha Budget Figures</t>
  </si>
  <si>
    <t>Surjek Budget Figures</t>
  </si>
  <si>
    <t>Jutik Budget Figures</t>
  </si>
  <si>
    <t>Combined Costs for All Plants</t>
  </si>
  <si>
    <t>Desalination Plants [ALL]</t>
  </si>
  <si>
    <t>REVENUE AND PRODUCTIONS COSTS BUDGETS</t>
  </si>
  <si>
    <t>Desalinated Water Production Per Thousand Litres</t>
  </si>
  <si>
    <t>TOTAL</t>
  </si>
  <si>
    <t>1000 Mega-Litres = 1 Giga-Litre</t>
  </si>
  <si>
    <t>OVERHEADS BUDGET</t>
  </si>
  <si>
    <t>All Desalination Plants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</si>
</sst>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8" formatCode="&quot;$&quot;#,##0.00_);[Red]\(&quot;$&quot;#,##0.00\)"/>
    <numFmt numFmtId="44" formatCode="_(&quot;$&quot;* #,##0.00_);_(&quot;$&quot;* \(#,##0.00\);_(&quot;$&quot;* &quot;-&quot;??_);_(@_)"/>
    <numFmt numFmtId="164" formatCode="[$$-C09]#,##0.00"/>
    <numFmt numFmtId="165" formatCode="&quot;$&quot;#,##0.00"/>
    <numFmt numFmtId="166" formatCode="&quot;$&quot;#,##0.00;[Red]\-&quot;$&quot;#,##0.00"/>
    <numFmt numFmtId="167" formatCode="#,##0.00\ &quot;Giga-litres&quot;"/>
  </numFmts>
  <fonts count="40" x14ac:knownFonts="1">
    <font>
      <sz val="11"/>
      <color rgb="FF000000"/>
      <name val="Calibri"/>
    </font>
    <font>
      <b/>
      <sz val="10"/>
      <color rgb="FF000000"/>
      <name val="Arial"/>
      <family val="2"/>
    </font>
    <font>
      <b/>
      <sz val="10"/>
      <color theme="1"/>
      <name val="Arial"/>
      <family val="2"/>
    </font>
    <font>
      <sz val="10"/>
      <color rgb="FF000000"/>
      <name val="Arial"/>
      <family val="2"/>
    </font>
    <font>
      <sz val="10"/>
      <color theme="1"/>
      <name val="Arial"/>
      <family val="2"/>
    </font>
    <font>
      <b/>
      <sz val="10"/>
      <color theme="0"/>
      <name val="Arial"/>
      <family val="2"/>
    </font>
    <font>
      <sz val="10"/>
      <color theme="0"/>
      <name val="Arial"/>
      <family val="2"/>
    </font>
    <font>
      <sz val="11"/>
      <color theme="0"/>
      <name val="Calibri"/>
      <family val="2"/>
    </font>
    <font>
      <b/>
      <sz val="12"/>
      <color theme="1"/>
      <name val="Arial"/>
      <family val="2"/>
    </font>
    <font>
      <sz val="11"/>
      <name val="Calibri"/>
      <family val="2"/>
    </font>
    <font>
      <sz val="10"/>
      <color rgb="FF000000"/>
      <name val="Calibri"/>
      <family val="2"/>
    </font>
    <font>
      <b/>
      <sz val="11"/>
      <color rgb="FF000000"/>
      <name val="Calibri"/>
      <family val="2"/>
    </font>
    <font>
      <sz val="10"/>
      <color rgb="FF1D1C1D"/>
      <name val="Arial"/>
      <family val="2"/>
    </font>
    <font>
      <b/>
      <sz val="11"/>
      <color theme="0"/>
      <name val="Calibri"/>
      <family val="2"/>
    </font>
    <font>
      <sz val="16"/>
      <color theme="0"/>
      <name val="Arial"/>
      <family val="2"/>
    </font>
    <font>
      <b/>
      <sz val="16"/>
      <color theme="0"/>
      <name val="Arial"/>
      <family val="2"/>
    </font>
    <font>
      <b/>
      <sz val="12"/>
      <color theme="0"/>
      <name val="Arial"/>
      <family val="2"/>
    </font>
    <font>
      <b/>
      <sz val="14"/>
      <color theme="0"/>
      <name val="Arial"/>
      <family val="2"/>
    </font>
    <font>
      <sz val="12"/>
      <color theme="0"/>
      <name val="Arial"/>
      <family val="2"/>
    </font>
    <font>
      <i/>
      <sz val="12"/>
      <color rgb="FF000000"/>
      <name val="Arial"/>
      <family val="2"/>
    </font>
    <font>
      <sz val="14"/>
      <color theme="0"/>
      <name val="Arial"/>
      <family val="2"/>
    </font>
    <font>
      <sz val="16"/>
      <color theme="0"/>
      <name val="Calibri"/>
      <family val="2"/>
    </font>
    <font>
      <sz val="12"/>
      <color theme="0"/>
      <name val="Calibri"/>
      <family val="2"/>
    </font>
    <font>
      <sz val="11"/>
      <color rgb="FF000000"/>
      <name val="Arial"/>
      <family val="2"/>
    </font>
    <font>
      <b/>
      <sz val="14"/>
      <color theme="0"/>
      <name val="Calibri"/>
      <family val="2"/>
    </font>
    <font>
      <b/>
      <sz val="9"/>
      <color theme="0"/>
      <name val="Arial"/>
      <family val="2"/>
    </font>
    <font>
      <b/>
      <sz val="11"/>
      <color theme="0"/>
      <name val="Arial"/>
      <family val="2"/>
    </font>
    <font>
      <sz val="9"/>
      <color rgb="FF000000"/>
      <name val="Arial"/>
      <family val="2"/>
    </font>
    <font>
      <sz val="9"/>
      <color theme="0"/>
      <name val="Arial"/>
      <family val="2"/>
    </font>
    <font>
      <b/>
      <sz val="11"/>
      <color rgb="FF000000"/>
      <name val="Arial"/>
      <family val="2"/>
    </font>
    <font>
      <b/>
      <sz val="10"/>
      <color theme="0"/>
      <name val="Calibri"/>
      <family val="2"/>
    </font>
    <font>
      <sz val="9"/>
      <color theme="1"/>
      <name val="Arial"/>
      <family val="2"/>
    </font>
    <font>
      <sz val="8"/>
      <color rgb="FF000000"/>
      <name val="Arial"/>
      <family val="2"/>
    </font>
    <font>
      <b/>
      <sz val="8"/>
      <color rgb="FF000000"/>
      <name val="Calibri"/>
      <family val="2"/>
    </font>
    <font>
      <b/>
      <u/>
      <sz val="10"/>
      <color rgb="FF000000"/>
      <name val="Arial"/>
      <family val="2"/>
    </font>
    <font>
      <b/>
      <u/>
      <sz val="12"/>
      <color theme="0"/>
      <name val="Arial"/>
      <family val="2"/>
    </font>
    <font>
      <b/>
      <i/>
      <u/>
      <sz val="12"/>
      <color theme="0"/>
      <name val="Arial"/>
      <family val="2"/>
    </font>
    <font>
      <b/>
      <u/>
      <sz val="10"/>
      <color rgb="FFFF0000"/>
      <name val="Arial"/>
      <family val="2"/>
    </font>
    <font>
      <sz val="11"/>
      <color rgb="FF000000"/>
      <name val="Calibri"/>
      <family val="2"/>
    </font>
    <font>
      <sz val="8"/>
      <name val="Calibri"/>
      <family val="2"/>
    </font>
  </fonts>
  <fills count="10">
    <fill>
      <patternFill patternType="none"/>
    </fill>
    <fill>
      <patternFill patternType="gray125"/>
    </fill>
    <fill>
      <patternFill patternType="solid">
        <fgColor theme="1"/>
        <bgColor theme="1"/>
      </patternFill>
    </fill>
    <fill>
      <patternFill patternType="solid">
        <fgColor theme="9"/>
        <bgColor theme="9"/>
      </patternFill>
    </fill>
    <fill>
      <patternFill patternType="solid">
        <fgColor rgb="FFB4C6E7"/>
        <bgColor rgb="FFB4C6E7"/>
      </patternFill>
    </fill>
    <fill>
      <patternFill patternType="solid">
        <fgColor rgb="FFFFFFFF"/>
        <bgColor rgb="FFFFFFFF"/>
      </patternFill>
    </fill>
    <fill>
      <patternFill patternType="solid">
        <fgColor rgb="FFBDD6EE"/>
        <bgColor rgb="FFBDD6EE"/>
      </patternFill>
    </fill>
    <fill>
      <patternFill patternType="solid">
        <fgColor rgb="FFBFD2E2"/>
        <bgColor rgb="FFBFD2E2"/>
      </patternFill>
    </fill>
    <fill>
      <patternFill patternType="solid">
        <fgColor rgb="FF757070"/>
        <bgColor rgb="FF757070"/>
      </patternFill>
    </fill>
    <fill>
      <patternFill patternType="solid">
        <fgColor rgb="FFF2F2F2"/>
        <bgColor rgb="FFF2F2F2"/>
      </patternFill>
    </fill>
  </fills>
  <borders count="55">
    <border>
      <left/>
      <right/>
      <top/>
      <bottom/>
      <diagonal/>
    </border>
    <border>
      <left/>
      <right/>
      <top/>
      <bottom/>
      <diagonal/>
    </border>
    <border>
      <left style="medium">
        <color rgb="FF000000"/>
      </left>
      <right style="thin">
        <color rgb="FF000000"/>
      </right>
      <top style="medium">
        <color rgb="FF000000"/>
      </top>
      <bottom style="thin">
        <color rgb="FF000000"/>
      </bottom>
      <diagonal/>
    </border>
    <border>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top/>
      <bottom/>
      <diagonal/>
    </border>
    <border>
      <left/>
      <right/>
      <top/>
      <bottom/>
      <diagonal/>
    </border>
    <border>
      <left style="thin">
        <color rgb="FF000000"/>
      </left>
      <right style="thin">
        <color rgb="FF000000"/>
      </right>
      <top style="medium">
        <color rgb="FF000000"/>
      </top>
      <bottom style="thin">
        <color rgb="FF000000"/>
      </bottom>
      <diagonal/>
    </border>
    <border>
      <left/>
      <right/>
      <top/>
      <bottom/>
      <diagonal/>
    </border>
    <border>
      <left style="medium">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top style="double">
        <color rgb="FF000000"/>
      </top>
      <bottom style="double">
        <color rgb="FF000000"/>
      </bottom>
      <diagonal/>
    </border>
    <border>
      <left/>
      <right/>
      <top style="double">
        <color rgb="FF000000"/>
      </top>
      <bottom style="thin">
        <color rgb="FF000000"/>
      </bottom>
      <diagonal/>
    </border>
    <border>
      <left/>
      <right/>
      <top style="double">
        <color rgb="FF000000"/>
      </top>
      <bottom style="thin">
        <color rgb="FF000000"/>
      </bottom>
      <diagonal/>
    </border>
    <border>
      <left/>
      <right/>
      <top style="double">
        <color rgb="FF000000"/>
      </top>
      <bottom style="thin">
        <color rgb="FF000000"/>
      </bottom>
      <diagonal/>
    </border>
    <border>
      <left/>
      <right/>
      <top/>
      <bottom style="thin">
        <color rgb="FF000000"/>
      </bottom>
      <diagonal/>
    </border>
    <border>
      <left/>
      <right/>
      <top/>
      <bottom style="medium">
        <color rgb="FF000000"/>
      </bottom>
      <diagonal/>
    </border>
    <border>
      <left/>
      <right/>
      <top/>
      <bottom style="medium">
        <color rgb="FF000000"/>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top style="thin">
        <color rgb="FF000000"/>
      </top>
      <bottom/>
      <diagonal/>
    </border>
    <border>
      <left/>
      <right style="medium">
        <color rgb="FF000000"/>
      </right>
      <top style="thin">
        <color rgb="FF000000"/>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93B1CD"/>
      </left>
      <right/>
      <top/>
      <bottom/>
      <diagonal/>
    </border>
    <border>
      <left style="thin">
        <color rgb="FF93B1CD"/>
      </left>
      <right style="thin">
        <color rgb="FFCCCCCC"/>
      </right>
      <top style="thin">
        <color rgb="FFCCCCCC"/>
      </top>
      <bottom style="thin">
        <color rgb="FFCCCCCC"/>
      </bottom>
      <diagonal/>
    </border>
    <border>
      <left/>
      <right/>
      <top style="double">
        <color rgb="FF000000"/>
      </top>
      <bottom style="medium">
        <color rgb="FF000000"/>
      </bottom>
      <diagonal/>
    </border>
    <border>
      <left/>
      <right/>
      <top style="medium">
        <color rgb="FF000000"/>
      </top>
      <bottom style="double">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style="thin">
        <color rgb="FF93B1CD"/>
      </left>
      <right/>
      <top/>
      <bottom/>
      <diagonal/>
    </border>
    <border>
      <left style="medium">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right style="medium">
        <color rgb="FF000000"/>
      </right>
      <top/>
      <bottom/>
      <diagonal/>
    </border>
    <border>
      <left/>
      <right style="medium">
        <color rgb="FF000000"/>
      </right>
      <top/>
      <bottom/>
      <diagonal/>
    </border>
    <border>
      <left style="medium">
        <color rgb="FF000000"/>
      </left>
      <right/>
      <top/>
      <bottom/>
      <diagonal/>
    </border>
    <border>
      <left style="thin">
        <color rgb="FFCCCCCC"/>
      </left>
      <right style="thin">
        <color rgb="FFCCCCCC"/>
      </right>
      <top style="thin">
        <color rgb="FFCCCCCC"/>
      </top>
      <bottom style="thin">
        <color rgb="FFCCCCCC"/>
      </bottom>
      <diagonal/>
    </border>
    <border>
      <left style="thin">
        <color rgb="FF93B1CD"/>
      </left>
      <right style="thin">
        <color rgb="FFCCCCCC"/>
      </right>
      <top style="thin">
        <color rgb="FFCCCCCC"/>
      </top>
      <bottom/>
      <diagonal/>
    </border>
    <border>
      <left style="thin">
        <color rgb="FFCCCCCC"/>
      </left>
      <right style="thin">
        <color rgb="FFCCCCCC"/>
      </right>
      <top style="thin">
        <color rgb="FFCCCCCC"/>
      </top>
      <bottom/>
      <diagonal/>
    </border>
    <border>
      <left/>
      <right/>
      <top style="double">
        <color rgb="FF000000"/>
      </top>
      <bottom style="double">
        <color rgb="FF000000"/>
      </bottom>
      <diagonal/>
    </border>
  </borders>
  <cellStyleXfs count="3">
    <xf numFmtId="0" fontId="0" fillId="0" borderId="0"/>
    <xf numFmtId="44" fontId="38" fillId="0" borderId="0" applyFont="0" applyFill="0" applyBorder="0" applyAlignment="0" applyProtection="0"/>
    <xf numFmtId="9" fontId="38" fillId="0" borderId="0" applyFont="0" applyFill="0" applyBorder="0" applyAlignment="0" applyProtection="0"/>
  </cellStyleXfs>
  <cellXfs count="249">
    <xf numFmtId="0" fontId="0" fillId="0" borderId="0" xfId="0" applyFont="1" applyAlignment="1"/>
    <xf numFmtId="0" fontId="1" fillId="0" borderId="0" xfId="0" applyFont="1"/>
    <xf numFmtId="0" fontId="2" fillId="0" borderId="0" xfId="0" applyFont="1"/>
    <xf numFmtId="0" fontId="3" fillId="0" borderId="0" xfId="0" applyFont="1"/>
    <xf numFmtId="0" fontId="4" fillId="0" borderId="0" xfId="0" applyFont="1"/>
    <xf numFmtId="0" fontId="5" fillId="2" borderId="1" xfId="0" applyFont="1" applyFill="1" applyBorder="1"/>
    <xf numFmtId="0" fontId="6" fillId="2" borderId="1" xfId="0" applyFont="1" applyFill="1" applyBorder="1"/>
    <xf numFmtId="0" fontId="7" fillId="2" borderId="1" xfId="0" applyFont="1" applyFill="1" applyBorder="1"/>
    <xf numFmtId="0" fontId="2" fillId="2" borderId="1" xfId="0" applyFont="1" applyFill="1" applyBorder="1"/>
    <xf numFmtId="0" fontId="4" fillId="2" borderId="1" xfId="0" applyFont="1" applyFill="1" applyBorder="1"/>
    <xf numFmtId="0" fontId="8" fillId="2" borderId="1" xfId="0" applyFont="1" applyFill="1" applyBorder="1"/>
    <xf numFmtId="0" fontId="0" fillId="2" borderId="1" xfId="0" applyFont="1" applyFill="1" applyBorder="1"/>
    <xf numFmtId="0" fontId="6" fillId="2" borderId="2" xfId="0" applyFont="1" applyFill="1" applyBorder="1"/>
    <xf numFmtId="0" fontId="6" fillId="2" borderId="3" xfId="0" applyFont="1" applyFill="1" applyBorder="1"/>
    <xf numFmtId="0" fontId="6" fillId="2" borderId="4" xfId="0" applyFont="1" applyFill="1" applyBorder="1"/>
    <xf numFmtId="0" fontId="5" fillId="2" borderId="2" xfId="0" applyFont="1" applyFill="1" applyBorder="1"/>
    <xf numFmtId="17" fontId="5" fillId="2" borderId="7" xfId="0" applyNumberFormat="1" applyFont="1" applyFill="1" applyBorder="1" applyAlignment="1">
      <alignment horizontal="center"/>
    </xf>
    <xf numFmtId="0" fontId="3" fillId="3" borderId="1" xfId="0" applyFont="1" applyFill="1" applyBorder="1"/>
    <xf numFmtId="0" fontId="5" fillId="2" borderId="9" xfId="0" applyFont="1" applyFill="1" applyBorder="1" applyAlignment="1">
      <alignment horizontal="center" vertical="top"/>
    </xf>
    <xf numFmtId="0" fontId="5" fillId="2" borderId="10" xfId="0" applyFont="1" applyFill="1" applyBorder="1" applyAlignment="1">
      <alignment horizontal="center" vertical="top" wrapText="1"/>
    </xf>
    <xf numFmtId="0" fontId="5" fillId="2" borderId="11" xfId="0" applyFont="1" applyFill="1" applyBorder="1"/>
    <xf numFmtId="0" fontId="5" fillId="2" borderId="9" xfId="0" applyFont="1" applyFill="1" applyBorder="1"/>
    <xf numFmtId="0" fontId="5" fillId="2" borderId="12" xfId="0" applyFont="1" applyFill="1" applyBorder="1" applyAlignment="1">
      <alignment horizontal="left" vertical="top"/>
    </xf>
    <xf numFmtId="0" fontId="3" fillId="0" borderId="9" xfId="0" applyFont="1" applyBorder="1" applyAlignment="1">
      <alignment horizontal="left" vertical="top"/>
    </xf>
    <xf numFmtId="0" fontId="3" fillId="0" borderId="13" xfId="0" applyFont="1" applyBorder="1" applyAlignment="1">
      <alignment horizontal="left" vertical="top"/>
    </xf>
    <xf numFmtId="0" fontId="3" fillId="0" borderId="11" xfId="0" applyFont="1" applyBorder="1" applyAlignment="1">
      <alignment horizontal="left" vertical="top"/>
    </xf>
    <xf numFmtId="164" fontId="3" fillId="0" borderId="12" xfId="0" applyNumberFormat="1" applyFont="1" applyBorder="1" applyAlignment="1">
      <alignment horizontal="right" vertical="top"/>
    </xf>
    <xf numFmtId="0" fontId="0" fillId="0" borderId="0" xfId="0" applyFont="1"/>
    <xf numFmtId="0" fontId="1" fillId="0" borderId="9" xfId="0" applyFont="1" applyBorder="1" applyAlignment="1">
      <alignment horizontal="left" vertical="top"/>
    </xf>
    <xf numFmtId="164" fontId="1" fillId="0" borderId="12" xfId="0" applyNumberFormat="1" applyFont="1" applyBorder="1" applyAlignment="1">
      <alignment horizontal="right" vertical="top"/>
    </xf>
    <xf numFmtId="0" fontId="10" fillId="0" borderId="0" xfId="0" applyFont="1"/>
    <xf numFmtId="0" fontId="11" fillId="0" borderId="0" xfId="0" applyFont="1"/>
    <xf numFmtId="0" fontId="12" fillId="0" borderId="0" xfId="0" applyFont="1"/>
    <xf numFmtId="2" fontId="3" fillId="0" borderId="13" xfId="0" applyNumberFormat="1" applyFont="1" applyBorder="1"/>
    <xf numFmtId="164" fontId="1" fillId="0" borderId="0" xfId="0" applyNumberFormat="1" applyFont="1" applyAlignment="1">
      <alignment horizontal="right" vertical="top"/>
    </xf>
    <xf numFmtId="164" fontId="3" fillId="0" borderId="0" xfId="0" applyNumberFormat="1" applyFont="1" applyAlignment="1">
      <alignment horizontal="right" vertical="top"/>
    </xf>
    <xf numFmtId="0" fontId="1" fillId="0" borderId="14" xfId="0" applyFont="1" applyBorder="1" applyAlignment="1">
      <alignment horizontal="left" vertical="top"/>
    </xf>
    <xf numFmtId="49" fontId="3" fillId="0" borderId="14" xfId="0" applyNumberFormat="1" applyFont="1" applyBorder="1"/>
    <xf numFmtId="164" fontId="1" fillId="0" borderId="14" xfId="0" applyNumberFormat="1" applyFont="1" applyBorder="1" applyAlignment="1">
      <alignment horizontal="right" vertical="top"/>
    </xf>
    <xf numFmtId="0" fontId="4" fillId="0" borderId="14" xfId="0" applyFont="1" applyBorder="1"/>
    <xf numFmtId="0" fontId="0" fillId="0" borderId="14" xfId="0" applyFont="1" applyBorder="1"/>
    <xf numFmtId="164" fontId="5" fillId="2" borderId="18" xfId="0" applyNumberFormat="1" applyFont="1" applyFill="1" applyBorder="1" applyAlignment="1">
      <alignment horizontal="right" vertical="top"/>
    </xf>
    <xf numFmtId="0" fontId="5" fillId="2" borderId="9" xfId="0" applyFont="1" applyFill="1" applyBorder="1" applyAlignment="1">
      <alignment horizontal="left" vertical="top"/>
    </xf>
    <xf numFmtId="0" fontId="5" fillId="2" borderId="10" xfId="0" applyFont="1" applyFill="1" applyBorder="1" applyAlignment="1">
      <alignment horizontal="left" vertical="top"/>
    </xf>
    <xf numFmtId="0" fontId="5" fillId="2" borderId="11" xfId="0" applyFont="1" applyFill="1" applyBorder="1" applyAlignment="1">
      <alignment horizontal="left" vertical="top"/>
    </xf>
    <xf numFmtId="164" fontId="5" fillId="2" borderId="12" xfId="0" applyNumberFormat="1" applyFont="1" applyFill="1" applyBorder="1" applyAlignment="1">
      <alignment horizontal="right" vertical="top"/>
    </xf>
    <xf numFmtId="0" fontId="13" fillId="2" borderId="1" xfId="0" applyFont="1" applyFill="1" applyBorder="1"/>
    <xf numFmtId="49" fontId="3" fillId="0" borderId="12" xfId="0" applyNumberFormat="1" applyFont="1" applyBorder="1"/>
    <xf numFmtId="0" fontId="4" fillId="0" borderId="12" xfId="0" applyFont="1" applyBorder="1"/>
    <xf numFmtId="0" fontId="14" fillId="2" borderId="1" xfId="0" applyFont="1" applyFill="1" applyBorder="1"/>
    <xf numFmtId="0" fontId="15" fillId="2" borderId="1" xfId="0" applyFont="1" applyFill="1" applyBorder="1"/>
    <xf numFmtId="17" fontId="14" fillId="2" borderId="1" xfId="0" applyNumberFormat="1" applyFont="1" applyFill="1" applyBorder="1" applyAlignment="1">
      <alignment horizontal="center"/>
    </xf>
    <xf numFmtId="17" fontId="6" fillId="2" borderId="1" xfId="0" applyNumberFormat="1" applyFont="1" applyFill="1" applyBorder="1" applyAlignment="1">
      <alignment horizontal="center"/>
    </xf>
    <xf numFmtId="17" fontId="6" fillId="2" borderId="1" xfId="0" applyNumberFormat="1" applyFont="1" applyFill="1" applyBorder="1" applyAlignment="1">
      <alignment horizontal="center" wrapText="1"/>
    </xf>
    <xf numFmtId="165" fontId="5" fillId="2" borderId="2" xfId="0" applyNumberFormat="1" applyFont="1" applyFill="1" applyBorder="1"/>
    <xf numFmtId="165" fontId="6" fillId="2" borderId="4" xfId="0" applyNumberFormat="1" applyFont="1" applyFill="1" applyBorder="1"/>
    <xf numFmtId="165" fontId="1" fillId="0" borderId="9" xfId="0" applyNumberFormat="1" applyFont="1" applyBorder="1" applyAlignment="1">
      <alignment horizontal="left" vertical="top"/>
    </xf>
    <xf numFmtId="165" fontId="4" fillId="0" borderId="11" xfId="0" applyNumberFormat="1" applyFont="1" applyBorder="1"/>
    <xf numFmtId="165" fontId="4" fillId="0" borderId="9" xfId="0" applyNumberFormat="1" applyFont="1" applyBorder="1"/>
    <xf numFmtId="165" fontId="4" fillId="0" borderId="0" xfId="0" applyNumberFormat="1" applyFont="1"/>
    <xf numFmtId="165" fontId="3" fillId="0" borderId="11" xfId="0" applyNumberFormat="1" applyFont="1" applyBorder="1" applyAlignment="1">
      <alignment horizontal="left" vertical="top"/>
    </xf>
    <xf numFmtId="165" fontId="3" fillId="0" borderId="9" xfId="0" applyNumberFormat="1" applyFont="1" applyBorder="1" applyAlignment="1">
      <alignment horizontal="left" vertical="top"/>
    </xf>
    <xf numFmtId="165" fontId="3" fillId="0" borderId="9" xfId="0" applyNumberFormat="1" applyFont="1" applyBorder="1"/>
    <xf numFmtId="165" fontId="1" fillId="0" borderId="9" xfId="0" applyNumberFormat="1" applyFont="1" applyBorder="1"/>
    <xf numFmtId="165" fontId="3" fillId="0" borderId="11" xfId="0" applyNumberFormat="1" applyFont="1" applyBorder="1"/>
    <xf numFmtId="165" fontId="4" fillId="0" borderId="2" xfId="0" applyNumberFormat="1" applyFont="1" applyBorder="1"/>
    <xf numFmtId="165" fontId="4" fillId="0" borderId="4" xfId="0" applyNumberFormat="1" applyFont="1" applyBorder="1"/>
    <xf numFmtId="0" fontId="4" fillId="4" borderId="1" xfId="0" applyFont="1" applyFill="1" applyBorder="1"/>
    <xf numFmtId="165" fontId="3" fillId="0" borderId="0" xfId="0" applyNumberFormat="1" applyFont="1"/>
    <xf numFmtId="165" fontId="3" fillId="0" borderId="0" xfId="0" applyNumberFormat="1" applyFont="1" applyAlignment="1">
      <alignment horizontal="left" vertical="top"/>
    </xf>
    <xf numFmtId="165" fontId="15" fillId="2" borderId="25" xfId="0" applyNumberFormat="1" applyFont="1" applyFill="1" applyBorder="1"/>
    <xf numFmtId="165" fontId="15" fillId="2" borderId="26" xfId="0" applyNumberFormat="1" applyFont="1" applyFill="1" applyBorder="1"/>
    <xf numFmtId="165" fontId="15" fillId="2" borderId="25" xfId="0" applyNumberFormat="1" applyFont="1" applyFill="1" applyBorder="1" applyAlignment="1">
      <alignment horizontal="left" vertical="top"/>
    </xf>
    <xf numFmtId="164" fontId="15" fillId="2" borderId="1" xfId="0" applyNumberFormat="1" applyFont="1" applyFill="1" applyBorder="1"/>
    <xf numFmtId="0" fontId="2" fillId="4" borderId="1" xfId="0" applyFont="1" applyFill="1" applyBorder="1"/>
    <xf numFmtId="165" fontId="1" fillId="5" borderId="9" xfId="0" applyNumberFormat="1" applyFont="1" applyFill="1" applyBorder="1"/>
    <xf numFmtId="165" fontId="1" fillId="5" borderId="11" xfId="0" applyNumberFormat="1" applyFont="1" applyFill="1" applyBorder="1"/>
    <xf numFmtId="165" fontId="1" fillId="5" borderId="9" xfId="0" applyNumberFormat="1" applyFont="1" applyFill="1" applyBorder="1" applyAlignment="1">
      <alignment horizontal="left" vertical="top"/>
    </xf>
    <xf numFmtId="164" fontId="2" fillId="0" borderId="0" xfId="0" applyNumberFormat="1" applyFont="1"/>
    <xf numFmtId="165" fontId="3" fillId="5" borderId="11" xfId="0" applyNumberFormat="1" applyFont="1" applyFill="1" applyBorder="1" applyAlignment="1">
      <alignment horizontal="left" vertical="top"/>
    </xf>
    <xf numFmtId="165" fontId="3" fillId="5" borderId="9" xfId="0" applyNumberFormat="1" applyFont="1" applyFill="1" applyBorder="1" applyAlignment="1">
      <alignment horizontal="left" vertical="top"/>
    </xf>
    <xf numFmtId="164" fontId="4" fillId="0" borderId="0" xfId="0" applyNumberFormat="1" applyFont="1"/>
    <xf numFmtId="165" fontId="3" fillId="5" borderId="9" xfId="0" applyNumberFormat="1" applyFont="1" applyFill="1" applyBorder="1"/>
    <xf numFmtId="165" fontId="3" fillId="5" borderId="11" xfId="0" applyNumberFormat="1" applyFont="1" applyFill="1" applyBorder="1"/>
    <xf numFmtId="165" fontId="2" fillId="5" borderId="2" xfId="0" applyNumberFormat="1" applyFont="1" applyFill="1" applyBorder="1"/>
    <xf numFmtId="165" fontId="2" fillId="5" borderId="4" xfId="0" applyNumberFormat="1" applyFont="1" applyFill="1" applyBorder="1"/>
    <xf numFmtId="165" fontId="1" fillId="5" borderId="11" xfId="0" applyNumberFormat="1" applyFont="1" applyFill="1" applyBorder="1" applyAlignment="1">
      <alignment horizontal="left" vertical="top"/>
    </xf>
    <xf numFmtId="165" fontId="16" fillId="2" borderId="9" xfId="0" applyNumberFormat="1" applyFont="1" applyFill="1" applyBorder="1"/>
    <xf numFmtId="165" fontId="15" fillId="2" borderId="11" xfId="0" applyNumberFormat="1" applyFont="1" applyFill="1" applyBorder="1" applyAlignment="1">
      <alignment horizontal="left" vertical="top"/>
    </xf>
    <xf numFmtId="165" fontId="15" fillId="2" borderId="9" xfId="0" applyNumberFormat="1" applyFont="1" applyFill="1" applyBorder="1" applyAlignment="1">
      <alignment horizontal="left" vertical="top"/>
    </xf>
    <xf numFmtId="165" fontId="1" fillId="0" borderId="9" xfId="0" applyNumberFormat="1" applyFont="1" applyBorder="1" applyAlignment="1">
      <alignment horizontal="center" vertical="top"/>
    </xf>
    <xf numFmtId="165" fontId="3" fillId="0" borderId="9" xfId="0" applyNumberFormat="1" applyFont="1" applyBorder="1" applyAlignment="1">
      <alignment horizontal="center" vertical="top"/>
    </xf>
    <xf numFmtId="0" fontId="19" fillId="0" borderId="0" xfId="0" applyFont="1"/>
    <xf numFmtId="0" fontId="16" fillId="2" borderId="1" xfId="0" applyFont="1" applyFill="1" applyBorder="1" applyAlignment="1">
      <alignment wrapText="1"/>
    </xf>
    <xf numFmtId="0" fontId="17" fillId="2" borderId="1" xfId="0" applyFont="1" applyFill="1" applyBorder="1"/>
    <xf numFmtId="49" fontId="5" fillId="2" borderId="9" xfId="0" applyNumberFormat="1" applyFont="1" applyFill="1" applyBorder="1"/>
    <xf numFmtId="49" fontId="5" fillId="2" borderId="10" xfId="0" applyNumberFormat="1" applyFont="1" applyFill="1" applyBorder="1"/>
    <xf numFmtId="49" fontId="1" fillId="0" borderId="27" xfId="0" applyNumberFormat="1" applyFont="1" applyBorder="1"/>
    <xf numFmtId="49" fontId="3" fillId="0" borderId="28" xfId="0" applyNumberFormat="1" applyFont="1" applyBorder="1"/>
    <xf numFmtId="0" fontId="3" fillId="2" borderId="1" xfId="0" applyFont="1" applyFill="1" applyBorder="1"/>
    <xf numFmtId="166" fontId="6" fillId="2" borderId="1" xfId="0" applyNumberFormat="1" applyFont="1" applyFill="1" applyBorder="1"/>
    <xf numFmtId="49" fontId="17" fillId="2" borderId="9" xfId="0" applyNumberFormat="1" applyFont="1" applyFill="1" applyBorder="1"/>
    <xf numFmtId="0" fontId="1" fillId="0" borderId="12" xfId="0" applyFont="1" applyBorder="1" applyAlignment="1">
      <alignment horizontal="left" vertical="top"/>
    </xf>
    <xf numFmtId="0" fontId="3" fillId="0" borderId="35" xfId="0" applyFont="1" applyBorder="1" applyAlignment="1">
      <alignment horizontal="left" vertical="top"/>
    </xf>
    <xf numFmtId="166" fontId="3" fillId="0" borderId="36" xfId="0" applyNumberFormat="1" applyFont="1" applyBorder="1" applyAlignment="1">
      <alignment horizontal="right" vertical="top"/>
    </xf>
    <xf numFmtId="4" fontId="3" fillId="0" borderId="36" xfId="0" applyNumberFormat="1" applyFont="1" applyBorder="1" applyAlignment="1">
      <alignment horizontal="right" vertical="top"/>
    </xf>
    <xf numFmtId="0" fontId="1" fillId="0" borderId="37" xfId="0" applyFont="1" applyBorder="1"/>
    <xf numFmtId="0" fontId="3" fillId="0" borderId="38" xfId="0" applyFont="1" applyBorder="1"/>
    <xf numFmtId="166" fontId="3" fillId="0" borderId="38" xfId="0" applyNumberFormat="1" applyFont="1" applyBorder="1"/>
    <xf numFmtId="166" fontId="3" fillId="0" borderId="0" xfId="0" applyNumberFormat="1" applyFont="1"/>
    <xf numFmtId="0" fontId="20" fillId="2" borderId="1" xfId="0" applyFont="1" applyFill="1" applyBorder="1"/>
    <xf numFmtId="49" fontId="1" fillId="0" borderId="0" xfId="0" applyNumberFormat="1" applyFont="1"/>
    <xf numFmtId="0" fontId="1" fillId="0" borderId="0" xfId="0" applyFont="1" applyAlignment="1">
      <alignment horizontal="left" vertical="top"/>
    </xf>
    <xf numFmtId="49" fontId="3" fillId="0" borderId="9" xfId="0" applyNumberFormat="1" applyFont="1" applyBorder="1"/>
    <xf numFmtId="49" fontId="3" fillId="0" borderId="13" xfId="0" applyNumberFormat="1" applyFont="1" applyBorder="1"/>
    <xf numFmtId="49" fontId="3" fillId="0" borderId="0" xfId="0" applyNumberFormat="1" applyFont="1"/>
    <xf numFmtId="166" fontId="3" fillId="0" borderId="0" xfId="0" applyNumberFormat="1" applyFont="1" applyAlignment="1">
      <alignment horizontal="right" vertical="top"/>
    </xf>
    <xf numFmtId="0" fontId="1" fillId="6" borderId="12" xfId="0" applyFont="1" applyFill="1" applyBorder="1" applyAlignment="1">
      <alignment horizontal="left" vertical="top"/>
    </xf>
    <xf numFmtId="0" fontId="3" fillId="7" borderId="44" xfId="0" applyFont="1" applyFill="1" applyBorder="1" applyAlignment="1">
      <alignment horizontal="left" vertical="top"/>
    </xf>
    <xf numFmtId="166" fontId="14" fillId="2" borderId="1" xfId="0" applyNumberFormat="1" applyFont="1" applyFill="1" applyBorder="1"/>
    <xf numFmtId="0" fontId="21" fillId="2" borderId="1" xfId="0" applyFont="1" applyFill="1" applyBorder="1"/>
    <xf numFmtId="0" fontId="3" fillId="7" borderId="1" xfId="0" applyFont="1" applyFill="1" applyBorder="1" applyAlignment="1">
      <alignment horizontal="left" vertical="top"/>
    </xf>
    <xf numFmtId="0" fontId="1" fillId="0" borderId="14" xfId="0" applyFont="1" applyBorder="1"/>
    <xf numFmtId="166" fontId="3" fillId="0" borderId="14" xfId="0" applyNumberFormat="1" applyFont="1" applyBorder="1"/>
    <xf numFmtId="0" fontId="3" fillId="0" borderId="0" xfId="0" applyFont="1" applyAlignment="1">
      <alignment horizontal="left" vertical="top"/>
    </xf>
    <xf numFmtId="0" fontId="18" fillId="2" borderId="1" xfId="0" applyFont="1" applyFill="1" applyBorder="1"/>
    <xf numFmtId="166" fontId="18" fillId="2" borderId="1" xfId="0" applyNumberFormat="1" applyFont="1" applyFill="1" applyBorder="1"/>
    <xf numFmtId="0" fontId="22" fillId="2" borderId="1" xfId="0" applyFont="1" applyFill="1" applyBorder="1"/>
    <xf numFmtId="0" fontId="15" fillId="2" borderId="1" xfId="0" applyFont="1" applyFill="1" applyBorder="1" applyAlignment="1">
      <alignment horizontal="left" vertical="top"/>
    </xf>
    <xf numFmtId="0" fontId="3" fillId="2" borderId="1" xfId="0" applyFont="1" applyFill="1" applyBorder="1" applyAlignment="1">
      <alignment horizontal="left" vertical="top"/>
    </xf>
    <xf numFmtId="166" fontId="3" fillId="2" borderId="1" xfId="0" applyNumberFormat="1" applyFont="1" applyFill="1" applyBorder="1" applyAlignment="1">
      <alignment horizontal="right" vertical="top"/>
    </xf>
    <xf numFmtId="166" fontId="23" fillId="0" borderId="38" xfId="0" applyNumberFormat="1" applyFont="1" applyBorder="1"/>
    <xf numFmtId="166" fontId="23" fillId="0" borderId="0" xfId="0" applyNumberFormat="1" applyFont="1"/>
    <xf numFmtId="164" fontId="17" fillId="2" borderId="12" xfId="0" applyNumberFormat="1" applyFont="1" applyFill="1" applyBorder="1" applyAlignment="1">
      <alignment horizontal="right" vertical="top"/>
    </xf>
    <xf numFmtId="0" fontId="24" fillId="2" borderId="1" xfId="0" applyFont="1" applyFill="1" applyBorder="1"/>
    <xf numFmtId="0" fontId="25" fillId="2" borderId="2" xfId="0" applyFont="1" applyFill="1" applyBorder="1"/>
    <xf numFmtId="0" fontId="25" fillId="2" borderId="3" xfId="0" applyFont="1" applyFill="1" applyBorder="1"/>
    <xf numFmtId="0" fontId="25" fillId="2" borderId="4" xfId="0" applyFont="1" applyFill="1" applyBorder="1"/>
    <xf numFmtId="17" fontId="25" fillId="2" borderId="7" xfId="0" applyNumberFormat="1" applyFont="1" applyFill="1" applyBorder="1" applyAlignment="1">
      <alignment horizontal="center"/>
    </xf>
    <xf numFmtId="0" fontId="25" fillId="2" borderId="45" xfId="0" applyFont="1" applyFill="1" applyBorder="1" applyAlignment="1">
      <alignment horizontal="center" vertical="top"/>
    </xf>
    <xf numFmtId="0" fontId="25" fillId="2" borderId="46" xfId="0" applyFont="1" applyFill="1" applyBorder="1" applyAlignment="1">
      <alignment horizontal="center" vertical="top"/>
    </xf>
    <xf numFmtId="0" fontId="25" fillId="2" borderId="47" xfId="0" applyFont="1" applyFill="1" applyBorder="1"/>
    <xf numFmtId="0" fontId="25" fillId="2" borderId="9" xfId="0" applyFont="1" applyFill="1" applyBorder="1"/>
    <xf numFmtId="0" fontId="25" fillId="2" borderId="12" xfId="0" applyFont="1" applyFill="1" applyBorder="1" applyAlignment="1">
      <alignment horizontal="left" vertical="top"/>
    </xf>
    <xf numFmtId="0" fontId="26" fillId="2" borderId="1" xfId="0" applyFont="1" applyFill="1" applyBorder="1"/>
    <xf numFmtId="0" fontId="16" fillId="2" borderId="1" xfId="0" applyFont="1" applyFill="1" applyBorder="1" applyAlignment="1">
      <alignment horizontal="center" vertical="top"/>
    </xf>
    <xf numFmtId="0" fontId="18" fillId="2" borderId="1" xfId="0" applyFont="1" applyFill="1" applyBorder="1" applyAlignment="1">
      <alignment horizontal="center" vertical="top"/>
    </xf>
    <xf numFmtId="0" fontId="18" fillId="2" borderId="48" xfId="0" applyFont="1" applyFill="1" applyBorder="1"/>
    <xf numFmtId="0" fontId="18" fillId="2" borderId="9" xfId="0" applyFont="1" applyFill="1" applyBorder="1"/>
    <xf numFmtId="0" fontId="18" fillId="2" borderId="12" xfId="0" applyFont="1" applyFill="1" applyBorder="1" applyAlignment="1">
      <alignment horizontal="left" vertical="top"/>
    </xf>
    <xf numFmtId="49" fontId="27" fillId="0" borderId="0" xfId="0" applyNumberFormat="1" applyFont="1"/>
    <xf numFmtId="49" fontId="27" fillId="0" borderId="49" xfId="0" applyNumberFormat="1" applyFont="1" applyBorder="1"/>
    <xf numFmtId="0" fontId="27" fillId="0" borderId="9" xfId="0" applyFont="1" applyBorder="1" applyAlignment="1">
      <alignment horizontal="left" vertical="top"/>
    </xf>
    <xf numFmtId="164" fontId="27" fillId="0" borderId="12" xfId="0" applyNumberFormat="1" applyFont="1" applyBorder="1" applyAlignment="1">
      <alignment horizontal="right" vertical="top"/>
    </xf>
    <xf numFmtId="0" fontId="23" fillId="0" borderId="0" xfId="0" applyFont="1"/>
    <xf numFmtId="0" fontId="27" fillId="0" borderId="49" xfId="0" applyFont="1" applyBorder="1" applyAlignment="1">
      <alignment horizontal="left" vertical="top"/>
    </xf>
    <xf numFmtId="49" fontId="25" fillId="8" borderId="1" xfId="0" applyNumberFormat="1" applyFont="1" applyFill="1" applyBorder="1"/>
    <xf numFmtId="0" fontId="25" fillId="8" borderId="48" xfId="0" applyFont="1" applyFill="1" applyBorder="1" applyAlignment="1">
      <alignment horizontal="left" vertical="top"/>
    </xf>
    <xf numFmtId="0" fontId="25" fillId="8" borderId="9" xfId="0" applyFont="1" applyFill="1" applyBorder="1" applyAlignment="1">
      <alignment horizontal="left" vertical="top"/>
    </xf>
    <xf numFmtId="164" fontId="28" fillId="8" borderId="12" xfId="0" applyNumberFormat="1" applyFont="1" applyFill="1" applyBorder="1" applyAlignment="1">
      <alignment horizontal="right" vertical="top"/>
    </xf>
    <xf numFmtId="0" fontId="23" fillId="8" borderId="1" xfId="0" applyFont="1" applyFill="1" applyBorder="1"/>
    <xf numFmtId="0" fontId="0" fillId="8" borderId="1" xfId="0" applyFont="1" applyFill="1" applyBorder="1"/>
    <xf numFmtId="0" fontId="29" fillId="9" borderId="1" xfId="0" applyFont="1" applyFill="1" applyBorder="1"/>
    <xf numFmtId="49" fontId="16" fillId="2" borderId="1" xfId="0" applyNumberFormat="1" applyFont="1" applyFill="1" applyBorder="1"/>
    <xf numFmtId="49" fontId="5" fillId="2" borderId="1" xfId="0" applyNumberFormat="1" applyFont="1" applyFill="1" applyBorder="1"/>
    <xf numFmtId="49" fontId="5" fillId="2" borderId="48" xfId="0" applyNumberFormat="1" applyFont="1" applyFill="1" applyBorder="1"/>
    <xf numFmtId="0" fontId="30" fillId="2" borderId="1" xfId="0" applyFont="1" applyFill="1" applyBorder="1"/>
    <xf numFmtId="164" fontId="25" fillId="8" borderId="12" xfId="0" applyNumberFormat="1" applyFont="1" applyFill="1" applyBorder="1" applyAlignment="1">
      <alignment horizontal="right" vertical="top"/>
    </xf>
    <xf numFmtId="0" fontId="26" fillId="8" borderId="1" xfId="0" applyFont="1" applyFill="1" applyBorder="1"/>
    <xf numFmtId="0" fontId="13" fillId="8" borderId="1" xfId="0" applyFont="1" applyFill="1" applyBorder="1"/>
    <xf numFmtId="0" fontId="29" fillId="0" borderId="0" xfId="0" applyFont="1"/>
    <xf numFmtId="49" fontId="18" fillId="2" borderId="1" xfId="0" applyNumberFormat="1" applyFont="1" applyFill="1" applyBorder="1"/>
    <xf numFmtId="0" fontId="18" fillId="2" borderId="48" xfId="0" applyFont="1" applyFill="1" applyBorder="1" applyAlignment="1">
      <alignment horizontal="left" vertical="top"/>
    </xf>
    <xf numFmtId="0" fontId="18" fillId="2" borderId="9" xfId="0" applyFont="1" applyFill="1" applyBorder="1" applyAlignment="1">
      <alignment horizontal="left" vertical="top"/>
    </xf>
    <xf numFmtId="164" fontId="18" fillId="2" borderId="12" xfId="0" applyNumberFormat="1" applyFont="1" applyFill="1" applyBorder="1" applyAlignment="1">
      <alignment horizontal="right" vertical="top"/>
    </xf>
    <xf numFmtId="0" fontId="16" fillId="2" borderId="1" xfId="0" applyFont="1" applyFill="1" applyBorder="1"/>
    <xf numFmtId="0" fontId="31" fillId="0" borderId="2" xfId="0" applyFont="1" applyBorder="1"/>
    <xf numFmtId="0" fontId="27" fillId="0" borderId="0" xfId="0" applyFont="1" applyAlignment="1">
      <alignment horizontal="left" vertical="top"/>
    </xf>
    <xf numFmtId="49" fontId="17" fillId="2" borderId="1" xfId="0" applyNumberFormat="1" applyFont="1" applyFill="1" applyBorder="1"/>
    <xf numFmtId="49" fontId="28" fillId="2" borderId="1" xfId="0" applyNumberFormat="1" applyFont="1" applyFill="1" applyBorder="1"/>
    <xf numFmtId="0" fontId="28" fillId="2" borderId="1" xfId="0" applyFont="1" applyFill="1" applyBorder="1" applyAlignment="1">
      <alignment horizontal="left" vertical="top"/>
    </xf>
    <xf numFmtId="0" fontId="28" fillId="2" borderId="9" xfId="0" applyFont="1" applyFill="1" applyBorder="1" applyAlignment="1">
      <alignment horizontal="left" vertical="top"/>
    </xf>
    <xf numFmtId="164" fontId="28" fillId="2" borderId="12" xfId="0" applyNumberFormat="1" applyFont="1" applyFill="1" applyBorder="1" applyAlignment="1">
      <alignment horizontal="right" vertical="top"/>
    </xf>
    <xf numFmtId="49" fontId="27" fillId="0" borderId="50" xfId="0" applyNumberFormat="1" applyFont="1" applyBorder="1"/>
    <xf numFmtId="17" fontId="16" fillId="2" borderId="7" xfId="0" applyNumberFormat="1" applyFont="1" applyFill="1" applyBorder="1" applyAlignment="1">
      <alignment horizontal="center"/>
    </xf>
    <xf numFmtId="0" fontId="16" fillId="2" borderId="11" xfId="0" applyFont="1" applyFill="1" applyBorder="1"/>
    <xf numFmtId="0" fontId="16" fillId="2" borderId="9" xfId="0" applyFont="1" applyFill="1" applyBorder="1"/>
    <xf numFmtId="0" fontId="16" fillId="2" borderId="12" xfId="0" applyFont="1" applyFill="1" applyBorder="1" applyAlignment="1">
      <alignment horizontal="left" vertical="top"/>
    </xf>
    <xf numFmtId="49" fontId="3" fillId="0" borderId="50" xfId="0" applyNumberFormat="1" applyFont="1" applyBorder="1"/>
    <xf numFmtId="0" fontId="3" fillId="0" borderId="49" xfId="0" applyFont="1" applyBorder="1" applyAlignment="1">
      <alignment horizontal="left" vertical="top"/>
    </xf>
    <xf numFmtId="49" fontId="3" fillId="0" borderId="49" xfId="0" applyNumberFormat="1" applyFont="1" applyBorder="1"/>
    <xf numFmtId="0" fontId="6" fillId="2" borderId="44" xfId="0" applyFont="1" applyFill="1" applyBorder="1" applyAlignment="1">
      <alignment horizontal="left" vertical="top"/>
    </xf>
    <xf numFmtId="49" fontId="1" fillId="0" borderId="50" xfId="0" applyNumberFormat="1" applyFont="1" applyBorder="1"/>
    <xf numFmtId="4" fontId="3" fillId="5" borderId="36" xfId="0" applyNumberFormat="1" applyFont="1" applyFill="1" applyBorder="1" applyAlignment="1">
      <alignment horizontal="right" vertical="top"/>
    </xf>
    <xf numFmtId="4" fontId="3" fillId="5" borderId="51" xfId="0" applyNumberFormat="1" applyFont="1" applyFill="1" applyBorder="1" applyAlignment="1">
      <alignment horizontal="right" vertical="top"/>
    </xf>
    <xf numFmtId="4" fontId="3" fillId="5" borderId="52" xfId="0" applyNumberFormat="1" applyFont="1" applyFill="1" applyBorder="1" applyAlignment="1">
      <alignment horizontal="right" vertical="top"/>
    </xf>
    <xf numFmtId="4" fontId="3" fillId="5" borderId="53" xfId="0" applyNumberFormat="1" applyFont="1" applyFill="1" applyBorder="1" applyAlignment="1">
      <alignment horizontal="right" vertical="top"/>
    </xf>
    <xf numFmtId="0" fontId="5" fillId="2" borderId="54" xfId="0" applyFont="1" applyFill="1" applyBorder="1" applyAlignment="1">
      <alignment horizontal="left" vertical="top"/>
    </xf>
    <xf numFmtId="167" fontId="11" fillId="0" borderId="14" xfId="0" applyNumberFormat="1" applyFont="1" applyBorder="1"/>
    <xf numFmtId="0" fontId="6" fillId="2" borderId="1" xfId="0" applyFont="1" applyFill="1" applyBorder="1" applyAlignment="1">
      <alignment horizontal="left" vertical="top"/>
    </xf>
    <xf numFmtId="4" fontId="32" fillId="5" borderId="36" xfId="0" applyNumberFormat="1" applyFont="1" applyFill="1" applyBorder="1" applyAlignment="1">
      <alignment horizontal="right" vertical="top"/>
    </xf>
    <xf numFmtId="4" fontId="32" fillId="5" borderId="51" xfId="0" applyNumberFormat="1" applyFont="1" applyFill="1" applyBorder="1" applyAlignment="1">
      <alignment horizontal="right" vertical="top"/>
    </xf>
    <xf numFmtId="4" fontId="32" fillId="5" borderId="52" xfId="0" applyNumberFormat="1" applyFont="1" applyFill="1" applyBorder="1" applyAlignment="1">
      <alignment horizontal="right" vertical="top"/>
    </xf>
    <xf numFmtId="4" fontId="32" fillId="5" borderId="53" xfId="0" applyNumberFormat="1" applyFont="1" applyFill="1" applyBorder="1" applyAlignment="1">
      <alignment horizontal="right" vertical="top"/>
    </xf>
    <xf numFmtId="167" fontId="33" fillId="0" borderId="14" xfId="0" applyNumberFormat="1" applyFont="1" applyBorder="1"/>
    <xf numFmtId="2" fontId="1" fillId="0" borderId="0" xfId="0" applyNumberFormat="1" applyFont="1"/>
    <xf numFmtId="2" fontId="3" fillId="0" borderId="0" xfId="0" applyNumberFormat="1" applyFont="1"/>
    <xf numFmtId="2" fontId="3" fillId="0" borderId="0" xfId="0" applyNumberFormat="1" applyFont="1" applyAlignment="1">
      <alignment horizontal="right" vertical="top"/>
    </xf>
    <xf numFmtId="164" fontId="18" fillId="2" borderId="1" xfId="0" applyNumberFormat="1" applyFont="1" applyFill="1" applyBorder="1"/>
    <xf numFmtId="49" fontId="4" fillId="0" borderId="0" xfId="0" applyNumberFormat="1" applyFont="1"/>
    <xf numFmtId="0" fontId="18" fillId="2" borderId="1" xfId="0" applyFont="1" applyFill="1" applyBorder="1" applyAlignment="1">
      <alignment horizontal="left" vertical="top"/>
    </xf>
    <xf numFmtId="49" fontId="2" fillId="0" borderId="0" xfId="0" applyNumberFormat="1" applyFont="1"/>
    <xf numFmtId="165" fontId="3" fillId="0" borderId="11" xfId="1" applyNumberFormat="1" applyFont="1" applyBorder="1" applyAlignment="1">
      <alignment horizontal="right"/>
    </xf>
    <xf numFmtId="165" fontId="3" fillId="0" borderId="11" xfId="0" applyNumberFormat="1" applyFont="1" applyBorder="1" applyAlignment="1">
      <alignment horizontal="right"/>
    </xf>
    <xf numFmtId="165" fontId="3" fillId="0" borderId="11" xfId="0" applyNumberFormat="1" applyFont="1" applyBorder="1" applyAlignment="1">
      <alignment horizontal="right" vertical="top"/>
    </xf>
    <xf numFmtId="9" fontId="3" fillId="0" borderId="11" xfId="2" applyFont="1" applyBorder="1" applyAlignment="1">
      <alignment horizontal="right" vertical="top"/>
    </xf>
    <xf numFmtId="165" fontId="3" fillId="0" borderId="38" xfId="1" applyNumberFormat="1" applyFont="1" applyBorder="1"/>
    <xf numFmtId="8" fontId="3" fillId="0" borderId="38" xfId="0" applyNumberFormat="1" applyFont="1" applyBorder="1"/>
    <xf numFmtId="165" fontId="3" fillId="0" borderId="36" xfId="0" applyNumberFormat="1" applyFont="1" applyBorder="1" applyAlignment="1">
      <alignment horizontal="right" vertical="top"/>
    </xf>
    <xf numFmtId="0" fontId="3" fillId="3" borderId="5" xfId="0" applyFont="1" applyFill="1" applyBorder="1" applyAlignment="1">
      <alignment wrapText="1"/>
    </xf>
    <xf numFmtId="0" fontId="9" fillId="0" borderId="6" xfId="0" applyFont="1" applyBorder="1"/>
    <xf numFmtId="0" fontId="9" fillId="0" borderId="8" xfId="0" applyFont="1" applyBorder="1"/>
    <xf numFmtId="49" fontId="5" fillId="2" borderId="15" xfId="0" applyNumberFormat="1" applyFont="1" applyFill="1" applyBorder="1" applyAlignment="1">
      <alignment wrapText="1"/>
    </xf>
    <xf numFmtId="0" fontId="9" fillId="0" borderId="16" xfId="0" applyFont="1" applyBorder="1"/>
    <xf numFmtId="0" fontId="9" fillId="0" borderId="17" xfId="0" applyFont="1" applyBorder="1"/>
    <xf numFmtId="0" fontId="16" fillId="2" borderId="19" xfId="0" applyFont="1" applyFill="1" applyBorder="1" applyAlignment="1">
      <alignment wrapText="1"/>
    </xf>
    <xf numFmtId="0" fontId="9" fillId="0" borderId="20" xfId="0" applyFont="1" applyBorder="1"/>
    <xf numFmtId="0" fontId="9" fillId="0" borderId="21" xfId="0" applyFont="1" applyBorder="1"/>
    <xf numFmtId="0" fontId="16" fillId="2" borderId="22" xfId="0" applyFont="1" applyFill="1" applyBorder="1" applyAlignment="1">
      <alignment wrapText="1"/>
    </xf>
    <xf numFmtId="0" fontId="9" fillId="0" borderId="23" xfId="0" applyFont="1" applyBorder="1"/>
    <xf numFmtId="0" fontId="9" fillId="0" borderId="24" xfId="0" applyFont="1" applyBorder="1"/>
    <xf numFmtId="0" fontId="17" fillId="2" borderId="42" xfId="0" applyFont="1" applyFill="1" applyBorder="1" applyAlignment="1">
      <alignment wrapText="1"/>
    </xf>
    <xf numFmtId="0" fontId="9" fillId="0" borderId="13" xfId="0" applyFont="1" applyBorder="1"/>
    <xf numFmtId="0" fontId="9" fillId="0" borderId="43" xfId="0" applyFont="1" applyBorder="1"/>
    <xf numFmtId="0" fontId="17" fillId="2" borderId="5" xfId="0" applyFont="1" applyFill="1" applyBorder="1" applyAlignment="1">
      <alignment wrapText="1"/>
    </xf>
    <xf numFmtId="0" fontId="18" fillId="2" borderId="5" xfId="0" applyFont="1" applyFill="1" applyBorder="1" applyAlignment="1">
      <alignment wrapText="1"/>
    </xf>
    <xf numFmtId="0" fontId="16" fillId="2" borderId="5" xfId="0" applyFont="1" applyFill="1" applyBorder="1" applyAlignment="1">
      <alignment wrapText="1"/>
    </xf>
    <xf numFmtId="0" fontId="17" fillId="2" borderId="39" xfId="0" applyFont="1" applyFill="1" applyBorder="1" applyAlignment="1">
      <alignment wrapText="1"/>
    </xf>
    <xf numFmtId="0" fontId="9" fillId="0" borderId="40" xfId="0" applyFont="1" applyBorder="1"/>
    <xf numFmtId="0" fontId="9" fillId="0" borderId="41" xfId="0" applyFont="1" applyBorder="1"/>
    <xf numFmtId="0" fontId="16" fillId="2" borderId="29" xfId="0" applyFont="1" applyFill="1" applyBorder="1" applyAlignment="1">
      <alignment wrapText="1"/>
    </xf>
    <xf numFmtId="0" fontId="9" fillId="0" borderId="30" xfId="0" applyFont="1" applyBorder="1"/>
    <xf numFmtId="0" fontId="9" fillId="0" borderId="31" xfId="0" applyFont="1" applyBorder="1"/>
    <xf numFmtId="0" fontId="9" fillId="0" borderId="32" xfId="0" applyFont="1" applyBorder="1"/>
    <xf numFmtId="0" fontId="9" fillId="0" borderId="33" xfId="0" applyFont="1" applyBorder="1"/>
    <xf numFmtId="0" fontId="9" fillId="0" borderId="34" xfId="0" applyFont="1" applyBorder="1"/>
    <xf numFmtId="0" fontId="5" fillId="2" borderId="5" xfId="0" applyFont="1" applyFill="1" applyBorder="1" applyAlignment="1">
      <alignment wrapText="1"/>
    </xf>
    <xf numFmtId="0" fontId="18" fillId="2" borderId="5" xfId="0" applyFont="1" applyFill="1" applyBorder="1"/>
    <xf numFmtId="0" fontId="18" fillId="2" borderId="29" xfId="0" applyFont="1" applyFill="1" applyBorder="1"/>
  </cellXfs>
  <cellStyles count="3">
    <cellStyle name="Currency" xfId="1" builtinId="4"/>
    <cellStyle name="Normal" xfId="0" builtinId="0"/>
    <cellStyle name="Percent" xfId="2" builtinId="5"/>
  </cellStyles>
  <dxfs count="1">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COST-TO-PRODUCE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KOOTHA</c:v>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'Cost to Produce'!$C$7:$N$7</c15:sqref>
                  </c15:fullRef>
                </c:ext>
              </c:extLst>
              <c:f>'Cost to Produce'!$C$7:$N$7</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extLst>
                <c:ext xmlns:c15="http://schemas.microsoft.com/office/drawing/2012/chart" uri="{02D57815-91ED-43cb-92C2-25804820EDAC}">
                  <c15:fullRef>
                    <c15:sqref>('Cost to Produce'!$C$12:$N$12,'Cost to Produce'!$M$12)</c15:sqref>
                  </c15:fullRef>
                </c:ext>
              </c:extLst>
              <c:f>'Cost to Produce'!$C$12:$N$12</c:f>
              <c:numCache>
                <c:formatCode>"$"#,##0.00</c:formatCode>
                <c:ptCount val="12"/>
                <c:pt idx="0">
                  <c:v>18742.832723231448</c:v>
                </c:pt>
                <c:pt idx="1">
                  <c:v>21932.660581891709</c:v>
                </c:pt>
                <c:pt idx="2">
                  <c:v>21282.009505963208</c:v>
                </c:pt>
                <c:pt idx="3">
                  <c:v>20504.96903289761</c:v>
                </c:pt>
                <c:pt idx="4">
                  <c:v>22386.145702756236</c:v>
                </c:pt>
                <c:pt idx="5">
                  <c:v>21722.428671760405</c:v>
                </c:pt>
                <c:pt idx="6">
                  <c:v>21949.977632251695</c:v>
                </c:pt>
                <c:pt idx="7">
                  <c:v>22082.220953941098</c:v>
                </c:pt>
                <c:pt idx="8">
                  <c:v>21707.559358647672</c:v>
                </c:pt>
                <c:pt idx="9">
                  <c:v>21675.000030497191</c:v>
                </c:pt>
                <c:pt idx="10">
                  <c:v>21783.646940063736</c:v>
                </c:pt>
                <c:pt idx="11">
                  <c:v>22425.636564688532</c:v>
                </c:pt>
              </c:numCache>
            </c:numRef>
          </c:val>
          <c:smooth val="0"/>
          <c:extLst>
            <c:ext xmlns:c16="http://schemas.microsoft.com/office/drawing/2014/chart" uri="{C3380CC4-5D6E-409C-BE32-E72D297353CC}">
              <c16:uniqueId val="{00000000-4C4D-4189-A3FD-E409704C1173}"/>
            </c:ext>
          </c:extLst>
        </c:ser>
        <c:ser>
          <c:idx val="1"/>
          <c:order val="1"/>
          <c:tx>
            <c:v>SUJREK</c:v>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'Cost to Produce'!$C$7:$N$7</c15:sqref>
                  </c15:fullRef>
                </c:ext>
              </c:extLst>
              <c:f>'Cost to Produce'!$C$7:$N$7</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extLst>
                <c:ext xmlns:c15="http://schemas.microsoft.com/office/drawing/2012/chart" uri="{02D57815-91ED-43cb-92C2-25804820EDAC}">
                  <c15:fullRef>
                    <c15:sqref>'Cost to Produce'!$C$20:$N$20</c15:sqref>
                  </c15:fullRef>
                </c:ext>
              </c:extLst>
              <c:f>'Cost to Produce'!$C$20:$N$20</c:f>
              <c:numCache>
                <c:formatCode>"$"#,##0.00_);[Red]\("$"#,##0.00\)</c:formatCode>
                <c:ptCount val="12"/>
                <c:pt idx="0">
                  <c:v>56526.066998153532</c:v>
                </c:pt>
                <c:pt idx="1">
                  <c:v>62857.551454059292</c:v>
                </c:pt>
                <c:pt idx="2">
                  <c:v>65742.596419105699</c:v>
                </c:pt>
                <c:pt idx="3">
                  <c:v>62233.033574884546</c:v>
                </c:pt>
                <c:pt idx="4">
                  <c:v>87377.984871585111</c:v>
                </c:pt>
                <c:pt idx="5">
                  <c:v>44088.454361725358</c:v>
                </c:pt>
                <c:pt idx="6">
                  <c:v>36530.501024593294</c:v>
                </c:pt>
                <c:pt idx="7">
                  <c:v>39600.011501394583</c:v>
                </c:pt>
                <c:pt idx="8">
                  <c:v>28553.857676646741</c:v>
                </c:pt>
                <c:pt idx="9">
                  <c:v>38722.992849012589</c:v>
                </c:pt>
                <c:pt idx="10">
                  <c:v>44215.074363067004</c:v>
                </c:pt>
                <c:pt idx="11">
                  <c:v>23846.042842744864</c:v>
                </c:pt>
              </c:numCache>
            </c:numRef>
          </c:val>
          <c:smooth val="0"/>
          <c:extLst>
            <c:ext xmlns:c16="http://schemas.microsoft.com/office/drawing/2014/chart" uri="{C3380CC4-5D6E-409C-BE32-E72D297353CC}">
              <c16:uniqueId val="{00000002-4C4D-4189-A3FD-E409704C1173}"/>
            </c:ext>
          </c:extLst>
        </c:ser>
        <c:ser>
          <c:idx val="2"/>
          <c:order val="2"/>
          <c:tx>
            <c:v>JUTIK</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'Cost to Produce'!$C$7:$N$7</c15:sqref>
                  </c15:fullRef>
                </c:ext>
              </c:extLst>
              <c:f>'Cost to Produce'!$C$7:$N$7</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extLst>
                <c:ext xmlns:c15="http://schemas.microsoft.com/office/drawing/2012/chart" uri="{02D57815-91ED-43cb-92C2-25804820EDAC}">
                  <c15:fullRef>
                    <c15:sqref>'Cost to Produce'!$C$28:$N$28</c15:sqref>
                  </c15:fullRef>
                </c:ext>
              </c:extLst>
              <c:f>'Cost to Produce'!$C$28:$N$28</c:f>
              <c:numCache>
                <c:formatCode>"$"#,##0.00;[Red]\-"$"#,##0.00</c:formatCode>
                <c:ptCount val="12"/>
                <c:pt idx="0">
                  <c:v>21108.832850686485</c:v>
                </c:pt>
                <c:pt idx="1">
                  <c:v>20271.472119066475</c:v>
                </c:pt>
                <c:pt idx="2">
                  <c:v>27843.728304105716</c:v>
                </c:pt>
                <c:pt idx="3">
                  <c:v>27166.979152598029</c:v>
                </c:pt>
                <c:pt idx="4">
                  <c:v>19403.611153409471</c:v>
                </c:pt>
                <c:pt idx="5">
                  <c:v>20241.150999959689</c:v>
                </c:pt>
                <c:pt idx="6">
                  <c:v>17792.880633592333</c:v>
                </c:pt>
                <c:pt idx="7">
                  <c:v>14589.66469248459</c:v>
                </c:pt>
                <c:pt idx="8">
                  <c:v>24901.146243622188</c:v>
                </c:pt>
                <c:pt idx="9">
                  <c:v>20257.551135957743</c:v>
                </c:pt>
                <c:pt idx="10">
                  <c:v>25484.430941384413</c:v>
                </c:pt>
                <c:pt idx="11">
                  <c:v>33454.256565455493</c:v>
                </c:pt>
              </c:numCache>
            </c:numRef>
          </c:val>
          <c:smooth val="0"/>
          <c:extLst>
            <c:ext xmlns:c16="http://schemas.microsoft.com/office/drawing/2014/chart" uri="{C3380CC4-5D6E-409C-BE32-E72D297353CC}">
              <c16:uniqueId val="{00000003-4C4D-4189-A3FD-E409704C1173}"/>
            </c:ext>
          </c:extLst>
        </c:ser>
        <c:dLbls>
          <c:showLegendKey val="0"/>
          <c:showVal val="0"/>
          <c:showCatName val="0"/>
          <c:showSerName val="0"/>
          <c:showPercent val="0"/>
          <c:showBubbleSize val="0"/>
        </c:dLbls>
        <c:marker val="1"/>
        <c:smooth val="0"/>
        <c:axId val="543725160"/>
        <c:axId val="543725488"/>
      </c:lineChart>
      <c:catAx>
        <c:axId val="5437251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3725488"/>
        <c:crosses val="autoZero"/>
        <c:auto val="1"/>
        <c:lblAlgn val="ctr"/>
        <c:lblOffset val="100"/>
        <c:noMultiLvlLbl val="0"/>
      </c:catAx>
      <c:valAx>
        <c:axId val="543725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COST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3725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 dir="row">_xlchart.v1.0</cx:f>
      </cx:numDim>
    </cx:data>
  </cx:chartData>
  <cx:chart>
    <cx:title pos="t" align="ctr" overlay="0">
      <cx:tx>
        <cx:txData>
          <cx:v>EBIT Variance Analysis FY13 vs FY14</cx:v>
        </cx:txData>
      </cx:tx>
      <cx:txPr>
        <a:bodyPr lIns="0" tIns="0" rIns="0" bIns="0"/>
        <a:lstStyle/>
        <a:p>
          <a:pPr lvl="0">
            <a:defRPr b="0">
              <a:solidFill>
                <a:srgbClr val="000000"/>
              </a:solidFill>
              <a:latin typeface="Calibri"/>
            </a:defRPr>
          </a:pPr>
          <a:r>
            <a:t>EBIT Variance Analysis FY13 vs FY14</a:t>
          </a:r>
        </a:p>
      </cx:txPr>
    </cx:title>
    <cx:plotArea>
      <cx:plotAreaRegion>
        <cx:plotSurface>
          <cx:spPr>
            <a:solidFill>
              <a:srgbClr val="FFFFFF"/>
            </a:solidFill>
          </cx:spPr>
        </cx:plotSurface>
        <cx:series layoutId="waterfall" uniqueId="{86821CD0-658C-4988-90E9-0C12ED8D7E80}">
          <cx:dataLabels>
            <cx:visibility seriesName="0" categoryName="0" value="1"/>
          </cx:dataLabels>
          <cx:dataId val="0"/>
          <cx:layoutPr>
            <cx:visibility connectorLines="0"/>
            <cx:subtotals/>
          </cx:layoutPr>
        </cx:series>
      </cx:plotAreaRegion>
      <cx:axis id="0">
        <cx:catScaling/>
        <cx:title>
          <cx:txPr>
            <a:bodyPr lIns="0" tIns="0" rIns="0" bIns="0"/>
            <a:lstStyle/>
            <a:p>
              <a:pPr lvl="0">
                <a:defRPr b="0">
                  <a:solidFill>
                    <a:srgbClr val="000000"/>
                  </a:solidFill>
                  <a:latin typeface="Calibri"/>
                </a:defRPr>
              </a:pPr>
              <a:endParaRPr/>
            </a:p>
          </cx:txPr>
        </cx:title>
        <cx:tickLabels/>
      </cx:axis>
      <cx:axis id="1">
        <cx:valScaling/>
        <cx:title>
          <cx:txPr>
            <a:bodyPr lIns="0" tIns="0" rIns="0" bIns="0"/>
            <a:lstStyle/>
            <a:p>
              <a:pPr lvl="0">
                <a:defRPr b="0">
                  <a:solidFill>
                    <a:srgbClr val="000000"/>
                  </a:solidFill>
                  <a:latin typeface="Calibri"/>
                </a:defRPr>
              </a:pPr>
              <a:endParaRPr/>
            </a:p>
          </cx:txPr>
        </cx:title>
        <cx:majorGridlines>
          <cx:spPr>
            <a:ln>
              <a:solidFill>
                <a:srgbClr val="B7B7B7"/>
              </a:solidFill>
            </a:ln>
          </cx:spPr>
        </cx:majorGridlines>
        <cx:minorGridlines>
          <cx:spPr>
            <a:ln>
              <a:solidFill>
                <a:srgbClr val="CCCCCC">
                  <a:alpha val="0"/>
                </a:srgbClr>
              </a:solidFill>
            </a:ln>
          </cx:spPr>
        </cx:minorGridlines>
        <cx:tickLabels/>
      </cx:axis>
    </cx:plotArea>
    <cx:legend pos="t" align="ctr" overlay="0">
      <cx:txPr>
        <a:bodyPr lIns="0" tIns="0" rIns="0" bIns="0"/>
        <a:lstStyle/>
        <a:p>
          <a:pPr lvl="0">
            <a:defRPr b="0">
              <a:solidFill>
                <a:srgbClr val="000000"/>
              </a:solidFill>
              <a:latin typeface="Calibri"/>
            </a:defRPr>
          </a:pPr>
          <a:endParaRPr b="0">
            <a:solidFill>
              <a:srgbClr val="000000"/>
            </a:solidFill>
            <a:latin typeface="Calibri"/>
          </a:endParaRPr>
        </a:p>
      </cx:txPr>
    </cx:legend>
  </cx:chart>
  <cx:spPr>
    <a:solidFill>
      <a:schemeClr val="lt1"/>
    </a:solidFill>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 dir="row">_xlchart.v1.1</cx:f>
      </cx:numDim>
    </cx:data>
  </cx:chartData>
  <cx:chart>
    <cx:title pos="t" align="ctr" overlay="0">
      <cx:tx>
        <cx:txData>
          <cx:v>EBIT 2013 - 2014 Actual</cx:v>
        </cx:txData>
      </cx:tx>
      <cx:txPr>
        <a:bodyPr lIns="0" tIns="0" rIns="0" bIns="0"/>
        <a:lstStyle/>
        <a:p>
          <a:pPr lvl="0">
            <a:defRPr b="0">
              <a:solidFill>
                <a:srgbClr val="000000"/>
              </a:solidFill>
              <a:latin typeface="Calibri"/>
            </a:defRPr>
          </a:pPr>
          <a:r>
            <a:t>EBIT 2013 - 2014 Actual</a:t>
          </a:r>
        </a:p>
      </cx:txPr>
    </cx:title>
    <cx:plotArea>
      <cx:plotAreaRegion>
        <cx:plotSurface>
          <cx:spPr>
            <a:solidFill>
              <a:srgbClr val="FFFFFF"/>
            </a:solidFill>
          </cx:spPr>
        </cx:plotSurface>
        <cx:series layoutId="waterfall" uniqueId="{E74D9058-558C-446E-9F23-A96E9729B167}">
          <cx:dataLabels>
            <cx:visibility seriesName="0" categoryName="0" value="1"/>
          </cx:dataLabels>
          <cx:dataId val="0"/>
          <cx:layoutPr>
            <cx:visibility connectorLines="0"/>
            <cx:subtotals/>
          </cx:layoutPr>
        </cx:series>
      </cx:plotAreaRegion>
      <cx:axis id="0">
        <cx:catScaling/>
        <cx:title>
          <cx:txPr>
            <a:bodyPr lIns="0" tIns="0" rIns="0" bIns="0"/>
            <a:lstStyle/>
            <a:p>
              <a:pPr lvl="0">
                <a:defRPr b="0">
                  <a:solidFill>
                    <a:srgbClr val="000000"/>
                  </a:solidFill>
                  <a:latin typeface="Calibri"/>
                </a:defRPr>
              </a:pPr>
              <a:endParaRPr/>
            </a:p>
          </cx:txPr>
        </cx:title>
        <cx:tickLabels/>
      </cx:axis>
      <cx:axis id="1">
        <cx:valScaling/>
        <cx:title>
          <cx:txPr>
            <a:bodyPr lIns="0" tIns="0" rIns="0" bIns="0"/>
            <a:lstStyle/>
            <a:p>
              <a:pPr lvl="0">
                <a:defRPr b="0">
                  <a:solidFill>
                    <a:srgbClr val="000000"/>
                  </a:solidFill>
                  <a:latin typeface="Calibri"/>
                </a:defRPr>
              </a:pPr>
              <a:endParaRPr/>
            </a:p>
          </cx:txPr>
        </cx:title>
        <cx:majorGridlines>
          <cx:spPr>
            <a:ln>
              <a:solidFill>
                <a:srgbClr val="B7B7B7"/>
              </a:solidFill>
            </a:ln>
          </cx:spPr>
        </cx:majorGridlines>
        <cx:minorGridlines>
          <cx:spPr>
            <a:ln>
              <a:solidFill>
                <a:srgbClr val="CCCCCC">
                  <a:alpha val="0"/>
                </a:srgbClr>
              </a:solidFill>
            </a:ln>
          </cx:spPr>
        </cx:minorGridlines>
        <cx:tickLabels/>
      </cx:axis>
    </cx:plotArea>
    <cx:legend pos="t" align="ctr" overlay="0">
      <cx:txPr>
        <a:bodyPr lIns="0" tIns="0" rIns="0" bIns="0"/>
        <a:lstStyle/>
        <a:p>
          <a:pPr lvl="0">
            <a:defRPr b="0">
              <a:solidFill>
                <a:srgbClr val="000000"/>
              </a:solidFill>
              <a:latin typeface="Calibri"/>
            </a:defRPr>
          </a:pPr>
          <a:endParaRPr b="0">
            <a:solidFill>
              <a:srgbClr val="000000"/>
            </a:solidFill>
            <a:latin typeface="Calibri"/>
          </a:endParaRPr>
        </a:p>
      </cx:txPr>
    </cx:legend>
  </cx:chart>
  <cx:spPr>
    <a:solidFill>
      <a:schemeClr val="lt1"/>
    </a:solid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cs:colorStyle>
</file>

<file path=xl/charts/style1.xml><?xml version="1.0" encoding="utf-8"?>
<cs:chartStyle xmlns:cs="http://schemas.microsoft.com/office/drawing/2012/chartStyle" xmlns:a="http://schemas.openxmlformats.org/drawingml/2006/main" id="395">
  <cs:axisTitle>
    <cs:lnRef idx="0"/>
    <cs:fillRef idx="0"/>
    <cs:effectRef idx="0"/>
    <cs:fontRef idx="minor"/>
  </cs:axisTitle>
  <cs:categoryAxis>
    <cs:lnRef idx="0"/>
    <cs:fillRef idx="0"/>
    <cs:effectRef idx="0"/>
    <cs:fontRef idx="minor"/>
  </cs:categoryAxis>
  <cs:chartArea>
    <cs:lnRef idx="0"/>
    <cs:fillRef idx="0"/>
    <cs:effectRef idx="0"/>
    <cs:fontRef idx="minor"/>
    <cs:spPr>
      <a:solidFill>
        <a:schemeClr val="lt1"/>
      </a:solidFill>
      <a:ln w="9525" cap="flat" cmpd="sng" algn="ctr">
        <a:solidFill>
          <a:srgbClr val="000000"/>
        </a:solidFill>
      </a:ln>
    </cs:spPr>
  </cs:chartArea>
  <cs:dataLabel>
    <cs:lnRef idx="0"/>
    <cs:fillRef idx="0"/>
    <cs:effectRef idx="0"/>
    <cs:fontRef idx="minor"/>
  </cs:dataLabel>
  <cs:dataLabelCallout>
    <cs:lnRef idx="0"/>
    <cs:fillRef idx="0"/>
    <cs:effectRef idx="0"/>
    <cs:fontRef idx="minor"/>
  </cs:dataLabelCallout>
  <cs:dataPoint>
    <cs:lnRef idx="0"/>
    <cs:fillRef idx="0">
      <cs:styleClr val="isAuto"/>
    </cs:fillRef>
    <cs:effectRef idx="0"/>
    <cs:fontRef idx="minor"/>
    <cs:spPr>
      <a:solidFill>
        <a:schemeClr val="phClr"/>
      </a:solidFill>
    </cs:spPr>
  </cs:dataPoint>
  <cs:dataPoint3D>
    <cs:lnRef idx="0"/>
    <cs:fillRef idx="0"/>
    <cs:effectRef idx="0"/>
    <cs:fontRef idx="minor"/>
  </cs:dataPoint3D>
  <cs:dataPointLine>
    <cs:lnRef idx="0"/>
    <cs:fillRef idx="0"/>
    <cs:effectRef idx="0"/>
    <cs:fontRef idx="minor"/>
  </cs:dataPointLine>
  <cs:dataPointMarker>
    <cs:lnRef idx="0"/>
    <cs:fillRef idx="0"/>
    <cs:effectRef idx="0"/>
    <cs:fontRef idx="minor"/>
  </cs:dataPointMarker>
  <cs:dataPointWireframe>
    <cs:lnRef idx="0"/>
    <cs:fillRef idx="0"/>
    <cs:effectRef idx="0"/>
    <cs:fontRef idx="minor"/>
  </cs:dataPointWireframe>
  <cs:dataTable>
    <cs:lnRef idx="0"/>
    <cs:fillRef idx="0"/>
    <cs:effectRef idx="0"/>
    <cs:fontRef idx="minor"/>
  </cs:dataTable>
  <cs:downBar>
    <cs:lnRef idx="0"/>
    <cs:fillRef idx="0"/>
    <cs:effectRef idx="0"/>
    <cs:fontRef idx="minor"/>
  </cs:downBar>
  <cs:dropLine>
    <cs:lnRef idx="0"/>
    <cs:fillRef idx="0"/>
    <cs:effectRef idx="0"/>
    <cs:fontRef idx="minor"/>
  </cs:dropLine>
  <cs:errorBar>
    <cs:lnRef idx="0"/>
    <cs:fillRef idx="0"/>
    <cs:effectRef idx="0"/>
    <cs:fontRef idx="minor"/>
  </cs:errorBar>
  <cs:floor>
    <cs:lnRef idx="0"/>
    <cs:fillRef idx="0"/>
    <cs:effectRef idx="0"/>
    <cs:fontRef idx="minor"/>
  </cs:floor>
  <cs:gridlineMajor>
    <cs:lnRef idx="0"/>
    <cs:fillRef idx="0"/>
    <cs:effectRef idx="0"/>
    <cs:fontRef idx="minor"/>
  </cs:gridlineMajor>
  <cs:gridlineMinor>
    <cs:lnRef idx="0"/>
    <cs:fillRef idx="0"/>
    <cs:effectRef idx="0"/>
    <cs:fontRef idx="minor"/>
  </cs:gridlineMinor>
  <cs:hiLoLine>
    <cs:lnRef idx="0"/>
    <cs:fillRef idx="0"/>
    <cs:effectRef idx="0"/>
    <cs:fontRef idx="minor"/>
  </cs:hiLoLine>
  <cs:leaderLine>
    <cs:lnRef idx="0"/>
    <cs:fillRef idx="0"/>
    <cs:effectRef idx="0"/>
    <cs:fontRef idx="minor"/>
  </cs:leaderLine>
  <cs:legend>
    <cs:lnRef idx="0"/>
    <cs:fillRef idx="0"/>
    <cs:effectRef idx="0"/>
    <cs:fontRef idx="minor"/>
  </cs:legend>
  <cs:plotArea>
    <cs:lnRef idx="0"/>
    <cs:fillRef idx="0"/>
    <cs:effectRef idx="0"/>
    <cs:fontRef idx="minor"/>
  </cs:plotArea>
  <cs:plotArea3D>
    <cs:lnRef idx="0"/>
    <cs:fillRef idx="0"/>
    <cs:effectRef idx="0"/>
    <cs:fontRef idx="minor"/>
  </cs:plotArea3D>
  <cs:seriesAxis>
    <cs:lnRef idx="0"/>
    <cs:fillRef idx="0"/>
    <cs:effectRef idx="0"/>
    <cs:fontRef idx="minor"/>
  </cs:seriesAxis>
  <cs:seriesLine>
    <cs:lnRef idx="0"/>
    <cs:fillRef idx="0"/>
    <cs:effectRef idx="0"/>
    <cs:fontRef idx="minor"/>
  </cs:seriesLine>
  <cs:title>
    <cs:lnRef idx="0"/>
    <cs:fillRef idx="0"/>
    <cs:effectRef idx="0"/>
    <cs:fontRef idx="minor"/>
  </cs:title>
  <cs:trendline>
    <cs:lnRef idx="0"/>
    <cs:fillRef idx="0"/>
    <cs:effectRef idx="0"/>
    <cs:fontRef idx="minor"/>
  </cs:trendline>
  <cs:trendlineLabel>
    <cs:lnRef idx="0"/>
    <cs:fillRef idx="0"/>
    <cs:effectRef idx="0"/>
    <cs:fontRef idx="minor"/>
  </cs:trendlineLabel>
  <cs:upBar>
    <cs:lnRef idx="0"/>
    <cs:fillRef idx="0"/>
    <cs:effectRef idx="0"/>
    <cs:fontRef idx="minor"/>
  </cs:upBar>
  <cs:valueAxis>
    <cs:lnRef idx="0"/>
    <cs:fillRef idx="0"/>
    <cs:effectRef idx="0"/>
    <cs:fontRef idx="minor"/>
  </cs:valueAxis>
  <cs:wall>
    <cs:lnRef idx="0"/>
    <cs:fillRef idx="0"/>
    <cs:effectRef idx="0"/>
    <cs:fontRef idx="mino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95">
  <cs:axisTitle>
    <cs:lnRef idx="0"/>
    <cs:fillRef idx="0"/>
    <cs:effectRef idx="0"/>
    <cs:fontRef idx="minor"/>
  </cs:axisTitle>
  <cs:categoryAxis>
    <cs:lnRef idx="0"/>
    <cs:fillRef idx="0"/>
    <cs:effectRef idx="0"/>
    <cs:fontRef idx="minor"/>
  </cs:categoryAxis>
  <cs:chartArea>
    <cs:lnRef idx="0"/>
    <cs:fillRef idx="0"/>
    <cs:effectRef idx="0"/>
    <cs:fontRef idx="minor"/>
    <cs:spPr>
      <a:solidFill>
        <a:schemeClr val="lt1"/>
      </a:solidFill>
      <a:ln w="9525" cap="flat" cmpd="sng" algn="ctr">
        <a:solidFill>
          <a:srgbClr val="000000"/>
        </a:solidFill>
      </a:ln>
    </cs:spPr>
  </cs:chartArea>
  <cs:dataLabel>
    <cs:lnRef idx="0"/>
    <cs:fillRef idx="0"/>
    <cs:effectRef idx="0"/>
    <cs:fontRef idx="minor"/>
  </cs:dataLabel>
  <cs:dataLabelCallout>
    <cs:lnRef idx="0"/>
    <cs:fillRef idx="0"/>
    <cs:effectRef idx="0"/>
    <cs:fontRef idx="minor"/>
  </cs:dataLabelCallout>
  <cs:dataPoint>
    <cs:lnRef idx="0"/>
    <cs:fillRef idx="0">
      <cs:styleClr val="isAuto"/>
    </cs:fillRef>
    <cs:effectRef idx="0"/>
    <cs:fontRef idx="minor"/>
    <cs:spPr>
      <a:solidFill>
        <a:schemeClr val="phClr"/>
      </a:solidFill>
    </cs:spPr>
  </cs:dataPoint>
  <cs:dataPoint3D>
    <cs:lnRef idx="0"/>
    <cs:fillRef idx="0"/>
    <cs:effectRef idx="0"/>
    <cs:fontRef idx="minor"/>
  </cs:dataPoint3D>
  <cs:dataPointLine>
    <cs:lnRef idx="0"/>
    <cs:fillRef idx="0"/>
    <cs:effectRef idx="0"/>
    <cs:fontRef idx="minor"/>
  </cs:dataPointLine>
  <cs:dataPointMarker>
    <cs:lnRef idx="0"/>
    <cs:fillRef idx="0"/>
    <cs:effectRef idx="0"/>
    <cs:fontRef idx="minor"/>
  </cs:dataPointMarker>
  <cs:dataPointWireframe>
    <cs:lnRef idx="0"/>
    <cs:fillRef idx="0"/>
    <cs:effectRef idx="0"/>
    <cs:fontRef idx="minor"/>
  </cs:dataPointWireframe>
  <cs:dataTable>
    <cs:lnRef idx="0"/>
    <cs:fillRef idx="0"/>
    <cs:effectRef idx="0"/>
    <cs:fontRef idx="minor"/>
  </cs:dataTable>
  <cs:downBar>
    <cs:lnRef idx="0"/>
    <cs:fillRef idx="0"/>
    <cs:effectRef idx="0"/>
    <cs:fontRef idx="minor"/>
  </cs:downBar>
  <cs:dropLine>
    <cs:lnRef idx="0"/>
    <cs:fillRef idx="0"/>
    <cs:effectRef idx="0"/>
    <cs:fontRef idx="minor"/>
  </cs:dropLine>
  <cs:errorBar>
    <cs:lnRef idx="0"/>
    <cs:fillRef idx="0"/>
    <cs:effectRef idx="0"/>
    <cs:fontRef idx="minor"/>
  </cs:errorBar>
  <cs:floor>
    <cs:lnRef idx="0"/>
    <cs:fillRef idx="0"/>
    <cs:effectRef idx="0"/>
    <cs:fontRef idx="minor"/>
  </cs:floor>
  <cs:gridlineMajor>
    <cs:lnRef idx="0"/>
    <cs:fillRef idx="0"/>
    <cs:effectRef idx="0"/>
    <cs:fontRef idx="minor"/>
  </cs:gridlineMajor>
  <cs:gridlineMinor>
    <cs:lnRef idx="0"/>
    <cs:fillRef idx="0"/>
    <cs:effectRef idx="0"/>
    <cs:fontRef idx="minor"/>
  </cs:gridlineMinor>
  <cs:hiLoLine>
    <cs:lnRef idx="0"/>
    <cs:fillRef idx="0"/>
    <cs:effectRef idx="0"/>
    <cs:fontRef idx="minor"/>
  </cs:hiLoLine>
  <cs:leaderLine>
    <cs:lnRef idx="0"/>
    <cs:fillRef idx="0"/>
    <cs:effectRef idx="0"/>
    <cs:fontRef idx="minor"/>
  </cs:leaderLine>
  <cs:legend>
    <cs:lnRef idx="0"/>
    <cs:fillRef idx="0"/>
    <cs:effectRef idx="0"/>
    <cs:fontRef idx="minor"/>
  </cs:legend>
  <cs:plotArea>
    <cs:lnRef idx="0"/>
    <cs:fillRef idx="0"/>
    <cs:effectRef idx="0"/>
    <cs:fontRef idx="minor"/>
  </cs:plotArea>
  <cs:plotArea3D>
    <cs:lnRef idx="0"/>
    <cs:fillRef idx="0"/>
    <cs:effectRef idx="0"/>
    <cs:fontRef idx="minor"/>
  </cs:plotArea3D>
  <cs:seriesAxis>
    <cs:lnRef idx="0"/>
    <cs:fillRef idx="0"/>
    <cs:effectRef idx="0"/>
    <cs:fontRef idx="minor"/>
  </cs:seriesAxis>
  <cs:seriesLine>
    <cs:lnRef idx="0"/>
    <cs:fillRef idx="0"/>
    <cs:effectRef idx="0"/>
    <cs:fontRef idx="minor"/>
  </cs:seriesLine>
  <cs:title>
    <cs:lnRef idx="0"/>
    <cs:fillRef idx="0"/>
    <cs:effectRef idx="0"/>
    <cs:fontRef idx="minor"/>
  </cs:title>
  <cs:trendline>
    <cs:lnRef idx="0"/>
    <cs:fillRef idx="0"/>
    <cs:effectRef idx="0"/>
    <cs:fontRef idx="minor"/>
  </cs:trendline>
  <cs:trendlineLabel>
    <cs:lnRef idx="0"/>
    <cs:fillRef idx="0"/>
    <cs:effectRef idx="0"/>
    <cs:fontRef idx="minor"/>
  </cs:trendlineLabel>
  <cs:upBar>
    <cs:lnRef idx="0"/>
    <cs:fillRef idx="0"/>
    <cs:effectRef idx="0"/>
    <cs:fontRef idx="minor"/>
  </cs:upBar>
  <cs:valueAxis>
    <cs:lnRef idx="0"/>
    <cs:fillRef idx="0"/>
    <cs:effectRef idx="0"/>
    <cs:fontRef idx="minor"/>
  </cs:valueAxis>
  <cs:wall>
    <cs:lnRef idx="0"/>
    <cs:fillRef idx="0"/>
    <cs:effectRef idx="0"/>
    <cs:fontRef idx="mino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oneCellAnchor>
    <xdr:from>
      <xdr:col>0</xdr:col>
      <xdr:colOff>0</xdr:colOff>
      <xdr:row>14</xdr:row>
      <xdr:rowOff>0</xdr:rowOff>
    </xdr:from>
    <xdr:ext cx="9696450" cy="567690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17</xdr:col>
      <xdr:colOff>0</xdr:colOff>
      <xdr:row>14</xdr:row>
      <xdr:rowOff>0</xdr:rowOff>
    </xdr:from>
    <xdr:ext cx="9648825" cy="5581650"/>
    <xdr:pic>
      <xdr:nvPicPr>
        <xdr:cNvPr id="3" name="image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xfrm>
          <a:off x="10178143" y="3766457"/>
          <a:ext cx="9648825" cy="558165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57150</xdr:colOff>
      <xdr:row>124</xdr:row>
      <xdr:rowOff>85725</xdr:rowOff>
    </xdr:from>
    <xdr:ext cx="12287250" cy="3943350"/>
    <mc:AlternateContent xmlns:mc="http://schemas.openxmlformats.org/markup-compatibility/2006">
      <mc:Choice xmlns:cx1="http://schemas.microsoft.com/office/drawing/2015/9/8/chartex" Requires="cx1">
        <xdr:graphicFrame macro="">
          <xdr:nvGraphicFramePr>
            <xdr:cNvPr id="112219702" name="Chart 1">
              <a:extLst>
                <a:ext uri="{FF2B5EF4-FFF2-40B4-BE49-F238E27FC236}">
                  <a16:creationId xmlns:a16="http://schemas.microsoft.com/office/drawing/2014/main" id="{00000000-0008-0000-0400-00003656B00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7150" y="27784425"/>
              <a:ext cx="12287250" cy="39433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fLocksWithSheet="0"/>
  </xdr:oneCellAnchor>
</xdr:wsDr>
</file>

<file path=xl/drawings/drawing3.xml><?xml version="1.0" encoding="utf-8"?>
<xdr:wsDr xmlns:xdr="http://schemas.openxmlformats.org/drawingml/2006/spreadsheetDrawing" xmlns:a="http://schemas.openxmlformats.org/drawingml/2006/main">
  <xdr:twoCellAnchor>
    <xdr:from>
      <xdr:col>0</xdr:col>
      <xdr:colOff>0</xdr:colOff>
      <xdr:row>76</xdr:row>
      <xdr:rowOff>53340</xdr:rowOff>
    </xdr:from>
    <xdr:to>
      <xdr:col>6</xdr:col>
      <xdr:colOff>68580</xdr:colOff>
      <xdr:row>94</xdr:row>
      <xdr:rowOff>53340</xdr:rowOff>
    </xdr:to>
    <xdr:graphicFrame macro="">
      <xdr:nvGraphicFramePr>
        <xdr:cNvPr id="5" name="Chart 4">
          <a:extLst>
            <a:ext uri="{FF2B5EF4-FFF2-40B4-BE49-F238E27FC236}">
              <a16:creationId xmlns:a16="http://schemas.microsoft.com/office/drawing/2014/main" id="{F13A2DFF-8E04-4212-9F5E-596E0172A2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oneCellAnchor>
    <xdr:from>
      <xdr:col>0</xdr:col>
      <xdr:colOff>57150</xdr:colOff>
      <xdr:row>69</xdr:row>
      <xdr:rowOff>133350</xdr:rowOff>
    </xdr:from>
    <xdr:ext cx="15125700" cy="2762250"/>
    <mc:AlternateContent xmlns:mc="http://schemas.openxmlformats.org/markup-compatibility/2006">
      <mc:Choice xmlns:cx1="http://schemas.microsoft.com/office/drawing/2015/9/8/chartex" Requires="cx1">
        <xdr:graphicFrame macro="">
          <xdr:nvGraphicFramePr>
            <xdr:cNvPr id="1912446502" name="Chart 3">
              <a:extLst>
                <a:ext uri="{FF2B5EF4-FFF2-40B4-BE49-F238E27FC236}">
                  <a16:creationId xmlns:a16="http://schemas.microsoft.com/office/drawing/2014/main" id="{00000000-0008-0000-0600-0000269EFD7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7150" y="16417290"/>
              <a:ext cx="15125700" cy="27622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AH1000"/>
  <sheetViews>
    <sheetView showGridLines="0" topLeftCell="A12" zoomScale="70" zoomScaleNormal="70" workbookViewId="0">
      <selection activeCell="A51" sqref="A51"/>
    </sheetView>
  </sheetViews>
  <sheetFormatPr defaultColWidth="14.44140625" defaultRowHeight="15" customHeight="1" x14ac:dyDescent="0.3"/>
  <cols>
    <col min="1" max="34" width="8.6640625" customWidth="1"/>
  </cols>
  <sheetData>
    <row r="1" spans="1:34" ht="12.75" customHeight="1" x14ac:dyDescent="0.3">
      <c r="A1" s="1"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row>
    <row r="2" spans="1:34" ht="12.75" customHeight="1" x14ac:dyDescent="0.3">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row>
    <row r="3" spans="1:34" ht="12.75" customHeight="1" x14ac:dyDescent="0.3">
      <c r="A3" s="3" t="s">
        <v>4</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row>
    <row r="4" spans="1:34" ht="25.5" customHeight="1" x14ac:dyDescent="0.3">
      <c r="A4" s="3" t="s">
        <v>5</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row>
    <row r="5" spans="1:34" ht="25.5" customHeight="1" x14ac:dyDescent="0.3">
      <c r="A5" s="3" t="s">
        <v>7</v>
      </c>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row>
    <row r="6" spans="1:34" ht="25.5" customHeight="1" x14ac:dyDescent="0.3">
      <c r="A6" s="1" t="s">
        <v>9</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row>
    <row r="7" spans="1:34" ht="12" customHeight="1" x14ac:dyDescent="0.3">
      <c r="A7" s="1"/>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row>
    <row r="8" spans="1:34" ht="25.5" customHeight="1" x14ac:dyDescent="0.3">
      <c r="A8" s="5" t="s">
        <v>11</v>
      </c>
      <c r="B8" s="6"/>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row>
    <row r="9" spans="1:34" ht="64.5" customHeight="1" x14ac:dyDescent="0.3">
      <c r="A9" s="219" t="s">
        <v>13</v>
      </c>
      <c r="B9" s="220"/>
      <c r="C9" s="220"/>
      <c r="D9" s="220"/>
      <c r="E9" s="220"/>
      <c r="F9" s="220"/>
      <c r="G9" s="220"/>
      <c r="H9" s="220"/>
      <c r="I9" s="220"/>
      <c r="J9" s="220"/>
      <c r="K9" s="220"/>
      <c r="L9" s="220"/>
      <c r="M9" s="220"/>
      <c r="N9" s="220"/>
      <c r="O9" s="220"/>
      <c r="P9" s="220"/>
      <c r="Q9" s="220"/>
      <c r="R9" s="220"/>
      <c r="S9" s="220"/>
      <c r="T9" s="220"/>
      <c r="U9" s="221"/>
      <c r="V9" s="17"/>
      <c r="W9" s="17"/>
      <c r="X9" s="17"/>
      <c r="Y9" s="17"/>
      <c r="Z9" s="17"/>
      <c r="AA9" s="17"/>
      <c r="AB9" s="17"/>
      <c r="AC9" s="17"/>
      <c r="AD9" s="17"/>
      <c r="AE9" s="17"/>
      <c r="AF9" s="17"/>
      <c r="AG9" s="17"/>
      <c r="AH9" s="17"/>
    </row>
    <row r="10" spans="1:34" ht="31.5" customHeight="1" x14ac:dyDescent="0.3">
      <c r="A10" s="6" t="s">
        <v>18</v>
      </c>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row>
    <row r="11" spans="1:34" ht="12.75" customHeight="1" x14ac:dyDescent="0.3">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row>
    <row r="12" spans="1:34" ht="12.75" customHeight="1" x14ac:dyDescent="0.3">
      <c r="A12" s="5" t="s">
        <v>27</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row>
    <row r="13" spans="1:34" ht="12.75" customHeight="1" x14ac:dyDescent="0.3">
      <c r="A13" s="1" t="s">
        <v>43</v>
      </c>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row>
    <row r="14" spans="1:34" ht="12.75" customHeight="1" x14ac:dyDescent="0.3">
      <c r="A14" s="1" t="s">
        <v>45</v>
      </c>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row>
    <row r="15" spans="1:34" ht="12.75" customHeight="1" x14ac:dyDescent="0.3">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row>
    <row r="16" spans="1:34" ht="12.75" customHeight="1" x14ac:dyDescent="0.3">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row>
    <row r="17" spans="1:34" ht="12.75" customHeight="1" x14ac:dyDescent="0.3">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row>
    <row r="18" spans="1:34" ht="12.75" customHeight="1" x14ac:dyDescent="0.3">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row>
    <row r="19" spans="1:34" ht="12.75" customHeight="1" x14ac:dyDescent="0.3">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row>
    <row r="20" spans="1:34" ht="12.75" customHeight="1" x14ac:dyDescent="0.3">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row>
    <row r="21" spans="1:34" ht="12.75" customHeight="1" x14ac:dyDescent="0.3">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row>
    <row r="22" spans="1:34" ht="12.75" customHeight="1" x14ac:dyDescent="0.3">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row>
    <row r="23" spans="1:34" ht="12.75" customHeight="1" x14ac:dyDescent="0.3">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row>
    <row r="24" spans="1:34" ht="12.75" customHeight="1" x14ac:dyDescent="0.3">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row>
    <row r="25" spans="1:34" ht="12.75" customHeight="1" x14ac:dyDescent="0.3">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row>
    <row r="26" spans="1:34" ht="12.75" customHeight="1" x14ac:dyDescent="0.3">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row>
    <row r="27" spans="1:34" ht="12.75" customHeight="1" x14ac:dyDescent="0.3">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row>
    <row r="28" spans="1:34" ht="12.75" customHeight="1" x14ac:dyDescent="0.3">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row>
    <row r="29" spans="1:34" ht="12.75" customHeight="1" x14ac:dyDescent="0.3">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row>
    <row r="30" spans="1:34" ht="12.75" customHeight="1" x14ac:dyDescent="0.3">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row>
    <row r="31" spans="1:34" ht="12.75" customHeight="1" x14ac:dyDescent="0.3">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row>
    <row r="32" spans="1:34" ht="12.75" customHeight="1" x14ac:dyDescent="0.3">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row>
    <row r="33" spans="1:34" ht="12.75" customHeight="1" x14ac:dyDescent="0.3">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row>
    <row r="34" spans="1:34" ht="12.75" customHeight="1" x14ac:dyDescent="0.3">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row>
    <row r="35" spans="1:34" ht="12.75" customHeight="1" x14ac:dyDescent="0.3">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row>
    <row r="36" spans="1:34" ht="12.75" customHeight="1" x14ac:dyDescent="0.3">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row>
    <row r="37" spans="1:34" ht="12.75" customHeight="1" x14ac:dyDescent="0.3">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row>
    <row r="38" spans="1:34" ht="12.75" customHeight="1" x14ac:dyDescent="0.3">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row>
    <row r="39" spans="1:34" ht="12.75" customHeight="1" x14ac:dyDescent="0.3">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row>
    <row r="40" spans="1:34" ht="12.75" customHeight="1" x14ac:dyDescent="0.3">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row>
    <row r="41" spans="1:34" ht="12.75" customHeight="1" x14ac:dyDescent="0.3">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row>
    <row r="42" spans="1:34" ht="12.75" customHeight="1" x14ac:dyDescent="0.3">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row>
    <row r="43" spans="1:34" ht="12.75" customHeight="1" x14ac:dyDescent="0.3">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row>
    <row r="44" spans="1:34" ht="12.75" customHeight="1" x14ac:dyDescent="0.3">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row>
    <row r="45" spans="1:34" ht="12.75" customHeight="1" x14ac:dyDescent="0.3">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row>
    <row r="46" spans="1:34" ht="12.75" customHeight="1" x14ac:dyDescent="0.3">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row>
    <row r="47" spans="1:34" ht="12.75" customHeight="1" x14ac:dyDescent="0.3">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row>
    <row r="48" spans="1:34" ht="12.75" customHeight="1" x14ac:dyDescent="0.3">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row>
    <row r="49" spans="1:34" ht="12.75" customHeight="1" x14ac:dyDescent="0.3">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row>
    <row r="50" spans="1:34" ht="12.75" customHeight="1" x14ac:dyDescent="0.3">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row>
    <row r="51" spans="1:34" ht="12.75" customHeight="1" x14ac:dyDescent="0.3">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row>
    <row r="52" spans="1:34" ht="12.75" customHeight="1" x14ac:dyDescent="0.3">
      <c r="A52" s="5" t="s">
        <v>59</v>
      </c>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row>
    <row r="53" spans="1:34" ht="12.75" customHeight="1" x14ac:dyDescent="0.3">
      <c r="A53" s="3" t="s">
        <v>60</v>
      </c>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row>
    <row r="54" spans="1:34" ht="12.75" customHeight="1" x14ac:dyDescent="0.3">
      <c r="A54" s="3" t="s">
        <v>61</v>
      </c>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row>
    <row r="55" spans="1:34" ht="12.75" customHeight="1" x14ac:dyDescent="0.3">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row>
    <row r="56" spans="1:34" ht="12.75" customHeight="1" x14ac:dyDescent="0.3">
      <c r="A56" s="5" t="s">
        <v>62</v>
      </c>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row>
    <row r="57" spans="1:34" ht="12.75" customHeight="1" x14ac:dyDescent="0.3">
      <c r="A57" s="3" t="s">
        <v>63</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row>
    <row r="58" spans="1:34" ht="12.75" customHeight="1" x14ac:dyDescent="0.3">
      <c r="A58" s="3" t="s">
        <v>64</v>
      </c>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row>
    <row r="59" spans="1:34" ht="12.75" customHeight="1" x14ac:dyDescent="0.3">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row>
    <row r="60" spans="1:34" ht="12.75" customHeight="1" x14ac:dyDescent="0.3">
      <c r="A60" s="6" t="s">
        <v>65</v>
      </c>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row>
    <row r="61" spans="1:34" ht="12.75" customHeight="1" x14ac:dyDescent="0.3">
      <c r="A61" s="32" t="s">
        <v>67</v>
      </c>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row>
    <row r="62" spans="1:34" ht="12.75" customHeight="1" x14ac:dyDescent="0.3">
      <c r="A62" s="3" t="s">
        <v>68</v>
      </c>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row>
    <row r="63" spans="1:34" ht="12.75" customHeight="1" x14ac:dyDescent="0.3">
      <c r="A63" s="3" t="s">
        <v>69</v>
      </c>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row>
    <row r="64" spans="1:34" ht="12.75" customHeight="1" x14ac:dyDescent="0.3">
      <c r="A64" s="3" t="s">
        <v>70</v>
      </c>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row>
    <row r="65" spans="1:34" ht="12.75" customHeight="1" x14ac:dyDescent="0.3">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row>
    <row r="66" spans="1:34" ht="12.75" customHeight="1" x14ac:dyDescent="0.3">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row>
    <row r="67" spans="1:34" ht="12.75" customHeight="1" x14ac:dyDescent="0.3">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row>
    <row r="68" spans="1:34" ht="12.75" customHeight="1" x14ac:dyDescent="0.3">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row>
    <row r="69" spans="1:34" ht="12.75" customHeight="1" x14ac:dyDescent="0.3">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row>
    <row r="70" spans="1:34" ht="12.75" customHeight="1" x14ac:dyDescent="0.3">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row>
    <row r="71" spans="1:34" ht="12.75" customHeight="1" x14ac:dyDescent="0.3">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row>
    <row r="72" spans="1:34" ht="12.75" customHeight="1" x14ac:dyDescent="0.3">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row>
    <row r="73" spans="1:34" ht="12.75" customHeight="1" x14ac:dyDescent="0.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row>
    <row r="74" spans="1:34" ht="12.75" customHeight="1" x14ac:dyDescent="0.3">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row>
    <row r="75" spans="1:34" ht="12.75" customHeight="1" x14ac:dyDescent="0.3">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row>
    <row r="76" spans="1:34" ht="12.75" customHeight="1" x14ac:dyDescent="0.3">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row>
    <row r="77" spans="1:34" ht="12.75" customHeight="1" x14ac:dyDescent="0.3">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row>
    <row r="78" spans="1:34" ht="12.75" customHeight="1" x14ac:dyDescent="0.3">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row>
    <row r="79" spans="1:34" ht="12.75" customHeight="1" x14ac:dyDescent="0.3">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row>
    <row r="80" spans="1:34" ht="12.75" customHeight="1" x14ac:dyDescent="0.3">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row>
    <row r="81" spans="1:34" ht="12.75" customHeight="1" x14ac:dyDescent="0.3">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row>
    <row r="82" spans="1:34" ht="12.75" customHeight="1" x14ac:dyDescent="0.3">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row>
    <row r="83" spans="1:34" ht="12.75" customHeight="1" x14ac:dyDescent="0.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row>
    <row r="84" spans="1:34" ht="12.75" customHeight="1" x14ac:dyDescent="0.3">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row>
    <row r="85" spans="1:34" ht="12.75" customHeight="1" x14ac:dyDescent="0.3">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row>
    <row r="86" spans="1:34" ht="12.75" customHeight="1" x14ac:dyDescent="0.3">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row>
    <row r="87" spans="1:34" ht="12.75" customHeight="1" x14ac:dyDescent="0.3">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row>
    <row r="88" spans="1:34" ht="12.75" customHeight="1" x14ac:dyDescent="0.3">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row>
    <row r="89" spans="1:34" ht="12.75" customHeight="1" x14ac:dyDescent="0.3">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row>
    <row r="90" spans="1:34" ht="12.75" customHeight="1" x14ac:dyDescent="0.3">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row>
    <row r="91" spans="1:34" ht="12.75" customHeight="1" x14ac:dyDescent="0.3">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row>
    <row r="92" spans="1:34" ht="12.75" customHeight="1" x14ac:dyDescent="0.3">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row>
    <row r="93" spans="1:34" ht="12.75" customHeight="1" x14ac:dyDescent="0.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row>
    <row r="94" spans="1:34" ht="12.75" customHeight="1" x14ac:dyDescent="0.3">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row>
    <row r="95" spans="1:34" ht="12.75" customHeight="1" x14ac:dyDescent="0.3">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row>
    <row r="96" spans="1:34" ht="12.75" customHeight="1" x14ac:dyDescent="0.3">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row>
    <row r="97" spans="1:34" ht="12.75" customHeight="1" x14ac:dyDescent="0.3">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row>
    <row r="98" spans="1:34" ht="12.75" customHeight="1" x14ac:dyDescent="0.3">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row>
    <row r="99" spans="1:34" ht="12.75" customHeight="1" x14ac:dyDescent="0.3">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row>
    <row r="100" spans="1:34" ht="12.75" customHeight="1" x14ac:dyDescent="0.3">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row>
    <row r="101" spans="1:34" ht="12.75" customHeight="1" x14ac:dyDescent="0.3">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row>
    <row r="102" spans="1:34" ht="12.75" customHeight="1" x14ac:dyDescent="0.3">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row>
    <row r="103" spans="1:34" ht="12.75" customHeight="1" x14ac:dyDescent="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row>
    <row r="104" spans="1:34" ht="12.75" customHeight="1" x14ac:dyDescent="0.3">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row>
    <row r="105" spans="1:34" ht="12.75" customHeight="1" x14ac:dyDescent="0.3">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row>
    <row r="106" spans="1:34" ht="12.75" customHeight="1" x14ac:dyDescent="0.3">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row>
    <row r="107" spans="1:34" ht="12.75" customHeight="1" x14ac:dyDescent="0.3">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row>
    <row r="108" spans="1:34" ht="12.75" customHeight="1" x14ac:dyDescent="0.3">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row>
    <row r="109" spans="1:34" ht="12.75" customHeight="1" x14ac:dyDescent="0.3">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row>
    <row r="110" spans="1:34" ht="12.75" customHeight="1" x14ac:dyDescent="0.3">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row>
    <row r="111" spans="1:34" ht="12.75" customHeight="1" x14ac:dyDescent="0.3">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row>
    <row r="112" spans="1:34" ht="12.75" customHeight="1" x14ac:dyDescent="0.3">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row>
    <row r="113" spans="1:34" ht="12.75" customHeight="1" x14ac:dyDescent="0.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row>
    <row r="114" spans="1:34" ht="12.75" customHeight="1" x14ac:dyDescent="0.3">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row>
    <row r="115" spans="1:34" ht="12.75" customHeight="1" x14ac:dyDescent="0.3">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row>
    <row r="116" spans="1:34" ht="12.75" customHeight="1" x14ac:dyDescent="0.3">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row>
    <row r="117" spans="1:34" ht="12.75" customHeight="1" x14ac:dyDescent="0.3">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row>
    <row r="118" spans="1:34" ht="12.75" customHeight="1" x14ac:dyDescent="0.3">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row>
    <row r="119" spans="1:34" ht="12.75" customHeight="1" x14ac:dyDescent="0.3">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row>
    <row r="120" spans="1:34" ht="12.75" customHeight="1" x14ac:dyDescent="0.3">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row>
    <row r="121" spans="1:34" ht="12.75" customHeight="1" x14ac:dyDescent="0.3">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row>
    <row r="122" spans="1:34" ht="12.75" customHeight="1" x14ac:dyDescent="0.3">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row>
    <row r="123" spans="1:34" ht="12.75" customHeight="1" x14ac:dyDescent="0.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row>
    <row r="124" spans="1:34" ht="12.75" customHeight="1" x14ac:dyDescent="0.3">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row>
    <row r="125" spans="1:34" ht="12.75" customHeight="1" x14ac:dyDescent="0.3">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row>
    <row r="126" spans="1:34" ht="12.75" customHeight="1" x14ac:dyDescent="0.3">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row>
    <row r="127" spans="1:34" ht="12.75" customHeight="1" x14ac:dyDescent="0.3">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row>
    <row r="128" spans="1:34" ht="12.75" customHeight="1" x14ac:dyDescent="0.3">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row>
    <row r="129" spans="1:34" ht="12.75" customHeight="1" x14ac:dyDescent="0.3">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row>
    <row r="130" spans="1:34" ht="12.75" customHeight="1" x14ac:dyDescent="0.3">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row>
    <row r="131" spans="1:34" ht="12.75" customHeight="1" x14ac:dyDescent="0.3">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row>
    <row r="132" spans="1:34" ht="12.75" customHeight="1" x14ac:dyDescent="0.3">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row>
    <row r="133" spans="1:34" ht="12.75" customHeight="1" x14ac:dyDescent="0.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row>
    <row r="134" spans="1:34" ht="12.75" customHeight="1" x14ac:dyDescent="0.3">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row>
    <row r="135" spans="1:34" ht="12.75" customHeight="1" x14ac:dyDescent="0.3">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row>
    <row r="136" spans="1:34" ht="12.75" customHeight="1" x14ac:dyDescent="0.3">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row>
    <row r="137" spans="1:34" ht="12.75" customHeight="1" x14ac:dyDescent="0.3">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row>
    <row r="138" spans="1:34" ht="12.75" customHeight="1" x14ac:dyDescent="0.3">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row>
    <row r="139" spans="1:34" ht="12.75" customHeight="1" x14ac:dyDescent="0.3">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row>
    <row r="140" spans="1:34" ht="12.75" customHeight="1" x14ac:dyDescent="0.3">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row>
    <row r="141" spans="1:34" ht="12.75" customHeight="1" x14ac:dyDescent="0.3">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row>
    <row r="142" spans="1:34" ht="12.75" customHeight="1" x14ac:dyDescent="0.3">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row>
    <row r="143" spans="1:34" ht="12.75" customHeight="1" x14ac:dyDescent="0.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row>
    <row r="144" spans="1:34" ht="12.75" customHeight="1" x14ac:dyDescent="0.3">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row>
    <row r="145" spans="1:34" ht="12.75" customHeight="1" x14ac:dyDescent="0.3">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row>
    <row r="146" spans="1:34" ht="12.75" customHeight="1" x14ac:dyDescent="0.3">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row>
    <row r="147" spans="1:34" ht="12.75" customHeight="1" x14ac:dyDescent="0.3">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row>
    <row r="148" spans="1:34" ht="12.75" customHeight="1" x14ac:dyDescent="0.3">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row>
    <row r="149" spans="1:34" ht="12.75" customHeight="1" x14ac:dyDescent="0.3">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row>
    <row r="150" spans="1:34" ht="12.75" customHeight="1" x14ac:dyDescent="0.3">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row>
    <row r="151" spans="1:34" ht="12.75" customHeight="1" x14ac:dyDescent="0.3">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row>
    <row r="152" spans="1:34" ht="12.75" customHeight="1" x14ac:dyDescent="0.3">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row>
    <row r="153" spans="1:34" ht="12.75" customHeight="1" x14ac:dyDescent="0.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row>
    <row r="154" spans="1:34" ht="12.75" customHeight="1" x14ac:dyDescent="0.3">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row>
    <row r="155" spans="1:34" ht="12.75" customHeight="1" x14ac:dyDescent="0.3">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row>
    <row r="156" spans="1:34" ht="12.75" customHeight="1" x14ac:dyDescent="0.3">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row>
    <row r="157" spans="1:34" ht="12.75" customHeight="1" x14ac:dyDescent="0.3">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row>
    <row r="158" spans="1:34" ht="12.75" customHeight="1" x14ac:dyDescent="0.3">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row>
    <row r="159" spans="1:34" ht="12.75" customHeight="1" x14ac:dyDescent="0.3">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row>
    <row r="160" spans="1:34" ht="12.75" customHeight="1" x14ac:dyDescent="0.3">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row>
    <row r="161" spans="1:34" ht="12.75" customHeight="1" x14ac:dyDescent="0.3">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row>
    <row r="162" spans="1:34" ht="12.75" customHeight="1" x14ac:dyDescent="0.3">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row>
    <row r="163" spans="1:34" ht="12.75" customHeight="1" x14ac:dyDescent="0.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row>
    <row r="164" spans="1:34" ht="12.75" customHeight="1" x14ac:dyDescent="0.3">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row>
    <row r="165" spans="1:34" ht="12.75" customHeight="1" x14ac:dyDescent="0.3">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row>
    <row r="166" spans="1:34" ht="12.75" customHeight="1" x14ac:dyDescent="0.3">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row>
    <row r="167" spans="1:34" ht="12.75" customHeight="1" x14ac:dyDescent="0.3">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row>
    <row r="168" spans="1:34" ht="12.75" customHeight="1" x14ac:dyDescent="0.3">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row>
    <row r="169" spans="1:34" ht="12.75" customHeight="1" x14ac:dyDescent="0.3">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row>
    <row r="170" spans="1:34" ht="12.75" customHeight="1" x14ac:dyDescent="0.3">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row>
    <row r="171" spans="1:34" ht="12.75" customHeight="1" x14ac:dyDescent="0.3">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row>
    <row r="172" spans="1:34" ht="12.75" customHeight="1" x14ac:dyDescent="0.3">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row>
    <row r="173" spans="1:34" ht="12.75" customHeight="1" x14ac:dyDescent="0.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row>
    <row r="174" spans="1:34" ht="12.75" customHeight="1" x14ac:dyDescent="0.3">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row>
    <row r="175" spans="1:34" ht="12.75" customHeight="1" x14ac:dyDescent="0.3">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row>
    <row r="176" spans="1:34" ht="12.75" customHeight="1" x14ac:dyDescent="0.3">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row>
    <row r="177" spans="1:34" ht="12.75" customHeight="1" x14ac:dyDescent="0.3">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row>
    <row r="178" spans="1:34" ht="12.75" customHeight="1" x14ac:dyDescent="0.3">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row>
    <row r="179" spans="1:34" ht="12.75" customHeight="1" x14ac:dyDescent="0.3">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row>
    <row r="180" spans="1:34" ht="12.75" customHeight="1" x14ac:dyDescent="0.3">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row>
    <row r="181" spans="1:34" ht="12.75" customHeight="1" x14ac:dyDescent="0.3">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row>
    <row r="182" spans="1:34" ht="12.75" customHeight="1" x14ac:dyDescent="0.3">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row>
    <row r="183" spans="1:34" ht="12.75" customHeight="1" x14ac:dyDescent="0.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row>
    <row r="184" spans="1:34" ht="12.75" customHeight="1" x14ac:dyDescent="0.3">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row>
    <row r="185" spans="1:34" ht="12.75" customHeight="1" x14ac:dyDescent="0.3">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row>
    <row r="186" spans="1:34" ht="12.75" customHeight="1" x14ac:dyDescent="0.3">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row>
    <row r="187" spans="1:34" ht="12.75" customHeight="1" x14ac:dyDescent="0.3">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row>
    <row r="188" spans="1:34" ht="12.75" customHeight="1" x14ac:dyDescent="0.3">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row>
    <row r="189" spans="1:34" ht="12.75" customHeight="1" x14ac:dyDescent="0.3">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row>
    <row r="190" spans="1:34" ht="12.75" customHeight="1" x14ac:dyDescent="0.3">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row>
    <row r="191" spans="1:34" ht="12.75" customHeight="1" x14ac:dyDescent="0.3">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row>
    <row r="192" spans="1:34" ht="12.75" customHeight="1" x14ac:dyDescent="0.3">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row>
    <row r="193" spans="1:34" ht="12.75" customHeight="1" x14ac:dyDescent="0.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row>
    <row r="194" spans="1:34" ht="12.75" customHeight="1" x14ac:dyDescent="0.3">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row>
    <row r="195" spans="1:34" ht="12.75" customHeight="1" x14ac:dyDescent="0.3">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row>
    <row r="196" spans="1:34" ht="12.75" customHeight="1" x14ac:dyDescent="0.3">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row>
    <row r="197" spans="1:34" ht="12.75" customHeight="1" x14ac:dyDescent="0.3">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row>
    <row r="198" spans="1:34" ht="12.75" customHeight="1" x14ac:dyDescent="0.3">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row>
    <row r="199" spans="1:34" ht="12.75" customHeight="1" x14ac:dyDescent="0.3">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row>
    <row r="200" spans="1:34" ht="12.75" customHeight="1" x14ac:dyDescent="0.3">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row>
    <row r="201" spans="1:34" ht="12.75" customHeight="1" x14ac:dyDescent="0.3">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row>
    <row r="202" spans="1:34" ht="12.75" customHeight="1" x14ac:dyDescent="0.3">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row>
    <row r="203" spans="1:34" ht="12.75" customHeight="1" x14ac:dyDescent="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row>
    <row r="204" spans="1:34" ht="12.75" customHeight="1" x14ac:dyDescent="0.3">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row>
    <row r="205" spans="1:34" ht="12.75" customHeight="1" x14ac:dyDescent="0.3">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row>
    <row r="206" spans="1:34" ht="12.75" customHeight="1" x14ac:dyDescent="0.3">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row>
    <row r="207" spans="1:34" ht="12.75" customHeight="1" x14ac:dyDescent="0.3">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row>
    <row r="208" spans="1:34" ht="12.75" customHeight="1" x14ac:dyDescent="0.3">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row>
    <row r="209" spans="1:34" ht="12.75" customHeight="1" x14ac:dyDescent="0.3">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row>
    <row r="210" spans="1:34" ht="12.75" customHeight="1" x14ac:dyDescent="0.3">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row>
    <row r="211" spans="1:34" ht="12.75" customHeight="1" x14ac:dyDescent="0.3">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row>
    <row r="212" spans="1:34" ht="12.75" customHeight="1" x14ac:dyDescent="0.3">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row>
    <row r="213" spans="1:34" ht="12.75" customHeight="1" x14ac:dyDescent="0.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row>
    <row r="214" spans="1:34" ht="12.75" customHeight="1" x14ac:dyDescent="0.3">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row>
    <row r="215" spans="1:34" ht="12.75" customHeight="1" x14ac:dyDescent="0.3">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row>
    <row r="216" spans="1:34" ht="12.75" customHeight="1" x14ac:dyDescent="0.3">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row>
    <row r="217" spans="1:34" ht="12.75" customHeight="1" x14ac:dyDescent="0.3">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row>
    <row r="218" spans="1:34" ht="12.75" customHeight="1" x14ac:dyDescent="0.3">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row>
    <row r="219" spans="1:34" ht="12.75" customHeight="1" x14ac:dyDescent="0.3">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row>
    <row r="220" spans="1:34" ht="12.75" customHeight="1" x14ac:dyDescent="0.3">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row>
    <row r="221" spans="1:34" ht="12.75" customHeight="1" x14ac:dyDescent="0.3">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row>
    <row r="222" spans="1:34" ht="12.75" customHeight="1" x14ac:dyDescent="0.3">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row>
    <row r="223" spans="1:34" ht="12.75" customHeight="1" x14ac:dyDescent="0.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row>
    <row r="224" spans="1:34" ht="12.75" customHeight="1" x14ac:dyDescent="0.3">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row>
    <row r="225" spans="1:34" ht="12.75" customHeight="1" x14ac:dyDescent="0.3">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row>
    <row r="226" spans="1:34" ht="12.75" customHeight="1" x14ac:dyDescent="0.3">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row>
    <row r="227" spans="1:34" ht="12.75" customHeight="1" x14ac:dyDescent="0.3">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row>
    <row r="228" spans="1:34" ht="12.75" customHeight="1" x14ac:dyDescent="0.3">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row>
    <row r="229" spans="1:34" ht="12.75" customHeight="1" x14ac:dyDescent="0.3">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row>
    <row r="230" spans="1:34" ht="12.75" customHeight="1" x14ac:dyDescent="0.3">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row>
    <row r="231" spans="1:34" ht="12.75" customHeight="1" x14ac:dyDescent="0.3">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row>
    <row r="232" spans="1:34" ht="12.75" customHeight="1" x14ac:dyDescent="0.3">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row>
    <row r="233" spans="1:34" ht="12.75" customHeight="1" x14ac:dyDescent="0.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row>
    <row r="234" spans="1:34" ht="12.75" customHeight="1" x14ac:dyDescent="0.3">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row>
    <row r="235" spans="1:34" ht="12.75" customHeight="1" x14ac:dyDescent="0.3">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row>
    <row r="236" spans="1:34" ht="12.75" customHeight="1" x14ac:dyDescent="0.3">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row>
    <row r="237" spans="1:34" ht="12.75" customHeight="1" x14ac:dyDescent="0.3">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row>
    <row r="238" spans="1:34" ht="12.75" customHeight="1" x14ac:dyDescent="0.3">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row>
    <row r="239" spans="1:34" ht="12.75" customHeight="1" x14ac:dyDescent="0.3">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row>
    <row r="240" spans="1:34" ht="12.75" customHeight="1" x14ac:dyDescent="0.3">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row>
    <row r="241" spans="1:34" ht="12.75" customHeight="1" x14ac:dyDescent="0.3">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row>
    <row r="242" spans="1:34" ht="12.75" customHeight="1" x14ac:dyDescent="0.3">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row>
    <row r="243" spans="1:34" ht="12.75" customHeight="1" x14ac:dyDescent="0.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row>
    <row r="244" spans="1:34" ht="12.75" customHeight="1" x14ac:dyDescent="0.3">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row>
    <row r="245" spans="1:34" ht="12.75" customHeight="1" x14ac:dyDescent="0.3">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row>
    <row r="246" spans="1:34" ht="12.75" customHeight="1" x14ac:dyDescent="0.3">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row>
    <row r="247" spans="1:34" ht="12.75" customHeight="1" x14ac:dyDescent="0.3">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row>
    <row r="248" spans="1:34" ht="12.75" customHeight="1" x14ac:dyDescent="0.3">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row>
    <row r="249" spans="1:34" ht="12.75" customHeight="1" x14ac:dyDescent="0.3">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row>
    <row r="250" spans="1:34" ht="12.75" customHeight="1" x14ac:dyDescent="0.3">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row>
    <row r="251" spans="1:34" ht="12.75" customHeight="1" x14ac:dyDescent="0.3">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row>
    <row r="252" spans="1:34" ht="12.75" customHeight="1" x14ac:dyDescent="0.3">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row>
    <row r="253" spans="1:34" ht="12.75" customHeight="1" x14ac:dyDescent="0.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row>
    <row r="254" spans="1:34" ht="12.75" customHeight="1" x14ac:dyDescent="0.3">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row>
    <row r="255" spans="1:34" ht="12.75" customHeight="1" x14ac:dyDescent="0.3">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row>
    <row r="256" spans="1:34" ht="12.75" customHeight="1" x14ac:dyDescent="0.3">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row>
    <row r="257" spans="1:34" ht="12.75" customHeight="1" x14ac:dyDescent="0.3">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row>
    <row r="258" spans="1:34" ht="12.75" customHeight="1" x14ac:dyDescent="0.3">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row>
    <row r="259" spans="1:34" ht="12.75" customHeight="1" x14ac:dyDescent="0.3">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row>
    <row r="260" spans="1:34" ht="12.75" customHeight="1" x14ac:dyDescent="0.3">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row>
    <row r="261" spans="1:34" ht="12.75" customHeight="1" x14ac:dyDescent="0.3">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row>
    <row r="262" spans="1:34" ht="12.75" customHeight="1" x14ac:dyDescent="0.3">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row>
    <row r="263" spans="1:34" ht="12.75" customHeight="1" x14ac:dyDescent="0.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row>
    <row r="264" spans="1:34" ht="12.75" customHeight="1" x14ac:dyDescent="0.3">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row>
    <row r="265" spans="1:34" ht="12.75" customHeight="1" x14ac:dyDescent="0.3">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row>
    <row r="266" spans="1:34" ht="12.75" customHeight="1" x14ac:dyDescent="0.3">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row>
    <row r="267" spans="1:34" ht="12.75" customHeight="1" x14ac:dyDescent="0.3">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row>
    <row r="268" spans="1:34" ht="12.75" customHeight="1" x14ac:dyDescent="0.3">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row>
    <row r="269" spans="1:34" ht="12.75" customHeight="1" x14ac:dyDescent="0.3">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row>
    <row r="270" spans="1:34" ht="12.75" customHeight="1" x14ac:dyDescent="0.3">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row>
    <row r="271" spans="1:34" ht="12.75" customHeight="1" x14ac:dyDescent="0.3">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row>
    <row r="272" spans="1:34" ht="12.75" customHeight="1" x14ac:dyDescent="0.3">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row>
    <row r="273" spans="1:34" ht="12.75" customHeight="1" x14ac:dyDescent="0.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row>
    <row r="274" spans="1:34" ht="12.75" customHeight="1" x14ac:dyDescent="0.3">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row>
    <row r="275" spans="1:34" ht="12.75" customHeight="1" x14ac:dyDescent="0.3">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row>
    <row r="276" spans="1:34" ht="12.75" customHeight="1" x14ac:dyDescent="0.3">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row>
    <row r="277" spans="1:34" ht="12.75" customHeight="1" x14ac:dyDescent="0.3">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row>
    <row r="278" spans="1:34" ht="12.75" customHeight="1" x14ac:dyDescent="0.3">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row>
    <row r="279" spans="1:34" ht="12.75" customHeight="1" x14ac:dyDescent="0.3">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row>
    <row r="280" spans="1:34" ht="12.75" customHeight="1" x14ac:dyDescent="0.3">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row>
    <row r="281" spans="1:34" ht="12.75" customHeight="1" x14ac:dyDescent="0.3">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row>
    <row r="282" spans="1:34" ht="12.75" customHeight="1" x14ac:dyDescent="0.3">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row>
    <row r="283" spans="1:34" ht="12.75" customHeight="1" x14ac:dyDescent="0.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row>
    <row r="284" spans="1:34" ht="12.75" customHeight="1" x14ac:dyDescent="0.3">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row>
    <row r="285" spans="1:34" ht="12.75" customHeight="1" x14ac:dyDescent="0.3">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row>
    <row r="286" spans="1:34" ht="12.75" customHeight="1" x14ac:dyDescent="0.3">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row>
    <row r="287" spans="1:34" ht="12.75" customHeight="1" x14ac:dyDescent="0.3">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row>
    <row r="288" spans="1:34" ht="12.75" customHeight="1" x14ac:dyDescent="0.3">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row>
    <row r="289" spans="1:34" ht="12.75" customHeight="1" x14ac:dyDescent="0.3">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row>
    <row r="290" spans="1:34" ht="12.75" customHeight="1" x14ac:dyDescent="0.3">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row>
    <row r="291" spans="1:34" ht="12.75" customHeight="1" x14ac:dyDescent="0.3">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row>
    <row r="292" spans="1:34" ht="12.75" customHeight="1" x14ac:dyDescent="0.3">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row>
    <row r="293" spans="1:34" ht="12.75" customHeight="1" x14ac:dyDescent="0.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row>
    <row r="294" spans="1:34" ht="12.75" customHeight="1" x14ac:dyDescent="0.3">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row>
    <row r="295" spans="1:34" ht="12.75" customHeight="1" x14ac:dyDescent="0.3">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row>
    <row r="296" spans="1:34" ht="12.75" customHeight="1" x14ac:dyDescent="0.3">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row>
    <row r="297" spans="1:34" ht="12.75" customHeight="1" x14ac:dyDescent="0.3">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row>
    <row r="298" spans="1:34" ht="12.75" customHeight="1" x14ac:dyDescent="0.3">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row>
    <row r="299" spans="1:34" ht="12.75" customHeight="1" x14ac:dyDescent="0.3">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row>
    <row r="300" spans="1:34" ht="12.75" customHeight="1" x14ac:dyDescent="0.3">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row>
    <row r="301" spans="1:34" ht="12.75" customHeight="1" x14ac:dyDescent="0.3">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row>
    <row r="302" spans="1:34" ht="12.75" customHeight="1" x14ac:dyDescent="0.3">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row>
    <row r="303" spans="1:34" ht="12.75" customHeight="1" x14ac:dyDescent="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row>
    <row r="304" spans="1:34" ht="12.75" customHeight="1" x14ac:dyDescent="0.3">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row>
    <row r="305" spans="1:34" ht="12.75" customHeight="1" x14ac:dyDescent="0.3">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row>
    <row r="306" spans="1:34" ht="12.75" customHeight="1" x14ac:dyDescent="0.3">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row>
    <row r="307" spans="1:34" ht="12.75" customHeight="1" x14ac:dyDescent="0.3">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row>
    <row r="308" spans="1:34" ht="12.75" customHeight="1" x14ac:dyDescent="0.3">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row>
    <row r="309" spans="1:34" ht="12.75" customHeight="1" x14ac:dyDescent="0.3">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row>
    <row r="310" spans="1:34" ht="12.75" customHeight="1" x14ac:dyDescent="0.3">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row>
    <row r="311" spans="1:34" ht="12.75" customHeight="1" x14ac:dyDescent="0.3">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row>
    <row r="312" spans="1:34" ht="12.75" customHeight="1" x14ac:dyDescent="0.3">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row>
    <row r="313" spans="1:34" ht="12.75" customHeight="1" x14ac:dyDescent="0.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row>
    <row r="314" spans="1:34" ht="12.75" customHeight="1" x14ac:dyDescent="0.3">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row>
    <row r="315" spans="1:34" ht="12.75" customHeight="1" x14ac:dyDescent="0.3">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row>
    <row r="316" spans="1:34" ht="12.75" customHeight="1" x14ac:dyDescent="0.3">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row>
    <row r="317" spans="1:34" ht="12.75" customHeight="1" x14ac:dyDescent="0.3">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row>
    <row r="318" spans="1:34" ht="12.75" customHeight="1" x14ac:dyDescent="0.3">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row>
    <row r="319" spans="1:34" ht="12.75" customHeight="1" x14ac:dyDescent="0.3">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row>
    <row r="320" spans="1:34" ht="12.75" customHeight="1" x14ac:dyDescent="0.3">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row>
    <row r="321" spans="1:34" ht="12.75" customHeight="1" x14ac:dyDescent="0.3">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row>
    <row r="322" spans="1:34" ht="12.75" customHeight="1" x14ac:dyDescent="0.3">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row>
    <row r="323" spans="1:34" ht="12.75" customHeight="1" x14ac:dyDescent="0.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row>
    <row r="324" spans="1:34" ht="12.75" customHeight="1" x14ac:dyDescent="0.3">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row>
    <row r="325" spans="1:34" ht="12.75" customHeight="1" x14ac:dyDescent="0.3">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row>
    <row r="326" spans="1:34" ht="12.75" customHeight="1" x14ac:dyDescent="0.3">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row>
    <row r="327" spans="1:34" ht="12.75" customHeight="1" x14ac:dyDescent="0.3">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row>
    <row r="328" spans="1:34" ht="12.75" customHeight="1" x14ac:dyDescent="0.3">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row>
    <row r="329" spans="1:34" ht="12.75" customHeight="1" x14ac:dyDescent="0.3">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row>
    <row r="330" spans="1:34" ht="12.75" customHeight="1" x14ac:dyDescent="0.3">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row>
    <row r="331" spans="1:34" ht="12.75" customHeight="1" x14ac:dyDescent="0.3">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row>
    <row r="332" spans="1:34" ht="12.75" customHeight="1" x14ac:dyDescent="0.3">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row>
    <row r="333" spans="1:34" ht="12.75" customHeight="1" x14ac:dyDescent="0.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row>
    <row r="334" spans="1:34" ht="12.75" customHeight="1" x14ac:dyDescent="0.3">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row>
    <row r="335" spans="1:34" ht="12.75" customHeight="1" x14ac:dyDescent="0.3">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row>
    <row r="336" spans="1:34" ht="12.75" customHeight="1" x14ac:dyDescent="0.3">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row>
    <row r="337" spans="1:34" ht="12.75" customHeight="1" x14ac:dyDescent="0.3">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row>
    <row r="338" spans="1:34" ht="12.75" customHeight="1" x14ac:dyDescent="0.3">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row>
    <row r="339" spans="1:34" ht="12.75" customHeight="1" x14ac:dyDescent="0.3">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row>
    <row r="340" spans="1:34" ht="12.75" customHeight="1" x14ac:dyDescent="0.3">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row>
    <row r="341" spans="1:34" ht="12.75" customHeight="1" x14ac:dyDescent="0.3">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row>
    <row r="342" spans="1:34" ht="12.75" customHeight="1" x14ac:dyDescent="0.3">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row>
    <row r="343" spans="1:34" ht="12.75" customHeight="1" x14ac:dyDescent="0.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row>
    <row r="344" spans="1:34" ht="12.75" customHeight="1" x14ac:dyDescent="0.3">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row>
    <row r="345" spans="1:34" ht="12.75" customHeight="1" x14ac:dyDescent="0.3">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row>
    <row r="346" spans="1:34" ht="12.75" customHeight="1" x14ac:dyDescent="0.3">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row>
    <row r="347" spans="1:34" ht="12.75" customHeight="1" x14ac:dyDescent="0.3">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row>
    <row r="348" spans="1:34" ht="12.75" customHeight="1" x14ac:dyDescent="0.3">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row>
    <row r="349" spans="1:34" ht="12.75" customHeight="1" x14ac:dyDescent="0.3">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row>
    <row r="350" spans="1:34" ht="12.75" customHeight="1" x14ac:dyDescent="0.3">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row>
    <row r="351" spans="1:34" ht="12.75" customHeight="1" x14ac:dyDescent="0.3">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row>
    <row r="352" spans="1:34" ht="12.75" customHeight="1" x14ac:dyDescent="0.3">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row>
    <row r="353" spans="1:34" ht="12.75" customHeight="1" x14ac:dyDescent="0.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row>
    <row r="354" spans="1:34" ht="12.75" customHeight="1" x14ac:dyDescent="0.3">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row>
    <row r="355" spans="1:34" ht="12.75" customHeight="1" x14ac:dyDescent="0.3">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row>
    <row r="356" spans="1:34" ht="12.75" customHeight="1" x14ac:dyDescent="0.3">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row>
    <row r="357" spans="1:34" ht="12.75" customHeight="1" x14ac:dyDescent="0.3">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row>
    <row r="358" spans="1:34" ht="12.75" customHeight="1" x14ac:dyDescent="0.3">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row>
    <row r="359" spans="1:34" ht="12.75" customHeight="1" x14ac:dyDescent="0.3">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row>
    <row r="360" spans="1:34" ht="12.75" customHeight="1" x14ac:dyDescent="0.3">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row>
    <row r="361" spans="1:34" ht="12.75" customHeight="1" x14ac:dyDescent="0.3">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row>
    <row r="362" spans="1:34" ht="12.75" customHeight="1" x14ac:dyDescent="0.3">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row>
    <row r="363" spans="1:34" ht="12.75" customHeight="1" x14ac:dyDescent="0.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row>
    <row r="364" spans="1:34" ht="12.75" customHeight="1" x14ac:dyDescent="0.3">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row>
    <row r="365" spans="1:34" ht="12.75" customHeight="1" x14ac:dyDescent="0.3">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row>
    <row r="366" spans="1:34" ht="12.75" customHeight="1" x14ac:dyDescent="0.3">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row>
    <row r="367" spans="1:34" ht="12.75" customHeight="1" x14ac:dyDescent="0.3">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row>
    <row r="368" spans="1:34" ht="12.75" customHeight="1" x14ac:dyDescent="0.3">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row>
    <row r="369" spans="1:34" ht="12.75" customHeight="1" x14ac:dyDescent="0.3">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row>
    <row r="370" spans="1:34" ht="12.75" customHeight="1" x14ac:dyDescent="0.3">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row>
    <row r="371" spans="1:34" ht="12.75" customHeight="1" x14ac:dyDescent="0.3">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row>
    <row r="372" spans="1:34" ht="12.75" customHeight="1" x14ac:dyDescent="0.3">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row>
    <row r="373" spans="1:34" ht="12.75" customHeight="1" x14ac:dyDescent="0.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row>
    <row r="374" spans="1:34" ht="12.75" customHeight="1" x14ac:dyDescent="0.3">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row>
    <row r="375" spans="1:34" ht="12.75" customHeight="1" x14ac:dyDescent="0.3">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row>
    <row r="376" spans="1:34" ht="12.75" customHeight="1" x14ac:dyDescent="0.3">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row>
    <row r="377" spans="1:34" ht="12.75" customHeight="1" x14ac:dyDescent="0.3">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row>
    <row r="378" spans="1:34" ht="12.75" customHeight="1" x14ac:dyDescent="0.3">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row>
    <row r="379" spans="1:34" ht="12.75" customHeight="1" x14ac:dyDescent="0.3">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row>
    <row r="380" spans="1:34" ht="12.75" customHeight="1" x14ac:dyDescent="0.3">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row>
    <row r="381" spans="1:34" ht="12.75" customHeight="1" x14ac:dyDescent="0.3">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row>
    <row r="382" spans="1:34" ht="12.75" customHeight="1" x14ac:dyDescent="0.3">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row>
    <row r="383" spans="1:34" ht="12.75" customHeight="1" x14ac:dyDescent="0.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row>
    <row r="384" spans="1:34" ht="12.75" customHeight="1" x14ac:dyDescent="0.3">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row>
    <row r="385" spans="1:34" ht="12.75" customHeight="1" x14ac:dyDescent="0.3">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row>
    <row r="386" spans="1:34" ht="12.75" customHeight="1" x14ac:dyDescent="0.3">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row>
    <row r="387" spans="1:34" ht="12.75" customHeight="1" x14ac:dyDescent="0.3">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row>
    <row r="388" spans="1:34" ht="12.75" customHeight="1" x14ac:dyDescent="0.3">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row>
    <row r="389" spans="1:34" ht="12.75" customHeight="1" x14ac:dyDescent="0.3">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row>
    <row r="390" spans="1:34" ht="12.75" customHeight="1" x14ac:dyDescent="0.3">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row>
    <row r="391" spans="1:34" ht="12.75" customHeight="1" x14ac:dyDescent="0.3">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row>
    <row r="392" spans="1:34" ht="12.75" customHeight="1" x14ac:dyDescent="0.3">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row>
    <row r="393" spans="1:34" ht="12.75" customHeight="1" x14ac:dyDescent="0.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row>
    <row r="394" spans="1:34" ht="12.75" customHeight="1" x14ac:dyDescent="0.3">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row>
    <row r="395" spans="1:34" ht="12.75" customHeight="1" x14ac:dyDescent="0.3">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row>
    <row r="396" spans="1:34" ht="12.75" customHeight="1" x14ac:dyDescent="0.3">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row>
    <row r="397" spans="1:34" ht="12.75" customHeight="1" x14ac:dyDescent="0.3">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row>
    <row r="398" spans="1:34" ht="12.75" customHeight="1" x14ac:dyDescent="0.3">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row>
    <row r="399" spans="1:34" ht="12.75" customHeight="1" x14ac:dyDescent="0.3">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row>
    <row r="400" spans="1:34" ht="12.75" customHeight="1" x14ac:dyDescent="0.3">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row>
    <row r="401" spans="1:34" ht="12.75" customHeight="1" x14ac:dyDescent="0.3">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row>
    <row r="402" spans="1:34" ht="12.75" customHeight="1" x14ac:dyDescent="0.3">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row>
    <row r="403" spans="1:34" ht="12.75" customHeight="1" x14ac:dyDescent="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row>
    <row r="404" spans="1:34" ht="12.75" customHeight="1" x14ac:dyDescent="0.3">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row>
    <row r="405" spans="1:34" ht="12.75" customHeight="1" x14ac:dyDescent="0.3">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row>
    <row r="406" spans="1:34" ht="12.75" customHeight="1" x14ac:dyDescent="0.3">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row>
    <row r="407" spans="1:34" ht="12.75" customHeight="1" x14ac:dyDescent="0.3">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row>
    <row r="408" spans="1:34" ht="12.75" customHeight="1" x14ac:dyDescent="0.3">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row>
    <row r="409" spans="1:34" ht="12.75" customHeight="1" x14ac:dyDescent="0.3">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row>
    <row r="410" spans="1:34" ht="12.75" customHeight="1" x14ac:dyDescent="0.3">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row>
    <row r="411" spans="1:34" ht="12.75" customHeight="1" x14ac:dyDescent="0.3">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row>
    <row r="412" spans="1:34" ht="12.75" customHeight="1" x14ac:dyDescent="0.3">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row>
    <row r="413" spans="1:34" ht="12.75" customHeight="1" x14ac:dyDescent="0.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row>
    <row r="414" spans="1:34" ht="12.75" customHeight="1" x14ac:dyDescent="0.3">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row>
    <row r="415" spans="1:34" ht="12.75" customHeight="1" x14ac:dyDescent="0.3">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row>
    <row r="416" spans="1:34" ht="12.75" customHeight="1" x14ac:dyDescent="0.3">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row>
    <row r="417" spans="1:34" ht="12.75" customHeight="1" x14ac:dyDescent="0.3">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row>
    <row r="418" spans="1:34" ht="12.75" customHeight="1" x14ac:dyDescent="0.3">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row>
    <row r="419" spans="1:34" ht="12.75" customHeight="1" x14ac:dyDescent="0.3">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row>
    <row r="420" spans="1:34" ht="12.75" customHeight="1" x14ac:dyDescent="0.3">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row>
    <row r="421" spans="1:34" ht="12.75" customHeight="1" x14ac:dyDescent="0.3">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row>
    <row r="422" spans="1:34" ht="12.75" customHeight="1" x14ac:dyDescent="0.3">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row>
    <row r="423" spans="1:34" ht="12.75" customHeight="1" x14ac:dyDescent="0.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row>
    <row r="424" spans="1:34" ht="12.75" customHeight="1" x14ac:dyDescent="0.3">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row>
    <row r="425" spans="1:34" ht="12.75" customHeight="1" x14ac:dyDescent="0.3">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row>
    <row r="426" spans="1:34" ht="12.75" customHeight="1" x14ac:dyDescent="0.3">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row>
    <row r="427" spans="1:34" ht="12.75" customHeight="1" x14ac:dyDescent="0.3">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row>
    <row r="428" spans="1:34" ht="12.75" customHeight="1" x14ac:dyDescent="0.3">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row>
    <row r="429" spans="1:34" ht="12.75" customHeight="1" x14ac:dyDescent="0.3">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row>
    <row r="430" spans="1:34" ht="12.75" customHeight="1" x14ac:dyDescent="0.3">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row>
    <row r="431" spans="1:34" ht="12.75" customHeight="1" x14ac:dyDescent="0.3">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row>
    <row r="432" spans="1:34" ht="12.75" customHeight="1" x14ac:dyDescent="0.3">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row>
    <row r="433" spans="1:34" ht="12.75" customHeight="1" x14ac:dyDescent="0.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row>
    <row r="434" spans="1:34" ht="12.75" customHeight="1" x14ac:dyDescent="0.3">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row>
    <row r="435" spans="1:34" ht="12.75" customHeight="1" x14ac:dyDescent="0.3">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row>
    <row r="436" spans="1:34" ht="12.75" customHeight="1" x14ac:dyDescent="0.3">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row>
    <row r="437" spans="1:34" ht="12.75" customHeight="1" x14ac:dyDescent="0.3">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row>
    <row r="438" spans="1:34" ht="12.75" customHeight="1" x14ac:dyDescent="0.3">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row>
    <row r="439" spans="1:34" ht="12.75" customHeight="1" x14ac:dyDescent="0.3">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row>
    <row r="440" spans="1:34" ht="12.75" customHeight="1" x14ac:dyDescent="0.3">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row>
    <row r="441" spans="1:34" ht="12.75" customHeight="1" x14ac:dyDescent="0.3">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row>
    <row r="442" spans="1:34" ht="12.75" customHeight="1" x14ac:dyDescent="0.3">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row>
    <row r="443" spans="1:34" ht="12.75" customHeight="1" x14ac:dyDescent="0.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row>
    <row r="444" spans="1:34" ht="12.75" customHeight="1" x14ac:dyDescent="0.3">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row>
    <row r="445" spans="1:34" ht="12.75" customHeight="1" x14ac:dyDescent="0.3">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row>
    <row r="446" spans="1:34" ht="12.75" customHeight="1" x14ac:dyDescent="0.3">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row>
    <row r="447" spans="1:34" ht="12.75" customHeight="1" x14ac:dyDescent="0.3">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row>
    <row r="448" spans="1:34" ht="12.75" customHeight="1" x14ac:dyDescent="0.3">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row>
    <row r="449" spans="1:34" ht="12.75" customHeight="1" x14ac:dyDescent="0.3">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row>
    <row r="450" spans="1:34" ht="12.75" customHeight="1" x14ac:dyDescent="0.3">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row>
    <row r="451" spans="1:34" ht="12.75" customHeight="1" x14ac:dyDescent="0.3">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row>
    <row r="452" spans="1:34" ht="12.75" customHeight="1" x14ac:dyDescent="0.3">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row>
    <row r="453" spans="1:34" ht="12.75" customHeight="1" x14ac:dyDescent="0.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row>
    <row r="454" spans="1:34" ht="12.75" customHeight="1" x14ac:dyDescent="0.3">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row>
    <row r="455" spans="1:34" ht="12.75" customHeight="1" x14ac:dyDescent="0.3">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row>
    <row r="456" spans="1:34" ht="12.75" customHeight="1" x14ac:dyDescent="0.3">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row>
    <row r="457" spans="1:34" ht="12.75" customHeight="1" x14ac:dyDescent="0.3">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row>
    <row r="458" spans="1:34" ht="12.75" customHeight="1" x14ac:dyDescent="0.3">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row>
    <row r="459" spans="1:34" ht="12.75" customHeight="1" x14ac:dyDescent="0.3">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row>
    <row r="460" spans="1:34" ht="12.75" customHeight="1" x14ac:dyDescent="0.3">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row>
    <row r="461" spans="1:34" ht="12.75" customHeight="1" x14ac:dyDescent="0.3">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row>
    <row r="462" spans="1:34" ht="12.75" customHeight="1" x14ac:dyDescent="0.3">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row>
    <row r="463" spans="1:34" ht="12.75" customHeight="1" x14ac:dyDescent="0.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row>
    <row r="464" spans="1:34" ht="12.75" customHeight="1" x14ac:dyDescent="0.3">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row>
    <row r="465" spans="1:34" ht="12.75" customHeight="1" x14ac:dyDescent="0.3">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row>
    <row r="466" spans="1:34" ht="12.75" customHeight="1" x14ac:dyDescent="0.3">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row>
    <row r="467" spans="1:34" ht="12.75" customHeight="1" x14ac:dyDescent="0.3">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row>
    <row r="468" spans="1:34" ht="12.75" customHeight="1" x14ac:dyDescent="0.3">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row>
    <row r="469" spans="1:34" ht="12.75" customHeight="1" x14ac:dyDescent="0.3">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row>
    <row r="470" spans="1:34" ht="12.75" customHeight="1" x14ac:dyDescent="0.3">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row>
    <row r="471" spans="1:34" ht="12.75" customHeight="1" x14ac:dyDescent="0.3">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row>
    <row r="472" spans="1:34" ht="12.75" customHeight="1" x14ac:dyDescent="0.3">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row>
    <row r="473" spans="1:34" ht="12.75" customHeight="1" x14ac:dyDescent="0.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row>
    <row r="474" spans="1:34" ht="12.75" customHeight="1" x14ac:dyDescent="0.3">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row>
    <row r="475" spans="1:34" ht="12.75" customHeight="1" x14ac:dyDescent="0.3">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row>
    <row r="476" spans="1:34" ht="12.75" customHeight="1" x14ac:dyDescent="0.3">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row>
    <row r="477" spans="1:34" ht="12.75" customHeight="1" x14ac:dyDescent="0.3">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row>
    <row r="478" spans="1:34" ht="12.75" customHeight="1" x14ac:dyDescent="0.3">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row>
    <row r="479" spans="1:34" ht="12.75" customHeight="1" x14ac:dyDescent="0.3">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row>
    <row r="480" spans="1:34" ht="12.75" customHeight="1" x14ac:dyDescent="0.3">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row>
    <row r="481" spans="1:34" ht="12.75" customHeight="1" x14ac:dyDescent="0.3">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row>
    <row r="482" spans="1:34" ht="12.75" customHeight="1" x14ac:dyDescent="0.3">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row>
    <row r="483" spans="1:34" ht="12.75" customHeight="1" x14ac:dyDescent="0.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row>
    <row r="484" spans="1:34" ht="12.75" customHeight="1" x14ac:dyDescent="0.3">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row>
    <row r="485" spans="1:34" ht="12.75" customHeight="1" x14ac:dyDescent="0.3">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row>
    <row r="486" spans="1:34" ht="12.75" customHeight="1" x14ac:dyDescent="0.3">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row>
    <row r="487" spans="1:34" ht="12.75" customHeight="1" x14ac:dyDescent="0.3">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row>
    <row r="488" spans="1:34" ht="12.75" customHeight="1" x14ac:dyDescent="0.3">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row>
    <row r="489" spans="1:34" ht="12.75" customHeight="1" x14ac:dyDescent="0.3">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row>
    <row r="490" spans="1:34" ht="12.75" customHeight="1" x14ac:dyDescent="0.3">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row>
    <row r="491" spans="1:34" ht="12.75" customHeight="1" x14ac:dyDescent="0.3">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row>
    <row r="492" spans="1:34" ht="12.75" customHeight="1" x14ac:dyDescent="0.3">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row>
    <row r="493" spans="1:34" ht="12.75" customHeight="1" x14ac:dyDescent="0.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row>
    <row r="494" spans="1:34" ht="12.75" customHeight="1" x14ac:dyDescent="0.3">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row>
    <row r="495" spans="1:34" ht="12.75" customHeight="1" x14ac:dyDescent="0.3">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row>
    <row r="496" spans="1:34" ht="12.75" customHeight="1" x14ac:dyDescent="0.3">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row>
    <row r="497" spans="1:34" ht="12.75" customHeight="1" x14ac:dyDescent="0.3">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row>
    <row r="498" spans="1:34" ht="12.75" customHeight="1" x14ac:dyDescent="0.3">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row>
    <row r="499" spans="1:34" ht="12.75" customHeight="1" x14ac:dyDescent="0.3">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row>
    <row r="500" spans="1:34" ht="12.75" customHeight="1" x14ac:dyDescent="0.3">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row>
    <row r="501" spans="1:34" ht="12.75" customHeight="1" x14ac:dyDescent="0.3">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row>
    <row r="502" spans="1:34" ht="12.75" customHeight="1" x14ac:dyDescent="0.3">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row>
    <row r="503" spans="1:34" ht="12.75" customHeight="1" x14ac:dyDescent="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row>
    <row r="504" spans="1:34" ht="12.75" customHeight="1" x14ac:dyDescent="0.3">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row>
    <row r="505" spans="1:34" ht="12.75" customHeight="1" x14ac:dyDescent="0.3">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row>
    <row r="506" spans="1:34" ht="12.75" customHeight="1" x14ac:dyDescent="0.3">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row>
    <row r="507" spans="1:34" ht="12.75" customHeight="1" x14ac:dyDescent="0.3">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row>
    <row r="508" spans="1:34" ht="12.75" customHeight="1" x14ac:dyDescent="0.3">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row>
    <row r="509" spans="1:34" ht="12.75" customHeight="1" x14ac:dyDescent="0.3">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row>
    <row r="510" spans="1:34" ht="12.75" customHeight="1" x14ac:dyDescent="0.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row>
    <row r="511" spans="1:34" ht="12.75" customHeight="1" x14ac:dyDescent="0.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row>
    <row r="512" spans="1:34" ht="12.75" customHeight="1" x14ac:dyDescent="0.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row>
    <row r="513" spans="1:34" ht="12.75" customHeight="1" x14ac:dyDescent="0.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row>
    <row r="514" spans="1:34" ht="12.75" customHeight="1" x14ac:dyDescent="0.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row>
    <row r="515" spans="1:34" ht="12.75" customHeight="1" x14ac:dyDescent="0.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row>
    <row r="516" spans="1:34" ht="12.75" customHeight="1" x14ac:dyDescent="0.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row>
    <row r="517" spans="1:34" ht="12.75" customHeight="1" x14ac:dyDescent="0.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row>
    <row r="518" spans="1:34" ht="12.75" customHeight="1" x14ac:dyDescent="0.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row>
    <row r="519" spans="1:34" ht="12.75" customHeight="1" x14ac:dyDescent="0.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row>
    <row r="520" spans="1:34" ht="12.75" customHeight="1" x14ac:dyDescent="0.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row>
    <row r="521" spans="1:34" ht="12.75" customHeight="1" x14ac:dyDescent="0.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row>
    <row r="522" spans="1:34" ht="12.75" customHeight="1" x14ac:dyDescent="0.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row>
    <row r="523" spans="1:34" ht="12.75" customHeight="1" x14ac:dyDescent="0.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row>
    <row r="524" spans="1:34" ht="12.75" customHeight="1" x14ac:dyDescent="0.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row>
    <row r="525" spans="1:34" ht="12.75" customHeight="1" x14ac:dyDescent="0.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row>
    <row r="526" spans="1:34" ht="12.75" customHeight="1" x14ac:dyDescent="0.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row>
    <row r="527" spans="1:34" ht="12.75" customHeight="1" x14ac:dyDescent="0.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row>
    <row r="528" spans="1:34" ht="12.75" customHeight="1" x14ac:dyDescent="0.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row>
    <row r="529" spans="1:34" ht="12.75" customHeight="1" x14ac:dyDescent="0.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row>
    <row r="530" spans="1:34" ht="12.75" customHeight="1" x14ac:dyDescent="0.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row>
    <row r="531" spans="1:34" ht="12.75" customHeight="1" x14ac:dyDescent="0.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row>
    <row r="532" spans="1:34" ht="12.75" customHeight="1" x14ac:dyDescent="0.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row>
    <row r="533" spans="1:34" ht="12.75" customHeight="1" x14ac:dyDescent="0.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row>
    <row r="534" spans="1:34" ht="12.75" customHeight="1" x14ac:dyDescent="0.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row>
    <row r="535" spans="1:34" ht="12.75" customHeight="1" x14ac:dyDescent="0.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row>
    <row r="536" spans="1:34" ht="12.75" customHeight="1" x14ac:dyDescent="0.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row>
    <row r="537" spans="1:34" ht="12.75" customHeight="1" x14ac:dyDescent="0.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row>
    <row r="538" spans="1:34" ht="12.75" customHeight="1" x14ac:dyDescent="0.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row>
    <row r="539" spans="1:34" ht="12.75" customHeight="1" x14ac:dyDescent="0.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row>
    <row r="540" spans="1:34" ht="12.75" customHeight="1" x14ac:dyDescent="0.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row>
    <row r="541" spans="1:34" ht="12.75" customHeight="1" x14ac:dyDescent="0.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row>
    <row r="542" spans="1:34" ht="12.75" customHeight="1" x14ac:dyDescent="0.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row>
    <row r="543" spans="1:34" ht="12.75" customHeight="1" x14ac:dyDescent="0.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row>
    <row r="544" spans="1:34" ht="12.75" customHeight="1" x14ac:dyDescent="0.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row>
    <row r="545" spans="1:34" ht="12.75" customHeight="1" x14ac:dyDescent="0.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row>
    <row r="546" spans="1:34" ht="12.75" customHeight="1" x14ac:dyDescent="0.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row>
    <row r="547" spans="1:34" ht="12.75" customHeight="1" x14ac:dyDescent="0.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row>
    <row r="548" spans="1:34" ht="12.75" customHeight="1" x14ac:dyDescent="0.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row>
    <row r="549" spans="1:34" ht="12.75" customHeight="1" x14ac:dyDescent="0.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row>
    <row r="550" spans="1:34" ht="12.75" customHeight="1" x14ac:dyDescent="0.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row>
    <row r="551" spans="1:34" ht="12.75" customHeight="1" x14ac:dyDescent="0.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row>
    <row r="552" spans="1:34" ht="12.75" customHeight="1" x14ac:dyDescent="0.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row>
    <row r="553" spans="1:34" ht="12.75" customHeight="1" x14ac:dyDescent="0.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row>
    <row r="554" spans="1:34" ht="12.75" customHeight="1" x14ac:dyDescent="0.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row>
    <row r="555" spans="1:34" ht="12.75" customHeight="1" x14ac:dyDescent="0.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row>
    <row r="556" spans="1:34" ht="12.75" customHeight="1" x14ac:dyDescent="0.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row>
    <row r="557" spans="1:34" ht="12.75" customHeight="1" x14ac:dyDescent="0.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row>
    <row r="558" spans="1:34" ht="12.75" customHeight="1" x14ac:dyDescent="0.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row>
    <row r="559" spans="1:34" ht="12.75" customHeight="1" x14ac:dyDescent="0.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row>
    <row r="560" spans="1:34" ht="12.75" customHeight="1" x14ac:dyDescent="0.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row>
    <row r="561" spans="1:34" ht="12.75" customHeight="1" x14ac:dyDescent="0.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row>
    <row r="562" spans="1:34" ht="12.75" customHeight="1" x14ac:dyDescent="0.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row>
    <row r="563" spans="1:34" ht="12.75" customHeight="1" x14ac:dyDescent="0.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row>
    <row r="564" spans="1:34" ht="12.75" customHeight="1" x14ac:dyDescent="0.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row>
    <row r="565" spans="1:34" ht="12.75" customHeight="1" x14ac:dyDescent="0.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row>
    <row r="566" spans="1:34" ht="12.75" customHeight="1" x14ac:dyDescent="0.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row>
    <row r="567" spans="1:34" ht="12.75" customHeight="1" x14ac:dyDescent="0.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row>
    <row r="568" spans="1:34" ht="12.75" customHeight="1" x14ac:dyDescent="0.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row>
    <row r="569" spans="1:34" ht="12.75" customHeight="1" x14ac:dyDescent="0.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row>
    <row r="570" spans="1:34" ht="12.75" customHeight="1" x14ac:dyDescent="0.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row>
    <row r="571" spans="1:34" ht="12.75" customHeight="1" x14ac:dyDescent="0.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row>
    <row r="572" spans="1:34" ht="12.75" customHeight="1" x14ac:dyDescent="0.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row>
    <row r="573" spans="1:34" ht="12.75" customHeight="1" x14ac:dyDescent="0.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row>
    <row r="574" spans="1:34" ht="12.75" customHeight="1" x14ac:dyDescent="0.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row>
    <row r="575" spans="1:34" ht="12.75" customHeight="1" x14ac:dyDescent="0.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row>
    <row r="576" spans="1:34" ht="12.75" customHeight="1" x14ac:dyDescent="0.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row>
    <row r="577" spans="1:34" ht="12.75" customHeight="1" x14ac:dyDescent="0.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row>
    <row r="578" spans="1:34" ht="12.75" customHeight="1" x14ac:dyDescent="0.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row>
    <row r="579" spans="1:34" ht="12.75" customHeight="1" x14ac:dyDescent="0.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row>
    <row r="580" spans="1:34" ht="12.75" customHeight="1" x14ac:dyDescent="0.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row>
    <row r="581" spans="1:34" ht="12.75" customHeight="1" x14ac:dyDescent="0.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row>
    <row r="582" spans="1:34" ht="12.75" customHeight="1" x14ac:dyDescent="0.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row>
    <row r="583" spans="1:34" ht="12.75" customHeight="1" x14ac:dyDescent="0.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row>
    <row r="584" spans="1:34" ht="12.75" customHeight="1" x14ac:dyDescent="0.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row>
    <row r="585" spans="1:34" ht="12.75" customHeight="1" x14ac:dyDescent="0.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row>
    <row r="586" spans="1:34" ht="12.75" customHeight="1" x14ac:dyDescent="0.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row>
    <row r="587" spans="1:34" ht="12.75" customHeight="1" x14ac:dyDescent="0.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row>
    <row r="588" spans="1:34" ht="12.75" customHeight="1" x14ac:dyDescent="0.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row>
    <row r="589" spans="1:34" ht="12.75" customHeight="1" x14ac:dyDescent="0.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row>
    <row r="590" spans="1:34" ht="12.75" customHeight="1" x14ac:dyDescent="0.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row>
    <row r="591" spans="1:34" ht="12.75" customHeight="1" x14ac:dyDescent="0.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row>
    <row r="592" spans="1:34" ht="12.75" customHeight="1" x14ac:dyDescent="0.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row>
    <row r="593" spans="1:34" ht="12.75" customHeight="1" x14ac:dyDescent="0.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row>
    <row r="594" spans="1:34" ht="12.75" customHeight="1" x14ac:dyDescent="0.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row>
    <row r="595" spans="1:34" ht="12.75" customHeight="1" x14ac:dyDescent="0.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row>
    <row r="596" spans="1:34" ht="12.75" customHeight="1" x14ac:dyDescent="0.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row>
    <row r="597" spans="1:34" ht="12.75" customHeight="1" x14ac:dyDescent="0.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row>
    <row r="598" spans="1:34" ht="12.75" customHeight="1" x14ac:dyDescent="0.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row>
    <row r="599" spans="1:34" ht="12.75" customHeight="1" x14ac:dyDescent="0.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row>
    <row r="600" spans="1:34" ht="12.75" customHeight="1" x14ac:dyDescent="0.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row>
    <row r="601" spans="1:34" ht="12.75" customHeight="1" x14ac:dyDescent="0.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row>
    <row r="602" spans="1:34" ht="12.75" customHeight="1" x14ac:dyDescent="0.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row>
    <row r="603" spans="1:34" ht="12.75" customHeight="1" x14ac:dyDescent="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row>
    <row r="604" spans="1:34" ht="12.75" customHeight="1" x14ac:dyDescent="0.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row>
    <row r="605" spans="1:34" ht="12.75" customHeight="1" x14ac:dyDescent="0.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row>
    <row r="606" spans="1:34" ht="12.75" customHeight="1" x14ac:dyDescent="0.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row>
    <row r="607" spans="1:34" ht="12.75" customHeight="1" x14ac:dyDescent="0.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row>
    <row r="608" spans="1:34" ht="12.75" customHeight="1" x14ac:dyDescent="0.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row>
    <row r="609" spans="1:34" ht="12.75" customHeight="1" x14ac:dyDescent="0.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row>
    <row r="610" spans="1:34" ht="12.75" customHeight="1" x14ac:dyDescent="0.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row>
    <row r="611" spans="1:34" ht="12.75" customHeight="1" x14ac:dyDescent="0.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row>
    <row r="612" spans="1:34" ht="12.75" customHeight="1" x14ac:dyDescent="0.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row>
    <row r="613" spans="1:34" ht="12.75" customHeight="1" x14ac:dyDescent="0.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row>
    <row r="614" spans="1:34" ht="12.75" customHeight="1" x14ac:dyDescent="0.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row>
    <row r="615" spans="1:34" ht="12.75" customHeight="1" x14ac:dyDescent="0.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row>
    <row r="616" spans="1:34" ht="12.75" customHeight="1" x14ac:dyDescent="0.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row>
    <row r="617" spans="1:34" ht="12.75" customHeight="1" x14ac:dyDescent="0.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row>
    <row r="618" spans="1:34" ht="12.75" customHeight="1" x14ac:dyDescent="0.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row>
    <row r="619" spans="1:34" ht="12.75" customHeight="1" x14ac:dyDescent="0.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row>
    <row r="620" spans="1:34" ht="12.75" customHeight="1" x14ac:dyDescent="0.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row>
    <row r="621" spans="1:34" ht="12.75" customHeight="1" x14ac:dyDescent="0.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row>
    <row r="622" spans="1:34" ht="12.75" customHeight="1" x14ac:dyDescent="0.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row>
    <row r="623" spans="1:34" ht="12.75" customHeight="1" x14ac:dyDescent="0.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row>
    <row r="624" spans="1:34" ht="12.75" customHeight="1" x14ac:dyDescent="0.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row>
    <row r="625" spans="1:34" ht="12.75" customHeight="1" x14ac:dyDescent="0.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row>
    <row r="626" spans="1:34" ht="12.75" customHeight="1" x14ac:dyDescent="0.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row>
    <row r="627" spans="1:34" ht="12.75" customHeight="1" x14ac:dyDescent="0.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row>
    <row r="628" spans="1:34" ht="12.75" customHeight="1" x14ac:dyDescent="0.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row>
    <row r="629" spans="1:34" ht="12.75" customHeight="1" x14ac:dyDescent="0.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row>
    <row r="630" spans="1:34" ht="12.75" customHeight="1" x14ac:dyDescent="0.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row>
    <row r="631" spans="1:34" ht="12.75" customHeight="1" x14ac:dyDescent="0.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row>
    <row r="632" spans="1:34" ht="12.75" customHeight="1" x14ac:dyDescent="0.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row>
    <row r="633" spans="1:34" ht="12.75" customHeight="1" x14ac:dyDescent="0.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row>
    <row r="634" spans="1:34" ht="12.75" customHeight="1" x14ac:dyDescent="0.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row>
    <row r="635" spans="1:34" ht="12.75" customHeight="1" x14ac:dyDescent="0.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row>
    <row r="636" spans="1:34" ht="12.75" customHeight="1" x14ac:dyDescent="0.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row>
    <row r="637" spans="1:34" ht="12.75" customHeight="1" x14ac:dyDescent="0.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row>
    <row r="638" spans="1:34" ht="12.75" customHeight="1" x14ac:dyDescent="0.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row>
    <row r="639" spans="1:34" ht="12.75" customHeight="1" x14ac:dyDescent="0.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row>
    <row r="640" spans="1:34" ht="12.75" customHeight="1" x14ac:dyDescent="0.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row>
    <row r="641" spans="1:34" ht="12.75" customHeight="1" x14ac:dyDescent="0.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row>
    <row r="642" spans="1:34" ht="12.75" customHeight="1" x14ac:dyDescent="0.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row>
    <row r="643" spans="1:34" ht="12.75" customHeight="1" x14ac:dyDescent="0.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row>
    <row r="644" spans="1:34" ht="12.75" customHeight="1" x14ac:dyDescent="0.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row>
    <row r="645" spans="1:34" ht="12.75" customHeight="1" x14ac:dyDescent="0.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row>
    <row r="646" spans="1:34" ht="12.75" customHeight="1" x14ac:dyDescent="0.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row>
    <row r="647" spans="1:34" ht="12.75" customHeight="1" x14ac:dyDescent="0.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row>
    <row r="648" spans="1:34" ht="12.75" customHeight="1" x14ac:dyDescent="0.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row>
    <row r="649" spans="1:34" ht="12.75" customHeight="1" x14ac:dyDescent="0.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row>
    <row r="650" spans="1:34" ht="12.75" customHeight="1" x14ac:dyDescent="0.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row>
    <row r="651" spans="1:34" ht="12.75" customHeight="1" x14ac:dyDescent="0.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row>
    <row r="652" spans="1:34" ht="12.75" customHeight="1" x14ac:dyDescent="0.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row>
    <row r="653" spans="1:34" ht="12.75" customHeight="1" x14ac:dyDescent="0.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row>
    <row r="654" spans="1:34" ht="12.75" customHeight="1" x14ac:dyDescent="0.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row>
    <row r="655" spans="1:34" ht="12.75" customHeight="1" x14ac:dyDescent="0.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row>
    <row r="656" spans="1:34" ht="12.75" customHeight="1" x14ac:dyDescent="0.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row>
    <row r="657" spans="1:34" ht="12.75" customHeight="1" x14ac:dyDescent="0.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row>
    <row r="658" spans="1:34" ht="12.75" customHeight="1" x14ac:dyDescent="0.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row>
    <row r="659" spans="1:34" ht="12.75" customHeight="1" x14ac:dyDescent="0.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row>
    <row r="660" spans="1:34" ht="12.75" customHeight="1" x14ac:dyDescent="0.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row>
    <row r="661" spans="1:34" ht="12.75" customHeight="1" x14ac:dyDescent="0.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row>
    <row r="662" spans="1:34" ht="12.75" customHeight="1" x14ac:dyDescent="0.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row>
    <row r="663" spans="1:34" ht="12.75" customHeight="1" x14ac:dyDescent="0.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row>
    <row r="664" spans="1:34" ht="12.75" customHeight="1" x14ac:dyDescent="0.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row>
    <row r="665" spans="1:34" ht="12.75" customHeight="1" x14ac:dyDescent="0.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row>
    <row r="666" spans="1:34" ht="12.75" customHeight="1" x14ac:dyDescent="0.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row>
    <row r="667" spans="1:34" ht="12.75" customHeight="1" x14ac:dyDescent="0.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row>
    <row r="668" spans="1:34" ht="12.75" customHeight="1" x14ac:dyDescent="0.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row>
    <row r="669" spans="1:34" ht="12.75" customHeight="1" x14ac:dyDescent="0.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row>
    <row r="670" spans="1:34" ht="12.75" customHeight="1" x14ac:dyDescent="0.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row>
    <row r="671" spans="1:34" ht="12.75" customHeight="1" x14ac:dyDescent="0.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row>
    <row r="672" spans="1:34" ht="12.75" customHeight="1" x14ac:dyDescent="0.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row>
    <row r="673" spans="1:34" ht="12.75" customHeight="1" x14ac:dyDescent="0.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row>
    <row r="674" spans="1:34" ht="12.75" customHeight="1" x14ac:dyDescent="0.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row>
    <row r="675" spans="1:34" ht="12.75" customHeight="1" x14ac:dyDescent="0.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row>
    <row r="676" spans="1:34" ht="12.75" customHeight="1" x14ac:dyDescent="0.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row>
    <row r="677" spans="1:34" ht="12.75" customHeight="1" x14ac:dyDescent="0.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row>
    <row r="678" spans="1:34" ht="12.75" customHeight="1" x14ac:dyDescent="0.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row>
    <row r="679" spans="1:34" ht="12.75" customHeight="1" x14ac:dyDescent="0.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row>
    <row r="680" spans="1:34" ht="12.75" customHeight="1" x14ac:dyDescent="0.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row>
    <row r="681" spans="1:34" ht="12.75" customHeight="1" x14ac:dyDescent="0.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row>
    <row r="682" spans="1:34" ht="12.75" customHeight="1" x14ac:dyDescent="0.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row>
    <row r="683" spans="1:34" ht="12.75" customHeight="1" x14ac:dyDescent="0.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row>
    <row r="684" spans="1:34" ht="12.75" customHeight="1" x14ac:dyDescent="0.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row>
    <row r="685" spans="1:34" ht="12.75" customHeight="1" x14ac:dyDescent="0.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row>
    <row r="686" spans="1:34" ht="12.75" customHeight="1" x14ac:dyDescent="0.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row>
    <row r="687" spans="1:34" ht="12.75" customHeight="1" x14ac:dyDescent="0.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row>
    <row r="688" spans="1:34" ht="12.75" customHeight="1" x14ac:dyDescent="0.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row>
    <row r="689" spans="1:34" ht="12.75" customHeight="1" x14ac:dyDescent="0.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row>
    <row r="690" spans="1:34" ht="12.75" customHeight="1" x14ac:dyDescent="0.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row>
    <row r="691" spans="1:34" ht="12.75" customHeight="1" x14ac:dyDescent="0.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row>
    <row r="692" spans="1:34" ht="12.75" customHeight="1" x14ac:dyDescent="0.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row>
    <row r="693" spans="1:34" ht="12.75" customHeight="1" x14ac:dyDescent="0.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row>
    <row r="694" spans="1:34" ht="12.75" customHeight="1" x14ac:dyDescent="0.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row>
    <row r="695" spans="1:34" ht="12.75" customHeight="1" x14ac:dyDescent="0.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row>
    <row r="696" spans="1:34" ht="12.75" customHeight="1" x14ac:dyDescent="0.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row>
    <row r="697" spans="1:34" ht="12.75" customHeight="1" x14ac:dyDescent="0.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row>
    <row r="698" spans="1:34" ht="12.75" customHeight="1" x14ac:dyDescent="0.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row>
    <row r="699" spans="1:34" ht="12.75" customHeight="1" x14ac:dyDescent="0.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row>
    <row r="700" spans="1:34" ht="12.75" customHeight="1" x14ac:dyDescent="0.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row>
    <row r="701" spans="1:34" ht="12.75" customHeight="1" x14ac:dyDescent="0.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row>
    <row r="702" spans="1:34" ht="12.75" customHeight="1" x14ac:dyDescent="0.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row>
    <row r="703" spans="1:34" ht="12.75" customHeight="1" x14ac:dyDescent="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row>
    <row r="704" spans="1:34" ht="12.75" customHeight="1" x14ac:dyDescent="0.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row>
    <row r="705" spans="1:34" ht="12.75" customHeight="1" x14ac:dyDescent="0.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row>
    <row r="706" spans="1:34" ht="12.75" customHeight="1" x14ac:dyDescent="0.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row>
    <row r="707" spans="1:34" ht="12.75" customHeight="1" x14ac:dyDescent="0.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row>
    <row r="708" spans="1:34" ht="12.75" customHeight="1" x14ac:dyDescent="0.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row>
    <row r="709" spans="1:34" ht="12.75" customHeight="1" x14ac:dyDescent="0.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row>
    <row r="710" spans="1:34" ht="12.75" customHeight="1" x14ac:dyDescent="0.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row>
    <row r="711" spans="1:34" ht="12.75" customHeight="1" x14ac:dyDescent="0.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row>
    <row r="712" spans="1:34" ht="12.75" customHeight="1" x14ac:dyDescent="0.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row>
    <row r="713" spans="1:34" ht="12.75" customHeight="1" x14ac:dyDescent="0.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row>
    <row r="714" spans="1:34" ht="12.75" customHeight="1" x14ac:dyDescent="0.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row>
    <row r="715" spans="1:34" ht="12.75" customHeight="1" x14ac:dyDescent="0.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row>
    <row r="716" spans="1:34" ht="12.75" customHeight="1" x14ac:dyDescent="0.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row>
    <row r="717" spans="1:34" ht="12.75" customHeight="1" x14ac:dyDescent="0.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row>
    <row r="718" spans="1:34" ht="12.75" customHeight="1" x14ac:dyDescent="0.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row>
    <row r="719" spans="1:34" ht="12.75" customHeight="1" x14ac:dyDescent="0.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row>
    <row r="720" spans="1:34" ht="12.75" customHeight="1" x14ac:dyDescent="0.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row>
    <row r="721" spans="1:34" ht="12.75" customHeight="1" x14ac:dyDescent="0.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row>
    <row r="722" spans="1:34" ht="12.75" customHeight="1" x14ac:dyDescent="0.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row>
    <row r="723" spans="1:34" ht="12.75" customHeight="1" x14ac:dyDescent="0.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row>
    <row r="724" spans="1:34" ht="12.75" customHeight="1" x14ac:dyDescent="0.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row>
    <row r="725" spans="1:34" ht="12.75" customHeight="1" x14ac:dyDescent="0.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row>
    <row r="726" spans="1:34" ht="12.75" customHeight="1" x14ac:dyDescent="0.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row>
    <row r="727" spans="1:34" ht="12.75" customHeight="1" x14ac:dyDescent="0.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row>
    <row r="728" spans="1:34" ht="12.75" customHeight="1" x14ac:dyDescent="0.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row>
    <row r="729" spans="1:34" ht="12.75" customHeight="1" x14ac:dyDescent="0.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row>
    <row r="730" spans="1:34" ht="12.75" customHeight="1" x14ac:dyDescent="0.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row>
    <row r="731" spans="1:34" ht="12.75" customHeight="1" x14ac:dyDescent="0.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row>
    <row r="732" spans="1:34" ht="12.75" customHeight="1" x14ac:dyDescent="0.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row>
    <row r="733" spans="1:34" ht="12.75" customHeight="1" x14ac:dyDescent="0.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row>
    <row r="734" spans="1:34" ht="12.75" customHeight="1" x14ac:dyDescent="0.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row>
    <row r="735" spans="1:34" ht="12.75" customHeight="1" x14ac:dyDescent="0.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row>
    <row r="736" spans="1:34" ht="12.75" customHeight="1" x14ac:dyDescent="0.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row>
    <row r="737" spans="1:34" ht="12.75" customHeight="1" x14ac:dyDescent="0.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row>
    <row r="738" spans="1:34" ht="12.75" customHeight="1" x14ac:dyDescent="0.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row>
    <row r="739" spans="1:34" ht="12.75" customHeight="1" x14ac:dyDescent="0.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row>
    <row r="740" spans="1:34" ht="12.75" customHeight="1" x14ac:dyDescent="0.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row>
    <row r="741" spans="1:34" ht="12.75" customHeight="1" x14ac:dyDescent="0.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row>
    <row r="742" spans="1:34" ht="12.75" customHeight="1" x14ac:dyDescent="0.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row>
    <row r="743" spans="1:34" ht="12.75" customHeight="1" x14ac:dyDescent="0.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row>
    <row r="744" spans="1:34" ht="12.75" customHeight="1" x14ac:dyDescent="0.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row>
    <row r="745" spans="1:34" ht="12.75" customHeight="1" x14ac:dyDescent="0.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row>
    <row r="746" spans="1:34" ht="12.75" customHeight="1" x14ac:dyDescent="0.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row>
    <row r="747" spans="1:34" ht="12.75" customHeight="1" x14ac:dyDescent="0.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row>
    <row r="748" spans="1:34" ht="12.75" customHeight="1" x14ac:dyDescent="0.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row>
    <row r="749" spans="1:34" ht="12.75" customHeight="1" x14ac:dyDescent="0.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row>
    <row r="750" spans="1:34" ht="12.75" customHeight="1" x14ac:dyDescent="0.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row>
    <row r="751" spans="1:34" ht="12.75" customHeight="1" x14ac:dyDescent="0.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row>
    <row r="752" spans="1:34" ht="12.75" customHeight="1" x14ac:dyDescent="0.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row>
    <row r="753" spans="1:34" ht="12.75" customHeight="1" x14ac:dyDescent="0.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row>
    <row r="754" spans="1:34" ht="12.75" customHeight="1" x14ac:dyDescent="0.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row>
    <row r="755" spans="1:34" ht="12.75" customHeight="1" x14ac:dyDescent="0.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row>
    <row r="756" spans="1:34" ht="12.75" customHeight="1" x14ac:dyDescent="0.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row>
    <row r="757" spans="1:34" ht="12.75" customHeight="1" x14ac:dyDescent="0.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row>
    <row r="758" spans="1:34" ht="12.75" customHeight="1" x14ac:dyDescent="0.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row>
    <row r="759" spans="1:34" ht="12.75" customHeight="1" x14ac:dyDescent="0.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row>
    <row r="760" spans="1:34" ht="12.75" customHeight="1" x14ac:dyDescent="0.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row>
    <row r="761" spans="1:34" ht="12.75" customHeight="1" x14ac:dyDescent="0.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row>
    <row r="762" spans="1:34" ht="12.75" customHeight="1" x14ac:dyDescent="0.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row>
    <row r="763" spans="1:34" ht="12.75" customHeight="1" x14ac:dyDescent="0.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row>
    <row r="764" spans="1:34" ht="12.75" customHeight="1" x14ac:dyDescent="0.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row>
    <row r="765" spans="1:34" ht="12.75" customHeight="1" x14ac:dyDescent="0.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row>
    <row r="766" spans="1:34" ht="12.75" customHeight="1" x14ac:dyDescent="0.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row>
    <row r="767" spans="1:34" ht="12.75" customHeight="1" x14ac:dyDescent="0.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row>
    <row r="768" spans="1:34" ht="12.75" customHeight="1" x14ac:dyDescent="0.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row>
    <row r="769" spans="1:34" ht="12.75" customHeight="1" x14ac:dyDescent="0.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row>
    <row r="770" spans="1:34" ht="12.75" customHeight="1" x14ac:dyDescent="0.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row>
    <row r="771" spans="1:34" ht="12.75" customHeight="1" x14ac:dyDescent="0.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row>
    <row r="772" spans="1:34" ht="12.75" customHeight="1" x14ac:dyDescent="0.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row>
    <row r="773" spans="1:34" ht="12.75" customHeight="1" x14ac:dyDescent="0.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row>
    <row r="774" spans="1:34" ht="12.75" customHeight="1" x14ac:dyDescent="0.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row>
    <row r="775" spans="1:34" ht="12.75" customHeight="1" x14ac:dyDescent="0.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row>
    <row r="776" spans="1:34" ht="12.75" customHeight="1" x14ac:dyDescent="0.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row>
    <row r="777" spans="1:34" ht="12.75" customHeight="1" x14ac:dyDescent="0.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row>
    <row r="778" spans="1:34" ht="12.75" customHeight="1" x14ac:dyDescent="0.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row>
    <row r="779" spans="1:34" ht="12.75" customHeight="1" x14ac:dyDescent="0.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row>
    <row r="780" spans="1:34" ht="12.75" customHeight="1" x14ac:dyDescent="0.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row>
    <row r="781" spans="1:34" ht="12.75" customHeight="1" x14ac:dyDescent="0.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row>
    <row r="782" spans="1:34" ht="12.75" customHeight="1" x14ac:dyDescent="0.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row>
    <row r="783" spans="1:34" ht="12.75" customHeight="1" x14ac:dyDescent="0.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row>
    <row r="784" spans="1:34" ht="12.75" customHeight="1" x14ac:dyDescent="0.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row>
    <row r="785" spans="1:34" ht="12.75" customHeight="1" x14ac:dyDescent="0.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row>
    <row r="786" spans="1:34" ht="12.75" customHeight="1" x14ac:dyDescent="0.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row>
    <row r="787" spans="1:34" ht="12.75" customHeight="1" x14ac:dyDescent="0.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row>
    <row r="788" spans="1:34" ht="12.75" customHeight="1" x14ac:dyDescent="0.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row>
    <row r="789" spans="1:34" ht="12.75" customHeight="1" x14ac:dyDescent="0.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row>
    <row r="790" spans="1:34" ht="12.75" customHeight="1" x14ac:dyDescent="0.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row>
    <row r="791" spans="1:34" ht="12.75" customHeight="1" x14ac:dyDescent="0.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row>
    <row r="792" spans="1:34" ht="12.75" customHeight="1" x14ac:dyDescent="0.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row>
    <row r="793" spans="1:34" ht="12.75" customHeight="1" x14ac:dyDescent="0.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row>
    <row r="794" spans="1:34" ht="12.75" customHeight="1" x14ac:dyDescent="0.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row>
    <row r="795" spans="1:34" ht="12.75" customHeight="1" x14ac:dyDescent="0.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row>
    <row r="796" spans="1:34" ht="12.75" customHeight="1" x14ac:dyDescent="0.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row>
    <row r="797" spans="1:34" ht="12.75" customHeight="1" x14ac:dyDescent="0.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row>
    <row r="798" spans="1:34" ht="12.75" customHeight="1" x14ac:dyDescent="0.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row>
    <row r="799" spans="1:34" ht="12.75" customHeight="1" x14ac:dyDescent="0.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row>
    <row r="800" spans="1:34" ht="12.75" customHeight="1" x14ac:dyDescent="0.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row>
    <row r="801" spans="1:34" ht="12.75" customHeight="1" x14ac:dyDescent="0.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row>
    <row r="802" spans="1:34" ht="12.75" customHeight="1" x14ac:dyDescent="0.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row>
    <row r="803" spans="1:34" ht="12.75" customHeight="1" x14ac:dyDescent="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row>
    <row r="804" spans="1:34" ht="12.75" customHeight="1" x14ac:dyDescent="0.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row>
    <row r="805" spans="1:34" ht="12.75" customHeight="1" x14ac:dyDescent="0.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row>
    <row r="806" spans="1:34" ht="12.75" customHeight="1" x14ac:dyDescent="0.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row>
    <row r="807" spans="1:34" ht="12.75" customHeight="1" x14ac:dyDescent="0.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row>
    <row r="808" spans="1:34" ht="12.75" customHeight="1" x14ac:dyDescent="0.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row>
    <row r="809" spans="1:34" ht="12.75" customHeight="1" x14ac:dyDescent="0.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row>
    <row r="810" spans="1:34" ht="12.75" customHeight="1" x14ac:dyDescent="0.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row>
    <row r="811" spans="1:34" ht="12.75" customHeight="1" x14ac:dyDescent="0.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row>
    <row r="812" spans="1:34" ht="12.75" customHeight="1" x14ac:dyDescent="0.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row>
    <row r="813" spans="1:34" ht="12.75" customHeight="1" x14ac:dyDescent="0.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row>
    <row r="814" spans="1:34" ht="12.75" customHeight="1" x14ac:dyDescent="0.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row>
    <row r="815" spans="1:34" ht="12.75" customHeight="1" x14ac:dyDescent="0.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row>
    <row r="816" spans="1:34" ht="12.75" customHeight="1" x14ac:dyDescent="0.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row>
    <row r="817" spans="1:34" ht="12.75" customHeight="1" x14ac:dyDescent="0.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row>
    <row r="818" spans="1:34" ht="12.75" customHeight="1" x14ac:dyDescent="0.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row>
    <row r="819" spans="1:34" ht="12.75" customHeight="1" x14ac:dyDescent="0.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row>
    <row r="820" spans="1:34" ht="12.75" customHeight="1" x14ac:dyDescent="0.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row>
    <row r="821" spans="1:34" ht="12.75" customHeight="1" x14ac:dyDescent="0.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row>
    <row r="822" spans="1:34" ht="12.75" customHeight="1" x14ac:dyDescent="0.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row>
    <row r="823" spans="1:34" ht="12.75" customHeight="1" x14ac:dyDescent="0.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row>
    <row r="824" spans="1:34" ht="12.75" customHeight="1" x14ac:dyDescent="0.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row>
    <row r="825" spans="1:34" ht="12.75" customHeight="1" x14ac:dyDescent="0.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row>
    <row r="826" spans="1:34" ht="12.75" customHeight="1" x14ac:dyDescent="0.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row>
    <row r="827" spans="1:34" ht="12.75" customHeight="1" x14ac:dyDescent="0.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row>
    <row r="828" spans="1:34" ht="12.75" customHeight="1" x14ac:dyDescent="0.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row>
    <row r="829" spans="1:34" ht="12.75" customHeight="1" x14ac:dyDescent="0.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row>
    <row r="830" spans="1:34" ht="12.75" customHeight="1" x14ac:dyDescent="0.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row>
    <row r="831" spans="1:34" ht="12.75" customHeight="1" x14ac:dyDescent="0.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row>
    <row r="832" spans="1:34" ht="12.75" customHeight="1" x14ac:dyDescent="0.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row>
    <row r="833" spans="1:34" ht="12.75" customHeight="1" x14ac:dyDescent="0.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row>
    <row r="834" spans="1:34" ht="12.75" customHeight="1" x14ac:dyDescent="0.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row>
    <row r="835" spans="1:34" ht="12.75" customHeight="1" x14ac:dyDescent="0.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row>
    <row r="836" spans="1:34" ht="12.75" customHeight="1" x14ac:dyDescent="0.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row>
    <row r="837" spans="1:34" ht="12.75" customHeight="1" x14ac:dyDescent="0.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row>
    <row r="838" spans="1:34" ht="12.75" customHeight="1" x14ac:dyDescent="0.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row>
    <row r="839" spans="1:34" ht="12.75" customHeight="1" x14ac:dyDescent="0.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row>
    <row r="840" spans="1:34" ht="12.75" customHeight="1" x14ac:dyDescent="0.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row>
    <row r="841" spans="1:34" ht="12.75" customHeight="1" x14ac:dyDescent="0.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row>
    <row r="842" spans="1:34" ht="12.75" customHeight="1" x14ac:dyDescent="0.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row>
    <row r="843" spans="1:34" ht="12.75" customHeight="1" x14ac:dyDescent="0.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row>
    <row r="844" spans="1:34" ht="12.75" customHeight="1" x14ac:dyDescent="0.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row>
    <row r="845" spans="1:34" ht="12.75" customHeight="1" x14ac:dyDescent="0.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row>
    <row r="846" spans="1:34" ht="12.75" customHeight="1" x14ac:dyDescent="0.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row>
    <row r="847" spans="1:34" ht="12.75" customHeight="1" x14ac:dyDescent="0.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row>
    <row r="848" spans="1:34" ht="12.75" customHeight="1" x14ac:dyDescent="0.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row>
    <row r="849" spans="1:34" ht="12.75" customHeight="1" x14ac:dyDescent="0.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row>
    <row r="850" spans="1:34" ht="12.75" customHeight="1" x14ac:dyDescent="0.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row>
    <row r="851" spans="1:34" ht="12.75" customHeight="1" x14ac:dyDescent="0.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row>
    <row r="852" spans="1:34" ht="12.75" customHeight="1" x14ac:dyDescent="0.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row>
    <row r="853" spans="1:34" ht="12.75" customHeight="1" x14ac:dyDescent="0.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row>
    <row r="854" spans="1:34" ht="12.75" customHeight="1" x14ac:dyDescent="0.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row>
    <row r="855" spans="1:34" ht="12.75" customHeight="1" x14ac:dyDescent="0.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row>
    <row r="856" spans="1:34" ht="12.75" customHeight="1" x14ac:dyDescent="0.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row>
    <row r="857" spans="1:34" ht="12.75" customHeight="1" x14ac:dyDescent="0.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row>
    <row r="858" spans="1:34" ht="12.75" customHeight="1" x14ac:dyDescent="0.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row>
    <row r="859" spans="1:34" ht="12.75" customHeight="1" x14ac:dyDescent="0.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row>
    <row r="860" spans="1:34" ht="12.75" customHeight="1" x14ac:dyDescent="0.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row>
    <row r="861" spans="1:34" ht="12.75" customHeight="1" x14ac:dyDescent="0.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row>
    <row r="862" spans="1:34" ht="12.75" customHeight="1" x14ac:dyDescent="0.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row>
    <row r="863" spans="1:34" ht="12.75" customHeight="1" x14ac:dyDescent="0.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row>
    <row r="864" spans="1:34" ht="12.75" customHeight="1" x14ac:dyDescent="0.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row>
    <row r="865" spans="1:34" ht="12.75" customHeight="1" x14ac:dyDescent="0.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row>
    <row r="866" spans="1:34" ht="12.75" customHeight="1" x14ac:dyDescent="0.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row>
    <row r="867" spans="1:34" ht="12.75" customHeight="1" x14ac:dyDescent="0.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row>
    <row r="868" spans="1:34" ht="12.75" customHeight="1" x14ac:dyDescent="0.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row>
    <row r="869" spans="1:34" ht="12.75" customHeight="1" x14ac:dyDescent="0.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row>
    <row r="870" spans="1:34" ht="12.75" customHeight="1" x14ac:dyDescent="0.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row>
    <row r="871" spans="1:34" ht="12.75" customHeight="1" x14ac:dyDescent="0.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row>
    <row r="872" spans="1:34" ht="12.75" customHeight="1" x14ac:dyDescent="0.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row>
    <row r="873" spans="1:34" ht="12.75" customHeight="1" x14ac:dyDescent="0.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row>
    <row r="874" spans="1:34" ht="12.75" customHeight="1" x14ac:dyDescent="0.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row>
    <row r="875" spans="1:34" ht="12.75" customHeight="1" x14ac:dyDescent="0.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row>
    <row r="876" spans="1:34" ht="12.75" customHeight="1" x14ac:dyDescent="0.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row>
    <row r="877" spans="1:34" ht="12.75" customHeight="1" x14ac:dyDescent="0.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row>
    <row r="878" spans="1:34" ht="12.75" customHeight="1" x14ac:dyDescent="0.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row>
    <row r="879" spans="1:34" ht="12.75" customHeight="1" x14ac:dyDescent="0.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row>
    <row r="880" spans="1:34" ht="12.75" customHeight="1" x14ac:dyDescent="0.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row>
    <row r="881" spans="1:34" ht="12.75" customHeight="1" x14ac:dyDescent="0.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row>
    <row r="882" spans="1:34" ht="12.75" customHeight="1" x14ac:dyDescent="0.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row>
    <row r="883" spans="1:34" ht="12.75" customHeight="1" x14ac:dyDescent="0.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row>
    <row r="884" spans="1:34" ht="12.75" customHeight="1" x14ac:dyDescent="0.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row>
    <row r="885" spans="1:34" ht="12.75" customHeight="1" x14ac:dyDescent="0.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row>
    <row r="886" spans="1:34" ht="12.75" customHeight="1" x14ac:dyDescent="0.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row>
    <row r="887" spans="1:34" ht="12.75" customHeight="1" x14ac:dyDescent="0.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row>
    <row r="888" spans="1:34" ht="12.75" customHeight="1" x14ac:dyDescent="0.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row>
    <row r="889" spans="1:34" ht="12.75" customHeight="1" x14ac:dyDescent="0.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row>
    <row r="890" spans="1:34" ht="12.75" customHeight="1" x14ac:dyDescent="0.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row>
    <row r="891" spans="1:34" ht="12.75" customHeight="1" x14ac:dyDescent="0.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row>
    <row r="892" spans="1:34" ht="12.75" customHeight="1" x14ac:dyDescent="0.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row>
    <row r="893" spans="1:34" ht="12.75" customHeight="1" x14ac:dyDescent="0.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row>
    <row r="894" spans="1:34" ht="12.75" customHeight="1" x14ac:dyDescent="0.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row>
    <row r="895" spans="1:34" ht="12.75" customHeight="1" x14ac:dyDescent="0.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row>
    <row r="896" spans="1:34" ht="12.75" customHeight="1" x14ac:dyDescent="0.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row>
    <row r="897" spans="1:34" ht="12.75" customHeight="1" x14ac:dyDescent="0.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row>
    <row r="898" spans="1:34" ht="12.75" customHeight="1" x14ac:dyDescent="0.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row>
    <row r="899" spans="1:34" ht="12.75" customHeight="1" x14ac:dyDescent="0.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row>
    <row r="900" spans="1:34" ht="12.75" customHeight="1" x14ac:dyDescent="0.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row>
    <row r="901" spans="1:34" ht="12.75" customHeight="1" x14ac:dyDescent="0.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row>
    <row r="902" spans="1:34" ht="12.75" customHeight="1" x14ac:dyDescent="0.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row>
    <row r="903" spans="1:34" ht="12.75" customHeight="1" x14ac:dyDescent="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row>
    <row r="904" spans="1:34" ht="12.75" customHeight="1" x14ac:dyDescent="0.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row>
    <row r="905" spans="1:34" ht="12.75" customHeight="1" x14ac:dyDescent="0.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row>
    <row r="906" spans="1:34" ht="12.75" customHeight="1" x14ac:dyDescent="0.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row>
    <row r="907" spans="1:34" ht="12.75" customHeight="1" x14ac:dyDescent="0.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row>
    <row r="908" spans="1:34" ht="12.75" customHeight="1" x14ac:dyDescent="0.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row>
    <row r="909" spans="1:34" ht="12.75" customHeight="1" x14ac:dyDescent="0.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row>
    <row r="910" spans="1:34" ht="12.75" customHeight="1" x14ac:dyDescent="0.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row>
    <row r="911" spans="1:34" ht="12.75" customHeight="1" x14ac:dyDescent="0.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row>
    <row r="912" spans="1:34" ht="12.75" customHeight="1" x14ac:dyDescent="0.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row>
    <row r="913" spans="1:34" ht="12.75" customHeight="1" x14ac:dyDescent="0.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row>
    <row r="914" spans="1:34" ht="12.75" customHeight="1" x14ac:dyDescent="0.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row>
    <row r="915" spans="1:34" ht="12.75" customHeight="1" x14ac:dyDescent="0.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row>
    <row r="916" spans="1:34" ht="12.75" customHeight="1" x14ac:dyDescent="0.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row>
    <row r="917" spans="1:34" ht="12.75" customHeight="1" x14ac:dyDescent="0.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row>
    <row r="918" spans="1:34" ht="12.75" customHeight="1" x14ac:dyDescent="0.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row>
    <row r="919" spans="1:34" ht="12.75" customHeight="1" x14ac:dyDescent="0.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row>
    <row r="920" spans="1:34" ht="12.75" customHeight="1" x14ac:dyDescent="0.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row>
    <row r="921" spans="1:34" ht="12.75" customHeight="1" x14ac:dyDescent="0.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row>
    <row r="922" spans="1:34" ht="12.75" customHeight="1" x14ac:dyDescent="0.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row>
    <row r="923" spans="1:34" ht="12.75" customHeight="1" x14ac:dyDescent="0.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row>
    <row r="924" spans="1:34" ht="12.75" customHeight="1" x14ac:dyDescent="0.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row>
    <row r="925" spans="1:34" ht="12.75" customHeight="1" x14ac:dyDescent="0.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row>
    <row r="926" spans="1:34" ht="12.75" customHeight="1" x14ac:dyDescent="0.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row>
    <row r="927" spans="1:34" ht="12.75" customHeight="1" x14ac:dyDescent="0.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row>
    <row r="928" spans="1:34" ht="12.75" customHeight="1" x14ac:dyDescent="0.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row>
    <row r="929" spans="1:34" ht="12.75" customHeight="1" x14ac:dyDescent="0.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row>
    <row r="930" spans="1:34" ht="12.75" customHeight="1" x14ac:dyDescent="0.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row>
    <row r="931" spans="1:34" ht="12.75" customHeight="1" x14ac:dyDescent="0.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row>
    <row r="932" spans="1:34" ht="12.75" customHeight="1" x14ac:dyDescent="0.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row>
    <row r="933" spans="1:34" ht="12.75" customHeight="1" x14ac:dyDescent="0.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row>
    <row r="934" spans="1:34" ht="12.75" customHeight="1" x14ac:dyDescent="0.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row>
    <row r="935" spans="1:34" ht="12.75" customHeight="1" x14ac:dyDescent="0.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row>
    <row r="936" spans="1:34" ht="12.75" customHeight="1" x14ac:dyDescent="0.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row>
    <row r="937" spans="1:34" ht="12.75" customHeight="1" x14ac:dyDescent="0.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row>
    <row r="938" spans="1:34" ht="12.75" customHeight="1" x14ac:dyDescent="0.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row>
    <row r="939" spans="1:34" ht="12.75" customHeight="1" x14ac:dyDescent="0.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row>
    <row r="940" spans="1:34" ht="12.75" customHeight="1" x14ac:dyDescent="0.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row>
    <row r="941" spans="1:34" ht="12.75" customHeight="1" x14ac:dyDescent="0.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row>
    <row r="942" spans="1:34" ht="12.75" customHeight="1" x14ac:dyDescent="0.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row>
    <row r="943" spans="1:34" ht="12.75" customHeight="1" x14ac:dyDescent="0.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row>
    <row r="944" spans="1:34" ht="12.75" customHeight="1" x14ac:dyDescent="0.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row>
    <row r="945" spans="1:34" ht="12.75" customHeight="1" x14ac:dyDescent="0.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row>
    <row r="946" spans="1:34" ht="12.75" customHeight="1" x14ac:dyDescent="0.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row>
    <row r="947" spans="1:34" ht="12.75" customHeight="1" x14ac:dyDescent="0.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row>
    <row r="948" spans="1:34" ht="12.75" customHeight="1" x14ac:dyDescent="0.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row>
    <row r="949" spans="1:34" ht="12.75" customHeight="1" x14ac:dyDescent="0.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row>
    <row r="950" spans="1:34" ht="12.75" customHeight="1" x14ac:dyDescent="0.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row>
    <row r="951" spans="1:34" ht="12.75" customHeight="1" x14ac:dyDescent="0.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row>
    <row r="952" spans="1:34" ht="12.75" customHeight="1" x14ac:dyDescent="0.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row>
    <row r="953" spans="1:34" ht="12.75" customHeight="1" x14ac:dyDescent="0.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row>
    <row r="954" spans="1:34" ht="12.75" customHeight="1" x14ac:dyDescent="0.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row>
    <row r="955" spans="1:34" ht="12.75" customHeight="1" x14ac:dyDescent="0.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row>
    <row r="956" spans="1:34" ht="12.75" customHeight="1" x14ac:dyDescent="0.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row>
    <row r="957" spans="1:34" ht="12.75" customHeight="1" x14ac:dyDescent="0.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row>
    <row r="958" spans="1:34" ht="12.75" customHeight="1" x14ac:dyDescent="0.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row>
    <row r="959" spans="1:34" ht="12.75" customHeight="1" x14ac:dyDescent="0.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row>
    <row r="960" spans="1:34" ht="12.75" customHeight="1" x14ac:dyDescent="0.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row>
    <row r="961" spans="1:34" ht="12.75" customHeight="1" x14ac:dyDescent="0.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row>
    <row r="962" spans="1:34" ht="12.75" customHeight="1" x14ac:dyDescent="0.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row>
    <row r="963" spans="1:34" ht="12.75" customHeight="1" x14ac:dyDescent="0.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row>
    <row r="964" spans="1:34" ht="12.75" customHeight="1" x14ac:dyDescent="0.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row>
    <row r="965" spans="1:34" ht="12.75" customHeight="1" x14ac:dyDescent="0.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row>
    <row r="966" spans="1:34" ht="12.75" customHeight="1" x14ac:dyDescent="0.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row>
    <row r="967" spans="1:34" ht="12.75" customHeight="1" x14ac:dyDescent="0.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row>
    <row r="968" spans="1:34" ht="12.75" customHeight="1" x14ac:dyDescent="0.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row>
    <row r="969" spans="1:34" ht="12.75" customHeight="1" x14ac:dyDescent="0.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row>
    <row r="970" spans="1:34" ht="12.75" customHeight="1" x14ac:dyDescent="0.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row>
    <row r="971" spans="1:34" ht="12.75" customHeight="1" x14ac:dyDescent="0.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row>
    <row r="972" spans="1:34" ht="12.75" customHeight="1" x14ac:dyDescent="0.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row>
    <row r="973" spans="1:34" ht="12.75" customHeight="1" x14ac:dyDescent="0.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row>
    <row r="974" spans="1:34" ht="12.75" customHeight="1" x14ac:dyDescent="0.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row>
    <row r="975" spans="1:34" ht="12.75" customHeight="1" x14ac:dyDescent="0.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row>
    <row r="976" spans="1:34" ht="12.75" customHeight="1" x14ac:dyDescent="0.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row>
    <row r="977" spans="1:34" ht="12.75" customHeight="1" x14ac:dyDescent="0.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row>
    <row r="978" spans="1:34" ht="12.75" customHeight="1" x14ac:dyDescent="0.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row>
    <row r="979" spans="1:34" ht="12.75" customHeight="1" x14ac:dyDescent="0.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row>
    <row r="980" spans="1:34" ht="12.75" customHeight="1" x14ac:dyDescent="0.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row>
    <row r="981" spans="1:34" ht="12.75" customHeight="1" x14ac:dyDescent="0.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row>
    <row r="982" spans="1:34" ht="12.75" customHeight="1" x14ac:dyDescent="0.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row>
    <row r="983" spans="1:34" ht="12.75" customHeight="1" x14ac:dyDescent="0.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row>
    <row r="984" spans="1:34" ht="12.75" customHeight="1" x14ac:dyDescent="0.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row>
    <row r="985" spans="1:34" ht="12.75" customHeight="1" x14ac:dyDescent="0.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row>
    <row r="986" spans="1:34" ht="12.75" customHeight="1" x14ac:dyDescent="0.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row>
    <row r="987" spans="1:34" ht="12.75" customHeight="1" x14ac:dyDescent="0.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row>
    <row r="988" spans="1:34" ht="12.75" customHeight="1" x14ac:dyDescent="0.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row>
    <row r="989" spans="1:34" ht="12.75" customHeight="1" x14ac:dyDescent="0.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row>
    <row r="990" spans="1:34" ht="12.75" customHeight="1" x14ac:dyDescent="0.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row>
    <row r="991" spans="1:34" ht="12.75" customHeight="1" x14ac:dyDescent="0.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row>
    <row r="992" spans="1:34" ht="12.75" customHeight="1" x14ac:dyDescent="0.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row>
    <row r="993" spans="1:34" ht="12.75" customHeight="1" x14ac:dyDescent="0.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row>
    <row r="994" spans="1:34" ht="12.75" customHeight="1" x14ac:dyDescent="0.3">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row>
    <row r="995" spans="1:34" ht="12.75" customHeight="1" x14ac:dyDescent="0.3">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row>
    <row r="996" spans="1:34" ht="12.75" customHeight="1" x14ac:dyDescent="0.3">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row>
    <row r="997" spans="1:34" ht="12.75" customHeight="1" x14ac:dyDescent="0.3">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row>
    <row r="998" spans="1:34" ht="12.75" customHeight="1" x14ac:dyDescent="0.3">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row>
    <row r="999" spans="1:34" ht="12.75" customHeight="1" x14ac:dyDescent="0.3">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row>
    <row r="1000" spans="1:34" ht="12.75" customHeight="1" x14ac:dyDescent="0.3">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row>
  </sheetData>
  <mergeCells count="1">
    <mergeCell ref="A9:U9"/>
  </mergeCells>
  <pageMargins left="0.7" right="0.7" top="0.75" bottom="0.75" header="0" footer="0"/>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sheetPr>
  <dimension ref="A1:AD1000"/>
  <sheetViews>
    <sheetView showGridLines="0" workbookViewId="0">
      <selection activeCell="AD25" sqref="AD25"/>
    </sheetView>
  </sheetViews>
  <sheetFormatPr defaultColWidth="14.44140625" defaultRowHeight="15" customHeight="1" x14ac:dyDescent="0.3"/>
  <cols>
    <col min="1" max="1" width="60.33203125" customWidth="1"/>
    <col min="2" max="26" width="8.6640625" customWidth="1"/>
  </cols>
  <sheetData>
    <row r="1" spans="1:30" ht="41.25" customHeight="1" x14ac:dyDescent="0.3">
      <c r="A1" s="5" t="s">
        <v>2</v>
      </c>
      <c r="B1" s="6"/>
      <c r="C1" s="6"/>
      <c r="D1" s="6"/>
      <c r="E1" s="6"/>
      <c r="F1" s="6"/>
      <c r="G1" s="6"/>
      <c r="H1" s="6"/>
      <c r="I1" s="6"/>
      <c r="J1" s="6"/>
      <c r="K1" s="6"/>
      <c r="L1" s="6"/>
      <c r="M1" s="6"/>
      <c r="N1" s="6"/>
      <c r="O1" s="6"/>
      <c r="P1" s="6"/>
      <c r="Q1" s="6"/>
      <c r="R1" s="6"/>
      <c r="S1" s="6"/>
      <c r="T1" s="6"/>
      <c r="U1" s="6"/>
      <c r="V1" s="6"/>
      <c r="W1" s="6"/>
      <c r="X1" s="6"/>
      <c r="Y1" s="6"/>
      <c r="Z1" s="6"/>
    </row>
    <row r="2" spans="1:30" ht="17.25" customHeight="1" x14ac:dyDescent="0.3">
      <c r="A2" s="5" t="s">
        <v>6</v>
      </c>
      <c r="B2" s="6"/>
      <c r="C2" s="6"/>
      <c r="D2" s="6"/>
      <c r="E2" s="6"/>
      <c r="F2" s="6"/>
      <c r="G2" s="6"/>
      <c r="H2" s="6"/>
      <c r="I2" s="6"/>
      <c r="J2" s="6"/>
      <c r="K2" s="6"/>
      <c r="L2" s="6"/>
      <c r="M2" s="6"/>
      <c r="N2" s="6"/>
      <c r="O2" s="6"/>
      <c r="P2" s="6"/>
      <c r="Q2" s="6"/>
      <c r="R2" s="6"/>
      <c r="S2" s="6"/>
      <c r="T2" s="6"/>
      <c r="U2" s="6"/>
      <c r="V2" s="6"/>
      <c r="W2" s="6"/>
      <c r="X2" s="6"/>
      <c r="Y2" s="6"/>
      <c r="Z2" s="6"/>
    </row>
    <row r="3" spans="1:30" ht="17.25" customHeight="1" x14ac:dyDescent="0.3">
      <c r="A3" s="5" t="s">
        <v>10</v>
      </c>
      <c r="B3" s="6" t="s">
        <v>12</v>
      </c>
      <c r="C3" s="6"/>
      <c r="D3" s="6"/>
      <c r="E3" s="6"/>
      <c r="F3" s="6"/>
      <c r="G3" s="6"/>
      <c r="H3" s="6"/>
      <c r="I3" s="6"/>
      <c r="J3" s="6"/>
      <c r="K3" s="6"/>
      <c r="L3" s="6"/>
      <c r="M3" s="6"/>
      <c r="N3" s="6"/>
      <c r="O3" s="6"/>
      <c r="P3" s="6"/>
      <c r="Q3" s="6"/>
      <c r="R3" s="6"/>
      <c r="S3" s="6"/>
      <c r="T3" s="6"/>
      <c r="U3" s="6"/>
      <c r="V3" s="6"/>
      <c r="W3" s="6"/>
      <c r="X3" s="6"/>
      <c r="Y3" s="6"/>
      <c r="Z3" s="6"/>
      <c r="AA3" s="6"/>
      <c r="AB3" s="6"/>
      <c r="AC3" s="6"/>
      <c r="AD3" s="6"/>
    </row>
    <row r="4" spans="1:30" ht="17.25" customHeight="1" x14ac:dyDescent="0.3">
      <c r="A4" s="5" t="s">
        <v>14</v>
      </c>
      <c r="B4" s="6" t="s">
        <v>15</v>
      </c>
      <c r="C4" s="6"/>
      <c r="D4" s="6"/>
      <c r="E4" s="6"/>
      <c r="F4" s="6"/>
      <c r="G4" s="6"/>
      <c r="H4" s="6"/>
      <c r="I4" s="6"/>
      <c r="J4" s="6"/>
      <c r="K4" s="6"/>
      <c r="L4" s="6"/>
      <c r="M4" s="6"/>
      <c r="N4" s="6"/>
      <c r="O4" s="6"/>
      <c r="P4" s="6"/>
      <c r="Q4" s="6"/>
      <c r="R4" s="6"/>
      <c r="S4" s="6"/>
      <c r="T4" s="6"/>
      <c r="U4" s="6"/>
      <c r="V4" s="6"/>
      <c r="W4" s="6"/>
      <c r="X4" s="6"/>
      <c r="Y4" s="6"/>
      <c r="Z4" s="6"/>
    </row>
    <row r="5" spans="1:30" ht="17.25" customHeight="1" x14ac:dyDescent="0.3">
      <c r="A5" s="5" t="s">
        <v>16</v>
      </c>
      <c r="B5" s="6" t="s">
        <v>17</v>
      </c>
      <c r="C5" s="6"/>
      <c r="D5" s="6"/>
      <c r="E5" s="6"/>
      <c r="F5" s="6"/>
      <c r="G5" s="6"/>
      <c r="H5" s="6"/>
      <c r="I5" s="6"/>
      <c r="J5" s="6"/>
      <c r="K5" s="6"/>
      <c r="L5" s="6"/>
      <c r="M5" s="6"/>
      <c r="N5" s="6"/>
      <c r="O5" s="6"/>
      <c r="P5" s="6"/>
      <c r="Q5" s="6"/>
      <c r="R5" s="6"/>
      <c r="S5" s="6"/>
      <c r="T5" s="6"/>
      <c r="U5" s="6"/>
      <c r="V5" s="6"/>
      <c r="W5" s="6"/>
      <c r="X5" s="6"/>
      <c r="Y5" s="6"/>
      <c r="Z5" s="6"/>
    </row>
    <row r="6" spans="1:30" ht="17.25" customHeight="1" x14ac:dyDescent="0.3">
      <c r="A6" s="5" t="s">
        <v>23</v>
      </c>
      <c r="B6" s="6" t="s">
        <v>24</v>
      </c>
      <c r="C6" s="6"/>
      <c r="D6" s="6"/>
      <c r="E6" s="6"/>
      <c r="F6" s="6"/>
      <c r="G6" s="6"/>
      <c r="H6" s="6"/>
      <c r="I6" s="6"/>
      <c r="J6" s="6"/>
      <c r="K6" s="6"/>
      <c r="L6" s="6"/>
      <c r="M6" s="6"/>
      <c r="N6" s="6"/>
      <c r="O6" s="6"/>
      <c r="P6" s="6"/>
      <c r="Q6" s="6"/>
      <c r="R6" s="6"/>
      <c r="S6" s="6"/>
      <c r="T6" s="6"/>
      <c r="U6" s="6"/>
      <c r="V6" s="6"/>
      <c r="W6" s="6"/>
      <c r="X6" s="6"/>
      <c r="Y6" s="6"/>
      <c r="Z6" s="6"/>
    </row>
    <row r="7" spans="1:30" ht="17.25" customHeight="1" x14ac:dyDescent="0.3">
      <c r="A7" s="5" t="s">
        <v>38</v>
      </c>
      <c r="B7" s="6" t="s">
        <v>40</v>
      </c>
      <c r="C7" s="6"/>
      <c r="D7" s="6"/>
      <c r="E7" s="6"/>
      <c r="F7" s="6"/>
      <c r="G7" s="6"/>
      <c r="H7" s="6"/>
      <c r="I7" s="6"/>
      <c r="J7" s="6"/>
      <c r="K7" s="6"/>
      <c r="L7" s="6"/>
      <c r="M7" s="6"/>
      <c r="N7" s="6"/>
      <c r="O7" s="6"/>
      <c r="P7" s="6"/>
      <c r="Q7" s="6"/>
      <c r="R7" s="6"/>
      <c r="S7" s="6"/>
      <c r="T7" s="6"/>
      <c r="U7" s="6"/>
      <c r="V7" s="6"/>
      <c r="W7" s="6"/>
      <c r="X7" s="6"/>
      <c r="Y7" s="6"/>
      <c r="Z7" s="6"/>
    </row>
    <row r="8" spans="1:30" ht="17.25" customHeight="1" x14ac:dyDescent="0.3">
      <c r="A8" s="5" t="s">
        <v>46</v>
      </c>
      <c r="B8" s="6" t="s">
        <v>47</v>
      </c>
      <c r="C8" s="6"/>
      <c r="D8" s="6"/>
      <c r="E8" s="6"/>
      <c r="F8" s="6"/>
      <c r="G8" s="6"/>
      <c r="H8" s="6"/>
      <c r="I8" s="6"/>
      <c r="J8" s="6"/>
      <c r="K8" s="6"/>
      <c r="L8" s="6"/>
      <c r="M8" s="6"/>
      <c r="N8" s="6"/>
      <c r="O8" s="6"/>
      <c r="P8" s="6"/>
      <c r="Q8" s="6"/>
      <c r="R8" s="6"/>
      <c r="S8" s="6"/>
      <c r="T8" s="6"/>
      <c r="U8" s="6"/>
      <c r="V8" s="6"/>
      <c r="W8" s="6"/>
      <c r="X8" s="6"/>
      <c r="Y8" s="6"/>
      <c r="Z8" s="6"/>
    </row>
    <row r="9" spans="1:30" ht="17.25" customHeight="1" x14ac:dyDescent="0.3">
      <c r="A9" s="3"/>
      <c r="B9" s="3"/>
      <c r="C9" s="3"/>
      <c r="D9" s="3"/>
      <c r="E9" s="3"/>
      <c r="F9" s="3"/>
      <c r="G9" s="3"/>
      <c r="H9" s="3"/>
      <c r="I9" s="3"/>
      <c r="J9" s="3"/>
      <c r="K9" s="3"/>
      <c r="L9" s="3"/>
      <c r="M9" s="3"/>
      <c r="N9" s="3"/>
      <c r="O9" s="3"/>
      <c r="P9" s="3"/>
      <c r="Q9" s="3"/>
      <c r="R9" s="3"/>
      <c r="S9" s="3"/>
      <c r="T9" s="3"/>
      <c r="U9" s="3"/>
      <c r="V9" s="3"/>
      <c r="W9" s="3"/>
      <c r="X9" s="3"/>
      <c r="Y9" s="3"/>
      <c r="Z9" s="3"/>
    </row>
    <row r="10" spans="1:30" ht="17.25" customHeight="1" x14ac:dyDescent="0.3">
      <c r="A10" s="30"/>
      <c r="B10" s="3"/>
      <c r="C10" s="3"/>
      <c r="D10" s="3"/>
      <c r="E10" s="3"/>
      <c r="F10" s="3"/>
      <c r="G10" s="3"/>
      <c r="H10" s="3"/>
      <c r="I10" s="3"/>
      <c r="J10" s="3"/>
      <c r="K10" s="3"/>
      <c r="L10" s="3"/>
      <c r="M10" s="3"/>
      <c r="N10" s="3"/>
      <c r="O10" s="3"/>
      <c r="P10" s="3"/>
      <c r="Q10" s="3"/>
      <c r="R10" s="3"/>
      <c r="S10" s="3"/>
      <c r="T10" s="3"/>
      <c r="U10" s="3"/>
      <c r="V10" s="3"/>
      <c r="W10" s="3"/>
      <c r="X10" s="3"/>
      <c r="Y10" s="3"/>
      <c r="Z10" s="3"/>
    </row>
    <row r="11" spans="1:30" ht="17.25" customHeight="1" x14ac:dyDescent="0.3">
      <c r="A11" s="30"/>
      <c r="B11" s="3"/>
      <c r="C11" s="3"/>
      <c r="D11" s="3"/>
      <c r="E11" s="3"/>
      <c r="F11" s="3"/>
      <c r="G11" s="3"/>
      <c r="H11" s="3"/>
      <c r="I11" s="3"/>
      <c r="J11" s="3"/>
      <c r="K11" s="3"/>
      <c r="L11" s="3"/>
      <c r="M11" s="3"/>
      <c r="N11" s="3"/>
      <c r="O11" s="3"/>
      <c r="P11" s="3"/>
      <c r="Q11" s="3"/>
      <c r="R11" s="3"/>
      <c r="S11" s="3"/>
      <c r="T11" s="3"/>
      <c r="U11" s="3"/>
      <c r="V11" s="3"/>
      <c r="W11" s="3"/>
      <c r="X11" s="3"/>
      <c r="Y11" s="3"/>
      <c r="Z11" s="3"/>
    </row>
    <row r="12" spans="1:30" ht="17.25" customHeight="1" x14ac:dyDescent="0.3">
      <c r="A12" s="30"/>
      <c r="B12" s="3"/>
      <c r="C12" s="3"/>
      <c r="D12" s="3"/>
      <c r="E12" s="3"/>
      <c r="F12" s="3"/>
      <c r="G12" s="3"/>
      <c r="H12" s="3"/>
      <c r="I12" s="3"/>
      <c r="J12" s="3"/>
      <c r="K12" s="3"/>
      <c r="L12" s="3"/>
      <c r="M12" s="3"/>
      <c r="N12" s="3"/>
      <c r="O12" s="3"/>
      <c r="P12" s="3"/>
      <c r="Q12" s="3"/>
      <c r="R12" s="3"/>
      <c r="S12" s="3"/>
      <c r="T12" s="3"/>
      <c r="U12" s="3"/>
      <c r="V12" s="3"/>
      <c r="W12" s="3"/>
      <c r="X12" s="3"/>
      <c r="Y12" s="3"/>
      <c r="Z12" s="3"/>
    </row>
    <row r="13" spans="1:30" ht="17.25" customHeight="1" x14ac:dyDescent="0.3">
      <c r="A13" s="30"/>
      <c r="B13" s="3"/>
      <c r="C13" s="3"/>
      <c r="D13" s="3"/>
      <c r="E13" s="3"/>
      <c r="F13" s="3"/>
      <c r="G13" s="3"/>
      <c r="H13" s="3"/>
      <c r="I13" s="3"/>
      <c r="J13" s="3"/>
      <c r="K13" s="3"/>
      <c r="L13" s="3"/>
      <c r="M13" s="3"/>
      <c r="N13" s="3"/>
      <c r="O13" s="3"/>
      <c r="P13" s="3"/>
      <c r="Q13" s="3"/>
      <c r="R13" s="3"/>
      <c r="S13" s="3"/>
      <c r="T13" s="3"/>
      <c r="U13" s="3"/>
      <c r="V13" s="3"/>
      <c r="W13" s="3"/>
      <c r="X13" s="3"/>
      <c r="Y13" s="3"/>
      <c r="Z13" s="3"/>
    </row>
    <row r="14" spans="1:30" ht="17.25" customHeight="1" x14ac:dyDescent="0.3">
      <c r="A14" s="3"/>
      <c r="B14" s="3"/>
      <c r="C14" s="3"/>
      <c r="D14" s="3"/>
      <c r="E14" s="3"/>
      <c r="F14" s="3"/>
      <c r="G14" s="3"/>
      <c r="H14" s="3"/>
      <c r="I14" s="3"/>
      <c r="J14" s="3"/>
      <c r="K14" s="3"/>
      <c r="L14" s="3"/>
      <c r="M14" s="3"/>
      <c r="N14" s="3"/>
      <c r="O14" s="3"/>
      <c r="P14" s="3"/>
      <c r="Q14" s="3"/>
      <c r="R14" s="3"/>
      <c r="S14" s="3"/>
      <c r="T14" s="3"/>
      <c r="U14" s="3"/>
      <c r="V14" s="3"/>
      <c r="W14" s="3"/>
      <c r="X14" s="3"/>
      <c r="Y14" s="3"/>
      <c r="Z14" s="3"/>
    </row>
    <row r="15" spans="1:30" ht="17.25" customHeight="1" x14ac:dyDescent="0.3">
      <c r="A15" s="3"/>
      <c r="B15" s="3"/>
      <c r="C15" s="3"/>
      <c r="D15" s="3"/>
      <c r="E15" s="3"/>
      <c r="F15" s="3"/>
      <c r="G15" s="3"/>
      <c r="H15" s="3"/>
      <c r="I15" s="3"/>
      <c r="J15" s="3"/>
      <c r="K15" s="3"/>
      <c r="L15" s="3"/>
      <c r="M15" s="3"/>
      <c r="N15" s="3"/>
      <c r="O15" s="3"/>
      <c r="P15" s="3"/>
      <c r="Q15" s="3"/>
      <c r="R15" s="3"/>
      <c r="S15" s="3"/>
      <c r="T15" s="3"/>
      <c r="U15" s="3"/>
      <c r="V15" s="3"/>
      <c r="W15" s="3"/>
      <c r="X15" s="3"/>
      <c r="Y15" s="3"/>
      <c r="Z15" s="3"/>
    </row>
    <row r="16" spans="1:30" ht="17.25" customHeight="1" x14ac:dyDescent="0.3">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7.25" customHeight="1" x14ac:dyDescent="0.3">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7.25" customHeight="1" x14ac:dyDescent="0.3">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7.25" customHeight="1" x14ac:dyDescent="0.3">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7.25" customHeight="1" x14ac:dyDescent="0.3">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7.25" customHeight="1" x14ac:dyDescent="0.3">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7.25" customHeight="1" x14ac:dyDescent="0.3">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7.25" customHeight="1" x14ac:dyDescent="0.3">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7.25" customHeight="1" x14ac:dyDescent="0.3">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7.25" customHeight="1" x14ac:dyDescent="0.3">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7.25" customHeight="1" x14ac:dyDescent="0.3">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7.25" customHeight="1" x14ac:dyDescent="0.3">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7.25" customHeight="1" x14ac:dyDescent="0.3">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7.25" customHeight="1" x14ac:dyDescent="0.3">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7.25" customHeight="1" x14ac:dyDescent="0.3">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7.25" customHeight="1" x14ac:dyDescent="0.3">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7.25" customHeight="1" x14ac:dyDescent="0.3">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7.25" customHeight="1" x14ac:dyDescent="0.3">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7.25" customHeight="1" x14ac:dyDescent="0.3">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7.25" customHeight="1" x14ac:dyDescent="0.3">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7.25" customHeight="1" x14ac:dyDescent="0.3">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7.25" customHeight="1" x14ac:dyDescent="0.3">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7.25" customHeight="1" x14ac:dyDescent="0.3">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7.25" customHeight="1" x14ac:dyDescent="0.3">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7.25" customHeight="1" x14ac:dyDescent="0.3">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7.25" customHeight="1" x14ac:dyDescent="0.3">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7.25" customHeight="1" x14ac:dyDescent="0.3">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7.25" customHeight="1" x14ac:dyDescent="0.3">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7.25" customHeight="1" x14ac:dyDescent="0.3">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7.25" customHeight="1" x14ac:dyDescent="0.3">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7.25" customHeight="1" x14ac:dyDescent="0.3">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7.25" customHeight="1" x14ac:dyDescent="0.3">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7.25" customHeight="1" x14ac:dyDescent="0.3">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7.25" customHeight="1" x14ac:dyDescent="0.3">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7.25" customHeight="1" x14ac:dyDescent="0.3">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7.25" customHeight="1" x14ac:dyDescent="0.3">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7.25" customHeight="1" x14ac:dyDescent="0.3">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7.25" customHeight="1" x14ac:dyDescent="0.3">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7.25" customHeight="1" x14ac:dyDescent="0.3">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7.25" customHeight="1" x14ac:dyDescent="0.3">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7.25" customHeight="1" x14ac:dyDescent="0.3">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7.25" customHeight="1" x14ac:dyDescent="0.3">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7.25" customHeight="1" x14ac:dyDescent="0.3">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7.25" customHeight="1" x14ac:dyDescent="0.3">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7.25" customHeight="1" x14ac:dyDescent="0.3">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7.25" customHeight="1" x14ac:dyDescent="0.3">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7.25" customHeight="1" x14ac:dyDescent="0.3">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7.25" customHeight="1" x14ac:dyDescent="0.3">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7.25" customHeight="1" x14ac:dyDescent="0.3">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7.25" customHeight="1" x14ac:dyDescent="0.3">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7.25" customHeight="1" x14ac:dyDescent="0.3">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7.25" customHeight="1" x14ac:dyDescent="0.3">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7.25" customHeight="1" x14ac:dyDescent="0.3">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7.25" customHeight="1" x14ac:dyDescent="0.3">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7.25" customHeight="1" x14ac:dyDescent="0.3">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7.25" customHeight="1" x14ac:dyDescent="0.3">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7.25" customHeight="1" x14ac:dyDescent="0.3">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7.25" customHeight="1" x14ac:dyDescent="0.3">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7.25" customHeight="1" x14ac:dyDescent="0.3">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7.25" customHeight="1" x14ac:dyDescent="0.3">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7.25" customHeight="1" x14ac:dyDescent="0.3">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7.25" customHeight="1" x14ac:dyDescent="0.3">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7.25" customHeight="1" x14ac:dyDescent="0.3">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7.25" customHeight="1" x14ac:dyDescent="0.3">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7.25" customHeight="1" x14ac:dyDescent="0.3">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7.25" customHeight="1" x14ac:dyDescent="0.3">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7.25" customHeight="1" x14ac:dyDescent="0.3">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7.25" customHeight="1" x14ac:dyDescent="0.3">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7.25" customHeight="1" x14ac:dyDescent="0.3">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7.25" customHeight="1" x14ac:dyDescent="0.3">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7.25" customHeight="1" x14ac:dyDescent="0.3">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7.25" customHeight="1" x14ac:dyDescent="0.3">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7.25" customHeight="1" x14ac:dyDescent="0.3">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7.25" customHeight="1" x14ac:dyDescent="0.3">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7.25" customHeight="1" x14ac:dyDescent="0.3">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7.25" customHeight="1" x14ac:dyDescent="0.3">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7.25" customHeight="1" x14ac:dyDescent="0.3">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7.25" customHeight="1" x14ac:dyDescent="0.3">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7.25" customHeight="1" x14ac:dyDescent="0.3">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7.25" customHeight="1" x14ac:dyDescent="0.3">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7.25" customHeight="1" x14ac:dyDescent="0.3">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7.25" customHeight="1" x14ac:dyDescent="0.3">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7.25" customHeight="1" x14ac:dyDescent="0.3">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7.25" customHeight="1" x14ac:dyDescent="0.3">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7.25" customHeight="1" x14ac:dyDescent="0.3">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7.25" customHeight="1" x14ac:dyDescent="0.3">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7.25" customHeight="1" x14ac:dyDescent="0.3">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7.25" customHeight="1" x14ac:dyDescent="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7.25" customHeight="1" x14ac:dyDescent="0.3">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7.25" customHeight="1" x14ac:dyDescent="0.3">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7.25" customHeight="1" x14ac:dyDescent="0.3">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7.25" customHeight="1" x14ac:dyDescent="0.3">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7.25" customHeight="1" x14ac:dyDescent="0.3">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7.25" customHeight="1" x14ac:dyDescent="0.3">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7.25" customHeight="1" x14ac:dyDescent="0.3">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7.25" customHeight="1" x14ac:dyDescent="0.3">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7.25" customHeight="1" x14ac:dyDescent="0.3">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7.25" customHeight="1" x14ac:dyDescent="0.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7.25" customHeight="1" x14ac:dyDescent="0.3">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7.25" customHeight="1" x14ac:dyDescent="0.3">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7.25" customHeight="1" x14ac:dyDescent="0.3">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7.25" customHeight="1" x14ac:dyDescent="0.3">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7.25" customHeight="1" x14ac:dyDescent="0.3">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7.25" customHeight="1" x14ac:dyDescent="0.3">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7.25" customHeight="1" x14ac:dyDescent="0.3">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7.25" customHeight="1" x14ac:dyDescent="0.3">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7.25" customHeight="1" x14ac:dyDescent="0.3">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7.25" customHeight="1" x14ac:dyDescent="0.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7.25" customHeight="1" x14ac:dyDescent="0.3">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7.25" customHeight="1" x14ac:dyDescent="0.3">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7.25" customHeight="1" x14ac:dyDescent="0.3">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7.25" customHeight="1" x14ac:dyDescent="0.3">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7.25" customHeight="1" x14ac:dyDescent="0.3">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7.25" customHeight="1" x14ac:dyDescent="0.3">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7.25" customHeight="1" x14ac:dyDescent="0.3">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7.25" customHeight="1" x14ac:dyDescent="0.3">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7.25" customHeight="1" x14ac:dyDescent="0.3">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7.25" customHeight="1" x14ac:dyDescent="0.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7.25" customHeight="1" x14ac:dyDescent="0.3">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7.25" customHeight="1" x14ac:dyDescent="0.3">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7.25" customHeight="1" x14ac:dyDescent="0.3">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7.25" customHeight="1" x14ac:dyDescent="0.3">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7.25" customHeight="1" x14ac:dyDescent="0.3">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7.25" customHeight="1" x14ac:dyDescent="0.3">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7.25" customHeight="1" x14ac:dyDescent="0.3">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7.25" customHeight="1" x14ac:dyDescent="0.3">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7.25" customHeight="1" x14ac:dyDescent="0.3">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7.25" customHeight="1" x14ac:dyDescent="0.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7.25" customHeight="1" x14ac:dyDescent="0.3">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7.25" customHeight="1" x14ac:dyDescent="0.3">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7.25" customHeight="1" x14ac:dyDescent="0.3">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7.25" customHeight="1" x14ac:dyDescent="0.3">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7.25" customHeight="1" x14ac:dyDescent="0.3">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7.25" customHeight="1" x14ac:dyDescent="0.3">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7.25" customHeight="1" x14ac:dyDescent="0.3">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7.25" customHeight="1" x14ac:dyDescent="0.3">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7.25" customHeight="1" x14ac:dyDescent="0.3">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7.25" customHeight="1" x14ac:dyDescent="0.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7.25" customHeight="1" x14ac:dyDescent="0.3">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7.25" customHeight="1" x14ac:dyDescent="0.3">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7.25" customHeight="1" x14ac:dyDescent="0.3">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7.25" customHeight="1" x14ac:dyDescent="0.3">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7.25" customHeight="1" x14ac:dyDescent="0.3">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7.25" customHeight="1" x14ac:dyDescent="0.3">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7.25" customHeight="1" x14ac:dyDescent="0.3">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7.25" customHeight="1" x14ac:dyDescent="0.3">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7.25" customHeight="1" x14ac:dyDescent="0.3">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7.25" customHeight="1" x14ac:dyDescent="0.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7.25" customHeight="1" x14ac:dyDescent="0.3">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7.25" customHeight="1" x14ac:dyDescent="0.3">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7.25" customHeight="1" x14ac:dyDescent="0.3">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7.25" customHeight="1" x14ac:dyDescent="0.3">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7.25" customHeight="1" x14ac:dyDescent="0.3">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7.25" customHeight="1" x14ac:dyDescent="0.3">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7.25" customHeight="1" x14ac:dyDescent="0.3">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7.25" customHeight="1" x14ac:dyDescent="0.3">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7.25" customHeight="1" x14ac:dyDescent="0.3">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7.25" customHeight="1" x14ac:dyDescent="0.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7.25" customHeight="1" x14ac:dyDescent="0.3">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7.25" customHeight="1" x14ac:dyDescent="0.3">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7.25" customHeight="1" x14ac:dyDescent="0.3">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7.25" customHeight="1" x14ac:dyDescent="0.3">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7.25" customHeight="1" x14ac:dyDescent="0.3">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7.25" customHeight="1" x14ac:dyDescent="0.3">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7.25" customHeight="1" x14ac:dyDescent="0.3">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7.25" customHeight="1" x14ac:dyDescent="0.3">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7.25" customHeight="1" x14ac:dyDescent="0.3">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7.25" customHeight="1" x14ac:dyDescent="0.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7.25" customHeight="1" x14ac:dyDescent="0.3">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7.25" customHeight="1" x14ac:dyDescent="0.3">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7.25" customHeight="1" x14ac:dyDescent="0.3">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7.25" customHeight="1" x14ac:dyDescent="0.3">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7.25" customHeight="1" x14ac:dyDescent="0.3">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7.25" customHeight="1" x14ac:dyDescent="0.3">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7.25" customHeight="1" x14ac:dyDescent="0.3">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7.25" customHeight="1" x14ac:dyDescent="0.3">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7.25" customHeight="1" x14ac:dyDescent="0.3">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7.25" customHeight="1" x14ac:dyDescent="0.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7.25" customHeight="1" x14ac:dyDescent="0.3">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7.25" customHeight="1" x14ac:dyDescent="0.3">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7.25" customHeight="1" x14ac:dyDescent="0.3">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7.25" customHeight="1" x14ac:dyDescent="0.3">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7.25" customHeight="1" x14ac:dyDescent="0.3">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7.25" customHeight="1" x14ac:dyDescent="0.3">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7.25" customHeight="1" x14ac:dyDescent="0.3">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7.25" customHeight="1" x14ac:dyDescent="0.3">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7.25" customHeight="1" x14ac:dyDescent="0.3">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7.25" customHeight="1" x14ac:dyDescent="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7.25" customHeight="1" x14ac:dyDescent="0.3">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7.25" customHeight="1" x14ac:dyDescent="0.3">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7.25" customHeight="1" x14ac:dyDescent="0.3">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7.25" customHeight="1" x14ac:dyDescent="0.3">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7.25" customHeight="1" x14ac:dyDescent="0.3">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7.25" customHeight="1" x14ac:dyDescent="0.3">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7.25" customHeight="1" x14ac:dyDescent="0.3">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7.25" customHeight="1" x14ac:dyDescent="0.3">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7.25" customHeight="1" x14ac:dyDescent="0.3">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7.25" customHeight="1" x14ac:dyDescent="0.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7.25" customHeight="1" x14ac:dyDescent="0.3">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7.25" customHeight="1" x14ac:dyDescent="0.3">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7.25" customHeight="1" x14ac:dyDescent="0.3">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7.25" customHeight="1" x14ac:dyDescent="0.3">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7.25" customHeight="1" x14ac:dyDescent="0.3">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7.25" customHeight="1" x14ac:dyDescent="0.3">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7.25" customHeight="1" x14ac:dyDescent="0.3">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7.25" customHeight="1" x14ac:dyDescent="0.3">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7.25" customHeight="1" x14ac:dyDescent="0.3">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7.25" customHeight="1" x14ac:dyDescent="0.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7.25" customHeight="1" x14ac:dyDescent="0.3">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7.25" customHeight="1" x14ac:dyDescent="0.3">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7.25" customHeight="1" x14ac:dyDescent="0.3">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7.25" customHeight="1" x14ac:dyDescent="0.3">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7.25" customHeight="1" x14ac:dyDescent="0.3">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7.25" customHeight="1" x14ac:dyDescent="0.3">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7.25" customHeight="1" x14ac:dyDescent="0.3">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7.25" customHeight="1" x14ac:dyDescent="0.3">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7.25" customHeight="1" x14ac:dyDescent="0.3">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7.25" customHeight="1" x14ac:dyDescent="0.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7.25" customHeight="1" x14ac:dyDescent="0.3">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7.25" customHeight="1" x14ac:dyDescent="0.3">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7.25" customHeight="1" x14ac:dyDescent="0.3">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7.25" customHeight="1" x14ac:dyDescent="0.3">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7.25" customHeight="1" x14ac:dyDescent="0.3">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7.25" customHeight="1" x14ac:dyDescent="0.3">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7.25" customHeight="1" x14ac:dyDescent="0.3">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7.25" customHeight="1" x14ac:dyDescent="0.3">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7.25" customHeight="1" x14ac:dyDescent="0.3">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7.25" customHeight="1" x14ac:dyDescent="0.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7.25" customHeight="1" x14ac:dyDescent="0.3">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7.25" customHeight="1" x14ac:dyDescent="0.3">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7.25" customHeight="1" x14ac:dyDescent="0.3">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7.25" customHeight="1" x14ac:dyDescent="0.3">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7.25" customHeight="1" x14ac:dyDescent="0.3">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7.25" customHeight="1" x14ac:dyDescent="0.3">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7.25" customHeight="1" x14ac:dyDescent="0.3">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7.25" customHeight="1" x14ac:dyDescent="0.3">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7.25" customHeight="1" x14ac:dyDescent="0.3">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7.25" customHeight="1" x14ac:dyDescent="0.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7.25" customHeight="1" x14ac:dyDescent="0.3">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7.25" customHeight="1" x14ac:dyDescent="0.3">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7.25" customHeight="1" x14ac:dyDescent="0.3">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7.25" customHeight="1" x14ac:dyDescent="0.3">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7.25" customHeight="1" x14ac:dyDescent="0.3">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7.25" customHeight="1" x14ac:dyDescent="0.3">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7.25" customHeight="1" x14ac:dyDescent="0.3">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7.25" customHeight="1" x14ac:dyDescent="0.3">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7.25" customHeight="1" x14ac:dyDescent="0.3">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7.25" customHeight="1" x14ac:dyDescent="0.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7.25" customHeight="1" x14ac:dyDescent="0.3">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7.25" customHeight="1" x14ac:dyDescent="0.3">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7.25" customHeight="1" x14ac:dyDescent="0.3">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7.25" customHeight="1" x14ac:dyDescent="0.3">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7.25" customHeight="1" x14ac:dyDescent="0.3">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7.25" customHeight="1" x14ac:dyDescent="0.3">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7.25" customHeight="1" x14ac:dyDescent="0.3">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7.25" customHeight="1" x14ac:dyDescent="0.3">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7.25" customHeight="1" x14ac:dyDescent="0.3">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7.25" customHeight="1" x14ac:dyDescent="0.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7.25" customHeight="1" x14ac:dyDescent="0.3">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7.25" customHeight="1" x14ac:dyDescent="0.3">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7.25" customHeight="1" x14ac:dyDescent="0.3">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7.25" customHeight="1" x14ac:dyDescent="0.3">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7.25" customHeight="1" x14ac:dyDescent="0.3">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7.25" customHeight="1" x14ac:dyDescent="0.3">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7.25" customHeight="1" x14ac:dyDescent="0.3">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7.25" customHeight="1" x14ac:dyDescent="0.3">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7.25" customHeight="1" x14ac:dyDescent="0.3">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7.25" customHeight="1" x14ac:dyDescent="0.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7.25" customHeight="1" x14ac:dyDescent="0.3">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7.25" customHeight="1" x14ac:dyDescent="0.3">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7.25" customHeight="1" x14ac:dyDescent="0.3">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7.25" customHeight="1" x14ac:dyDescent="0.3">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7.25" customHeight="1" x14ac:dyDescent="0.3">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7.25" customHeight="1" x14ac:dyDescent="0.3">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7.25" customHeight="1" x14ac:dyDescent="0.3">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7.25" customHeight="1" x14ac:dyDescent="0.3">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7.25" customHeight="1" x14ac:dyDescent="0.3">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7.25" customHeight="1" x14ac:dyDescent="0.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7.25" customHeight="1" x14ac:dyDescent="0.3">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7.25" customHeight="1" x14ac:dyDescent="0.3">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7.25" customHeight="1" x14ac:dyDescent="0.3">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7.25" customHeight="1" x14ac:dyDescent="0.3">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7.25" customHeight="1" x14ac:dyDescent="0.3">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7.25" customHeight="1" x14ac:dyDescent="0.3">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7.25" customHeight="1" x14ac:dyDescent="0.3">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7.25" customHeight="1" x14ac:dyDescent="0.3">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7.25" customHeight="1" x14ac:dyDescent="0.3">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7.25" customHeight="1" x14ac:dyDescent="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7.25" customHeight="1" x14ac:dyDescent="0.3">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7.25" customHeight="1" x14ac:dyDescent="0.3">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7.25" customHeight="1" x14ac:dyDescent="0.3">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7.25" customHeight="1" x14ac:dyDescent="0.3">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7.25" customHeight="1" x14ac:dyDescent="0.3">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7.25" customHeight="1" x14ac:dyDescent="0.3">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7.25" customHeight="1" x14ac:dyDescent="0.3">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7.25" customHeight="1" x14ac:dyDescent="0.3">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7.25" customHeight="1" x14ac:dyDescent="0.3">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7.25" customHeight="1" x14ac:dyDescent="0.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7.25" customHeight="1" x14ac:dyDescent="0.3">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7.25" customHeight="1" x14ac:dyDescent="0.3">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7.25" customHeight="1" x14ac:dyDescent="0.3">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7.25" customHeight="1" x14ac:dyDescent="0.3">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7.25" customHeight="1" x14ac:dyDescent="0.3">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7.25" customHeight="1" x14ac:dyDescent="0.3">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7.25" customHeight="1" x14ac:dyDescent="0.3">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7.25" customHeight="1" x14ac:dyDescent="0.3">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7.25" customHeight="1" x14ac:dyDescent="0.3">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7.25" customHeight="1" x14ac:dyDescent="0.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7.25" customHeight="1" x14ac:dyDescent="0.3">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7.25" customHeight="1" x14ac:dyDescent="0.3">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7.25" customHeight="1" x14ac:dyDescent="0.3">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7.25" customHeight="1" x14ac:dyDescent="0.3">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7.25" customHeight="1" x14ac:dyDescent="0.3">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7.25" customHeight="1" x14ac:dyDescent="0.3">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7.25" customHeight="1" x14ac:dyDescent="0.3">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7.25" customHeight="1" x14ac:dyDescent="0.3">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7.25" customHeight="1" x14ac:dyDescent="0.3">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7.25" customHeight="1" x14ac:dyDescent="0.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7.25" customHeight="1" x14ac:dyDescent="0.3">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7.25" customHeight="1" x14ac:dyDescent="0.3">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7.25" customHeight="1" x14ac:dyDescent="0.3">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7.25" customHeight="1" x14ac:dyDescent="0.3">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7.25" customHeight="1" x14ac:dyDescent="0.3">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7.25" customHeight="1" x14ac:dyDescent="0.3">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7.25" customHeight="1" x14ac:dyDescent="0.3">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7.25" customHeight="1" x14ac:dyDescent="0.3">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7.25" customHeight="1" x14ac:dyDescent="0.3">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7.25" customHeight="1" x14ac:dyDescent="0.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7.25" customHeight="1" x14ac:dyDescent="0.3">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7.25" customHeight="1" x14ac:dyDescent="0.3">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7.25" customHeight="1" x14ac:dyDescent="0.3">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7.25" customHeight="1" x14ac:dyDescent="0.3">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7.25" customHeight="1" x14ac:dyDescent="0.3">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7.25" customHeight="1" x14ac:dyDescent="0.3">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7.25" customHeight="1" x14ac:dyDescent="0.3">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7.25" customHeight="1" x14ac:dyDescent="0.3">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7.25" customHeight="1" x14ac:dyDescent="0.3">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7.25" customHeight="1" x14ac:dyDescent="0.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7.25" customHeight="1" x14ac:dyDescent="0.3">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7.25" customHeight="1" x14ac:dyDescent="0.3">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7.25" customHeight="1" x14ac:dyDescent="0.3">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7.25" customHeight="1" x14ac:dyDescent="0.3">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7.25" customHeight="1" x14ac:dyDescent="0.3">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7.25" customHeight="1" x14ac:dyDescent="0.3">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7.25" customHeight="1" x14ac:dyDescent="0.3">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7.25" customHeight="1" x14ac:dyDescent="0.3">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7.25" customHeight="1" x14ac:dyDescent="0.3">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7.25" customHeight="1" x14ac:dyDescent="0.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7.25" customHeight="1" x14ac:dyDescent="0.3">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7.25" customHeight="1" x14ac:dyDescent="0.3">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7.25" customHeight="1" x14ac:dyDescent="0.3">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7.25" customHeight="1" x14ac:dyDescent="0.3">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7.25" customHeight="1" x14ac:dyDescent="0.3">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7.25" customHeight="1" x14ac:dyDescent="0.3">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7.25" customHeight="1" x14ac:dyDescent="0.3">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7.25" customHeight="1" x14ac:dyDescent="0.3">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7.25" customHeight="1" x14ac:dyDescent="0.3">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7.25" customHeight="1" x14ac:dyDescent="0.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7.25" customHeight="1" x14ac:dyDescent="0.3">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7.25" customHeight="1" x14ac:dyDescent="0.3">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7.25" customHeight="1" x14ac:dyDescent="0.3">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7.25" customHeight="1" x14ac:dyDescent="0.3">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7.25" customHeight="1" x14ac:dyDescent="0.3">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7.25" customHeight="1" x14ac:dyDescent="0.3">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7.25" customHeight="1" x14ac:dyDescent="0.3">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7.25" customHeight="1" x14ac:dyDescent="0.3">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7.25" customHeight="1" x14ac:dyDescent="0.3">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7.25" customHeight="1" x14ac:dyDescent="0.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7.25" customHeight="1" x14ac:dyDescent="0.3">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7.25" customHeight="1" x14ac:dyDescent="0.3">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7.25" customHeight="1" x14ac:dyDescent="0.3">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7.25" customHeight="1" x14ac:dyDescent="0.3">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7.25" customHeight="1" x14ac:dyDescent="0.3">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7.25" customHeight="1" x14ac:dyDescent="0.3">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7.25" customHeight="1" x14ac:dyDescent="0.3">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7.25" customHeight="1" x14ac:dyDescent="0.3">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7.25" customHeight="1" x14ac:dyDescent="0.3">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7.25" customHeight="1" x14ac:dyDescent="0.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7.25" customHeight="1" x14ac:dyDescent="0.3">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7.25" customHeight="1" x14ac:dyDescent="0.3">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7.25" customHeight="1" x14ac:dyDescent="0.3">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7.25" customHeight="1" x14ac:dyDescent="0.3">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7.25" customHeight="1" x14ac:dyDescent="0.3">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7.25" customHeight="1" x14ac:dyDescent="0.3">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7.25" customHeight="1" x14ac:dyDescent="0.3">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7.25" customHeight="1" x14ac:dyDescent="0.3">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7.25" customHeight="1" x14ac:dyDescent="0.3">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7.25" customHeight="1" x14ac:dyDescent="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7.25" customHeight="1" x14ac:dyDescent="0.3">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7.25" customHeight="1" x14ac:dyDescent="0.3">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7.25" customHeight="1" x14ac:dyDescent="0.3">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7.25" customHeight="1" x14ac:dyDescent="0.3">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7.25" customHeight="1" x14ac:dyDescent="0.3">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7.25" customHeight="1" x14ac:dyDescent="0.3">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7.25" customHeight="1" x14ac:dyDescent="0.3">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7.25" customHeight="1" x14ac:dyDescent="0.3">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7.25" customHeight="1" x14ac:dyDescent="0.3">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7.25" customHeight="1" x14ac:dyDescent="0.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7.25" customHeight="1" x14ac:dyDescent="0.3">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7.25" customHeight="1" x14ac:dyDescent="0.3">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7.25" customHeight="1" x14ac:dyDescent="0.3">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7.25" customHeight="1" x14ac:dyDescent="0.3">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7.25" customHeight="1" x14ac:dyDescent="0.3">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7.25" customHeight="1" x14ac:dyDescent="0.3">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7.25" customHeight="1" x14ac:dyDescent="0.3">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7.25" customHeight="1" x14ac:dyDescent="0.3">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7.25" customHeight="1" x14ac:dyDescent="0.3">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7.25" customHeight="1" x14ac:dyDescent="0.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7.25" customHeight="1" x14ac:dyDescent="0.3">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7.25" customHeight="1" x14ac:dyDescent="0.3">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7.25" customHeight="1" x14ac:dyDescent="0.3">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7.25" customHeight="1" x14ac:dyDescent="0.3">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7.25" customHeight="1" x14ac:dyDescent="0.3">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7.25" customHeight="1" x14ac:dyDescent="0.3">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7.25" customHeight="1" x14ac:dyDescent="0.3">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7.25" customHeight="1" x14ac:dyDescent="0.3">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7.25" customHeight="1" x14ac:dyDescent="0.3">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7.25" customHeight="1" x14ac:dyDescent="0.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7.25" customHeight="1" x14ac:dyDescent="0.3">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7.25" customHeight="1" x14ac:dyDescent="0.3">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7.25" customHeight="1" x14ac:dyDescent="0.3">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7.25" customHeight="1" x14ac:dyDescent="0.3">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7.25" customHeight="1" x14ac:dyDescent="0.3">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7.25" customHeight="1" x14ac:dyDescent="0.3">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7.25" customHeight="1" x14ac:dyDescent="0.3">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7.25" customHeight="1" x14ac:dyDescent="0.3">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7.25" customHeight="1" x14ac:dyDescent="0.3">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7.25" customHeight="1" x14ac:dyDescent="0.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7.25" customHeight="1" x14ac:dyDescent="0.3">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7.25" customHeight="1" x14ac:dyDescent="0.3">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7.25" customHeight="1" x14ac:dyDescent="0.3">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7.25" customHeight="1" x14ac:dyDescent="0.3">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7.25" customHeight="1" x14ac:dyDescent="0.3">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7.25" customHeight="1" x14ac:dyDescent="0.3">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7.25" customHeight="1" x14ac:dyDescent="0.3">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7.25" customHeight="1" x14ac:dyDescent="0.3">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7.25" customHeight="1" x14ac:dyDescent="0.3">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7.25" customHeight="1" x14ac:dyDescent="0.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7.25" customHeight="1" x14ac:dyDescent="0.3">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7.25" customHeight="1" x14ac:dyDescent="0.3">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7.25" customHeight="1" x14ac:dyDescent="0.3">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7.25" customHeight="1" x14ac:dyDescent="0.3">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7.25" customHeight="1" x14ac:dyDescent="0.3">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7.25" customHeight="1" x14ac:dyDescent="0.3">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7.25" customHeight="1" x14ac:dyDescent="0.3">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7.25" customHeight="1" x14ac:dyDescent="0.3">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7.25" customHeight="1" x14ac:dyDescent="0.3">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7.25" customHeight="1" x14ac:dyDescent="0.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7.25" customHeight="1" x14ac:dyDescent="0.3">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7.25" customHeight="1" x14ac:dyDescent="0.3">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7.25" customHeight="1" x14ac:dyDescent="0.3">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7.25" customHeight="1" x14ac:dyDescent="0.3">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7.25" customHeight="1" x14ac:dyDescent="0.3">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7.25" customHeight="1" x14ac:dyDescent="0.3">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7.25" customHeight="1" x14ac:dyDescent="0.3">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7.25" customHeight="1" x14ac:dyDescent="0.3">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7.25" customHeight="1" x14ac:dyDescent="0.3">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7.25" customHeight="1" x14ac:dyDescent="0.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7.25" customHeight="1" x14ac:dyDescent="0.3">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7.25" customHeight="1" x14ac:dyDescent="0.3">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7.25" customHeight="1" x14ac:dyDescent="0.3">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7.25" customHeight="1" x14ac:dyDescent="0.3">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7.25" customHeight="1" x14ac:dyDescent="0.3">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7.25" customHeight="1" x14ac:dyDescent="0.3">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7.25" customHeight="1" x14ac:dyDescent="0.3">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7.25" customHeight="1" x14ac:dyDescent="0.3">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7.25" customHeight="1" x14ac:dyDescent="0.3">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7.25" customHeight="1" x14ac:dyDescent="0.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7.25" customHeight="1" x14ac:dyDescent="0.3">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7.25" customHeight="1" x14ac:dyDescent="0.3">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7.25" customHeight="1" x14ac:dyDescent="0.3">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7.25" customHeight="1" x14ac:dyDescent="0.3">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7.25" customHeight="1" x14ac:dyDescent="0.3">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7.25" customHeight="1" x14ac:dyDescent="0.3">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7.25" customHeight="1" x14ac:dyDescent="0.3">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7.25" customHeight="1" x14ac:dyDescent="0.3">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7.25" customHeight="1" x14ac:dyDescent="0.3">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7.25" customHeight="1" x14ac:dyDescent="0.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7.25" customHeight="1" x14ac:dyDescent="0.3">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7.25" customHeight="1" x14ac:dyDescent="0.3">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7.25" customHeight="1" x14ac:dyDescent="0.3">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7.25" customHeight="1" x14ac:dyDescent="0.3">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7.25" customHeight="1" x14ac:dyDescent="0.3">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7.25" customHeight="1" x14ac:dyDescent="0.3">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7.25" customHeight="1" x14ac:dyDescent="0.3">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7.25" customHeight="1" x14ac:dyDescent="0.3">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7.25" customHeight="1" x14ac:dyDescent="0.3">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7.25" customHeight="1" x14ac:dyDescent="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7.25" customHeight="1" x14ac:dyDescent="0.3">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7.25" customHeight="1" x14ac:dyDescent="0.3">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7.25" customHeight="1" x14ac:dyDescent="0.3">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7.25" customHeight="1" x14ac:dyDescent="0.3">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7.25" customHeight="1" x14ac:dyDescent="0.3">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7.25" customHeight="1" x14ac:dyDescent="0.3">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7.25" customHeight="1" x14ac:dyDescent="0.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7.25" customHeight="1" x14ac:dyDescent="0.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7.25" customHeight="1" x14ac:dyDescent="0.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7.25" customHeight="1" x14ac:dyDescent="0.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7.25" customHeight="1" x14ac:dyDescent="0.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7.25" customHeight="1" x14ac:dyDescent="0.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7.25" customHeight="1" x14ac:dyDescent="0.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7.25" customHeight="1" x14ac:dyDescent="0.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7.25" customHeight="1" x14ac:dyDescent="0.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7.25" customHeight="1" x14ac:dyDescent="0.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7.25" customHeight="1" x14ac:dyDescent="0.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7.25" customHeight="1" x14ac:dyDescent="0.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7.25" customHeight="1" x14ac:dyDescent="0.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7.25" customHeight="1" x14ac:dyDescent="0.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7.25" customHeight="1" x14ac:dyDescent="0.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7.25" customHeight="1" x14ac:dyDescent="0.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7.25" customHeight="1" x14ac:dyDescent="0.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7.25" customHeight="1" x14ac:dyDescent="0.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7.25" customHeight="1" x14ac:dyDescent="0.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7.25" customHeight="1" x14ac:dyDescent="0.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7.25" customHeight="1" x14ac:dyDescent="0.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7.25" customHeight="1" x14ac:dyDescent="0.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7.25" customHeight="1" x14ac:dyDescent="0.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7.25" customHeight="1" x14ac:dyDescent="0.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7.25" customHeight="1" x14ac:dyDescent="0.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7.25" customHeight="1" x14ac:dyDescent="0.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7.25" customHeight="1" x14ac:dyDescent="0.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7.25" customHeight="1" x14ac:dyDescent="0.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7.25" customHeight="1" x14ac:dyDescent="0.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7.25" customHeight="1" x14ac:dyDescent="0.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7.25" customHeight="1" x14ac:dyDescent="0.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7.25" customHeight="1" x14ac:dyDescent="0.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7.25" customHeight="1" x14ac:dyDescent="0.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7.25" customHeight="1" x14ac:dyDescent="0.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7.25" customHeight="1" x14ac:dyDescent="0.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7.25" customHeight="1" x14ac:dyDescent="0.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7.25" customHeight="1" x14ac:dyDescent="0.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7.25" customHeight="1" x14ac:dyDescent="0.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7.25" customHeight="1" x14ac:dyDescent="0.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7.25" customHeight="1" x14ac:dyDescent="0.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7.25" customHeight="1" x14ac:dyDescent="0.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7.25" customHeight="1" x14ac:dyDescent="0.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7.25" customHeight="1" x14ac:dyDescent="0.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7.25" customHeight="1" x14ac:dyDescent="0.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7.25" customHeight="1" x14ac:dyDescent="0.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7.25" customHeight="1" x14ac:dyDescent="0.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7.25" customHeight="1" x14ac:dyDescent="0.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7.25" customHeight="1" x14ac:dyDescent="0.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7.25" customHeight="1" x14ac:dyDescent="0.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7.25" customHeight="1" x14ac:dyDescent="0.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7.25" customHeight="1" x14ac:dyDescent="0.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7.25" customHeight="1" x14ac:dyDescent="0.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7.25" customHeight="1" x14ac:dyDescent="0.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7.25" customHeight="1" x14ac:dyDescent="0.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7.25" customHeight="1" x14ac:dyDescent="0.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7.25" customHeight="1" x14ac:dyDescent="0.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7.25" customHeight="1" x14ac:dyDescent="0.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7.25" customHeight="1" x14ac:dyDescent="0.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7.25" customHeight="1" x14ac:dyDescent="0.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7.25" customHeight="1" x14ac:dyDescent="0.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7.25" customHeight="1" x14ac:dyDescent="0.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7.25" customHeight="1" x14ac:dyDescent="0.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7.25" customHeight="1" x14ac:dyDescent="0.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7.25" customHeight="1" x14ac:dyDescent="0.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7.25" customHeight="1" x14ac:dyDescent="0.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7.25" customHeight="1" x14ac:dyDescent="0.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7.25" customHeight="1" x14ac:dyDescent="0.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7.25" customHeight="1" x14ac:dyDescent="0.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7.25" customHeight="1" x14ac:dyDescent="0.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7.25" customHeight="1" x14ac:dyDescent="0.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7.25" customHeight="1" x14ac:dyDescent="0.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7.25" customHeight="1" x14ac:dyDescent="0.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7.25" customHeight="1" x14ac:dyDescent="0.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7.25" customHeight="1" x14ac:dyDescent="0.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7.25" customHeight="1" x14ac:dyDescent="0.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7.25" customHeight="1" x14ac:dyDescent="0.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7.25" customHeight="1" x14ac:dyDescent="0.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7.25" customHeight="1" x14ac:dyDescent="0.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7.25" customHeight="1" x14ac:dyDescent="0.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7.25" customHeight="1" x14ac:dyDescent="0.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7.25" customHeight="1" x14ac:dyDescent="0.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7.25" customHeight="1" x14ac:dyDescent="0.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7.25" customHeight="1" x14ac:dyDescent="0.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7.25" customHeight="1" x14ac:dyDescent="0.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7.25" customHeight="1" x14ac:dyDescent="0.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7.25" customHeight="1" x14ac:dyDescent="0.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7.25" customHeight="1" x14ac:dyDescent="0.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7.25" customHeight="1" x14ac:dyDescent="0.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7.25" customHeight="1" x14ac:dyDescent="0.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7.25" customHeight="1" x14ac:dyDescent="0.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7.25" customHeight="1" x14ac:dyDescent="0.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7.25" customHeight="1" x14ac:dyDescent="0.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7.25" customHeight="1" x14ac:dyDescent="0.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7.25" customHeight="1" x14ac:dyDescent="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7.25" customHeight="1" x14ac:dyDescent="0.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7.25" customHeight="1" x14ac:dyDescent="0.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7.25" customHeight="1" x14ac:dyDescent="0.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7.25" customHeight="1" x14ac:dyDescent="0.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7.25" customHeight="1" x14ac:dyDescent="0.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7.25" customHeight="1" x14ac:dyDescent="0.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7.25" customHeight="1" x14ac:dyDescent="0.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7.25" customHeight="1" x14ac:dyDescent="0.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7.25" customHeight="1" x14ac:dyDescent="0.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7.25" customHeight="1" x14ac:dyDescent="0.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7.25" customHeight="1" x14ac:dyDescent="0.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7.25" customHeight="1" x14ac:dyDescent="0.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7.25" customHeight="1" x14ac:dyDescent="0.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7.25" customHeight="1" x14ac:dyDescent="0.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7.25" customHeight="1" x14ac:dyDescent="0.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7.25" customHeight="1" x14ac:dyDescent="0.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7.25" customHeight="1" x14ac:dyDescent="0.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7.25" customHeight="1" x14ac:dyDescent="0.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7.25" customHeight="1" x14ac:dyDescent="0.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7.25" customHeight="1" x14ac:dyDescent="0.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7.25" customHeight="1" x14ac:dyDescent="0.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7.25" customHeight="1" x14ac:dyDescent="0.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7.25" customHeight="1" x14ac:dyDescent="0.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7.25" customHeight="1" x14ac:dyDescent="0.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7.25" customHeight="1" x14ac:dyDescent="0.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7.25" customHeight="1" x14ac:dyDescent="0.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7.25" customHeight="1" x14ac:dyDescent="0.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7.25" customHeight="1" x14ac:dyDescent="0.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7.25" customHeight="1" x14ac:dyDescent="0.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7.25" customHeight="1" x14ac:dyDescent="0.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7.25" customHeight="1" x14ac:dyDescent="0.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7.25" customHeight="1" x14ac:dyDescent="0.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7.25" customHeight="1" x14ac:dyDescent="0.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7.25" customHeight="1" x14ac:dyDescent="0.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7.25" customHeight="1" x14ac:dyDescent="0.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7.25" customHeight="1" x14ac:dyDescent="0.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7.25" customHeight="1" x14ac:dyDescent="0.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7.25" customHeight="1" x14ac:dyDescent="0.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7.25" customHeight="1" x14ac:dyDescent="0.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7.25" customHeight="1" x14ac:dyDescent="0.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7.25" customHeight="1" x14ac:dyDescent="0.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7.25" customHeight="1" x14ac:dyDescent="0.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7.25" customHeight="1" x14ac:dyDescent="0.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7.25" customHeight="1" x14ac:dyDescent="0.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7.25" customHeight="1" x14ac:dyDescent="0.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7.25" customHeight="1" x14ac:dyDescent="0.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7.25" customHeight="1" x14ac:dyDescent="0.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7.25" customHeight="1" x14ac:dyDescent="0.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7.25" customHeight="1" x14ac:dyDescent="0.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7.25" customHeight="1" x14ac:dyDescent="0.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7.25" customHeight="1" x14ac:dyDescent="0.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7.25" customHeight="1" x14ac:dyDescent="0.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7.25" customHeight="1" x14ac:dyDescent="0.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7.25" customHeight="1" x14ac:dyDescent="0.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7.25" customHeight="1" x14ac:dyDescent="0.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7.25" customHeight="1" x14ac:dyDescent="0.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7.25" customHeight="1" x14ac:dyDescent="0.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7.25" customHeight="1" x14ac:dyDescent="0.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7.25" customHeight="1" x14ac:dyDescent="0.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7.25" customHeight="1" x14ac:dyDescent="0.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7.25" customHeight="1" x14ac:dyDescent="0.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7.25" customHeight="1" x14ac:dyDescent="0.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7.25" customHeight="1" x14ac:dyDescent="0.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7.25" customHeight="1" x14ac:dyDescent="0.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7.25" customHeight="1" x14ac:dyDescent="0.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7.25" customHeight="1" x14ac:dyDescent="0.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7.25" customHeight="1" x14ac:dyDescent="0.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7.25" customHeight="1" x14ac:dyDescent="0.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7.25" customHeight="1" x14ac:dyDescent="0.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7.25" customHeight="1" x14ac:dyDescent="0.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7.25" customHeight="1" x14ac:dyDescent="0.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7.25" customHeight="1" x14ac:dyDescent="0.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7.25" customHeight="1" x14ac:dyDescent="0.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7.25" customHeight="1" x14ac:dyDescent="0.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7.25" customHeight="1" x14ac:dyDescent="0.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7.25" customHeight="1" x14ac:dyDescent="0.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7.25" customHeight="1" x14ac:dyDescent="0.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7.25" customHeight="1" x14ac:dyDescent="0.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7.25" customHeight="1" x14ac:dyDescent="0.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7.25" customHeight="1" x14ac:dyDescent="0.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7.25" customHeight="1" x14ac:dyDescent="0.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7.25" customHeight="1" x14ac:dyDescent="0.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7.25" customHeight="1" x14ac:dyDescent="0.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7.25" customHeight="1" x14ac:dyDescent="0.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7.25" customHeight="1" x14ac:dyDescent="0.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7.25" customHeight="1" x14ac:dyDescent="0.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7.25" customHeight="1" x14ac:dyDescent="0.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7.25" customHeight="1" x14ac:dyDescent="0.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7.25" customHeight="1" x14ac:dyDescent="0.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7.25" customHeight="1" x14ac:dyDescent="0.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7.25" customHeight="1" x14ac:dyDescent="0.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7.25" customHeight="1" x14ac:dyDescent="0.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7.25" customHeight="1" x14ac:dyDescent="0.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7.25" customHeight="1" x14ac:dyDescent="0.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7.25" customHeight="1" x14ac:dyDescent="0.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7.25" customHeight="1" x14ac:dyDescent="0.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7.25" customHeight="1" x14ac:dyDescent="0.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7.25" customHeight="1" x14ac:dyDescent="0.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7.25" customHeight="1" x14ac:dyDescent="0.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7.25" customHeight="1" x14ac:dyDescent="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7.25" customHeight="1" x14ac:dyDescent="0.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7.25" customHeight="1" x14ac:dyDescent="0.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7.25" customHeight="1" x14ac:dyDescent="0.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7.25" customHeight="1" x14ac:dyDescent="0.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7.25" customHeight="1" x14ac:dyDescent="0.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7.25" customHeight="1" x14ac:dyDescent="0.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7.25" customHeight="1" x14ac:dyDescent="0.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7.25" customHeight="1" x14ac:dyDescent="0.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7.25" customHeight="1" x14ac:dyDescent="0.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7.25" customHeight="1" x14ac:dyDescent="0.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7.25" customHeight="1" x14ac:dyDescent="0.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7.25" customHeight="1" x14ac:dyDescent="0.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7.25" customHeight="1" x14ac:dyDescent="0.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7.25" customHeight="1" x14ac:dyDescent="0.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7.25" customHeight="1" x14ac:dyDescent="0.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7.25" customHeight="1" x14ac:dyDescent="0.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7.25" customHeight="1" x14ac:dyDescent="0.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7.25" customHeight="1" x14ac:dyDescent="0.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7.25" customHeight="1" x14ac:dyDescent="0.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7.25" customHeight="1" x14ac:dyDescent="0.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7.25" customHeight="1" x14ac:dyDescent="0.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7.25" customHeight="1" x14ac:dyDescent="0.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7.25" customHeight="1" x14ac:dyDescent="0.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7.25" customHeight="1" x14ac:dyDescent="0.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7.25" customHeight="1" x14ac:dyDescent="0.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7.25" customHeight="1" x14ac:dyDescent="0.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7.25" customHeight="1" x14ac:dyDescent="0.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7.25" customHeight="1" x14ac:dyDescent="0.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7.25" customHeight="1" x14ac:dyDescent="0.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7.25" customHeight="1" x14ac:dyDescent="0.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7.25" customHeight="1" x14ac:dyDescent="0.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7.25" customHeight="1" x14ac:dyDescent="0.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7.25" customHeight="1" x14ac:dyDescent="0.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7.25" customHeight="1" x14ac:dyDescent="0.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7.25" customHeight="1" x14ac:dyDescent="0.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7.25" customHeight="1" x14ac:dyDescent="0.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7.25" customHeight="1" x14ac:dyDescent="0.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7.25" customHeight="1" x14ac:dyDescent="0.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7.25" customHeight="1" x14ac:dyDescent="0.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7.25" customHeight="1" x14ac:dyDescent="0.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7.25" customHeight="1" x14ac:dyDescent="0.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7.25" customHeight="1" x14ac:dyDescent="0.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7.25" customHeight="1" x14ac:dyDescent="0.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7.25" customHeight="1" x14ac:dyDescent="0.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7.25" customHeight="1" x14ac:dyDescent="0.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7.25" customHeight="1" x14ac:dyDescent="0.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7.25" customHeight="1" x14ac:dyDescent="0.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7.25" customHeight="1" x14ac:dyDescent="0.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7.25" customHeight="1" x14ac:dyDescent="0.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7.25" customHeight="1" x14ac:dyDescent="0.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7.25" customHeight="1" x14ac:dyDescent="0.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7.25" customHeight="1" x14ac:dyDescent="0.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7.25" customHeight="1" x14ac:dyDescent="0.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7.25" customHeight="1" x14ac:dyDescent="0.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7.25" customHeight="1" x14ac:dyDescent="0.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7.25" customHeight="1" x14ac:dyDescent="0.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7.25" customHeight="1" x14ac:dyDescent="0.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7.25" customHeight="1" x14ac:dyDescent="0.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7.25" customHeight="1" x14ac:dyDescent="0.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7.25" customHeight="1" x14ac:dyDescent="0.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7.25" customHeight="1" x14ac:dyDescent="0.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7.25" customHeight="1" x14ac:dyDescent="0.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7.25" customHeight="1" x14ac:dyDescent="0.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7.25" customHeight="1" x14ac:dyDescent="0.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7.25" customHeight="1" x14ac:dyDescent="0.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7.25" customHeight="1" x14ac:dyDescent="0.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7.25" customHeight="1" x14ac:dyDescent="0.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7.25" customHeight="1" x14ac:dyDescent="0.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7.25" customHeight="1" x14ac:dyDescent="0.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7.25" customHeight="1" x14ac:dyDescent="0.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7.25" customHeight="1" x14ac:dyDescent="0.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7.25" customHeight="1" x14ac:dyDescent="0.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7.25" customHeight="1" x14ac:dyDescent="0.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7.25" customHeight="1" x14ac:dyDescent="0.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7.25" customHeight="1" x14ac:dyDescent="0.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7.25" customHeight="1" x14ac:dyDescent="0.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7.25" customHeight="1" x14ac:dyDescent="0.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7.25" customHeight="1" x14ac:dyDescent="0.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7.25" customHeight="1" x14ac:dyDescent="0.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7.25" customHeight="1" x14ac:dyDescent="0.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7.25" customHeight="1" x14ac:dyDescent="0.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7.25" customHeight="1" x14ac:dyDescent="0.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7.25" customHeight="1" x14ac:dyDescent="0.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7.25" customHeight="1" x14ac:dyDescent="0.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7.25" customHeight="1" x14ac:dyDescent="0.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7.25" customHeight="1" x14ac:dyDescent="0.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7.25" customHeight="1" x14ac:dyDescent="0.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7.25" customHeight="1" x14ac:dyDescent="0.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7.25" customHeight="1" x14ac:dyDescent="0.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7.25" customHeight="1" x14ac:dyDescent="0.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7.25" customHeight="1" x14ac:dyDescent="0.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7.25" customHeight="1" x14ac:dyDescent="0.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7.25" customHeight="1" x14ac:dyDescent="0.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7.25" customHeight="1" x14ac:dyDescent="0.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7.25" customHeight="1" x14ac:dyDescent="0.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7.25" customHeight="1" x14ac:dyDescent="0.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7.25" customHeight="1" x14ac:dyDescent="0.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7.25" customHeight="1" x14ac:dyDescent="0.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7.25" customHeight="1" x14ac:dyDescent="0.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7.25" customHeight="1" x14ac:dyDescent="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7.25" customHeight="1" x14ac:dyDescent="0.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7.25" customHeight="1" x14ac:dyDescent="0.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7.25" customHeight="1" x14ac:dyDescent="0.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7.25" customHeight="1" x14ac:dyDescent="0.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7.25" customHeight="1" x14ac:dyDescent="0.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7.25" customHeight="1" x14ac:dyDescent="0.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7.25" customHeight="1" x14ac:dyDescent="0.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7.25" customHeight="1" x14ac:dyDescent="0.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7.25" customHeight="1" x14ac:dyDescent="0.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7.25" customHeight="1" x14ac:dyDescent="0.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7.25" customHeight="1" x14ac:dyDescent="0.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7.25" customHeight="1" x14ac:dyDescent="0.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7.25" customHeight="1" x14ac:dyDescent="0.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7.25" customHeight="1" x14ac:dyDescent="0.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7.25" customHeight="1" x14ac:dyDescent="0.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7.25" customHeight="1" x14ac:dyDescent="0.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7.25" customHeight="1" x14ac:dyDescent="0.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7.25" customHeight="1" x14ac:dyDescent="0.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7.25" customHeight="1" x14ac:dyDescent="0.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7.25" customHeight="1" x14ac:dyDescent="0.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7.25" customHeight="1" x14ac:dyDescent="0.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7.25" customHeight="1" x14ac:dyDescent="0.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7.25" customHeight="1" x14ac:dyDescent="0.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7.25" customHeight="1" x14ac:dyDescent="0.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7.25" customHeight="1" x14ac:dyDescent="0.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7.25" customHeight="1" x14ac:dyDescent="0.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7.25" customHeight="1" x14ac:dyDescent="0.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7.25" customHeight="1" x14ac:dyDescent="0.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7.25" customHeight="1" x14ac:dyDescent="0.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7.25" customHeight="1" x14ac:dyDescent="0.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7.25" customHeight="1" x14ac:dyDescent="0.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7.25" customHeight="1" x14ac:dyDescent="0.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7.25" customHeight="1" x14ac:dyDescent="0.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7.25" customHeight="1" x14ac:dyDescent="0.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7.25" customHeight="1" x14ac:dyDescent="0.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7.25" customHeight="1" x14ac:dyDescent="0.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7.25" customHeight="1" x14ac:dyDescent="0.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7.25" customHeight="1" x14ac:dyDescent="0.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7.25" customHeight="1" x14ac:dyDescent="0.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7.25" customHeight="1" x14ac:dyDescent="0.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7.25" customHeight="1" x14ac:dyDescent="0.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7.25" customHeight="1" x14ac:dyDescent="0.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7.25" customHeight="1" x14ac:dyDescent="0.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7.25" customHeight="1" x14ac:dyDescent="0.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7.25" customHeight="1" x14ac:dyDescent="0.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7.25" customHeight="1" x14ac:dyDescent="0.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7.25" customHeight="1" x14ac:dyDescent="0.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7.25" customHeight="1" x14ac:dyDescent="0.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7.25" customHeight="1" x14ac:dyDescent="0.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7.25" customHeight="1" x14ac:dyDescent="0.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7.25" customHeight="1" x14ac:dyDescent="0.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7.25" customHeight="1" x14ac:dyDescent="0.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7.25" customHeight="1" x14ac:dyDescent="0.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7.25" customHeight="1" x14ac:dyDescent="0.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7.25" customHeight="1" x14ac:dyDescent="0.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7.25" customHeight="1" x14ac:dyDescent="0.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7.25" customHeight="1" x14ac:dyDescent="0.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7.25" customHeight="1" x14ac:dyDescent="0.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7.25" customHeight="1" x14ac:dyDescent="0.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7.25" customHeight="1" x14ac:dyDescent="0.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7.25" customHeight="1" x14ac:dyDescent="0.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7.25" customHeight="1" x14ac:dyDescent="0.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7.25" customHeight="1" x14ac:dyDescent="0.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7.25" customHeight="1" x14ac:dyDescent="0.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7.25" customHeight="1" x14ac:dyDescent="0.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7.25" customHeight="1" x14ac:dyDescent="0.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7.25" customHeight="1" x14ac:dyDescent="0.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7.25" customHeight="1" x14ac:dyDescent="0.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7.25" customHeight="1" x14ac:dyDescent="0.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7.25" customHeight="1" x14ac:dyDescent="0.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7.25" customHeight="1" x14ac:dyDescent="0.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7.25" customHeight="1" x14ac:dyDescent="0.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7.25" customHeight="1" x14ac:dyDescent="0.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7.25" customHeight="1" x14ac:dyDescent="0.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7.25" customHeight="1" x14ac:dyDescent="0.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7.25" customHeight="1" x14ac:dyDescent="0.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7.25" customHeight="1" x14ac:dyDescent="0.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7.25" customHeight="1" x14ac:dyDescent="0.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7.25" customHeight="1" x14ac:dyDescent="0.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7.25" customHeight="1" x14ac:dyDescent="0.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7.25" customHeight="1" x14ac:dyDescent="0.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7.25" customHeight="1" x14ac:dyDescent="0.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7.25" customHeight="1" x14ac:dyDescent="0.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7.25" customHeight="1" x14ac:dyDescent="0.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7.25" customHeight="1" x14ac:dyDescent="0.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7.25" customHeight="1" x14ac:dyDescent="0.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7.25" customHeight="1" x14ac:dyDescent="0.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7.25" customHeight="1" x14ac:dyDescent="0.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7.25" customHeight="1" x14ac:dyDescent="0.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7.25" customHeight="1" x14ac:dyDescent="0.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7.25" customHeight="1" x14ac:dyDescent="0.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7.25" customHeight="1" x14ac:dyDescent="0.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7.25" customHeight="1" x14ac:dyDescent="0.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7.25" customHeight="1" x14ac:dyDescent="0.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7.25" customHeight="1" x14ac:dyDescent="0.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7.25" customHeight="1" x14ac:dyDescent="0.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7.25" customHeight="1" x14ac:dyDescent="0.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7.25" customHeight="1" x14ac:dyDescent="0.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7.25" customHeight="1" x14ac:dyDescent="0.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7.25" customHeight="1" x14ac:dyDescent="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7.25" customHeight="1" x14ac:dyDescent="0.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7.25" customHeight="1" x14ac:dyDescent="0.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7.25" customHeight="1" x14ac:dyDescent="0.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7.25" customHeight="1" x14ac:dyDescent="0.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7.25" customHeight="1" x14ac:dyDescent="0.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7.25" customHeight="1" x14ac:dyDescent="0.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7.25" customHeight="1" x14ac:dyDescent="0.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7.25" customHeight="1" x14ac:dyDescent="0.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7.25" customHeight="1" x14ac:dyDescent="0.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7.25" customHeight="1" x14ac:dyDescent="0.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7.25" customHeight="1" x14ac:dyDescent="0.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7.25" customHeight="1" x14ac:dyDescent="0.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7.25" customHeight="1" x14ac:dyDescent="0.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7.25" customHeight="1" x14ac:dyDescent="0.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7.25" customHeight="1" x14ac:dyDescent="0.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7.25" customHeight="1" x14ac:dyDescent="0.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7.25" customHeight="1" x14ac:dyDescent="0.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7.25" customHeight="1" x14ac:dyDescent="0.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7.25" customHeight="1" x14ac:dyDescent="0.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7.25" customHeight="1" x14ac:dyDescent="0.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7.25" customHeight="1" x14ac:dyDescent="0.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7.25" customHeight="1" x14ac:dyDescent="0.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7.25" customHeight="1" x14ac:dyDescent="0.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7.25" customHeight="1" x14ac:dyDescent="0.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7.25" customHeight="1" x14ac:dyDescent="0.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7.25" customHeight="1" x14ac:dyDescent="0.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7.25" customHeight="1" x14ac:dyDescent="0.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7.25" customHeight="1" x14ac:dyDescent="0.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7.25" customHeight="1" x14ac:dyDescent="0.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7.25" customHeight="1" x14ac:dyDescent="0.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7.25" customHeight="1" x14ac:dyDescent="0.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7.25" customHeight="1" x14ac:dyDescent="0.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7.25" customHeight="1" x14ac:dyDescent="0.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7.25" customHeight="1" x14ac:dyDescent="0.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7.25" customHeight="1" x14ac:dyDescent="0.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7.25" customHeight="1" x14ac:dyDescent="0.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7.25" customHeight="1" x14ac:dyDescent="0.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7.25" customHeight="1" x14ac:dyDescent="0.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7.25" customHeight="1" x14ac:dyDescent="0.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7.25" customHeight="1" x14ac:dyDescent="0.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7.25" customHeight="1" x14ac:dyDescent="0.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7.25" customHeight="1" x14ac:dyDescent="0.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7.25" customHeight="1" x14ac:dyDescent="0.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7.25" customHeight="1" x14ac:dyDescent="0.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7.25" customHeight="1" x14ac:dyDescent="0.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7.25" customHeight="1" x14ac:dyDescent="0.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7.25" customHeight="1" x14ac:dyDescent="0.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7.25" customHeight="1" x14ac:dyDescent="0.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7.25" customHeight="1" x14ac:dyDescent="0.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7.25" customHeight="1" x14ac:dyDescent="0.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7.25" customHeight="1" x14ac:dyDescent="0.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7.25" customHeight="1" x14ac:dyDescent="0.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7.25" customHeight="1" x14ac:dyDescent="0.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7.25" customHeight="1" x14ac:dyDescent="0.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7.25" customHeight="1" x14ac:dyDescent="0.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7.25" customHeight="1" x14ac:dyDescent="0.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7.25" customHeight="1" x14ac:dyDescent="0.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7.25" customHeight="1" x14ac:dyDescent="0.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7.25" customHeight="1" x14ac:dyDescent="0.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7.25" customHeight="1" x14ac:dyDescent="0.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7.25" customHeight="1" x14ac:dyDescent="0.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7.25" customHeight="1" x14ac:dyDescent="0.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7.25" customHeight="1" x14ac:dyDescent="0.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7.25" customHeight="1" x14ac:dyDescent="0.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7.25" customHeight="1" x14ac:dyDescent="0.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7.25" customHeight="1" x14ac:dyDescent="0.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7.25" customHeight="1" x14ac:dyDescent="0.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7.25" customHeight="1" x14ac:dyDescent="0.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7.25" customHeight="1" x14ac:dyDescent="0.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7.25" customHeight="1" x14ac:dyDescent="0.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7.25" customHeight="1" x14ac:dyDescent="0.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7.25" customHeight="1" x14ac:dyDescent="0.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7.25" customHeight="1" x14ac:dyDescent="0.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7.25" customHeight="1" x14ac:dyDescent="0.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7.25" customHeight="1" x14ac:dyDescent="0.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7.25" customHeight="1" x14ac:dyDescent="0.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7.25" customHeight="1" x14ac:dyDescent="0.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7.25" customHeight="1" x14ac:dyDescent="0.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7.25" customHeight="1" x14ac:dyDescent="0.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7.25" customHeight="1" x14ac:dyDescent="0.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7.25" customHeight="1" x14ac:dyDescent="0.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7.25" customHeight="1" x14ac:dyDescent="0.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7.25" customHeight="1" x14ac:dyDescent="0.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7.25" customHeight="1" x14ac:dyDescent="0.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7.25" customHeight="1" x14ac:dyDescent="0.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7.25" customHeight="1" x14ac:dyDescent="0.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7.25" customHeight="1" x14ac:dyDescent="0.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7.25" customHeight="1" x14ac:dyDescent="0.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7.25" customHeight="1" x14ac:dyDescent="0.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7.25" customHeight="1" x14ac:dyDescent="0.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7.25" customHeight="1" x14ac:dyDescent="0.3">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7.25" customHeight="1" x14ac:dyDescent="0.3">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7.25" customHeight="1" x14ac:dyDescent="0.3">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7.25" customHeight="1" x14ac:dyDescent="0.3">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7.25" customHeight="1" x14ac:dyDescent="0.3">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7.25" customHeight="1" x14ac:dyDescent="0.3">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7.25" customHeight="1" x14ac:dyDescent="0.3">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sheetPr>
  <dimension ref="A1:Z1000"/>
  <sheetViews>
    <sheetView showGridLines="0" workbookViewId="0">
      <pane xSplit="4" ySplit="6" topLeftCell="F64" activePane="bottomRight" state="frozen"/>
      <selection pane="topRight" activeCell="E1" sqref="E1"/>
      <selection pane="bottomLeft" activeCell="A7" sqref="A7"/>
      <selection pane="bottomRight" activeCell="I46" sqref="I46"/>
    </sheetView>
  </sheetViews>
  <sheetFormatPr defaultColWidth="14.44140625" defaultRowHeight="15" customHeight="1" x14ac:dyDescent="0.3"/>
  <cols>
    <col min="1" max="1" width="25.6640625" customWidth="1"/>
    <col min="2" max="2" width="24.6640625" customWidth="1"/>
    <col min="3" max="3" width="27.44140625" customWidth="1"/>
    <col min="4" max="4" width="36.109375" customWidth="1"/>
    <col min="5" max="16" width="17.33203125" customWidth="1"/>
    <col min="17" max="25" width="9.109375" customWidth="1"/>
  </cols>
  <sheetData>
    <row r="1" spans="1:26" ht="12" customHeight="1" x14ac:dyDescent="0.3">
      <c r="A1" s="2" t="s">
        <v>1</v>
      </c>
      <c r="B1" s="4"/>
      <c r="C1" s="4"/>
      <c r="D1" s="4"/>
      <c r="E1" s="4"/>
      <c r="F1" s="4"/>
      <c r="G1" s="4"/>
      <c r="H1" s="4"/>
      <c r="I1" s="4"/>
      <c r="J1" s="4"/>
      <c r="K1" s="4"/>
      <c r="L1" s="4"/>
      <c r="M1" s="4"/>
      <c r="N1" s="4"/>
      <c r="O1" s="4"/>
      <c r="P1" s="4"/>
      <c r="Q1" s="4"/>
      <c r="R1" s="4"/>
      <c r="S1" s="4"/>
      <c r="T1" s="4"/>
      <c r="U1" s="4"/>
      <c r="V1" s="4"/>
      <c r="W1" s="4"/>
      <c r="X1" s="4"/>
      <c r="Y1" s="4"/>
    </row>
    <row r="2" spans="1:26" ht="12" customHeight="1" x14ac:dyDescent="0.3">
      <c r="A2" s="4"/>
      <c r="B2" s="4"/>
      <c r="C2" s="4"/>
      <c r="D2" s="4"/>
      <c r="E2" s="4"/>
      <c r="F2" s="4"/>
      <c r="G2" s="4"/>
      <c r="H2" s="4"/>
      <c r="I2" s="4"/>
      <c r="J2" s="4"/>
      <c r="K2" s="4"/>
      <c r="L2" s="4"/>
      <c r="M2" s="4"/>
      <c r="N2" s="4"/>
      <c r="O2" s="4"/>
      <c r="P2" s="4"/>
      <c r="Q2" s="4"/>
      <c r="R2" s="4"/>
      <c r="S2" s="4"/>
      <c r="T2" s="4"/>
      <c r="U2" s="4"/>
      <c r="V2" s="4"/>
      <c r="W2" s="4"/>
      <c r="X2" s="4"/>
      <c r="Y2" s="4"/>
    </row>
    <row r="3" spans="1:26" ht="12" customHeight="1" x14ac:dyDescent="0.3">
      <c r="A3" s="5" t="s">
        <v>3</v>
      </c>
      <c r="B3" s="5"/>
      <c r="C3" s="6"/>
      <c r="D3" s="6"/>
      <c r="E3" s="6"/>
      <c r="F3" s="6"/>
      <c r="G3" s="6"/>
      <c r="H3" s="6"/>
      <c r="I3" s="6"/>
      <c r="J3" s="6"/>
      <c r="K3" s="6"/>
      <c r="L3" s="6"/>
      <c r="M3" s="6"/>
      <c r="N3" s="6"/>
      <c r="O3" s="6"/>
      <c r="P3" s="6"/>
      <c r="Q3" s="6"/>
      <c r="R3" s="6"/>
      <c r="S3" s="6"/>
      <c r="T3" s="6"/>
      <c r="U3" s="6"/>
      <c r="V3" s="6"/>
      <c r="W3" s="6"/>
      <c r="X3" s="6"/>
      <c r="Y3" s="6"/>
      <c r="Z3" s="7"/>
    </row>
    <row r="4" spans="1:26" ht="12" customHeight="1" x14ac:dyDescent="0.3">
      <c r="A4" s="5" t="s">
        <v>8</v>
      </c>
      <c r="B4" s="8"/>
      <c r="C4" s="9"/>
      <c r="D4" s="8"/>
      <c r="E4" s="8"/>
      <c r="F4" s="8"/>
      <c r="G4" s="8"/>
      <c r="H4" s="8"/>
      <c r="I4" s="8"/>
      <c r="J4" s="8"/>
      <c r="K4" s="8"/>
      <c r="L4" s="8"/>
      <c r="M4" s="8"/>
      <c r="N4" s="8"/>
      <c r="O4" s="8"/>
      <c r="P4" s="8"/>
      <c r="Q4" s="10"/>
      <c r="R4" s="10"/>
      <c r="S4" s="10"/>
      <c r="T4" s="10"/>
      <c r="U4" s="10"/>
      <c r="V4" s="10"/>
      <c r="W4" s="10"/>
      <c r="X4" s="10"/>
      <c r="Y4" s="10"/>
      <c r="Z4" s="11"/>
    </row>
    <row r="5" spans="1:26" ht="12" customHeight="1" x14ac:dyDescent="0.3">
      <c r="A5" s="12"/>
      <c r="B5" s="13"/>
      <c r="C5" s="14"/>
      <c r="D5" s="15"/>
      <c r="E5" s="16">
        <v>41456</v>
      </c>
      <c r="F5" s="16">
        <v>41487</v>
      </c>
      <c r="G5" s="16">
        <v>41518</v>
      </c>
      <c r="H5" s="16">
        <v>41548</v>
      </c>
      <c r="I5" s="16">
        <v>41579</v>
      </c>
      <c r="J5" s="16">
        <v>41609</v>
      </c>
      <c r="K5" s="16">
        <v>41640</v>
      </c>
      <c r="L5" s="16">
        <v>41671</v>
      </c>
      <c r="M5" s="16">
        <v>41699</v>
      </c>
      <c r="N5" s="16">
        <v>41730</v>
      </c>
      <c r="O5" s="16">
        <v>41760</v>
      </c>
      <c r="P5" s="16">
        <v>41791</v>
      </c>
      <c r="Q5" s="6"/>
      <c r="R5" s="6"/>
      <c r="S5" s="6"/>
      <c r="T5" s="6"/>
      <c r="U5" s="6"/>
      <c r="V5" s="6"/>
      <c r="W5" s="6"/>
      <c r="X5" s="6"/>
      <c r="Y5" s="6"/>
      <c r="Z5" s="7"/>
    </row>
    <row r="6" spans="1:26" ht="12" customHeight="1" x14ac:dyDescent="0.3">
      <c r="A6" s="18" t="s">
        <v>19</v>
      </c>
      <c r="B6" s="19" t="s">
        <v>20</v>
      </c>
      <c r="C6" s="20" t="s">
        <v>21</v>
      </c>
      <c r="D6" s="21" t="s">
        <v>22</v>
      </c>
      <c r="E6" s="22" t="s">
        <v>25</v>
      </c>
      <c r="F6" s="22" t="s">
        <v>26</v>
      </c>
      <c r="G6" s="22" t="s">
        <v>28</v>
      </c>
      <c r="H6" s="22" t="s">
        <v>29</v>
      </c>
      <c r="I6" s="22" t="s">
        <v>30</v>
      </c>
      <c r="J6" s="22" t="s">
        <v>31</v>
      </c>
      <c r="K6" s="22" t="s">
        <v>32</v>
      </c>
      <c r="L6" s="22" t="s">
        <v>33</v>
      </c>
      <c r="M6" s="22" t="s">
        <v>34</v>
      </c>
      <c r="N6" s="22" t="s">
        <v>35</v>
      </c>
      <c r="O6" s="22" t="s">
        <v>36</v>
      </c>
      <c r="P6" s="22" t="s">
        <v>37</v>
      </c>
      <c r="Q6" s="6"/>
      <c r="R6" s="6"/>
      <c r="S6" s="6"/>
      <c r="T6" s="6"/>
      <c r="U6" s="6"/>
      <c r="V6" s="6"/>
      <c r="W6" s="6"/>
      <c r="X6" s="6"/>
      <c r="Y6" s="6"/>
      <c r="Z6" s="7"/>
    </row>
    <row r="7" spans="1:26" ht="12" customHeight="1" x14ac:dyDescent="0.3">
      <c r="A7" s="23" t="s">
        <v>39</v>
      </c>
      <c r="B7" s="24" t="s">
        <v>41</v>
      </c>
      <c r="C7" s="25" t="s">
        <v>42</v>
      </c>
      <c r="D7" s="23" t="s">
        <v>44</v>
      </c>
      <c r="E7" s="26">
        <v>-4328</v>
      </c>
      <c r="F7" s="26">
        <v>-3990.29</v>
      </c>
      <c r="G7" s="26">
        <v>-3990.62</v>
      </c>
      <c r="H7" s="26">
        <v>-3839.45</v>
      </c>
      <c r="I7" s="26">
        <v>-3817.86</v>
      </c>
      <c r="J7" s="26">
        <v>-4111.9799999999996</v>
      </c>
      <c r="K7" s="26">
        <v>-4484.66</v>
      </c>
      <c r="L7" s="26">
        <v>-4222.71</v>
      </c>
      <c r="M7" s="26">
        <v>-4838.3</v>
      </c>
      <c r="N7" s="26">
        <v>-3259.32</v>
      </c>
      <c r="O7" s="26">
        <v>0</v>
      </c>
      <c r="P7" s="26">
        <v>-2125.7199999999998</v>
      </c>
      <c r="Q7" s="4"/>
      <c r="R7" s="4"/>
      <c r="S7" s="4"/>
      <c r="T7" s="4"/>
      <c r="U7" s="4"/>
      <c r="V7" s="4"/>
      <c r="W7" s="4"/>
      <c r="X7" s="4"/>
      <c r="Y7" s="4"/>
      <c r="Z7" s="27"/>
    </row>
    <row r="8" spans="1:26" ht="12" customHeight="1" x14ac:dyDescent="0.3">
      <c r="A8" s="23" t="s">
        <v>39</v>
      </c>
      <c r="B8" s="24" t="s">
        <v>48</v>
      </c>
      <c r="C8" s="25" t="s">
        <v>42</v>
      </c>
      <c r="D8" s="28" t="s">
        <v>48</v>
      </c>
      <c r="E8" s="29">
        <f t="shared" ref="E8:P8" si="0">SUM(E7)</f>
        <v>-4328</v>
      </c>
      <c r="F8" s="29">
        <f t="shared" si="0"/>
        <v>-3990.29</v>
      </c>
      <c r="G8" s="29">
        <f t="shared" si="0"/>
        <v>-3990.62</v>
      </c>
      <c r="H8" s="29">
        <f t="shared" si="0"/>
        <v>-3839.45</v>
      </c>
      <c r="I8" s="29">
        <f t="shared" si="0"/>
        <v>-3817.86</v>
      </c>
      <c r="J8" s="29">
        <f t="shared" si="0"/>
        <v>-4111.9799999999996</v>
      </c>
      <c r="K8" s="29">
        <f t="shared" si="0"/>
        <v>-4484.66</v>
      </c>
      <c r="L8" s="29">
        <f t="shared" si="0"/>
        <v>-4222.71</v>
      </c>
      <c r="M8" s="29">
        <f t="shared" si="0"/>
        <v>-4838.3</v>
      </c>
      <c r="N8" s="29">
        <f t="shared" si="0"/>
        <v>-3259.32</v>
      </c>
      <c r="O8" s="29">
        <f t="shared" si="0"/>
        <v>0</v>
      </c>
      <c r="P8" s="29">
        <f t="shared" si="0"/>
        <v>-2125.7199999999998</v>
      </c>
      <c r="Q8" s="2"/>
      <c r="R8" s="2"/>
      <c r="S8" s="2"/>
      <c r="T8" s="2"/>
      <c r="U8" s="2"/>
      <c r="V8" s="2"/>
      <c r="W8" s="2"/>
      <c r="X8" s="2"/>
      <c r="Y8" s="2"/>
      <c r="Z8" s="31"/>
    </row>
    <row r="9" spans="1:26" ht="12" customHeight="1" x14ac:dyDescent="0.3">
      <c r="A9" s="23" t="s">
        <v>39</v>
      </c>
      <c r="B9" s="24" t="s">
        <v>41</v>
      </c>
      <c r="C9" s="25" t="s">
        <v>49</v>
      </c>
      <c r="D9" s="23" t="s">
        <v>50</v>
      </c>
      <c r="E9" s="26">
        <v>0</v>
      </c>
      <c r="F9" s="26">
        <v>0</v>
      </c>
      <c r="G9" s="26">
        <v>-2735</v>
      </c>
      <c r="H9" s="26">
        <v>0</v>
      </c>
      <c r="I9" s="26">
        <v>0</v>
      </c>
      <c r="J9" s="26">
        <v>0</v>
      </c>
      <c r="K9" s="26">
        <v>0</v>
      </c>
      <c r="L9" s="26">
        <v>0</v>
      </c>
      <c r="M9" s="26">
        <v>0</v>
      </c>
      <c r="N9" s="26">
        <v>0</v>
      </c>
      <c r="O9" s="26">
        <v>0</v>
      </c>
      <c r="P9" s="26">
        <v>0</v>
      </c>
      <c r="Q9" s="4"/>
      <c r="R9" s="4"/>
      <c r="S9" s="4"/>
      <c r="T9" s="4"/>
      <c r="U9" s="4"/>
      <c r="V9" s="4"/>
      <c r="W9" s="4"/>
      <c r="X9" s="4"/>
      <c r="Y9" s="4"/>
      <c r="Z9" s="27"/>
    </row>
    <row r="10" spans="1:26" ht="12" customHeight="1" x14ac:dyDescent="0.3">
      <c r="A10" s="23" t="s">
        <v>39</v>
      </c>
      <c r="B10" s="24" t="s">
        <v>41</v>
      </c>
      <c r="C10" s="25" t="s">
        <v>49</v>
      </c>
      <c r="D10" s="23" t="s">
        <v>51</v>
      </c>
      <c r="E10" s="26">
        <v>-1918</v>
      </c>
      <c r="F10" s="26">
        <v>-1970.98</v>
      </c>
      <c r="G10" s="26">
        <v>-2430.4699999999998</v>
      </c>
      <c r="H10" s="26">
        <v>-1660.32</v>
      </c>
      <c r="I10" s="26">
        <v>-3419.82</v>
      </c>
      <c r="J10" s="26">
        <v>-1996.6</v>
      </c>
      <c r="K10" s="26">
        <v>-1660.59</v>
      </c>
      <c r="L10" s="26">
        <v>124.35</v>
      </c>
      <c r="M10" s="26">
        <v>-5481.39</v>
      </c>
      <c r="N10" s="26">
        <v>-6336.58</v>
      </c>
      <c r="O10" s="26">
        <v>2700</v>
      </c>
      <c r="P10" s="26">
        <v>-30</v>
      </c>
      <c r="Q10" s="4"/>
      <c r="R10" s="4"/>
      <c r="S10" s="4"/>
      <c r="T10" s="4"/>
      <c r="U10" s="4"/>
      <c r="V10" s="4"/>
      <c r="W10" s="4"/>
      <c r="X10" s="4"/>
      <c r="Y10" s="4"/>
      <c r="Z10" s="27"/>
    </row>
    <row r="11" spans="1:26" ht="12" customHeight="1" x14ac:dyDescent="0.3">
      <c r="A11" s="23" t="s">
        <v>39</v>
      </c>
      <c r="B11" s="24" t="s">
        <v>41</v>
      </c>
      <c r="C11" s="25" t="s">
        <v>49</v>
      </c>
      <c r="D11" s="23" t="s">
        <v>52</v>
      </c>
      <c r="E11" s="26">
        <v>-33635</v>
      </c>
      <c r="F11" s="26">
        <v>-33635</v>
      </c>
      <c r="G11" s="26">
        <v>-32984</v>
      </c>
      <c r="H11" s="26">
        <v>-33845</v>
      </c>
      <c r="I11" s="26">
        <v>-34503</v>
      </c>
      <c r="J11" s="26">
        <v>-32536</v>
      </c>
      <c r="K11" s="26">
        <v>-35084.25</v>
      </c>
      <c r="L11" s="26">
        <v>-32434</v>
      </c>
      <c r="M11" s="26">
        <v>-33973.199999999997</v>
      </c>
      <c r="N11" s="26">
        <v>-34069</v>
      </c>
      <c r="O11" s="26">
        <v>-32760</v>
      </c>
      <c r="P11" s="26">
        <v>-32612</v>
      </c>
      <c r="Q11" s="4"/>
      <c r="R11" s="4"/>
      <c r="S11" s="4"/>
      <c r="T11" s="4"/>
      <c r="U11" s="4"/>
      <c r="V11" s="4"/>
      <c r="W11" s="4"/>
      <c r="X11" s="4"/>
      <c r="Y11" s="4"/>
      <c r="Z11" s="27"/>
    </row>
    <row r="12" spans="1:26" ht="12" customHeight="1" x14ac:dyDescent="0.3">
      <c r="A12" s="23" t="s">
        <v>39</v>
      </c>
      <c r="B12" s="24" t="s">
        <v>48</v>
      </c>
      <c r="C12" s="25"/>
      <c r="D12" s="28" t="s">
        <v>48</v>
      </c>
      <c r="E12" s="29">
        <f>SUM(E9:E11)</f>
        <v>-35553</v>
      </c>
      <c r="F12" s="29">
        <f t="shared" ref="F12:P12" si="1">SUM(F9:F11)</f>
        <v>-35605.980000000003</v>
      </c>
      <c r="G12" s="29">
        <f t="shared" si="1"/>
        <v>-38149.47</v>
      </c>
      <c r="H12" s="29">
        <f t="shared" si="1"/>
        <v>-35505.32</v>
      </c>
      <c r="I12" s="29">
        <f t="shared" si="1"/>
        <v>-37922.82</v>
      </c>
      <c r="J12" s="29">
        <f t="shared" si="1"/>
        <v>-34532.6</v>
      </c>
      <c r="K12" s="29">
        <f t="shared" si="1"/>
        <v>-36744.839999999997</v>
      </c>
      <c r="L12" s="29">
        <f t="shared" si="1"/>
        <v>-32309.65</v>
      </c>
      <c r="M12" s="29">
        <f t="shared" si="1"/>
        <v>-39454.589999999997</v>
      </c>
      <c r="N12" s="29">
        <f t="shared" si="1"/>
        <v>-40405.58</v>
      </c>
      <c r="O12" s="29">
        <f t="shared" si="1"/>
        <v>-30060</v>
      </c>
      <c r="P12" s="29">
        <f t="shared" si="1"/>
        <v>-32642</v>
      </c>
      <c r="Q12" s="2"/>
      <c r="R12" s="2"/>
      <c r="S12" s="2"/>
      <c r="T12" s="2"/>
      <c r="U12" s="2"/>
      <c r="V12" s="2"/>
      <c r="W12" s="2"/>
      <c r="X12" s="2"/>
      <c r="Y12" s="2"/>
      <c r="Z12" s="31"/>
    </row>
    <row r="13" spans="1:26" ht="12" customHeight="1" x14ac:dyDescent="0.3">
      <c r="A13" s="23" t="s">
        <v>39</v>
      </c>
      <c r="B13" s="24" t="s">
        <v>41</v>
      </c>
      <c r="C13" s="25" t="s">
        <v>53</v>
      </c>
      <c r="D13" s="23" t="s">
        <v>44</v>
      </c>
      <c r="E13" s="26">
        <v>-8420508.8399999999</v>
      </c>
      <c r="F13" s="26">
        <v>-8110263.4299999997</v>
      </c>
      <c r="G13" s="26">
        <v>-7489561.2000000002</v>
      </c>
      <c r="H13" s="26">
        <v>-7434427.04</v>
      </c>
      <c r="I13" s="26">
        <v>-7850416.3600000003</v>
      </c>
      <c r="J13" s="26">
        <v>-7660703.0700000003</v>
      </c>
      <c r="K13" s="26">
        <v>-11136928.869999999</v>
      </c>
      <c r="L13" s="26">
        <v>-9858066.8399999999</v>
      </c>
      <c r="M13" s="26">
        <v>-10389763.539999999</v>
      </c>
      <c r="N13" s="26">
        <v>-7591438.1900000004</v>
      </c>
      <c r="O13" s="26">
        <v>-7680670.1799999997</v>
      </c>
      <c r="P13" s="26">
        <v>-7380623.6200000001</v>
      </c>
      <c r="Q13" s="4"/>
      <c r="R13" s="4"/>
      <c r="S13" s="4"/>
      <c r="T13" s="4"/>
      <c r="U13" s="4"/>
      <c r="V13" s="4"/>
      <c r="W13" s="4"/>
      <c r="X13" s="4"/>
      <c r="Y13" s="4"/>
      <c r="Z13" s="27"/>
    </row>
    <row r="14" spans="1:26" ht="12" customHeight="1" x14ac:dyDescent="0.3">
      <c r="A14" s="23" t="s">
        <v>39</v>
      </c>
      <c r="B14" s="24" t="s">
        <v>48</v>
      </c>
      <c r="C14" s="25" t="s">
        <v>53</v>
      </c>
      <c r="D14" s="28" t="s">
        <v>48</v>
      </c>
      <c r="E14" s="26">
        <f>SUM(E13)</f>
        <v>-8420508.8399999999</v>
      </c>
      <c r="F14" s="26">
        <f t="shared" ref="F14:P14" si="2">SUM(F13)</f>
        <v>-8110263.4299999997</v>
      </c>
      <c r="G14" s="26">
        <f t="shared" si="2"/>
        <v>-7489561.2000000002</v>
      </c>
      <c r="H14" s="26">
        <f t="shared" si="2"/>
        <v>-7434427.04</v>
      </c>
      <c r="I14" s="26">
        <f t="shared" si="2"/>
        <v>-7850416.3600000003</v>
      </c>
      <c r="J14" s="26">
        <f t="shared" si="2"/>
        <v>-7660703.0700000003</v>
      </c>
      <c r="K14" s="26">
        <f t="shared" si="2"/>
        <v>-11136928.869999999</v>
      </c>
      <c r="L14" s="26">
        <f t="shared" si="2"/>
        <v>-9858066.8399999999</v>
      </c>
      <c r="M14" s="26">
        <f t="shared" si="2"/>
        <v>-10389763.539999999</v>
      </c>
      <c r="N14" s="26">
        <f t="shared" si="2"/>
        <v>-7591438.1900000004</v>
      </c>
      <c r="O14" s="26">
        <f t="shared" si="2"/>
        <v>-7680670.1799999997</v>
      </c>
      <c r="P14" s="26">
        <f t="shared" si="2"/>
        <v>-7380623.6200000001</v>
      </c>
      <c r="Q14" s="2"/>
      <c r="R14" s="2"/>
      <c r="S14" s="2"/>
      <c r="T14" s="2"/>
      <c r="U14" s="2"/>
      <c r="V14" s="2"/>
      <c r="W14" s="2"/>
      <c r="X14" s="2"/>
      <c r="Y14" s="2"/>
      <c r="Z14" s="31"/>
    </row>
    <row r="15" spans="1:26" ht="12" customHeight="1" x14ac:dyDescent="0.3">
      <c r="A15" s="23" t="s">
        <v>39</v>
      </c>
      <c r="B15" s="24" t="s">
        <v>54</v>
      </c>
      <c r="C15" s="25" t="s">
        <v>55</v>
      </c>
      <c r="D15" s="23" t="s">
        <v>51</v>
      </c>
      <c r="E15" s="26">
        <v>35500.949999999997</v>
      </c>
      <c r="F15" s="26">
        <v>24210.95</v>
      </c>
      <c r="G15" s="26">
        <v>41241.32</v>
      </c>
      <c r="H15" s="26">
        <v>26123</v>
      </c>
      <c r="I15" s="26">
        <v>32233</v>
      </c>
      <c r="J15" s="26">
        <v>31527</v>
      </c>
      <c r="K15" s="26">
        <v>32471</v>
      </c>
      <c r="L15" s="26">
        <v>35288</v>
      </c>
      <c r="M15" s="26">
        <v>27349</v>
      </c>
      <c r="N15" s="26">
        <v>27343</v>
      </c>
      <c r="O15" s="26">
        <v>28172</v>
      </c>
      <c r="P15" s="26">
        <v>33589</v>
      </c>
      <c r="Q15" s="4"/>
      <c r="R15" s="4"/>
      <c r="S15" s="4"/>
      <c r="T15" s="4"/>
      <c r="U15" s="4"/>
      <c r="V15" s="4"/>
      <c r="W15" s="4"/>
      <c r="X15" s="4"/>
      <c r="Y15" s="4"/>
      <c r="Z15" s="27"/>
    </row>
    <row r="16" spans="1:26" ht="12" customHeight="1" x14ac:dyDescent="0.3">
      <c r="A16" s="23" t="s">
        <v>39</v>
      </c>
      <c r="B16" s="24" t="s">
        <v>48</v>
      </c>
      <c r="C16" s="25"/>
      <c r="D16" s="28" t="s">
        <v>48</v>
      </c>
      <c r="E16" s="29">
        <f>SUM(E15)</f>
        <v>35500.949999999997</v>
      </c>
      <c r="F16" s="29">
        <f t="shared" ref="F16:P16" si="3">SUM(F15)</f>
        <v>24210.95</v>
      </c>
      <c r="G16" s="29">
        <f t="shared" si="3"/>
        <v>41241.32</v>
      </c>
      <c r="H16" s="29">
        <f t="shared" si="3"/>
        <v>26123</v>
      </c>
      <c r="I16" s="29">
        <f t="shared" si="3"/>
        <v>32233</v>
      </c>
      <c r="J16" s="29">
        <f t="shared" si="3"/>
        <v>31527</v>
      </c>
      <c r="K16" s="29">
        <f t="shared" si="3"/>
        <v>32471</v>
      </c>
      <c r="L16" s="29">
        <f t="shared" si="3"/>
        <v>35288</v>
      </c>
      <c r="M16" s="29">
        <f t="shared" si="3"/>
        <v>27349</v>
      </c>
      <c r="N16" s="29">
        <f t="shared" si="3"/>
        <v>27343</v>
      </c>
      <c r="O16" s="29">
        <f t="shared" si="3"/>
        <v>28172</v>
      </c>
      <c r="P16" s="29">
        <f t="shared" si="3"/>
        <v>33589</v>
      </c>
      <c r="Q16" s="2"/>
      <c r="R16" s="2"/>
      <c r="S16" s="2"/>
      <c r="T16" s="2"/>
      <c r="U16" s="2"/>
      <c r="V16" s="2"/>
      <c r="W16" s="2"/>
      <c r="X16" s="2"/>
      <c r="Y16" s="2"/>
      <c r="Z16" s="31"/>
    </row>
    <row r="17" spans="1:26" ht="12" customHeight="1" x14ac:dyDescent="0.3">
      <c r="A17" s="23" t="s">
        <v>39</v>
      </c>
      <c r="B17" s="24" t="s">
        <v>16</v>
      </c>
      <c r="C17" s="25" t="s">
        <v>56</v>
      </c>
      <c r="D17" s="23" t="s">
        <v>57</v>
      </c>
      <c r="E17" s="26">
        <v>0</v>
      </c>
      <c r="F17" s="26">
        <v>0</v>
      </c>
      <c r="G17" s="26">
        <v>0</v>
      </c>
      <c r="H17" s="26">
        <v>0</v>
      </c>
      <c r="I17" s="26">
        <v>0</v>
      </c>
      <c r="J17" s="26">
        <v>0</v>
      </c>
      <c r="K17" s="26">
        <v>0</v>
      </c>
      <c r="L17" s="26">
        <v>0</v>
      </c>
      <c r="M17" s="26">
        <v>0</v>
      </c>
      <c r="N17" s="26">
        <v>0</v>
      </c>
      <c r="O17" s="26">
        <v>0</v>
      </c>
      <c r="P17" s="26">
        <v>0</v>
      </c>
      <c r="Q17" s="4"/>
      <c r="R17" s="4"/>
      <c r="S17" s="4"/>
      <c r="T17" s="4"/>
      <c r="U17" s="4"/>
      <c r="V17" s="4"/>
      <c r="W17" s="4"/>
      <c r="X17" s="4"/>
      <c r="Y17" s="4"/>
      <c r="Z17" s="27"/>
    </row>
    <row r="18" spans="1:26" ht="12" customHeight="1" x14ac:dyDescent="0.3">
      <c r="A18" s="23" t="s">
        <v>39</v>
      </c>
      <c r="B18" s="24" t="s">
        <v>16</v>
      </c>
      <c r="C18" s="25" t="s">
        <v>56</v>
      </c>
      <c r="D18" s="23" t="s">
        <v>50</v>
      </c>
      <c r="E18" s="26">
        <v>19203.259999999998</v>
      </c>
      <c r="F18" s="26">
        <v>31298.22</v>
      </c>
      <c r="G18" s="26">
        <v>21319</v>
      </c>
      <c r="H18" s="26">
        <v>25800</v>
      </c>
      <c r="I18" s="26">
        <v>28652</v>
      </c>
      <c r="J18" s="26">
        <v>31034</v>
      </c>
      <c r="K18" s="26">
        <v>29518</v>
      </c>
      <c r="L18" s="26">
        <v>28654</v>
      </c>
      <c r="M18" s="26">
        <v>21938</v>
      </c>
      <c r="N18" s="26">
        <v>30933</v>
      </c>
      <c r="O18" s="26">
        <v>27132</v>
      </c>
      <c r="P18" s="26">
        <v>29759</v>
      </c>
      <c r="Q18" s="4"/>
      <c r="R18" s="4"/>
      <c r="S18" s="4"/>
      <c r="T18" s="4"/>
      <c r="U18" s="4"/>
      <c r="V18" s="4"/>
      <c r="W18" s="4"/>
      <c r="X18" s="4"/>
      <c r="Y18" s="4"/>
      <c r="Z18" s="27"/>
    </row>
    <row r="19" spans="1:26" ht="12" customHeight="1" x14ac:dyDescent="0.3">
      <c r="A19" s="23" t="s">
        <v>39</v>
      </c>
      <c r="B19" s="24" t="s">
        <v>16</v>
      </c>
      <c r="C19" s="25" t="s">
        <v>56</v>
      </c>
      <c r="D19" s="23" t="s">
        <v>51</v>
      </c>
      <c r="E19" s="26">
        <v>0</v>
      </c>
      <c r="F19" s="26">
        <v>0</v>
      </c>
      <c r="G19" s="26">
        <v>-76.260000000000005</v>
      </c>
      <c r="H19" s="26">
        <v>0</v>
      </c>
      <c r="I19" s="26">
        <v>0</v>
      </c>
      <c r="J19" s="26">
        <v>0</v>
      </c>
      <c r="K19" s="26">
        <v>0</v>
      </c>
      <c r="L19" s="26">
        <v>0</v>
      </c>
      <c r="M19" s="26">
        <v>0</v>
      </c>
      <c r="N19" s="26">
        <v>0</v>
      </c>
      <c r="O19" s="26">
        <v>0</v>
      </c>
      <c r="P19" s="26">
        <v>0</v>
      </c>
      <c r="Q19" s="4"/>
      <c r="R19" s="4"/>
      <c r="S19" s="4"/>
      <c r="T19" s="4"/>
      <c r="U19" s="4"/>
      <c r="V19" s="4"/>
      <c r="W19" s="4"/>
      <c r="X19" s="4"/>
      <c r="Y19" s="4"/>
      <c r="Z19" s="27"/>
    </row>
    <row r="20" spans="1:26" ht="12" customHeight="1" x14ac:dyDescent="0.3">
      <c r="A20" s="23" t="s">
        <v>39</v>
      </c>
      <c r="B20" s="24" t="s">
        <v>48</v>
      </c>
      <c r="C20" s="25"/>
      <c r="D20" s="28" t="s">
        <v>48</v>
      </c>
      <c r="E20" s="29">
        <f>SUM(E18:E19)</f>
        <v>19203.259999999998</v>
      </c>
      <c r="F20" s="29">
        <f t="shared" ref="F20:P20" si="4">SUM(F18:F19)</f>
        <v>31298.22</v>
      </c>
      <c r="G20" s="29">
        <f t="shared" si="4"/>
        <v>21242.74</v>
      </c>
      <c r="H20" s="29">
        <f t="shared" si="4"/>
        <v>25800</v>
      </c>
      <c r="I20" s="29">
        <f t="shared" si="4"/>
        <v>28652</v>
      </c>
      <c r="J20" s="29">
        <f t="shared" si="4"/>
        <v>31034</v>
      </c>
      <c r="K20" s="29">
        <f t="shared" si="4"/>
        <v>29518</v>
      </c>
      <c r="L20" s="29">
        <f t="shared" si="4"/>
        <v>28654</v>
      </c>
      <c r="M20" s="29">
        <f t="shared" si="4"/>
        <v>21938</v>
      </c>
      <c r="N20" s="29">
        <f t="shared" si="4"/>
        <v>30933</v>
      </c>
      <c r="O20" s="29">
        <f t="shared" si="4"/>
        <v>27132</v>
      </c>
      <c r="P20" s="29">
        <f t="shared" si="4"/>
        <v>29759</v>
      </c>
      <c r="Q20" s="2"/>
      <c r="R20" s="2"/>
      <c r="S20" s="2"/>
      <c r="T20" s="2"/>
      <c r="U20" s="2"/>
      <c r="V20" s="2"/>
      <c r="W20" s="2"/>
      <c r="X20" s="2"/>
      <c r="Y20" s="2"/>
      <c r="Z20" s="31"/>
    </row>
    <row r="21" spans="1:26" ht="12" customHeight="1" x14ac:dyDescent="0.3">
      <c r="A21" s="23" t="s">
        <v>58</v>
      </c>
      <c r="B21" s="24" t="s">
        <v>41</v>
      </c>
      <c r="C21" s="25" t="s">
        <v>49</v>
      </c>
      <c r="D21" s="23" t="s">
        <v>50</v>
      </c>
      <c r="E21" s="26">
        <v>0</v>
      </c>
      <c r="F21" s="26">
        <v>0</v>
      </c>
      <c r="G21" s="26">
        <v>0</v>
      </c>
      <c r="H21" s="26">
        <v>0</v>
      </c>
      <c r="I21" s="26">
        <v>0</v>
      </c>
      <c r="J21" s="26">
        <v>0</v>
      </c>
      <c r="K21" s="26">
        <v>0</v>
      </c>
      <c r="L21" s="26">
        <v>0</v>
      </c>
      <c r="M21" s="26">
        <v>0</v>
      </c>
      <c r="N21" s="26">
        <v>0</v>
      </c>
      <c r="O21" s="26">
        <v>0</v>
      </c>
      <c r="P21" s="26">
        <v>0</v>
      </c>
      <c r="Q21" s="4"/>
      <c r="R21" s="4"/>
      <c r="S21" s="4"/>
      <c r="T21" s="4"/>
      <c r="U21" s="4"/>
      <c r="V21" s="4"/>
      <c r="W21" s="4"/>
      <c r="X21" s="4"/>
      <c r="Y21" s="4"/>
      <c r="Z21" s="27"/>
    </row>
    <row r="22" spans="1:26" ht="12" customHeight="1" x14ac:dyDescent="0.3">
      <c r="A22" s="23" t="s">
        <v>58</v>
      </c>
      <c r="B22" s="24" t="s">
        <v>41</v>
      </c>
      <c r="C22" s="25" t="s">
        <v>49</v>
      </c>
      <c r="D22" s="23" t="s">
        <v>52</v>
      </c>
      <c r="E22" s="26">
        <v>-640622.77</v>
      </c>
      <c r="F22" s="26">
        <v>-636288.53</v>
      </c>
      <c r="G22" s="26">
        <v>-705659.8</v>
      </c>
      <c r="H22" s="26">
        <v>-696657.68</v>
      </c>
      <c r="I22" s="26">
        <v>-716583.82</v>
      </c>
      <c r="J22" s="26">
        <v>-700597.39</v>
      </c>
      <c r="K22" s="26">
        <v>-702298.61</v>
      </c>
      <c r="L22" s="26">
        <v>-1161008.51</v>
      </c>
      <c r="M22" s="26">
        <v>-709243.73</v>
      </c>
      <c r="N22" s="26">
        <v>-559267.37</v>
      </c>
      <c r="O22" s="26">
        <v>-852086.9</v>
      </c>
      <c r="P22" s="26">
        <v>-522421.59</v>
      </c>
      <c r="Q22" s="4"/>
      <c r="R22" s="4"/>
      <c r="S22" s="4"/>
      <c r="T22" s="4"/>
      <c r="U22" s="4"/>
      <c r="V22" s="4"/>
      <c r="W22" s="4"/>
      <c r="X22" s="4"/>
      <c r="Y22" s="4"/>
      <c r="Z22" s="27"/>
    </row>
    <row r="23" spans="1:26" ht="12" customHeight="1" x14ac:dyDescent="0.3">
      <c r="A23" s="23" t="s">
        <v>58</v>
      </c>
      <c r="B23" s="24" t="s">
        <v>48</v>
      </c>
      <c r="C23" s="25"/>
      <c r="D23" s="28" t="s">
        <v>48</v>
      </c>
      <c r="E23" s="29">
        <f>SUM(E21:E22)</f>
        <v>-640622.77</v>
      </c>
      <c r="F23" s="29">
        <f t="shared" ref="F23:P23" si="5">SUM(F21:F22)</f>
        <v>-636288.53</v>
      </c>
      <c r="G23" s="29">
        <f t="shared" si="5"/>
        <v>-705659.8</v>
      </c>
      <c r="H23" s="29">
        <f t="shared" si="5"/>
        <v>-696657.68</v>
      </c>
      <c r="I23" s="29">
        <f t="shared" si="5"/>
        <v>-716583.82</v>
      </c>
      <c r="J23" s="29">
        <f t="shared" si="5"/>
        <v>-700597.39</v>
      </c>
      <c r="K23" s="29">
        <f t="shared" si="5"/>
        <v>-702298.61</v>
      </c>
      <c r="L23" s="29">
        <f t="shared" si="5"/>
        <v>-1161008.51</v>
      </c>
      <c r="M23" s="29">
        <f t="shared" si="5"/>
        <v>-709243.73</v>
      </c>
      <c r="N23" s="29">
        <f t="shared" si="5"/>
        <v>-559267.37</v>
      </c>
      <c r="O23" s="29">
        <f t="shared" si="5"/>
        <v>-852086.9</v>
      </c>
      <c r="P23" s="29">
        <f t="shared" si="5"/>
        <v>-522421.59</v>
      </c>
      <c r="Q23" s="2"/>
      <c r="R23" s="2"/>
      <c r="S23" s="2"/>
      <c r="T23" s="2"/>
      <c r="U23" s="2"/>
      <c r="V23" s="2"/>
      <c r="W23" s="2"/>
      <c r="X23" s="2"/>
      <c r="Y23" s="2"/>
      <c r="Z23" s="31"/>
    </row>
    <row r="24" spans="1:26" ht="12" customHeight="1" x14ac:dyDescent="0.3">
      <c r="A24" s="23" t="s">
        <v>58</v>
      </c>
      <c r="B24" s="24" t="s">
        <v>41</v>
      </c>
      <c r="C24" s="25" t="s">
        <v>53</v>
      </c>
      <c r="D24" s="23" t="s">
        <v>44</v>
      </c>
      <c r="E24" s="26">
        <v>-19253389.969999999</v>
      </c>
      <c r="F24" s="26">
        <v>-16227016.039999999</v>
      </c>
      <c r="G24" s="26">
        <v>-17928777.91</v>
      </c>
      <c r="H24" s="26">
        <v>-16835148.079999998</v>
      </c>
      <c r="I24" s="26">
        <v>-15369889.779999999</v>
      </c>
      <c r="J24" s="26">
        <v>-17292177.359999999</v>
      </c>
      <c r="K24" s="26">
        <v>-24837841.800000001</v>
      </c>
      <c r="L24" s="26">
        <v>-22534389.699999999</v>
      </c>
      <c r="M24" s="26">
        <v>-21827423.09</v>
      </c>
      <c r="N24" s="26">
        <v>-18076038.940000001</v>
      </c>
      <c r="O24" s="26">
        <v>-16252553.880000001</v>
      </c>
      <c r="P24" s="26">
        <v>-17960185.859999999</v>
      </c>
      <c r="Q24" s="4"/>
      <c r="R24" s="4"/>
      <c r="S24" s="4"/>
      <c r="T24" s="4"/>
      <c r="U24" s="4"/>
      <c r="V24" s="4"/>
      <c r="W24" s="4"/>
      <c r="X24" s="4"/>
      <c r="Y24" s="4"/>
      <c r="Z24" s="27"/>
    </row>
    <row r="25" spans="1:26" ht="12" customHeight="1" x14ac:dyDescent="0.3">
      <c r="A25" s="23" t="s">
        <v>58</v>
      </c>
      <c r="B25" s="24" t="s">
        <v>48</v>
      </c>
      <c r="C25" s="25"/>
      <c r="D25" s="28" t="s">
        <v>48</v>
      </c>
      <c r="E25" s="26">
        <f>SUM(E24)</f>
        <v>-19253389.969999999</v>
      </c>
      <c r="F25" s="26">
        <f t="shared" ref="F25:P25" si="6">SUM(F24)</f>
        <v>-16227016.039999999</v>
      </c>
      <c r="G25" s="26">
        <f t="shared" si="6"/>
        <v>-17928777.91</v>
      </c>
      <c r="H25" s="26">
        <f t="shared" si="6"/>
        <v>-16835148.079999998</v>
      </c>
      <c r="I25" s="26">
        <f t="shared" si="6"/>
        <v>-15369889.779999999</v>
      </c>
      <c r="J25" s="26">
        <f t="shared" si="6"/>
        <v>-17292177.359999999</v>
      </c>
      <c r="K25" s="26">
        <f t="shared" si="6"/>
        <v>-24837841.800000001</v>
      </c>
      <c r="L25" s="26">
        <f t="shared" si="6"/>
        <v>-22534389.699999999</v>
      </c>
      <c r="M25" s="26">
        <f t="shared" si="6"/>
        <v>-21827423.09</v>
      </c>
      <c r="N25" s="26">
        <f t="shared" si="6"/>
        <v>-18076038.940000001</v>
      </c>
      <c r="O25" s="26">
        <f t="shared" si="6"/>
        <v>-16252553.880000001</v>
      </c>
      <c r="P25" s="26">
        <f t="shared" si="6"/>
        <v>-17960185.859999999</v>
      </c>
      <c r="Q25" s="2"/>
      <c r="R25" s="2"/>
      <c r="S25" s="2"/>
      <c r="T25" s="2"/>
      <c r="U25" s="2"/>
      <c r="V25" s="2"/>
      <c r="W25" s="2"/>
      <c r="X25" s="2"/>
      <c r="Y25" s="2"/>
      <c r="Z25" s="31"/>
    </row>
    <row r="26" spans="1:26" ht="12" customHeight="1" x14ac:dyDescent="0.3">
      <c r="A26" s="23" t="s">
        <v>58</v>
      </c>
      <c r="B26" s="24" t="s">
        <v>54</v>
      </c>
      <c r="C26" s="25" t="s">
        <v>55</v>
      </c>
      <c r="D26" s="23" t="s">
        <v>44</v>
      </c>
      <c r="E26" s="26">
        <v>0</v>
      </c>
      <c r="F26" s="26">
        <v>0</v>
      </c>
      <c r="G26" s="26">
        <v>0</v>
      </c>
      <c r="H26" s="26">
        <v>0</v>
      </c>
      <c r="I26" s="26">
        <v>0</v>
      </c>
      <c r="J26" s="26">
        <v>0</v>
      </c>
      <c r="K26" s="26">
        <v>0</v>
      </c>
      <c r="L26" s="26">
        <v>0</v>
      </c>
      <c r="M26" s="26">
        <v>0</v>
      </c>
      <c r="N26" s="26">
        <v>0</v>
      </c>
      <c r="O26" s="26">
        <v>0</v>
      </c>
      <c r="P26" s="26">
        <v>0</v>
      </c>
      <c r="Q26" s="4"/>
      <c r="R26" s="4"/>
      <c r="S26" s="4"/>
      <c r="T26" s="4"/>
      <c r="U26" s="4"/>
      <c r="V26" s="4"/>
      <c r="W26" s="4"/>
      <c r="X26" s="4"/>
      <c r="Y26" s="4"/>
      <c r="Z26" s="27"/>
    </row>
    <row r="27" spans="1:26" ht="12" customHeight="1" x14ac:dyDescent="0.3">
      <c r="A27" s="23" t="s">
        <v>58</v>
      </c>
      <c r="B27" s="24" t="s">
        <v>54</v>
      </c>
      <c r="C27" s="25" t="s">
        <v>55</v>
      </c>
      <c r="D27" s="23" t="s">
        <v>51</v>
      </c>
      <c r="E27" s="26">
        <v>686673.01</v>
      </c>
      <c r="F27" s="26">
        <v>867081.49</v>
      </c>
      <c r="G27" s="26">
        <v>6727.15</v>
      </c>
      <c r="H27" s="26">
        <v>401.530000000006</v>
      </c>
      <c r="I27" s="26">
        <v>144797.4</v>
      </c>
      <c r="J27" s="26">
        <v>652415.07999999996</v>
      </c>
      <c r="K27" s="26">
        <v>27790.66</v>
      </c>
      <c r="L27" s="26">
        <v>507467.89</v>
      </c>
      <c r="M27" s="26">
        <v>241353.12</v>
      </c>
      <c r="N27" s="26">
        <v>95261.1</v>
      </c>
      <c r="O27" s="26">
        <v>197723.18</v>
      </c>
      <c r="P27" s="26">
        <v>175247.34</v>
      </c>
      <c r="Q27" s="4"/>
      <c r="R27" s="4"/>
      <c r="S27" s="4"/>
      <c r="T27" s="4"/>
      <c r="U27" s="4"/>
      <c r="V27" s="4"/>
      <c r="W27" s="4"/>
      <c r="X27" s="4"/>
      <c r="Y27" s="4"/>
      <c r="Z27" s="27"/>
    </row>
    <row r="28" spans="1:26" ht="12" customHeight="1" x14ac:dyDescent="0.3">
      <c r="A28" s="23" t="s">
        <v>58</v>
      </c>
      <c r="B28" s="24" t="s">
        <v>48</v>
      </c>
      <c r="C28" s="25"/>
      <c r="D28" s="28" t="s">
        <v>48</v>
      </c>
      <c r="E28" s="29">
        <f>SUM(E26:E27)</f>
        <v>686673.01</v>
      </c>
      <c r="F28" s="29">
        <f t="shared" ref="F28:P28" si="7">SUM(F26:F27)</f>
        <v>867081.49</v>
      </c>
      <c r="G28" s="29">
        <f t="shared" si="7"/>
        <v>6727.15</v>
      </c>
      <c r="H28" s="29">
        <f t="shared" si="7"/>
        <v>401.530000000006</v>
      </c>
      <c r="I28" s="29">
        <f t="shared" si="7"/>
        <v>144797.4</v>
      </c>
      <c r="J28" s="29">
        <f t="shared" si="7"/>
        <v>652415.07999999996</v>
      </c>
      <c r="K28" s="29">
        <f t="shared" si="7"/>
        <v>27790.66</v>
      </c>
      <c r="L28" s="29">
        <f t="shared" si="7"/>
        <v>507467.89</v>
      </c>
      <c r="M28" s="29">
        <f t="shared" si="7"/>
        <v>241353.12</v>
      </c>
      <c r="N28" s="29">
        <f t="shared" si="7"/>
        <v>95261.1</v>
      </c>
      <c r="O28" s="29">
        <f t="shared" si="7"/>
        <v>197723.18</v>
      </c>
      <c r="P28" s="29">
        <f t="shared" si="7"/>
        <v>175247.34</v>
      </c>
      <c r="Q28" s="2"/>
      <c r="R28" s="2"/>
      <c r="S28" s="2"/>
      <c r="T28" s="2"/>
      <c r="U28" s="2"/>
      <c r="V28" s="2"/>
      <c r="W28" s="2"/>
      <c r="X28" s="2"/>
      <c r="Y28" s="2"/>
      <c r="Z28" s="31"/>
    </row>
    <row r="29" spans="1:26" ht="12" customHeight="1" x14ac:dyDescent="0.3">
      <c r="A29" s="23" t="s">
        <v>58</v>
      </c>
      <c r="B29" s="24" t="s">
        <v>16</v>
      </c>
      <c r="C29" s="25" t="s">
        <v>56</v>
      </c>
      <c r="D29" s="23" t="s">
        <v>50</v>
      </c>
      <c r="E29" s="26">
        <v>419.97</v>
      </c>
      <c r="F29" s="26">
        <v>1185.1199999999999</v>
      </c>
      <c r="G29" s="26">
        <v>385.22</v>
      </c>
      <c r="H29" s="26">
        <v>-1715.64</v>
      </c>
      <c r="I29" s="26">
        <v>2183.44</v>
      </c>
      <c r="J29" s="26">
        <v>2171.11</v>
      </c>
      <c r="K29" s="26">
        <v>-4629.22</v>
      </c>
      <c r="L29" s="26">
        <v>0</v>
      </c>
      <c r="M29" s="26">
        <v>504.62</v>
      </c>
      <c r="N29" s="26">
        <v>196.37</v>
      </c>
      <c r="O29" s="26">
        <v>0</v>
      </c>
      <c r="P29" s="26">
        <v>438.21</v>
      </c>
      <c r="Q29" s="4"/>
      <c r="R29" s="4"/>
      <c r="S29" s="4"/>
      <c r="T29" s="4"/>
      <c r="U29" s="4"/>
      <c r="V29" s="4"/>
      <c r="W29" s="4"/>
      <c r="X29" s="4"/>
      <c r="Y29" s="4"/>
      <c r="Z29" s="27"/>
    </row>
    <row r="30" spans="1:26" ht="12" customHeight="1" x14ac:dyDescent="0.3">
      <c r="A30" s="23" t="s">
        <v>58</v>
      </c>
      <c r="B30" s="24" t="s">
        <v>16</v>
      </c>
      <c r="C30" s="25" t="s">
        <v>56</v>
      </c>
      <c r="D30" s="23" t="s">
        <v>51</v>
      </c>
      <c r="E30" s="26">
        <v>241319.39</v>
      </c>
      <c r="F30" s="26">
        <v>226992.54</v>
      </c>
      <c r="G30" s="26">
        <v>361607.83</v>
      </c>
      <c r="H30" s="26">
        <v>213619.63</v>
      </c>
      <c r="I30" s="26">
        <v>234778.41</v>
      </c>
      <c r="J30" s="26">
        <v>291204.88</v>
      </c>
      <c r="K30" s="26">
        <v>340663.51</v>
      </c>
      <c r="L30" s="26">
        <v>333661.90999999997</v>
      </c>
      <c r="M30" s="26">
        <v>288075.71000000002</v>
      </c>
      <c r="N30" s="26">
        <v>269918.43</v>
      </c>
      <c r="O30" s="26">
        <v>279490.76</v>
      </c>
      <c r="P30" s="26">
        <v>423169.31</v>
      </c>
      <c r="Q30" s="4"/>
      <c r="R30" s="4"/>
      <c r="S30" s="4"/>
      <c r="T30" s="4"/>
      <c r="U30" s="4"/>
      <c r="V30" s="4"/>
      <c r="W30" s="4"/>
      <c r="X30" s="4"/>
      <c r="Y30" s="4"/>
      <c r="Z30" s="27"/>
    </row>
    <row r="31" spans="1:26" ht="12" customHeight="1" x14ac:dyDescent="0.3">
      <c r="A31" s="23" t="s">
        <v>58</v>
      </c>
      <c r="B31" s="24" t="s">
        <v>16</v>
      </c>
      <c r="C31" s="25" t="s">
        <v>56</v>
      </c>
      <c r="D31" s="23" t="s">
        <v>66</v>
      </c>
      <c r="E31" s="26">
        <v>0</v>
      </c>
      <c r="F31" s="26">
        <v>0</v>
      </c>
      <c r="G31" s="26">
        <v>0</v>
      </c>
      <c r="H31" s="26">
        <v>0</v>
      </c>
      <c r="I31" s="26">
        <v>0</v>
      </c>
      <c r="J31" s="26">
        <v>-629.44000000000005</v>
      </c>
      <c r="K31" s="26">
        <v>0</v>
      </c>
      <c r="L31" s="26">
        <v>629.44000000000005</v>
      </c>
      <c r="M31" s="26">
        <v>0</v>
      </c>
      <c r="N31" s="26">
        <v>0</v>
      </c>
      <c r="O31" s="26">
        <v>0</v>
      </c>
      <c r="P31" s="26">
        <v>0</v>
      </c>
      <c r="Q31" s="4"/>
      <c r="R31" s="4"/>
      <c r="S31" s="4"/>
      <c r="T31" s="4"/>
      <c r="U31" s="4"/>
      <c r="V31" s="4"/>
      <c r="W31" s="4"/>
      <c r="X31" s="4"/>
      <c r="Y31" s="4"/>
      <c r="Z31" s="27"/>
    </row>
    <row r="32" spans="1:26" ht="12" customHeight="1" x14ac:dyDescent="0.3">
      <c r="A32" s="23" t="s">
        <v>58</v>
      </c>
      <c r="B32" s="24" t="s">
        <v>16</v>
      </c>
      <c r="C32" s="25" t="s">
        <v>56</v>
      </c>
      <c r="D32" s="23" t="s">
        <v>52</v>
      </c>
      <c r="E32" s="26">
        <v>191.67</v>
      </c>
      <c r="F32" s="26">
        <v>0</v>
      </c>
      <c r="G32" s="26">
        <v>95.38</v>
      </c>
      <c r="H32" s="26">
        <v>-215.71</v>
      </c>
      <c r="I32" s="26">
        <v>384.38</v>
      </c>
      <c r="J32" s="26">
        <v>385.02</v>
      </c>
      <c r="K32" s="26">
        <v>-161.94999999999999</v>
      </c>
      <c r="L32" s="26">
        <v>-678.79</v>
      </c>
      <c r="M32" s="26">
        <v>0</v>
      </c>
      <c r="N32" s="26">
        <v>0</v>
      </c>
      <c r="O32" s="26">
        <v>52.74</v>
      </c>
      <c r="P32" s="26">
        <v>0</v>
      </c>
      <c r="Q32" s="4"/>
      <c r="R32" s="4"/>
      <c r="S32" s="4"/>
      <c r="T32" s="4"/>
      <c r="U32" s="4"/>
      <c r="V32" s="4"/>
      <c r="W32" s="4"/>
      <c r="X32" s="4"/>
      <c r="Y32" s="4"/>
      <c r="Z32" s="27"/>
    </row>
    <row r="33" spans="1:26" ht="12" customHeight="1" x14ac:dyDescent="0.3">
      <c r="A33" s="23" t="s">
        <v>58</v>
      </c>
      <c r="B33" s="24" t="s">
        <v>48</v>
      </c>
      <c r="C33" s="25"/>
      <c r="D33" s="28" t="s">
        <v>48</v>
      </c>
      <c r="E33" s="29">
        <f>SUM(E29:E32)</f>
        <v>241931.03000000003</v>
      </c>
      <c r="F33" s="29">
        <f t="shared" ref="F33:P33" si="8">SUM(F29:F32)</f>
        <v>228177.66</v>
      </c>
      <c r="G33" s="29">
        <f t="shared" si="8"/>
        <v>362088.43</v>
      </c>
      <c r="H33" s="29">
        <f t="shared" si="8"/>
        <v>211688.28</v>
      </c>
      <c r="I33" s="29">
        <f t="shared" si="8"/>
        <v>237346.23</v>
      </c>
      <c r="J33" s="29">
        <f t="shared" si="8"/>
        <v>293131.57</v>
      </c>
      <c r="K33" s="29">
        <f t="shared" si="8"/>
        <v>335872.34</v>
      </c>
      <c r="L33" s="29">
        <f t="shared" si="8"/>
        <v>333612.56</v>
      </c>
      <c r="M33" s="29">
        <f t="shared" si="8"/>
        <v>288580.33</v>
      </c>
      <c r="N33" s="29">
        <f t="shared" si="8"/>
        <v>270114.8</v>
      </c>
      <c r="O33" s="29">
        <f t="shared" si="8"/>
        <v>279543.5</v>
      </c>
      <c r="P33" s="29">
        <f t="shared" si="8"/>
        <v>423607.52</v>
      </c>
      <c r="Q33" s="4"/>
      <c r="R33" s="4"/>
      <c r="S33" s="4"/>
      <c r="T33" s="4"/>
      <c r="U33" s="4"/>
      <c r="V33" s="4"/>
      <c r="W33" s="4"/>
      <c r="X33" s="4"/>
      <c r="Y33" s="4"/>
      <c r="Z33" s="27"/>
    </row>
    <row r="34" spans="1:26" ht="12" customHeight="1" x14ac:dyDescent="0.3">
      <c r="A34" s="23" t="s">
        <v>71</v>
      </c>
      <c r="B34" s="33" t="str">
        <f t="array" ref="B34">INDEX($B$7:$C$32,MATCH(C34,$C$7:$C$32,0),1)</f>
        <v>Revenue</v>
      </c>
      <c r="C34" s="25" t="s">
        <v>42</v>
      </c>
      <c r="D34" s="23" t="s">
        <v>44</v>
      </c>
      <c r="E34" s="26">
        <v>-523060.08</v>
      </c>
      <c r="F34" s="26">
        <v>-625712.19999999995</v>
      </c>
      <c r="G34" s="26">
        <v>-1167977.1499999999</v>
      </c>
      <c r="H34" s="26">
        <v>-601018.46</v>
      </c>
      <c r="I34" s="26">
        <v>-704627.26</v>
      </c>
      <c r="J34" s="26">
        <v>-893577.78</v>
      </c>
      <c r="K34" s="26">
        <v>-363753.66</v>
      </c>
      <c r="L34" s="26">
        <v>-9808.77</v>
      </c>
      <c r="M34" s="26">
        <v>-1430059.67</v>
      </c>
      <c r="N34" s="26">
        <v>-682429.47</v>
      </c>
      <c r="O34" s="26">
        <v>-816344.46</v>
      </c>
      <c r="P34" s="26">
        <v>-368690.28</v>
      </c>
      <c r="Q34" s="4"/>
      <c r="R34" s="4"/>
      <c r="S34" s="4"/>
      <c r="T34" s="4"/>
      <c r="U34" s="4"/>
      <c r="V34" s="4"/>
      <c r="W34" s="4"/>
      <c r="X34" s="4"/>
      <c r="Y34" s="4"/>
      <c r="Z34" s="30"/>
    </row>
    <row r="35" spans="1:26" ht="12" customHeight="1" x14ac:dyDescent="0.3">
      <c r="A35" s="23" t="s">
        <v>71</v>
      </c>
      <c r="B35" s="33" t="s">
        <v>48</v>
      </c>
      <c r="C35" s="25"/>
      <c r="D35" s="28" t="s">
        <v>48</v>
      </c>
      <c r="E35" s="29">
        <f>SUM(E34)</f>
        <v>-523060.08</v>
      </c>
      <c r="F35" s="29">
        <f t="shared" ref="F35:P35" si="9">SUM(F34)</f>
        <v>-625712.19999999995</v>
      </c>
      <c r="G35" s="29">
        <f t="shared" si="9"/>
        <v>-1167977.1499999999</v>
      </c>
      <c r="H35" s="29">
        <f t="shared" si="9"/>
        <v>-601018.46</v>
      </c>
      <c r="I35" s="29">
        <f t="shared" si="9"/>
        <v>-704627.26</v>
      </c>
      <c r="J35" s="29">
        <f t="shared" si="9"/>
        <v>-893577.78</v>
      </c>
      <c r="K35" s="29">
        <f t="shared" si="9"/>
        <v>-363753.66</v>
      </c>
      <c r="L35" s="29">
        <f t="shared" si="9"/>
        <v>-9808.77</v>
      </c>
      <c r="M35" s="29">
        <f t="shared" si="9"/>
        <v>-1430059.67</v>
      </c>
      <c r="N35" s="29">
        <f t="shared" si="9"/>
        <v>-682429.47</v>
      </c>
      <c r="O35" s="29">
        <f t="shared" si="9"/>
        <v>-816344.46</v>
      </c>
      <c r="P35" s="29">
        <f t="shared" si="9"/>
        <v>-368690.28</v>
      </c>
      <c r="Q35" s="4"/>
      <c r="R35" s="4"/>
      <c r="S35" s="4"/>
      <c r="T35" s="4"/>
      <c r="U35" s="4"/>
      <c r="V35" s="4"/>
      <c r="W35" s="4"/>
      <c r="X35" s="4"/>
      <c r="Y35" s="4"/>
      <c r="Z35" s="30"/>
    </row>
    <row r="36" spans="1:26" ht="12" customHeight="1" x14ac:dyDescent="0.3">
      <c r="A36" s="23" t="s">
        <v>71</v>
      </c>
      <c r="B36" s="33" t="str">
        <f>INDEX($B$7:$C$32,MATCH(C36,$C$7:$C$32,0),1)</f>
        <v>Revenue</v>
      </c>
      <c r="C36" s="25" t="s">
        <v>49</v>
      </c>
      <c r="D36" s="23" t="s">
        <v>44</v>
      </c>
      <c r="E36" s="26">
        <v>-43875</v>
      </c>
      <c r="F36" s="26">
        <v>-42965</v>
      </c>
      <c r="G36" s="26">
        <v>-125182.5</v>
      </c>
      <c r="H36" s="26">
        <v>-52587.5</v>
      </c>
      <c r="I36" s="26">
        <v>-62990</v>
      </c>
      <c r="J36" s="26">
        <v>-33740</v>
      </c>
      <c r="K36" s="26">
        <v>-351677.5</v>
      </c>
      <c r="L36" s="26">
        <v>390387.5</v>
      </c>
      <c r="M36" s="26">
        <v>54180</v>
      </c>
      <c r="N36" s="26">
        <v>-61186.66</v>
      </c>
      <c r="O36" s="26">
        <v>-35663.339999999997</v>
      </c>
      <c r="P36" s="26">
        <v>44752.5</v>
      </c>
      <c r="Q36" s="4"/>
      <c r="R36" s="4"/>
      <c r="S36" s="4"/>
      <c r="T36" s="4"/>
      <c r="U36" s="4"/>
      <c r="V36" s="4"/>
      <c r="W36" s="4"/>
      <c r="X36" s="4"/>
      <c r="Y36" s="4"/>
      <c r="Z36" s="30"/>
    </row>
    <row r="37" spans="1:26" ht="12" customHeight="1" x14ac:dyDescent="0.3">
      <c r="A37" s="23" t="s">
        <v>71</v>
      </c>
      <c r="B37" s="33" t="str">
        <f>INDEX($B$7:$C$32,MATCH(C37,$C$7:$C$32,0),1)</f>
        <v>Revenue</v>
      </c>
      <c r="C37" s="25" t="s">
        <v>49</v>
      </c>
      <c r="D37" s="23" t="s">
        <v>50</v>
      </c>
      <c r="E37" s="26">
        <v>-14400</v>
      </c>
      <c r="F37" s="26">
        <v>-2640.08</v>
      </c>
      <c r="G37" s="26">
        <v>-22200</v>
      </c>
      <c r="H37" s="26">
        <v>-9700</v>
      </c>
      <c r="I37" s="26">
        <v>0</v>
      </c>
      <c r="J37" s="26">
        <v>0</v>
      </c>
      <c r="K37" s="26">
        <v>0</v>
      </c>
      <c r="L37" s="26">
        <v>-6900</v>
      </c>
      <c r="M37" s="26">
        <v>-11867.12</v>
      </c>
      <c r="N37" s="26">
        <v>-6600</v>
      </c>
      <c r="O37" s="26">
        <v>-21222.41</v>
      </c>
      <c r="P37" s="26">
        <v>-47356</v>
      </c>
      <c r="Q37" s="4"/>
      <c r="R37" s="4"/>
      <c r="S37" s="4"/>
      <c r="T37" s="4"/>
      <c r="U37" s="4"/>
      <c r="V37" s="4"/>
      <c r="W37" s="4"/>
      <c r="X37" s="4"/>
      <c r="Y37" s="4"/>
      <c r="Z37" s="30"/>
    </row>
    <row r="38" spans="1:26" ht="12" customHeight="1" x14ac:dyDescent="0.3">
      <c r="A38" s="23" t="s">
        <v>71</v>
      </c>
      <c r="B38" s="33" t="str">
        <f>INDEX($B$7:$C$32,MATCH(C38,$C$7:$C$32,0),1)</f>
        <v>Revenue</v>
      </c>
      <c r="C38" s="25" t="s">
        <v>49</v>
      </c>
      <c r="D38" s="23" t="s">
        <v>51</v>
      </c>
      <c r="E38" s="26">
        <v>-112019.04</v>
      </c>
      <c r="F38" s="26">
        <v>-56593.68</v>
      </c>
      <c r="G38" s="26">
        <v>15245.28</v>
      </c>
      <c r="H38" s="26">
        <v>-17989.46</v>
      </c>
      <c r="I38" s="26">
        <v>-39039.839999999997</v>
      </c>
      <c r="J38" s="26">
        <v>-12718.08</v>
      </c>
      <c r="K38" s="26">
        <v>-47213.279999999999</v>
      </c>
      <c r="L38" s="26">
        <v>-82579.679999999993</v>
      </c>
      <c r="M38" s="26">
        <v>-45786.239999999998</v>
      </c>
      <c r="N38" s="26">
        <v>-51798</v>
      </c>
      <c r="O38" s="26">
        <v>-63038.400000000001</v>
      </c>
      <c r="P38" s="26">
        <v>-59287.199999999997</v>
      </c>
      <c r="Q38" s="4"/>
      <c r="R38" s="4"/>
      <c r="S38" s="4"/>
      <c r="T38" s="4"/>
      <c r="U38" s="4"/>
      <c r="V38" s="4"/>
      <c r="W38" s="4"/>
      <c r="X38" s="4"/>
      <c r="Y38" s="4"/>
      <c r="Z38" s="30"/>
    </row>
    <row r="39" spans="1:26" ht="12" customHeight="1" x14ac:dyDescent="0.3">
      <c r="A39" s="23" t="s">
        <v>71</v>
      </c>
      <c r="B39" s="33" t="str">
        <f>INDEX($B$7:$C$32,MATCH(C39,$C$7:$C$32,0),1)</f>
        <v>Revenue</v>
      </c>
      <c r="C39" s="25" t="s">
        <v>49</v>
      </c>
      <c r="D39" s="23" t="s">
        <v>52</v>
      </c>
      <c r="E39" s="26">
        <v>0</v>
      </c>
      <c r="F39" s="26">
        <v>-155.6</v>
      </c>
      <c r="G39" s="26">
        <v>-78.400000000000006</v>
      </c>
      <c r="H39" s="26">
        <v>-14.3</v>
      </c>
      <c r="I39" s="26">
        <v>-14.3</v>
      </c>
      <c r="J39" s="26">
        <v>-14.3</v>
      </c>
      <c r="K39" s="26">
        <v>-14.3</v>
      </c>
      <c r="L39" s="26">
        <v>-9559.76</v>
      </c>
      <c r="M39" s="26">
        <v>-20.74</v>
      </c>
      <c r="N39" s="26">
        <v>-15.01</v>
      </c>
      <c r="O39" s="26">
        <v>-14.3</v>
      </c>
      <c r="P39" s="26">
        <v>-14.81</v>
      </c>
      <c r="Q39" s="4"/>
      <c r="R39" s="4"/>
      <c r="S39" s="4"/>
      <c r="T39" s="4"/>
      <c r="U39" s="4"/>
      <c r="V39" s="4"/>
      <c r="W39" s="4"/>
      <c r="X39" s="4"/>
      <c r="Y39" s="4"/>
      <c r="Z39" s="30"/>
    </row>
    <row r="40" spans="1:26" ht="12" customHeight="1" x14ac:dyDescent="0.3">
      <c r="A40" s="23" t="s">
        <v>71</v>
      </c>
      <c r="B40" s="33" t="s">
        <v>48</v>
      </c>
      <c r="C40" s="25"/>
      <c r="D40" s="28" t="s">
        <v>48</v>
      </c>
      <c r="E40" s="29">
        <f>SUM(E36:E39)</f>
        <v>-170294.03999999998</v>
      </c>
      <c r="F40" s="29">
        <f t="shared" ref="F40:P40" si="10">SUM(F36:F39)</f>
        <v>-102354.36000000002</v>
      </c>
      <c r="G40" s="29">
        <f t="shared" si="10"/>
        <v>-132215.62</v>
      </c>
      <c r="H40" s="29">
        <f t="shared" si="10"/>
        <v>-80291.259999999995</v>
      </c>
      <c r="I40" s="29">
        <f t="shared" si="10"/>
        <v>-102044.14</v>
      </c>
      <c r="J40" s="29">
        <f t="shared" si="10"/>
        <v>-46472.380000000005</v>
      </c>
      <c r="K40" s="29">
        <f t="shared" si="10"/>
        <v>-398905.08</v>
      </c>
      <c r="L40" s="29">
        <f t="shared" si="10"/>
        <v>291348.06</v>
      </c>
      <c r="M40" s="29">
        <f t="shared" si="10"/>
        <v>-3494.1000000000004</v>
      </c>
      <c r="N40" s="29">
        <f t="shared" si="10"/>
        <v>-119599.67</v>
      </c>
      <c r="O40" s="29">
        <f t="shared" si="10"/>
        <v>-119938.45</v>
      </c>
      <c r="P40" s="29">
        <f t="shared" si="10"/>
        <v>-61905.509999999995</v>
      </c>
      <c r="Q40" s="4"/>
      <c r="R40" s="4"/>
      <c r="S40" s="4"/>
      <c r="T40" s="4"/>
      <c r="U40" s="4"/>
      <c r="V40" s="4"/>
      <c r="W40" s="4"/>
      <c r="X40" s="4"/>
      <c r="Y40" s="4"/>
      <c r="Z40" s="30"/>
    </row>
    <row r="41" spans="1:26" ht="12" customHeight="1" x14ac:dyDescent="0.3">
      <c r="A41" s="23" t="s">
        <v>71</v>
      </c>
      <c r="B41" s="33" t="str">
        <f t="array" ref="B41">INDEX($B$7:$C$32,MATCH(C41,$C$7:$C$32,0),1)</f>
        <v>Revenue</v>
      </c>
      <c r="C41" s="25" t="s">
        <v>53</v>
      </c>
      <c r="D41" s="23" t="s">
        <v>44</v>
      </c>
      <c r="E41" s="26">
        <v>-14129829.77</v>
      </c>
      <c r="F41" s="26">
        <v>-15611382.09</v>
      </c>
      <c r="G41" s="26">
        <v>-13594969.91</v>
      </c>
      <c r="H41" s="26">
        <v>-12017513.630000001</v>
      </c>
      <c r="I41" s="26">
        <v>-13201916.050000001</v>
      </c>
      <c r="J41" s="26">
        <v>-11252368.68</v>
      </c>
      <c r="K41" s="26">
        <v>-17212321.559999999</v>
      </c>
      <c r="L41" s="26">
        <v>-17529825.809999999</v>
      </c>
      <c r="M41" s="26">
        <v>-15724212.93</v>
      </c>
      <c r="N41" s="26">
        <v>-16679290.880000001</v>
      </c>
      <c r="O41" s="26">
        <v>-16429594.83</v>
      </c>
      <c r="P41" s="26">
        <v>-17578135.390000001</v>
      </c>
      <c r="Q41" s="4"/>
      <c r="R41" s="4"/>
      <c r="S41" s="4"/>
      <c r="T41" s="4"/>
      <c r="U41" s="4"/>
      <c r="V41" s="4"/>
      <c r="W41" s="4"/>
      <c r="X41" s="4"/>
      <c r="Y41" s="4"/>
      <c r="Z41" s="30"/>
    </row>
    <row r="42" spans="1:26" ht="12" customHeight="1" x14ac:dyDescent="0.3">
      <c r="A42" s="23" t="s">
        <v>71</v>
      </c>
      <c r="B42" s="33" t="s">
        <v>48</v>
      </c>
      <c r="C42" s="25"/>
      <c r="D42" s="28" t="s">
        <v>48</v>
      </c>
      <c r="E42" s="29">
        <f>SUM(E41)</f>
        <v>-14129829.77</v>
      </c>
      <c r="F42" s="29">
        <f t="shared" ref="F42:P42" si="11">SUM(F41)</f>
        <v>-15611382.09</v>
      </c>
      <c r="G42" s="29">
        <f t="shared" si="11"/>
        <v>-13594969.91</v>
      </c>
      <c r="H42" s="29">
        <f t="shared" si="11"/>
        <v>-12017513.630000001</v>
      </c>
      <c r="I42" s="29">
        <f t="shared" si="11"/>
        <v>-13201916.050000001</v>
      </c>
      <c r="J42" s="29">
        <f t="shared" si="11"/>
        <v>-11252368.68</v>
      </c>
      <c r="K42" s="29">
        <f t="shared" si="11"/>
        <v>-17212321.559999999</v>
      </c>
      <c r="L42" s="29">
        <f t="shared" si="11"/>
        <v>-17529825.809999999</v>
      </c>
      <c r="M42" s="29">
        <f t="shared" si="11"/>
        <v>-15724212.93</v>
      </c>
      <c r="N42" s="29">
        <f t="shared" si="11"/>
        <v>-16679290.880000001</v>
      </c>
      <c r="O42" s="29">
        <f t="shared" si="11"/>
        <v>-16429594.83</v>
      </c>
      <c r="P42" s="29">
        <f t="shared" si="11"/>
        <v>-17578135.390000001</v>
      </c>
      <c r="Q42" s="4"/>
      <c r="R42" s="4"/>
      <c r="S42" s="4"/>
      <c r="T42" s="4"/>
      <c r="U42" s="4"/>
      <c r="V42" s="4"/>
      <c r="W42" s="4"/>
      <c r="X42" s="4"/>
      <c r="Y42" s="4"/>
      <c r="Z42" s="30"/>
    </row>
    <row r="43" spans="1:26" ht="12" customHeight="1" x14ac:dyDescent="0.3">
      <c r="A43" s="23" t="s">
        <v>71</v>
      </c>
      <c r="B43" s="33" t="str">
        <f>INDEX($B$7:$C$32,MATCH(C43,$C$7:$C$32,0),1)</f>
        <v>Production Costs</v>
      </c>
      <c r="C43" s="25" t="s">
        <v>55</v>
      </c>
      <c r="D43" s="23" t="s">
        <v>44</v>
      </c>
      <c r="E43" s="26">
        <v>0</v>
      </c>
      <c r="F43" s="26">
        <v>0</v>
      </c>
      <c r="G43" s="26">
        <v>0</v>
      </c>
      <c r="H43" s="26">
        <v>0</v>
      </c>
      <c r="I43" s="26">
        <v>0</v>
      </c>
      <c r="J43" s="26">
        <v>0</v>
      </c>
      <c r="K43" s="26">
        <v>0</v>
      </c>
      <c r="L43" s="26">
        <v>0</v>
      </c>
      <c r="M43" s="26">
        <v>0</v>
      </c>
      <c r="N43" s="26">
        <v>0</v>
      </c>
      <c r="O43" s="26">
        <v>0</v>
      </c>
      <c r="P43" s="26">
        <v>0</v>
      </c>
      <c r="Q43" s="4"/>
      <c r="R43" s="4"/>
      <c r="S43" s="4"/>
      <c r="T43" s="4"/>
      <c r="U43" s="4"/>
      <c r="V43" s="4"/>
      <c r="W43" s="4"/>
      <c r="X43" s="4"/>
      <c r="Y43" s="4"/>
      <c r="Z43" s="30"/>
    </row>
    <row r="44" spans="1:26" ht="12" customHeight="1" x14ac:dyDescent="0.3">
      <c r="A44" s="23" t="s">
        <v>71</v>
      </c>
      <c r="B44" s="33" t="str">
        <f>INDEX($B$7:$C$32,MATCH(C44,$C$7:$C$32,0),1)</f>
        <v>Production Costs</v>
      </c>
      <c r="C44" s="25" t="s">
        <v>55</v>
      </c>
      <c r="D44" s="23" t="s">
        <v>50</v>
      </c>
      <c r="E44" s="26">
        <v>0</v>
      </c>
      <c r="F44" s="26">
        <v>0</v>
      </c>
      <c r="G44" s="26">
        <v>1946.64</v>
      </c>
      <c r="H44" s="26">
        <v>2100.48</v>
      </c>
      <c r="I44" s="26">
        <v>1864.88</v>
      </c>
      <c r="J44" s="26">
        <v>1984.48</v>
      </c>
      <c r="K44" s="26">
        <v>2667.2</v>
      </c>
      <c r="L44" s="26">
        <v>0</v>
      </c>
      <c r="M44" s="26">
        <v>998.4</v>
      </c>
      <c r="N44" s="26">
        <v>0</v>
      </c>
      <c r="O44" s="26">
        <v>2326.08</v>
      </c>
      <c r="P44" s="26">
        <v>0</v>
      </c>
      <c r="Q44" s="4"/>
      <c r="R44" s="4"/>
      <c r="S44" s="4"/>
      <c r="T44" s="4"/>
      <c r="U44" s="4"/>
      <c r="V44" s="4"/>
      <c r="W44" s="4"/>
      <c r="X44" s="4"/>
      <c r="Y44" s="4"/>
      <c r="Z44" s="30"/>
    </row>
    <row r="45" spans="1:26" ht="12" customHeight="1" x14ac:dyDescent="0.3">
      <c r="A45" s="23" t="s">
        <v>71</v>
      </c>
      <c r="B45" s="33" t="str">
        <f>INDEX($B$7:$C$32,MATCH(C45,$C$7:$C$32,0),1)</f>
        <v>Production Costs</v>
      </c>
      <c r="C45" s="25" t="s">
        <v>55</v>
      </c>
      <c r="D45" s="23" t="s">
        <v>51</v>
      </c>
      <c r="E45" s="26">
        <v>125993.22</v>
      </c>
      <c r="F45" s="26">
        <v>75075.8</v>
      </c>
      <c r="G45" s="26">
        <v>42206.8</v>
      </c>
      <c r="H45" s="26">
        <v>69244.539999999994</v>
      </c>
      <c r="I45" s="26">
        <v>-22344.85</v>
      </c>
      <c r="J45" s="26">
        <v>7648.11</v>
      </c>
      <c r="K45" s="26">
        <v>473878.85</v>
      </c>
      <c r="L45" s="26">
        <v>464219.42</v>
      </c>
      <c r="M45" s="26">
        <v>220115.49</v>
      </c>
      <c r="N45" s="26">
        <v>224277.79</v>
      </c>
      <c r="O45" s="26">
        <v>261383.87</v>
      </c>
      <c r="P45" s="26">
        <v>-77601.91</v>
      </c>
      <c r="Q45" s="4"/>
      <c r="R45" s="4"/>
      <c r="S45" s="4"/>
      <c r="T45" s="4"/>
      <c r="U45" s="4"/>
      <c r="V45" s="4"/>
      <c r="W45" s="4"/>
      <c r="X45" s="4"/>
      <c r="Y45" s="4"/>
      <c r="Z45" s="30"/>
    </row>
    <row r="46" spans="1:26" ht="12" customHeight="1" x14ac:dyDescent="0.3">
      <c r="A46" s="23" t="s">
        <v>71</v>
      </c>
      <c r="B46" s="33" t="s">
        <v>48</v>
      </c>
      <c r="C46" s="25"/>
      <c r="D46" s="28" t="s">
        <v>48</v>
      </c>
      <c r="E46" s="29">
        <f>SUM(E43:E45)</f>
        <v>125993.22</v>
      </c>
      <c r="F46" s="29">
        <f t="shared" ref="F46:P46" si="12">SUM(F43:F45)</f>
        <v>75075.8</v>
      </c>
      <c r="G46" s="29">
        <f t="shared" si="12"/>
        <v>44153.440000000002</v>
      </c>
      <c r="H46" s="29">
        <f t="shared" si="12"/>
        <v>71345.01999999999</v>
      </c>
      <c r="I46" s="29">
        <f t="shared" si="12"/>
        <v>-20479.969999999998</v>
      </c>
      <c r="J46" s="29">
        <f t="shared" si="12"/>
        <v>9632.59</v>
      </c>
      <c r="K46" s="29">
        <f t="shared" si="12"/>
        <v>476546.05</v>
      </c>
      <c r="L46" s="29">
        <f t="shared" si="12"/>
        <v>464219.42</v>
      </c>
      <c r="M46" s="29">
        <f t="shared" si="12"/>
        <v>221113.88999999998</v>
      </c>
      <c r="N46" s="29">
        <f t="shared" si="12"/>
        <v>224277.79</v>
      </c>
      <c r="O46" s="29">
        <f t="shared" si="12"/>
        <v>263709.95</v>
      </c>
      <c r="P46" s="29">
        <f t="shared" si="12"/>
        <v>-77601.91</v>
      </c>
      <c r="Q46" s="4"/>
      <c r="R46" s="4"/>
      <c r="S46" s="4"/>
      <c r="T46" s="4"/>
      <c r="U46" s="4"/>
      <c r="V46" s="4"/>
      <c r="W46" s="4"/>
      <c r="X46" s="4"/>
      <c r="Y46" s="4"/>
      <c r="Z46" s="30"/>
    </row>
    <row r="47" spans="1:26" ht="12" customHeight="1" x14ac:dyDescent="0.3">
      <c r="A47" s="23" t="s">
        <v>71</v>
      </c>
      <c r="B47" s="33" t="str">
        <f>INDEX($B$7:$C$32,MATCH(C47,$C$7:$C$32,0),1)</f>
        <v>Other Production Costs</v>
      </c>
      <c r="C47" s="25" t="s">
        <v>56</v>
      </c>
      <c r="D47" s="23" t="s">
        <v>50</v>
      </c>
      <c r="E47" s="26">
        <v>3942.46</v>
      </c>
      <c r="F47" s="26">
        <v>18.18</v>
      </c>
      <c r="G47" s="26">
        <v>0</v>
      </c>
      <c r="H47" s="26">
        <v>-3960.64</v>
      </c>
      <c r="I47" s="26">
        <v>0</v>
      </c>
      <c r="J47" s="26">
        <v>0</v>
      </c>
      <c r="K47" s="26">
        <v>44.6</v>
      </c>
      <c r="L47" s="26">
        <v>0</v>
      </c>
      <c r="M47" s="26">
        <v>3801.77</v>
      </c>
      <c r="N47" s="26">
        <v>-3588.53</v>
      </c>
      <c r="O47" s="26">
        <v>0</v>
      </c>
      <c r="P47" s="26">
        <v>0</v>
      </c>
      <c r="Q47" s="4"/>
      <c r="R47" s="4"/>
      <c r="S47" s="4"/>
      <c r="T47" s="4"/>
      <c r="U47" s="4"/>
      <c r="V47" s="4"/>
      <c r="W47" s="4"/>
      <c r="X47" s="4"/>
      <c r="Y47" s="4"/>
      <c r="Z47" s="30"/>
    </row>
    <row r="48" spans="1:26" ht="12" customHeight="1" x14ac:dyDescent="0.3">
      <c r="A48" s="23" t="s">
        <v>71</v>
      </c>
      <c r="B48" s="33" t="str">
        <f>INDEX($B$7:$C$32,MATCH(C48,$C$7:$C$32,0),1)</f>
        <v>Other Production Costs</v>
      </c>
      <c r="C48" s="25" t="s">
        <v>56</v>
      </c>
      <c r="D48" s="23" t="s">
        <v>72</v>
      </c>
      <c r="E48" s="26">
        <v>0</v>
      </c>
      <c r="F48" s="26">
        <v>0</v>
      </c>
      <c r="G48" s="26">
        <v>0</v>
      </c>
      <c r="H48" s="26">
        <v>0</v>
      </c>
      <c r="I48" s="26">
        <v>0</v>
      </c>
      <c r="J48" s="26">
        <v>0</v>
      </c>
      <c r="K48" s="26">
        <v>0</v>
      </c>
      <c r="L48" s="26">
        <v>0</v>
      </c>
      <c r="M48" s="26">
        <v>0</v>
      </c>
      <c r="N48" s="26">
        <v>0</v>
      </c>
      <c r="O48" s="26">
        <v>0</v>
      </c>
      <c r="P48" s="26">
        <v>0</v>
      </c>
      <c r="Q48" s="4"/>
      <c r="R48" s="4"/>
      <c r="S48" s="4"/>
      <c r="T48" s="4"/>
      <c r="U48" s="4"/>
      <c r="V48" s="4"/>
      <c r="W48" s="4"/>
      <c r="X48" s="4"/>
      <c r="Y48" s="4"/>
      <c r="Z48" s="30"/>
    </row>
    <row r="49" spans="1:26" ht="12" customHeight="1" x14ac:dyDescent="0.3">
      <c r="A49" s="23" t="s">
        <v>71</v>
      </c>
      <c r="B49" s="33" t="str">
        <f>INDEX($B$7:$C$32,MATCH(C49,$C$7:$C$32,0),1)</f>
        <v>Other Production Costs</v>
      </c>
      <c r="C49" s="25" t="s">
        <v>56</v>
      </c>
      <c r="D49" s="23" t="s">
        <v>51</v>
      </c>
      <c r="E49" s="26">
        <v>-3087.39</v>
      </c>
      <c r="F49" s="26">
        <v>8624.93</v>
      </c>
      <c r="G49" s="26">
        <v>7004.54</v>
      </c>
      <c r="H49" s="26">
        <v>-316.62999999999897</v>
      </c>
      <c r="I49" s="26">
        <v>9314.75</v>
      </c>
      <c r="J49" s="26">
        <v>8194.59</v>
      </c>
      <c r="K49" s="26">
        <v>12940.64</v>
      </c>
      <c r="L49" s="26">
        <v>8327.32</v>
      </c>
      <c r="M49" s="26">
        <v>8943.59</v>
      </c>
      <c r="N49" s="26">
        <v>10661.68</v>
      </c>
      <c r="O49" s="26">
        <v>8678.7800000000007</v>
      </c>
      <c r="P49" s="26">
        <v>12419.05</v>
      </c>
      <c r="Q49" s="4"/>
      <c r="R49" s="4"/>
      <c r="S49" s="4"/>
      <c r="T49" s="4"/>
      <c r="U49" s="4"/>
      <c r="V49" s="4"/>
      <c r="W49" s="4"/>
      <c r="X49" s="4"/>
      <c r="Y49" s="4"/>
      <c r="Z49" s="30"/>
    </row>
    <row r="50" spans="1:26" ht="12" customHeight="1" x14ac:dyDescent="0.3">
      <c r="A50" s="23" t="s">
        <v>71</v>
      </c>
      <c r="B50" s="33" t="str">
        <f>INDEX($B$7:$C$32,MATCH(C50,$C$7:$C$32,0),1)</f>
        <v>Other Production Costs</v>
      </c>
      <c r="C50" s="25" t="s">
        <v>56</v>
      </c>
      <c r="D50" s="23" t="s">
        <v>52</v>
      </c>
      <c r="E50" s="26">
        <v>0</v>
      </c>
      <c r="F50" s="26">
        <v>0</v>
      </c>
      <c r="G50" s="26">
        <v>0</v>
      </c>
      <c r="H50" s="26">
        <v>0</v>
      </c>
      <c r="I50" s="26">
        <v>0</v>
      </c>
      <c r="J50" s="26">
        <v>0</v>
      </c>
      <c r="K50" s="26">
        <v>0</v>
      </c>
      <c r="L50" s="26">
        <v>0</v>
      </c>
      <c r="M50" s="26">
        <v>0</v>
      </c>
      <c r="N50" s="26">
        <v>0</v>
      </c>
      <c r="O50" s="26">
        <v>0</v>
      </c>
      <c r="P50" s="26">
        <v>0</v>
      </c>
      <c r="Q50" s="4"/>
      <c r="R50" s="4"/>
      <c r="S50" s="4"/>
      <c r="T50" s="4"/>
      <c r="U50" s="4"/>
      <c r="V50" s="4"/>
      <c r="W50" s="4"/>
      <c r="X50" s="4"/>
      <c r="Y50" s="4"/>
      <c r="Z50" s="30"/>
    </row>
    <row r="51" spans="1:26" ht="12" customHeight="1" x14ac:dyDescent="0.3">
      <c r="A51" s="23" t="s">
        <v>71</v>
      </c>
      <c r="B51" s="33" t="s">
        <v>48</v>
      </c>
      <c r="C51" s="25"/>
      <c r="D51" s="28" t="s">
        <v>48</v>
      </c>
      <c r="E51" s="34">
        <f>SUM(E47:E50)</f>
        <v>855.07000000000016</v>
      </c>
      <c r="F51" s="34">
        <f t="shared" ref="F51:P51" si="13">SUM(F47:F50)</f>
        <v>8643.11</v>
      </c>
      <c r="G51" s="34">
        <f t="shared" si="13"/>
        <v>7004.54</v>
      </c>
      <c r="H51" s="34">
        <f t="shared" si="13"/>
        <v>-4277.2699999999986</v>
      </c>
      <c r="I51" s="34">
        <f t="shared" si="13"/>
        <v>9314.75</v>
      </c>
      <c r="J51" s="34">
        <f t="shared" si="13"/>
        <v>8194.59</v>
      </c>
      <c r="K51" s="34">
        <f t="shared" si="13"/>
        <v>12985.24</v>
      </c>
      <c r="L51" s="34">
        <f t="shared" si="13"/>
        <v>8327.32</v>
      </c>
      <c r="M51" s="34">
        <f t="shared" si="13"/>
        <v>12745.36</v>
      </c>
      <c r="N51" s="34">
        <f t="shared" si="13"/>
        <v>7073.15</v>
      </c>
      <c r="O51" s="34">
        <f t="shared" si="13"/>
        <v>8678.7800000000007</v>
      </c>
      <c r="P51" s="34">
        <f t="shared" si="13"/>
        <v>12419.05</v>
      </c>
      <c r="Q51" s="4"/>
      <c r="R51" s="4"/>
      <c r="S51" s="4"/>
      <c r="T51" s="4"/>
      <c r="U51" s="4"/>
      <c r="V51" s="4"/>
      <c r="W51" s="4"/>
      <c r="X51" s="4"/>
      <c r="Y51" s="4"/>
      <c r="Z51" s="30"/>
    </row>
    <row r="52" spans="1:26" ht="12" customHeight="1" x14ac:dyDescent="0.3">
      <c r="A52" s="36" t="s">
        <v>73</v>
      </c>
      <c r="B52" s="36"/>
      <c r="C52" s="37"/>
      <c r="D52" s="36"/>
      <c r="E52" s="38">
        <f>SUM(E8,E12,E16,E20,E23,E28,E33,E40,E42,E46,E51)</f>
        <v>-13870471.039999999</v>
      </c>
      <c r="F52" s="38">
        <f t="shared" ref="F52:P52" si="14">SUM(F8,F12,F16,F20,F23,F28,F33,F40,F42,F46,F51)</f>
        <v>-15155134.02</v>
      </c>
      <c r="G52" s="38">
        <f t="shared" si="14"/>
        <v>-13992527.800000001</v>
      </c>
      <c r="H52" s="38">
        <f t="shared" si="14"/>
        <v>-12502726.780000001</v>
      </c>
      <c r="I52" s="38">
        <f t="shared" si="14"/>
        <v>-13630421.280000001</v>
      </c>
      <c r="J52" s="38">
        <f t="shared" si="14"/>
        <v>-11012148.199999999</v>
      </c>
      <c r="K52" s="38">
        <f t="shared" si="14"/>
        <v>-17439571.460000001</v>
      </c>
      <c r="L52" s="38">
        <f t="shared" si="14"/>
        <v>-17058449.429999996</v>
      </c>
      <c r="M52" s="38">
        <f t="shared" si="14"/>
        <v>-15668163.949999999</v>
      </c>
      <c r="N52" s="38">
        <f t="shared" si="14"/>
        <v>-16746819.980000002</v>
      </c>
      <c r="O52" s="38">
        <f t="shared" si="14"/>
        <v>-16626720.770000001</v>
      </c>
      <c r="P52" s="38">
        <f t="shared" si="14"/>
        <v>-17600210.210000001</v>
      </c>
      <c r="Q52" s="39"/>
      <c r="R52" s="39"/>
      <c r="S52" s="39"/>
      <c r="T52" s="39"/>
      <c r="U52" s="39"/>
      <c r="V52" s="39"/>
      <c r="W52" s="39"/>
      <c r="X52" s="39"/>
      <c r="Y52" s="39"/>
      <c r="Z52" s="40"/>
    </row>
    <row r="53" spans="1:26" ht="97.5" customHeight="1" x14ac:dyDescent="0.3">
      <c r="A53" s="222" t="s">
        <v>74</v>
      </c>
      <c r="B53" s="223"/>
      <c r="C53" s="223"/>
      <c r="D53" s="223"/>
      <c r="E53" s="223"/>
      <c r="F53" s="223"/>
      <c r="G53" s="223"/>
      <c r="H53" s="224"/>
      <c r="I53" s="41"/>
      <c r="J53" s="41"/>
      <c r="K53" s="41"/>
      <c r="L53" s="41"/>
      <c r="M53" s="41"/>
      <c r="N53" s="41"/>
      <c r="O53" s="41"/>
      <c r="P53" s="41"/>
      <c r="Q53" s="5"/>
      <c r="R53" s="5"/>
      <c r="S53" s="5"/>
      <c r="T53" s="5"/>
      <c r="U53" s="5"/>
      <c r="V53" s="5"/>
      <c r="W53" s="5"/>
      <c r="X53" s="5"/>
      <c r="Y53" s="5"/>
      <c r="Z53" s="7"/>
    </row>
    <row r="54" spans="1:26" ht="12" customHeight="1" x14ac:dyDescent="0.3">
      <c r="A54" s="42" t="s">
        <v>75</v>
      </c>
      <c r="B54" s="43"/>
      <c r="C54" s="44" t="s">
        <v>21</v>
      </c>
      <c r="D54" s="42" t="s">
        <v>22</v>
      </c>
      <c r="E54" s="45" t="str">
        <f t="shared" ref="E54:P54" si="15">E6</f>
        <v>2013/Jul</v>
      </c>
      <c r="F54" s="45" t="str">
        <f t="shared" si="15"/>
        <v>2013/Aug</v>
      </c>
      <c r="G54" s="45" t="str">
        <f t="shared" si="15"/>
        <v>2013/Sep</v>
      </c>
      <c r="H54" s="45" t="str">
        <f t="shared" si="15"/>
        <v>2013/Oct</v>
      </c>
      <c r="I54" s="45" t="str">
        <f t="shared" si="15"/>
        <v>2013/Nov</v>
      </c>
      <c r="J54" s="45" t="str">
        <f t="shared" si="15"/>
        <v>2013/Dec</v>
      </c>
      <c r="K54" s="45" t="str">
        <f t="shared" si="15"/>
        <v>2014/Jan</v>
      </c>
      <c r="L54" s="45" t="str">
        <f t="shared" si="15"/>
        <v>2014/Feb</v>
      </c>
      <c r="M54" s="45" t="str">
        <f t="shared" si="15"/>
        <v>2014/Mar</v>
      </c>
      <c r="N54" s="45" t="str">
        <f t="shared" si="15"/>
        <v>2014/Apr</v>
      </c>
      <c r="O54" s="45" t="str">
        <f t="shared" si="15"/>
        <v>2014/May</v>
      </c>
      <c r="P54" s="45" t="str">
        <f t="shared" si="15"/>
        <v>2014/Jun</v>
      </c>
      <c r="Q54" s="5"/>
      <c r="R54" s="5"/>
      <c r="S54" s="5"/>
      <c r="T54" s="5"/>
      <c r="U54" s="5"/>
      <c r="V54" s="5"/>
      <c r="W54" s="5"/>
      <c r="X54" s="5"/>
      <c r="Y54" s="5"/>
      <c r="Z54" s="46"/>
    </row>
    <row r="55" spans="1:26" ht="12" customHeight="1" x14ac:dyDescent="0.3">
      <c r="A55" s="47" t="s">
        <v>76</v>
      </c>
      <c r="B55" s="33" t="str">
        <f t="shared" ref="B55:B64" si="16">INDEX($B$7:$C$32,MATCH(C55,$C$7:$C$32,0),1)</f>
        <v>Revenue</v>
      </c>
      <c r="C55" s="25" t="s">
        <v>42</v>
      </c>
      <c r="D55" s="23" t="s">
        <v>44</v>
      </c>
      <c r="E55" s="33">
        <f>SUMIFS(E7:E51,$B$7:$B$51,$B55,$C$7:$C$51,$C55,$D$7:$D$51,$D55)</f>
        <v>-527388.08000000007</v>
      </c>
      <c r="F55" s="33">
        <f>SUMIFS(F7:F51,$B$7:$B$51,$B55,$C$7:$C$51,$C55,$D$7:$D$51,$D55)</f>
        <v>-629702.49</v>
      </c>
      <c r="G55" s="33">
        <f t="shared" ref="G55:N55" si="17">SUMIFS(G7:G51,$B$7:$B$51,$B55,$C$7:$C$51,$C55,$D$7:$D$51,$D55)</f>
        <v>-1171967.77</v>
      </c>
      <c r="H55" s="33">
        <f t="shared" si="17"/>
        <v>-604857.90999999992</v>
      </c>
      <c r="I55" s="33">
        <f t="shared" si="17"/>
        <v>-708445.12</v>
      </c>
      <c r="J55" s="33">
        <f t="shared" si="17"/>
        <v>-897689.76</v>
      </c>
      <c r="K55" s="33">
        <f t="shared" si="17"/>
        <v>-368238.31999999995</v>
      </c>
      <c r="L55" s="33">
        <f t="shared" si="17"/>
        <v>-14031.48</v>
      </c>
      <c r="M55" s="33">
        <f t="shared" si="17"/>
        <v>-1434897.97</v>
      </c>
      <c r="N55" s="33">
        <f t="shared" si="17"/>
        <v>-685688.78999999992</v>
      </c>
      <c r="O55" s="33">
        <f t="shared" ref="O55:P69" si="18">SUMIFS(O7:O51,$B$7:$B$51,$B$55,$C$7:$C$51,$C$55,$D$7:$D$51,$D$55)</f>
        <v>-816344.46</v>
      </c>
      <c r="P55" s="33">
        <f t="shared" si="18"/>
        <v>-370816</v>
      </c>
      <c r="Q55" s="4"/>
      <c r="R55" s="4"/>
      <c r="S55" s="4"/>
      <c r="T55" s="4"/>
      <c r="U55" s="4"/>
      <c r="V55" s="4"/>
      <c r="W55" s="4"/>
      <c r="X55" s="4"/>
      <c r="Y55" s="4"/>
    </row>
    <row r="56" spans="1:26" ht="12" customHeight="1" x14ac:dyDescent="0.3">
      <c r="A56" s="47" t="s">
        <v>76</v>
      </c>
      <c r="B56" s="33" t="str">
        <f t="shared" si="16"/>
        <v>Revenue</v>
      </c>
      <c r="C56" s="25" t="s">
        <v>53</v>
      </c>
      <c r="D56" s="23" t="s">
        <v>44</v>
      </c>
      <c r="E56" s="33">
        <f t="shared" ref="E56:N69" si="19">SUMIFS(E8:E52,$B$7:$B$51,$B56,$C$7:$C$51,$C56,$D$7:$D$51,$D56)</f>
        <v>-41803728.579999998</v>
      </c>
      <c r="F56" s="33">
        <f t="shared" si="19"/>
        <v>-39948661.560000002</v>
      </c>
      <c r="G56" s="33">
        <f t="shared" si="19"/>
        <v>-39013309.019999996</v>
      </c>
      <c r="H56" s="33">
        <f t="shared" si="19"/>
        <v>-36287088.75</v>
      </c>
      <c r="I56" s="33">
        <f t="shared" si="19"/>
        <v>-36422222.189999998</v>
      </c>
      <c r="J56" s="33">
        <f t="shared" si="19"/>
        <v>-36205249.109999999</v>
      </c>
      <c r="K56" s="33">
        <f t="shared" si="19"/>
        <v>-53187092.230000004</v>
      </c>
      <c r="L56" s="33">
        <f t="shared" si="19"/>
        <v>-49922282.349999994</v>
      </c>
      <c r="M56" s="33">
        <f t="shared" si="19"/>
        <v>-47941399.560000002</v>
      </c>
      <c r="N56" s="33">
        <f t="shared" si="19"/>
        <v>-42346768.010000005</v>
      </c>
      <c r="O56" s="33">
        <f t="shared" si="18"/>
        <v>-816344.46</v>
      </c>
      <c r="P56" s="33">
        <f t="shared" si="18"/>
        <v>-370816</v>
      </c>
      <c r="Q56" s="4"/>
      <c r="R56" s="4"/>
      <c r="S56" s="4"/>
      <c r="T56" s="4"/>
      <c r="U56" s="4"/>
      <c r="V56" s="4"/>
      <c r="W56" s="4"/>
      <c r="X56" s="4"/>
      <c r="Y56" s="4"/>
    </row>
    <row r="57" spans="1:26" ht="12" customHeight="1" x14ac:dyDescent="0.3">
      <c r="A57" s="47" t="s">
        <v>76</v>
      </c>
      <c r="B57" s="33" t="str">
        <f t="shared" si="16"/>
        <v>Revenue</v>
      </c>
      <c r="C57" s="25" t="s">
        <v>49</v>
      </c>
      <c r="D57" s="23" t="s">
        <v>44</v>
      </c>
      <c r="E57" s="33">
        <f t="shared" si="19"/>
        <v>-112019.04</v>
      </c>
      <c r="F57" s="33">
        <f t="shared" si="19"/>
        <v>-56593.68</v>
      </c>
      <c r="G57" s="33">
        <f t="shared" si="19"/>
        <v>15245.28</v>
      </c>
      <c r="H57" s="33">
        <f t="shared" si="19"/>
        <v>-17989.46</v>
      </c>
      <c r="I57" s="33">
        <f t="shared" si="19"/>
        <v>-39039.839999999997</v>
      </c>
      <c r="J57" s="33">
        <f t="shared" si="19"/>
        <v>-12718.08</v>
      </c>
      <c r="K57" s="33">
        <f t="shared" si="19"/>
        <v>-47213.279999999999</v>
      </c>
      <c r="L57" s="33">
        <f t="shared" si="19"/>
        <v>-82579.679999999993</v>
      </c>
      <c r="M57" s="33">
        <f t="shared" si="19"/>
        <v>-45786.239999999998</v>
      </c>
      <c r="N57" s="33">
        <f t="shared" si="19"/>
        <v>-51798</v>
      </c>
      <c r="O57" s="33">
        <f t="shared" si="18"/>
        <v>-35663.339999999997</v>
      </c>
      <c r="P57" s="33">
        <f t="shared" si="18"/>
        <v>44752.5</v>
      </c>
      <c r="Q57" s="4"/>
      <c r="R57" s="4"/>
      <c r="S57" s="4"/>
      <c r="T57" s="4"/>
      <c r="U57" s="4"/>
      <c r="V57" s="4"/>
      <c r="W57" s="4"/>
      <c r="X57" s="4"/>
      <c r="Y57" s="4"/>
    </row>
    <row r="58" spans="1:26" ht="12" customHeight="1" x14ac:dyDescent="0.3">
      <c r="A58" s="47" t="s">
        <v>76</v>
      </c>
      <c r="B58" s="33" t="str">
        <f t="shared" si="16"/>
        <v>Revenue</v>
      </c>
      <c r="C58" s="25" t="s">
        <v>49</v>
      </c>
      <c r="D58" s="23" t="s">
        <v>50</v>
      </c>
      <c r="E58" s="33">
        <f t="shared" si="19"/>
        <v>-19459237.009999998</v>
      </c>
      <c r="F58" s="33">
        <f t="shared" si="19"/>
        <v>-16364976.379999999</v>
      </c>
      <c r="G58" s="33">
        <f t="shared" si="19"/>
        <v>-18099143</v>
      </c>
      <c r="H58" s="33">
        <f t="shared" si="19"/>
        <v>-16950944.66</v>
      </c>
      <c r="I58" s="33">
        <f t="shared" si="19"/>
        <v>-15509856.74</v>
      </c>
      <c r="J58" s="33">
        <f t="shared" si="19"/>
        <v>-17373182.34</v>
      </c>
      <c r="K58" s="33">
        <f t="shared" si="19"/>
        <v>-25273491.719999999</v>
      </c>
      <c r="L58" s="33">
        <f t="shared" si="19"/>
        <v>-22275351.289999999</v>
      </c>
      <c r="M58" s="33">
        <f t="shared" si="19"/>
        <v>-21870371.780000001</v>
      </c>
      <c r="N58" s="33">
        <f t="shared" si="19"/>
        <v>-18236044.190000001</v>
      </c>
      <c r="O58" s="33">
        <f t="shared" si="18"/>
        <v>-18522.41</v>
      </c>
      <c r="P58" s="33">
        <f t="shared" si="18"/>
        <v>-47386</v>
      </c>
      <c r="Q58" s="4"/>
      <c r="R58" s="4"/>
      <c r="S58" s="4"/>
      <c r="T58" s="4"/>
      <c r="U58" s="4"/>
      <c r="V58" s="4"/>
      <c r="W58" s="4"/>
      <c r="X58" s="4"/>
      <c r="Y58" s="4"/>
    </row>
    <row r="59" spans="1:26" ht="12" customHeight="1" x14ac:dyDescent="0.3">
      <c r="A59" s="47" t="s">
        <v>76</v>
      </c>
      <c r="B59" s="33" t="str">
        <f t="shared" si="16"/>
        <v>Revenue</v>
      </c>
      <c r="C59" s="25" t="s">
        <v>49</v>
      </c>
      <c r="D59" s="23" t="s">
        <v>51</v>
      </c>
      <c r="E59" s="33">
        <f t="shared" si="19"/>
        <v>-22550338.609999999</v>
      </c>
      <c r="F59" s="33">
        <f t="shared" si="19"/>
        <v>-23721645.52</v>
      </c>
      <c r="G59" s="33">
        <f t="shared" si="19"/>
        <v>-21084531.109999999</v>
      </c>
      <c r="H59" s="33">
        <f t="shared" si="19"/>
        <v>-19451940.670000002</v>
      </c>
      <c r="I59" s="33">
        <f t="shared" si="19"/>
        <v>-21052332.41</v>
      </c>
      <c r="J59" s="33">
        <f t="shared" si="19"/>
        <v>-18913071.75</v>
      </c>
      <c r="K59" s="33">
        <f t="shared" si="19"/>
        <v>-28349250.43</v>
      </c>
      <c r="L59" s="33">
        <f t="shared" si="19"/>
        <v>-27387892.649999999</v>
      </c>
      <c r="M59" s="33">
        <f t="shared" si="19"/>
        <v>-26113976.469999999</v>
      </c>
      <c r="N59" s="33">
        <f t="shared" si="19"/>
        <v>-24270729.07</v>
      </c>
      <c r="O59" s="33">
        <f t="shared" si="18"/>
        <v>-95798.399999999994</v>
      </c>
      <c r="P59" s="33">
        <f t="shared" si="18"/>
        <v>-91899.199999999997</v>
      </c>
      <c r="Q59" s="4"/>
      <c r="R59" s="4"/>
      <c r="S59" s="4"/>
      <c r="T59" s="4"/>
      <c r="U59" s="4"/>
      <c r="V59" s="4"/>
      <c r="W59" s="4"/>
      <c r="X59" s="4"/>
      <c r="Y59" s="4"/>
    </row>
    <row r="60" spans="1:26" ht="12" customHeight="1" x14ac:dyDescent="0.3">
      <c r="A60" s="47" t="s">
        <v>76</v>
      </c>
      <c r="B60" s="33" t="str">
        <f t="shared" si="16"/>
        <v>Revenue</v>
      </c>
      <c r="C60" s="25" t="s">
        <v>49</v>
      </c>
      <c r="D60" s="23" t="s">
        <v>52</v>
      </c>
      <c r="E60" s="33">
        <f t="shared" si="19"/>
        <v>722173.96</v>
      </c>
      <c r="F60" s="33">
        <f t="shared" si="19"/>
        <v>891292.44</v>
      </c>
      <c r="G60" s="33">
        <f t="shared" si="19"/>
        <v>49915.11</v>
      </c>
      <c r="H60" s="33">
        <f t="shared" si="19"/>
        <v>28625.010000000006</v>
      </c>
      <c r="I60" s="33">
        <f t="shared" si="19"/>
        <v>178895.28</v>
      </c>
      <c r="J60" s="33">
        <f t="shared" si="19"/>
        <v>685926.55999999994</v>
      </c>
      <c r="K60" s="33">
        <f t="shared" si="19"/>
        <v>62928.86</v>
      </c>
      <c r="L60" s="33">
        <f t="shared" si="19"/>
        <v>542755.89</v>
      </c>
      <c r="M60" s="33">
        <f t="shared" si="19"/>
        <v>269700.52</v>
      </c>
      <c r="N60" s="33">
        <f t="shared" si="19"/>
        <v>122604.1</v>
      </c>
      <c r="O60" s="33">
        <f t="shared" si="18"/>
        <v>-30074.3</v>
      </c>
      <c r="P60" s="33">
        <f t="shared" si="18"/>
        <v>-32656.81</v>
      </c>
      <c r="Q60" s="4"/>
      <c r="R60" s="4"/>
      <c r="S60" s="4"/>
      <c r="T60" s="4"/>
      <c r="U60" s="4"/>
      <c r="V60" s="4"/>
      <c r="W60" s="4"/>
      <c r="X60" s="4"/>
      <c r="Y60" s="4"/>
    </row>
    <row r="61" spans="1:26" ht="12" customHeight="1" x14ac:dyDescent="0.3">
      <c r="A61" s="47" t="s">
        <v>76</v>
      </c>
      <c r="B61" s="33" t="str">
        <f t="shared" si="16"/>
        <v>Production Costs</v>
      </c>
      <c r="C61" s="25" t="s">
        <v>55</v>
      </c>
      <c r="D61" s="23" t="s">
        <v>51</v>
      </c>
      <c r="E61" s="33">
        <f t="shared" si="19"/>
        <v>242786.10000000003</v>
      </c>
      <c r="F61" s="33">
        <f t="shared" si="19"/>
        <v>236820.77000000002</v>
      </c>
      <c r="G61" s="33">
        <f t="shared" si="19"/>
        <v>369092.97</v>
      </c>
      <c r="H61" s="33">
        <f t="shared" si="19"/>
        <v>207411.01</v>
      </c>
      <c r="I61" s="33">
        <f t="shared" si="19"/>
        <v>246660.98</v>
      </c>
      <c r="J61" s="33">
        <f t="shared" si="19"/>
        <v>301326.16000000003</v>
      </c>
      <c r="K61" s="33">
        <f t="shared" si="19"/>
        <v>348857.58</v>
      </c>
      <c r="L61" s="33">
        <f t="shared" si="19"/>
        <v>341939.88</v>
      </c>
      <c r="M61" s="33">
        <f t="shared" si="19"/>
        <v>301325.69</v>
      </c>
      <c r="N61" s="33">
        <f t="shared" si="19"/>
        <v>277187.95</v>
      </c>
      <c r="O61" s="33">
        <f t="shared" si="18"/>
        <v>-7800608.6299999999</v>
      </c>
      <c r="P61" s="33">
        <f t="shared" si="18"/>
        <v>-7442529.1299999999</v>
      </c>
      <c r="Q61" s="4"/>
      <c r="R61" s="4"/>
      <c r="S61" s="4"/>
      <c r="T61" s="4"/>
      <c r="U61" s="4"/>
      <c r="V61" s="4"/>
      <c r="W61" s="4"/>
      <c r="X61" s="4"/>
      <c r="Y61" s="4"/>
    </row>
    <row r="62" spans="1:26" ht="12" customHeight="1" x14ac:dyDescent="0.3">
      <c r="A62" s="47" t="s">
        <v>76</v>
      </c>
      <c r="B62" s="33" t="str">
        <f t="shared" si="16"/>
        <v>Production Costs</v>
      </c>
      <c r="C62" s="25" t="s">
        <v>55</v>
      </c>
      <c r="D62" s="23" t="s">
        <v>44</v>
      </c>
      <c r="E62" s="33">
        <f t="shared" si="19"/>
        <v>241931.03000000003</v>
      </c>
      <c r="F62" s="33">
        <f t="shared" si="19"/>
        <v>228177.66</v>
      </c>
      <c r="G62" s="33">
        <f t="shared" si="19"/>
        <v>362088.43</v>
      </c>
      <c r="H62" s="33">
        <f t="shared" si="19"/>
        <v>211688.28</v>
      </c>
      <c r="I62" s="33">
        <f t="shared" si="19"/>
        <v>237346.23</v>
      </c>
      <c r="J62" s="33">
        <f t="shared" si="19"/>
        <v>293131.57</v>
      </c>
      <c r="K62" s="33">
        <f t="shared" si="19"/>
        <v>335872.34</v>
      </c>
      <c r="L62" s="33">
        <f t="shared" si="19"/>
        <v>333612.56</v>
      </c>
      <c r="M62" s="33">
        <f t="shared" si="19"/>
        <v>288580.33</v>
      </c>
      <c r="N62" s="33">
        <f t="shared" si="19"/>
        <v>270114.8</v>
      </c>
      <c r="O62" s="33">
        <f t="shared" si="18"/>
        <v>-24110265.009999998</v>
      </c>
      <c r="P62" s="33">
        <f t="shared" si="18"/>
        <v>-24958759.010000002</v>
      </c>
      <c r="Q62" s="4"/>
      <c r="R62" s="4"/>
      <c r="S62" s="4"/>
      <c r="T62" s="4"/>
      <c r="U62" s="4"/>
      <c r="V62" s="4"/>
      <c r="W62" s="4"/>
      <c r="X62" s="4"/>
      <c r="Y62" s="4"/>
    </row>
    <row r="63" spans="1:26" ht="12" customHeight="1" x14ac:dyDescent="0.3">
      <c r="A63" s="47" t="s">
        <v>76</v>
      </c>
      <c r="B63" s="33" t="str">
        <f t="shared" si="16"/>
        <v>Production Costs</v>
      </c>
      <c r="C63" s="25" t="s">
        <v>55</v>
      </c>
      <c r="D63" s="23" t="s">
        <v>50</v>
      </c>
      <c r="E63" s="33">
        <f t="shared" si="19"/>
        <v>-13870471.039999999</v>
      </c>
      <c r="F63" s="33">
        <f t="shared" si="19"/>
        <v>-15155134.02</v>
      </c>
      <c r="G63" s="33">
        <f t="shared" si="19"/>
        <v>-13992527.800000001</v>
      </c>
      <c r="H63" s="33">
        <f t="shared" si="19"/>
        <v>-12502726.780000001</v>
      </c>
      <c r="I63" s="33">
        <f t="shared" si="19"/>
        <v>-13630421.280000001</v>
      </c>
      <c r="J63" s="33">
        <f t="shared" si="19"/>
        <v>-11012148.199999999</v>
      </c>
      <c r="K63" s="33">
        <f t="shared" si="19"/>
        <v>-17439571.460000001</v>
      </c>
      <c r="L63" s="33">
        <f t="shared" si="19"/>
        <v>-17058449.429999996</v>
      </c>
      <c r="M63" s="33">
        <f t="shared" si="19"/>
        <v>-15668163.949999999</v>
      </c>
      <c r="N63" s="33">
        <f t="shared" si="19"/>
        <v>-16746819.980000002</v>
      </c>
      <c r="O63" s="33">
        <f t="shared" si="18"/>
        <v>-16401422.83</v>
      </c>
      <c r="P63" s="33">
        <f t="shared" si="18"/>
        <v>-17544546.390000001</v>
      </c>
      <c r="Q63" s="4"/>
      <c r="R63" s="4"/>
      <c r="S63" s="4"/>
      <c r="T63" s="4"/>
      <c r="U63" s="4"/>
      <c r="V63" s="4"/>
      <c r="W63" s="4"/>
      <c r="X63" s="4"/>
      <c r="Y63" s="4"/>
    </row>
    <row r="64" spans="1:26" ht="12" customHeight="1" x14ac:dyDescent="0.3">
      <c r="A64" s="47" t="s">
        <v>76</v>
      </c>
      <c r="B64" s="33" t="str">
        <f t="shared" si="16"/>
        <v>Other Production Costs</v>
      </c>
      <c r="C64" s="25" t="s">
        <v>56</v>
      </c>
      <c r="D64" s="23" t="s">
        <v>57</v>
      </c>
      <c r="E64" s="33">
        <f t="shared" si="19"/>
        <v>0</v>
      </c>
      <c r="F64" s="33">
        <f t="shared" si="19"/>
        <v>0</v>
      </c>
      <c r="G64" s="33">
        <f t="shared" si="19"/>
        <v>0</v>
      </c>
      <c r="H64" s="33">
        <f t="shared" si="19"/>
        <v>0</v>
      </c>
      <c r="I64" s="33">
        <f t="shared" si="19"/>
        <v>0</v>
      </c>
      <c r="J64" s="33">
        <f t="shared" si="19"/>
        <v>0</v>
      </c>
      <c r="K64" s="33">
        <f t="shared" si="19"/>
        <v>0</v>
      </c>
      <c r="L64" s="33">
        <f t="shared" si="19"/>
        <v>0</v>
      </c>
      <c r="M64" s="33">
        <f t="shared" si="19"/>
        <v>0</v>
      </c>
      <c r="N64" s="33">
        <f t="shared" si="19"/>
        <v>0</v>
      </c>
      <c r="O64" s="33">
        <f t="shared" si="18"/>
        <v>28172</v>
      </c>
      <c r="P64" s="33">
        <f t="shared" si="18"/>
        <v>33589</v>
      </c>
      <c r="Q64" s="4"/>
      <c r="R64" s="4"/>
      <c r="S64" s="4"/>
      <c r="T64" s="4"/>
      <c r="U64" s="4"/>
      <c r="V64" s="4"/>
      <c r="W64" s="4"/>
      <c r="X64" s="4"/>
      <c r="Y64" s="4"/>
      <c r="Z64" s="30"/>
    </row>
    <row r="65" spans="1:26" ht="12" customHeight="1" x14ac:dyDescent="0.3">
      <c r="A65" s="47" t="s">
        <v>76</v>
      </c>
      <c r="B65" s="33" t="s">
        <v>16</v>
      </c>
      <c r="C65" s="25" t="s">
        <v>56</v>
      </c>
      <c r="D65" s="23" t="s">
        <v>50</v>
      </c>
      <c r="E65" s="33">
        <f t="shared" si="19"/>
        <v>574653.97</v>
      </c>
      <c r="F65" s="33">
        <f t="shared" si="19"/>
        <v>810332.21</v>
      </c>
      <c r="G65" s="33">
        <f t="shared" si="19"/>
        <v>21894.03</v>
      </c>
      <c r="H65" s="33">
        <f t="shared" si="19"/>
        <v>-17602.229999999992</v>
      </c>
      <c r="I65" s="33">
        <f t="shared" si="19"/>
        <v>105743.26000000001</v>
      </c>
      <c r="J65" s="33">
        <f t="shared" si="19"/>
        <v>639682.69999999995</v>
      </c>
      <c r="K65" s="33">
        <f t="shared" si="19"/>
        <v>-19436.919999999998</v>
      </c>
      <c r="L65" s="33">
        <f t="shared" si="19"/>
        <v>415328.45</v>
      </c>
      <c r="M65" s="33">
        <f t="shared" si="19"/>
        <v>195546.14</v>
      </c>
      <c r="N65" s="33">
        <f t="shared" si="19"/>
        <v>43448.090000000011</v>
      </c>
      <c r="O65" s="33">
        <f t="shared" si="18"/>
        <v>2326.08</v>
      </c>
      <c r="P65" s="33">
        <f t="shared" si="18"/>
        <v>0</v>
      </c>
      <c r="Q65" s="4"/>
      <c r="R65" s="4"/>
      <c r="S65" s="4"/>
      <c r="T65" s="4"/>
      <c r="U65" s="4"/>
      <c r="V65" s="4"/>
      <c r="W65" s="4"/>
      <c r="X65" s="4"/>
      <c r="Y65" s="4"/>
      <c r="Z65" s="30"/>
    </row>
    <row r="66" spans="1:26" ht="12" customHeight="1" x14ac:dyDescent="0.3">
      <c r="A66" s="47" t="s">
        <v>76</v>
      </c>
      <c r="B66" s="33" t="str">
        <f>INDEX($B$7:$C$32,MATCH(C66,$C$7:$C$32,0),1)</f>
        <v>Other Production Costs</v>
      </c>
      <c r="C66" s="25" t="s">
        <v>56</v>
      </c>
      <c r="D66" s="23" t="s">
        <v>51</v>
      </c>
      <c r="E66" s="33">
        <f t="shared" si="19"/>
        <v>-13166336.419999998</v>
      </c>
      <c r="F66" s="33">
        <f t="shared" si="19"/>
        <v>-14493097.110000001</v>
      </c>
      <c r="G66" s="33">
        <f t="shared" si="19"/>
        <v>-13183446.970000001</v>
      </c>
      <c r="H66" s="33">
        <f t="shared" si="19"/>
        <v>-11775268.99</v>
      </c>
      <c r="I66" s="33">
        <f t="shared" si="19"/>
        <v>-12788242.360000001</v>
      </c>
      <c r="J66" s="33">
        <f t="shared" si="19"/>
        <v>-10275237.239999998</v>
      </c>
      <c r="K66" s="33">
        <f t="shared" si="19"/>
        <v>-16808729.189999998</v>
      </c>
      <c r="L66" s="33">
        <f t="shared" si="19"/>
        <v>-16653408.009999998</v>
      </c>
      <c r="M66" s="33">
        <f t="shared" si="19"/>
        <v>-15166436.699999999</v>
      </c>
      <c r="N66" s="33">
        <f t="shared" si="19"/>
        <v>-16286768.350000001</v>
      </c>
      <c r="O66" s="33">
        <f t="shared" si="18"/>
        <v>288515.87</v>
      </c>
      <c r="P66" s="33">
        <f t="shared" si="18"/>
        <v>-47842.91</v>
      </c>
      <c r="Q66" s="4"/>
      <c r="R66" s="4"/>
      <c r="S66" s="4"/>
      <c r="T66" s="4"/>
      <c r="U66" s="4"/>
      <c r="V66" s="4"/>
      <c r="W66" s="4"/>
      <c r="X66" s="4"/>
      <c r="Y66" s="4"/>
      <c r="Z66" s="30"/>
    </row>
    <row r="67" spans="1:26" ht="12" customHeight="1" x14ac:dyDescent="0.3">
      <c r="A67" s="47" t="s">
        <v>76</v>
      </c>
      <c r="B67" s="33" t="str">
        <f>INDEX($B$7:$C$32,MATCH(C67,$C$7:$C$32,0),1)</f>
        <v>Other Production Costs</v>
      </c>
      <c r="C67" s="25" t="s">
        <v>56</v>
      </c>
      <c r="D67" s="23" t="s">
        <v>66</v>
      </c>
      <c r="E67" s="33">
        <f t="shared" si="19"/>
        <v>0</v>
      </c>
      <c r="F67" s="33">
        <f t="shared" si="19"/>
        <v>0</v>
      </c>
      <c r="G67" s="33">
        <f t="shared" si="19"/>
        <v>0</v>
      </c>
      <c r="H67" s="33">
        <f t="shared" si="19"/>
        <v>0</v>
      </c>
      <c r="I67" s="33">
        <f t="shared" si="19"/>
        <v>0</v>
      </c>
      <c r="J67" s="33">
        <f t="shared" si="19"/>
        <v>0</v>
      </c>
      <c r="K67" s="33">
        <f t="shared" si="19"/>
        <v>0</v>
      </c>
      <c r="L67" s="33">
        <f t="shared" si="19"/>
        <v>0</v>
      </c>
      <c r="M67" s="33">
        <f t="shared" si="19"/>
        <v>0</v>
      </c>
      <c r="N67" s="33">
        <f t="shared" si="19"/>
        <v>0</v>
      </c>
      <c r="O67" s="33">
        <f t="shared" si="18"/>
        <v>263709.95</v>
      </c>
      <c r="P67" s="33">
        <f t="shared" si="18"/>
        <v>-77601.91</v>
      </c>
      <c r="Q67" s="4"/>
      <c r="R67" s="4"/>
      <c r="S67" s="4"/>
      <c r="T67" s="4"/>
      <c r="U67" s="4"/>
      <c r="V67" s="4"/>
      <c r="W67" s="4"/>
      <c r="X67" s="4"/>
      <c r="Y67" s="4"/>
      <c r="Z67" s="30"/>
    </row>
    <row r="68" spans="1:26" ht="12" customHeight="1" x14ac:dyDescent="0.3">
      <c r="A68" s="47" t="s">
        <v>76</v>
      </c>
      <c r="B68" s="33" t="str">
        <f>INDEX($B$7:$C$32,MATCH(C68,$C$7:$C$32,0),1)</f>
        <v>Other Production Costs</v>
      </c>
      <c r="C68" s="25" t="s">
        <v>56</v>
      </c>
      <c r="D68" s="23" t="s">
        <v>52</v>
      </c>
      <c r="E68" s="33">
        <f t="shared" si="19"/>
        <v>-13744477.819999998</v>
      </c>
      <c r="F68" s="33">
        <f t="shared" si="19"/>
        <v>-15080058.219999999</v>
      </c>
      <c r="G68" s="33">
        <f t="shared" si="19"/>
        <v>-13950321</v>
      </c>
      <c r="H68" s="33">
        <f t="shared" si="19"/>
        <v>-12433482.240000002</v>
      </c>
      <c r="I68" s="33">
        <f t="shared" si="19"/>
        <v>-13652766.130000001</v>
      </c>
      <c r="J68" s="33">
        <f t="shared" si="19"/>
        <v>-11004500.09</v>
      </c>
      <c r="K68" s="33">
        <f t="shared" si="19"/>
        <v>-16965692.609999999</v>
      </c>
      <c r="L68" s="33">
        <f t="shared" si="19"/>
        <v>-16594230.009999996</v>
      </c>
      <c r="M68" s="33">
        <f t="shared" si="19"/>
        <v>-15448048.459999999</v>
      </c>
      <c r="N68" s="33">
        <f t="shared" si="19"/>
        <v>-16522542.190000003</v>
      </c>
      <c r="O68" s="33">
        <f t="shared" si="18"/>
        <v>27132</v>
      </c>
      <c r="P68" s="33">
        <f t="shared" si="18"/>
        <v>29759</v>
      </c>
      <c r="Q68" s="4"/>
      <c r="R68" s="4"/>
      <c r="S68" s="4"/>
      <c r="T68" s="4"/>
      <c r="U68" s="4"/>
      <c r="V68" s="4"/>
      <c r="W68" s="4"/>
      <c r="X68" s="4"/>
      <c r="Y68" s="4"/>
      <c r="Z68" s="30"/>
    </row>
    <row r="69" spans="1:26" ht="12" customHeight="1" x14ac:dyDescent="0.3">
      <c r="A69" s="47" t="s">
        <v>76</v>
      </c>
      <c r="B69" s="33" t="str">
        <f>INDEX($B$7:$C$32,MATCH(C69,$C$7:$C$32,0),1)</f>
        <v>Other Production Costs</v>
      </c>
      <c r="C69" s="25" t="s">
        <v>56</v>
      </c>
      <c r="D69" s="23" t="s">
        <v>72</v>
      </c>
      <c r="E69" s="33">
        <f t="shared" si="19"/>
        <v>241931.03000000003</v>
      </c>
      <c r="F69" s="33">
        <f t="shared" si="19"/>
        <v>228177.66</v>
      </c>
      <c r="G69" s="33">
        <f t="shared" si="19"/>
        <v>362088.43</v>
      </c>
      <c r="H69" s="33">
        <f t="shared" si="19"/>
        <v>211688.28</v>
      </c>
      <c r="I69" s="33">
        <f t="shared" si="19"/>
        <v>237346.23</v>
      </c>
      <c r="J69" s="33">
        <f t="shared" si="19"/>
        <v>293131.57</v>
      </c>
      <c r="K69" s="33">
        <f t="shared" si="19"/>
        <v>335872.34</v>
      </c>
      <c r="L69" s="33">
        <f t="shared" si="19"/>
        <v>333612.56</v>
      </c>
      <c r="M69" s="33">
        <f t="shared" si="19"/>
        <v>288580.33</v>
      </c>
      <c r="N69" s="33">
        <f t="shared" si="19"/>
        <v>270114.8</v>
      </c>
      <c r="O69" s="33">
        <f t="shared" si="18"/>
        <v>0</v>
      </c>
      <c r="P69" s="33">
        <f t="shared" si="18"/>
        <v>0</v>
      </c>
      <c r="Q69" s="4"/>
      <c r="R69" s="4"/>
      <c r="S69" s="4"/>
      <c r="T69" s="4"/>
      <c r="U69" s="4"/>
      <c r="V69" s="4"/>
      <c r="W69" s="4"/>
      <c r="X69" s="4"/>
      <c r="Y69" s="4"/>
      <c r="Z69" s="30"/>
    </row>
    <row r="70" spans="1:26" ht="12" customHeight="1" x14ac:dyDescent="0.3">
      <c r="A70" s="48"/>
      <c r="B70" s="48"/>
      <c r="C70" s="25"/>
      <c r="D70" s="23"/>
      <c r="E70" s="48"/>
      <c r="F70" s="48"/>
      <c r="G70" s="48"/>
      <c r="H70" s="48"/>
      <c r="I70" s="48"/>
      <c r="J70" s="48"/>
      <c r="K70" s="48"/>
      <c r="L70" s="48"/>
      <c r="M70" s="48"/>
      <c r="N70" s="48"/>
      <c r="O70" s="48"/>
      <c r="P70" s="48"/>
      <c r="Q70" s="4"/>
      <c r="R70" s="4"/>
      <c r="S70" s="4"/>
      <c r="T70" s="4"/>
      <c r="U70" s="4"/>
      <c r="V70" s="4"/>
      <c r="W70" s="4"/>
      <c r="X70" s="4"/>
      <c r="Y70" s="4"/>
      <c r="Z70" s="30"/>
    </row>
    <row r="71" spans="1:26" ht="12" customHeight="1" x14ac:dyDescent="0.3">
      <c r="A71" s="48"/>
      <c r="B71" s="48"/>
      <c r="C71" s="25"/>
      <c r="D71" s="23"/>
      <c r="E71" s="48"/>
      <c r="F71" s="48"/>
      <c r="G71" s="48"/>
      <c r="H71" s="48"/>
      <c r="I71" s="48"/>
      <c r="J71" s="48"/>
      <c r="K71" s="48"/>
      <c r="L71" s="48"/>
      <c r="M71" s="48"/>
      <c r="N71" s="48"/>
      <c r="O71" s="48"/>
      <c r="P71" s="48"/>
      <c r="Q71" s="4"/>
      <c r="R71" s="4"/>
      <c r="S71" s="4"/>
      <c r="T71" s="4"/>
      <c r="U71" s="4"/>
      <c r="V71" s="4"/>
      <c r="W71" s="4"/>
      <c r="X71" s="4"/>
      <c r="Y71" s="4"/>
      <c r="Z71" s="30"/>
    </row>
    <row r="72" spans="1:26" ht="12" customHeight="1" x14ac:dyDescent="0.3">
      <c r="A72" s="48"/>
      <c r="B72" s="48"/>
      <c r="C72" s="25"/>
      <c r="D72" s="23"/>
      <c r="E72" s="48"/>
      <c r="F72" s="48"/>
      <c r="G72" s="48"/>
      <c r="H72" s="48"/>
      <c r="I72" s="48"/>
      <c r="J72" s="48"/>
      <c r="K72" s="48"/>
      <c r="L72" s="48"/>
      <c r="M72" s="48"/>
      <c r="N72" s="48"/>
      <c r="O72" s="48"/>
      <c r="P72" s="48"/>
      <c r="Q72" s="4"/>
      <c r="R72" s="4"/>
      <c r="S72" s="4"/>
      <c r="T72" s="4"/>
      <c r="U72" s="4"/>
      <c r="V72" s="4"/>
      <c r="W72" s="4"/>
      <c r="X72" s="4"/>
      <c r="Y72" s="4"/>
      <c r="Z72" s="30"/>
    </row>
    <row r="73" spans="1:26" ht="12" customHeight="1" x14ac:dyDescent="0.3">
      <c r="A73" s="48"/>
      <c r="B73" s="48"/>
      <c r="C73" s="25"/>
      <c r="D73" s="23"/>
      <c r="E73" s="48"/>
      <c r="F73" s="48"/>
      <c r="G73" s="48"/>
      <c r="H73" s="48"/>
      <c r="I73" s="48"/>
      <c r="J73" s="48"/>
      <c r="K73" s="48"/>
      <c r="L73" s="48"/>
      <c r="M73" s="48"/>
      <c r="N73" s="48"/>
      <c r="O73" s="48"/>
      <c r="P73" s="48"/>
      <c r="Q73" s="4"/>
      <c r="R73" s="4"/>
      <c r="S73" s="4"/>
      <c r="T73" s="4"/>
      <c r="U73" s="4"/>
      <c r="V73" s="4"/>
      <c r="W73" s="4"/>
      <c r="X73" s="4"/>
      <c r="Y73" s="4"/>
    </row>
    <row r="74" spans="1:26" ht="12" customHeight="1" x14ac:dyDescent="0.3">
      <c r="A74" s="48"/>
      <c r="B74" s="48"/>
      <c r="C74" s="25"/>
      <c r="D74" s="23"/>
      <c r="E74" s="48"/>
      <c r="F74" s="48"/>
      <c r="G74" s="48"/>
      <c r="H74" s="48"/>
      <c r="I74" s="48"/>
      <c r="J74" s="48"/>
      <c r="K74" s="48"/>
      <c r="L74" s="48"/>
      <c r="M74" s="48"/>
      <c r="N74" s="48"/>
      <c r="O74" s="48"/>
      <c r="P74" s="48"/>
      <c r="Q74" s="4"/>
      <c r="R74" s="4"/>
      <c r="S74" s="4"/>
      <c r="T74" s="4"/>
      <c r="U74" s="4"/>
      <c r="V74" s="4"/>
      <c r="W74" s="4"/>
      <c r="X74" s="4"/>
      <c r="Y74" s="4"/>
    </row>
    <row r="75" spans="1:26" ht="12" customHeight="1" x14ac:dyDescent="0.3">
      <c r="A75" s="48"/>
      <c r="B75" s="48"/>
      <c r="C75" s="25"/>
      <c r="D75" s="23"/>
      <c r="E75" s="48"/>
      <c r="F75" s="48"/>
      <c r="G75" s="48"/>
      <c r="H75" s="48"/>
      <c r="I75" s="48"/>
      <c r="J75" s="48"/>
      <c r="K75" s="48"/>
      <c r="L75" s="48"/>
      <c r="M75" s="48"/>
      <c r="N75" s="48"/>
      <c r="O75" s="48"/>
      <c r="P75" s="48"/>
      <c r="Q75" s="4"/>
      <c r="R75" s="4"/>
      <c r="S75" s="4"/>
      <c r="T75" s="4"/>
      <c r="U75" s="4"/>
      <c r="V75" s="4"/>
      <c r="W75" s="4"/>
      <c r="X75" s="4"/>
      <c r="Y75" s="4"/>
    </row>
    <row r="76" spans="1:26" ht="12" customHeight="1" x14ac:dyDescent="0.3">
      <c r="A76" s="48"/>
      <c r="B76" s="48"/>
      <c r="C76" s="25"/>
      <c r="D76" s="23"/>
      <c r="E76" s="48"/>
      <c r="F76" s="48"/>
      <c r="G76" s="48"/>
      <c r="H76" s="48"/>
      <c r="I76" s="48"/>
      <c r="J76" s="48"/>
      <c r="K76" s="48"/>
      <c r="L76" s="48"/>
      <c r="M76" s="48"/>
      <c r="N76" s="48"/>
      <c r="O76" s="48"/>
      <c r="P76" s="48"/>
      <c r="Q76" s="4"/>
      <c r="R76" s="4"/>
      <c r="S76" s="4"/>
      <c r="T76" s="4"/>
      <c r="U76" s="4"/>
      <c r="V76" s="4"/>
      <c r="W76" s="4"/>
      <c r="X76" s="4"/>
      <c r="Y76" s="4"/>
    </row>
    <row r="77" spans="1:26" ht="12" customHeight="1" x14ac:dyDescent="0.3">
      <c r="A77" s="48"/>
      <c r="B77" s="48"/>
      <c r="C77" s="25"/>
      <c r="D77" s="23"/>
      <c r="E77" s="48"/>
      <c r="F77" s="48"/>
      <c r="G77" s="48"/>
      <c r="H77" s="48"/>
      <c r="I77" s="48"/>
      <c r="J77" s="48"/>
      <c r="K77" s="48"/>
      <c r="L77" s="48"/>
      <c r="M77" s="48"/>
      <c r="N77" s="48"/>
      <c r="O77" s="48"/>
      <c r="P77" s="48"/>
      <c r="Q77" s="4"/>
      <c r="R77" s="4"/>
      <c r="S77" s="4"/>
      <c r="T77" s="4"/>
      <c r="U77" s="4"/>
      <c r="V77" s="4"/>
      <c r="W77" s="4"/>
      <c r="X77" s="4"/>
      <c r="Y77" s="4"/>
    </row>
    <row r="78" spans="1:26" ht="12" customHeight="1" x14ac:dyDescent="0.3">
      <c r="A78" s="48"/>
      <c r="B78" s="48"/>
      <c r="C78" s="25"/>
      <c r="D78" s="23"/>
      <c r="E78" s="48"/>
      <c r="F78" s="48"/>
      <c r="G78" s="48"/>
      <c r="H78" s="48"/>
      <c r="I78" s="48"/>
      <c r="J78" s="48"/>
      <c r="K78" s="48"/>
      <c r="L78" s="48"/>
      <c r="M78" s="48"/>
      <c r="N78" s="48"/>
      <c r="O78" s="48"/>
      <c r="P78" s="48"/>
      <c r="Q78" s="4"/>
      <c r="R78" s="4"/>
      <c r="S78" s="4"/>
      <c r="T78" s="4"/>
      <c r="U78" s="4"/>
      <c r="V78" s="4"/>
      <c r="W78" s="4"/>
      <c r="X78" s="4"/>
      <c r="Y78" s="4"/>
    </row>
    <row r="79" spans="1:26" ht="12" customHeight="1" x14ac:dyDescent="0.3">
      <c r="A79" s="48"/>
      <c r="B79" s="48"/>
      <c r="C79" s="25"/>
      <c r="D79" s="23"/>
      <c r="E79" s="48"/>
      <c r="F79" s="48"/>
      <c r="G79" s="48"/>
      <c r="H79" s="48"/>
      <c r="I79" s="48"/>
      <c r="J79" s="48"/>
      <c r="K79" s="48"/>
      <c r="L79" s="48"/>
      <c r="M79" s="48"/>
      <c r="N79" s="48"/>
      <c r="O79" s="48"/>
      <c r="P79" s="48"/>
      <c r="Q79" s="4"/>
      <c r="R79" s="4"/>
      <c r="S79" s="4"/>
      <c r="T79" s="4"/>
      <c r="U79" s="4"/>
      <c r="V79" s="4"/>
      <c r="W79" s="4"/>
      <c r="X79" s="4"/>
      <c r="Y79" s="4"/>
    </row>
    <row r="80" spans="1:26" ht="12" customHeight="1" x14ac:dyDescent="0.3">
      <c r="A80" s="48"/>
      <c r="B80" s="48"/>
      <c r="C80" s="25"/>
      <c r="D80" s="23"/>
      <c r="E80" s="48"/>
      <c r="F80" s="48"/>
      <c r="G80" s="48"/>
      <c r="H80" s="48"/>
      <c r="I80" s="48"/>
      <c r="J80" s="48"/>
      <c r="K80" s="48"/>
      <c r="L80" s="48"/>
      <c r="M80" s="48"/>
      <c r="N80" s="48"/>
      <c r="O80" s="48"/>
      <c r="P80" s="48"/>
      <c r="Q80" s="4"/>
      <c r="R80" s="4"/>
      <c r="S80" s="4"/>
      <c r="T80" s="4"/>
      <c r="U80" s="4"/>
      <c r="V80" s="4"/>
      <c r="W80" s="4"/>
      <c r="X80" s="4"/>
      <c r="Y80" s="4"/>
    </row>
    <row r="81" spans="1:25" ht="12" customHeight="1" x14ac:dyDescent="0.3">
      <c r="A81" s="48"/>
      <c r="B81" s="48"/>
      <c r="C81" s="25"/>
      <c r="D81" s="23"/>
      <c r="E81" s="48"/>
      <c r="F81" s="48"/>
      <c r="G81" s="48"/>
      <c r="H81" s="48"/>
      <c r="I81" s="48"/>
      <c r="J81" s="48"/>
      <c r="K81" s="48"/>
      <c r="L81" s="48"/>
      <c r="M81" s="48"/>
      <c r="N81" s="48"/>
      <c r="O81" s="48"/>
      <c r="P81" s="48"/>
      <c r="Q81" s="4"/>
      <c r="R81" s="4"/>
      <c r="S81" s="4"/>
      <c r="T81" s="4"/>
      <c r="U81" s="4"/>
      <c r="V81" s="4"/>
      <c r="W81" s="4"/>
      <c r="X81" s="4"/>
      <c r="Y81" s="4"/>
    </row>
    <row r="82" spans="1:25" ht="12" customHeight="1" x14ac:dyDescent="0.3">
      <c r="A82" s="48"/>
      <c r="B82" s="48"/>
      <c r="C82" s="25"/>
      <c r="D82" s="23"/>
      <c r="E82" s="48"/>
      <c r="F82" s="48"/>
      <c r="G82" s="48"/>
      <c r="H82" s="48"/>
      <c r="I82" s="48"/>
      <c r="J82" s="48"/>
      <c r="K82" s="48"/>
      <c r="L82" s="48"/>
      <c r="M82" s="48"/>
      <c r="N82" s="48"/>
      <c r="O82" s="48"/>
      <c r="P82" s="48"/>
      <c r="Q82" s="4"/>
      <c r="R82" s="4"/>
      <c r="S82" s="4"/>
      <c r="T82" s="4"/>
      <c r="U82" s="4"/>
      <c r="V82" s="4"/>
      <c r="W82" s="4"/>
      <c r="X82" s="4"/>
      <c r="Y82" s="4"/>
    </row>
    <row r="83" spans="1:25" ht="12" customHeight="1" x14ac:dyDescent="0.3">
      <c r="A83" s="48"/>
      <c r="B83" s="48"/>
      <c r="C83" s="25"/>
      <c r="D83" s="23"/>
      <c r="E83" s="48"/>
      <c r="F83" s="48"/>
      <c r="G83" s="48"/>
      <c r="H83" s="48"/>
      <c r="I83" s="48"/>
      <c r="J83" s="48"/>
      <c r="K83" s="48"/>
      <c r="L83" s="48"/>
      <c r="M83" s="48"/>
      <c r="N83" s="48"/>
      <c r="O83" s="48"/>
      <c r="P83" s="48"/>
      <c r="Q83" s="4"/>
      <c r="R83" s="4"/>
      <c r="S83" s="4"/>
      <c r="T83" s="4"/>
      <c r="U83" s="4"/>
      <c r="V83" s="4"/>
      <c r="W83" s="4"/>
      <c r="X83" s="4"/>
      <c r="Y83" s="4"/>
    </row>
    <row r="84" spans="1:25" ht="12" customHeight="1" x14ac:dyDescent="0.3">
      <c r="A84" s="48"/>
      <c r="B84" s="48"/>
      <c r="C84" s="48"/>
      <c r="D84" s="48"/>
      <c r="E84" s="48"/>
      <c r="F84" s="48"/>
      <c r="G84" s="48"/>
      <c r="H84" s="48"/>
      <c r="I84" s="48"/>
      <c r="J84" s="48"/>
      <c r="K84" s="48"/>
      <c r="L84" s="48"/>
      <c r="M84" s="48"/>
      <c r="N84" s="48"/>
      <c r="O84" s="48"/>
      <c r="P84" s="48"/>
      <c r="Q84" s="4"/>
      <c r="R84" s="4"/>
      <c r="S84" s="4"/>
      <c r="T84" s="4"/>
      <c r="U84" s="4"/>
      <c r="V84" s="4"/>
      <c r="W84" s="4"/>
      <c r="X84" s="4"/>
      <c r="Y84" s="4"/>
    </row>
    <row r="85" spans="1:25" ht="12" customHeight="1" x14ac:dyDescent="0.3">
      <c r="A85" s="48"/>
      <c r="B85" s="48"/>
      <c r="C85" s="48"/>
      <c r="D85" s="48"/>
      <c r="E85" s="48"/>
      <c r="F85" s="48"/>
      <c r="G85" s="48"/>
      <c r="H85" s="48"/>
      <c r="I85" s="48"/>
      <c r="J85" s="48"/>
      <c r="K85" s="48"/>
      <c r="L85" s="48"/>
      <c r="M85" s="48"/>
      <c r="N85" s="48"/>
      <c r="O85" s="48"/>
      <c r="P85" s="48"/>
      <c r="Q85" s="4"/>
      <c r="R85" s="4"/>
      <c r="S85" s="4"/>
      <c r="T85" s="4"/>
      <c r="U85" s="4"/>
      <c r="V85" s="4"/>
      <c r="W85" s="4"/>
      <c r="X85" s="4"/>
      <c r="Y85" s="4"/>
    </row>
    <row r="86" spans="1:25" ht="12" customHeight="1" x14ac:dyDescent="0.3">
      <c r="A86" s="48"/>
      <c r="B86" s="48"/>
      <c r="C86" s="48"/>
      <c r="D86" s="48"/>
      <c r="E86" s="48"/>
      <c r="F86" s="48"/>
      <c r="G86" s="48"/>
      <c r="H86" s="48"/>
      <c r="I86" s="48"/>
      <c r="J86" s="48"/>
      <c r="K86" s="48"/>
      <c r="L86" s="48"/>
      <c r="M86" s="48"/>
      <c r="N86" s="48"/>
      <c r="O86" s="48"/>
      <c r="P86" s="48"/>
      <c r="Q86" s="4"/>
      <c r="R86" s="4"/>
      <c r="S86" s="4"/>
      <c r="T86" s="4"/>
      <c r="U86" s="4"/>
      <c r="V86" s="4"/>
      <c r="W86" s="4"/>
      <c r="X86" s="4"/>
      <c r="Y86" s="4"/>
    </row>
    <row r="87" spans="1:25" ht="12" customHeight="1" x14ac:dyDescent="0.3">
      <c r="A87" s="48"/>
      <c r="B87" s="48"/>
      <c r="C87" s="48"/>
      <c r="D87" s="48"/>
      <c r="E87" s="48"/>
      <c r="F87" s="48"/>
      <c r="G87" s="48"/>
      <c r="H87" s="48"/>
      <c r="I87" s="48"/>
      <c r="J87" s="48"/>
      <c r="K87" s="48"/>
      <c r="L87" s="48"/>
      <c r="M87" s="48"/>
      <c r="N87" s="48"/>
      <c r="O87" s="48"/>
      <c r="P87" s="48"/>
      <c r="Q87" s="4"/>
      <c r="R87" s="4"/>
      <c r="S87" s="4"/>
      <c r="T87" s="4"/>
      <c r="U87" s="4"/>
      <c r="V87" s="4"/>
      <c r="W87" s="4"/>
      <c r="X87" s="4"/>
      <c r="Y87" s="4"/>
    </row>
    <row r="88" spans="1:25" ht="12" customHeight="1" x14ac:dyDescent="0.3">
      <c r="A88" s="48"/>
      <c r="B88" s="48"/>
      <c r="C88" s="48"/>
      <c r="D88" s="48"/>
      <c r="E88" s="48"/>
      <c r="F88" s="48"/>
      <c r="G88" s="48"/>
      <c r="H88" s="48"/>
      <c r="I88" s="48"/>
      <c r="J88" s="48"/>
      <c r="K88" s="48"/>
      <c r="L88" s="48"/>
      <c r="M88" s="48"/>
      <c r="N88" s="48"/>
      <c r="O88" s="48"/>
      <c r="P88" s="48"/>
      <c r="Q88" s="4"/>
      <c r="R88" s="4"/>
      <c r="S88" s="4"/>
      <c r="T88" s="4"/>
      <c r="U88" s="4"/>
      <c r="V88" s="4"/>
      <c r="W88" s="4"/>
      <c r="X88" s="4"/>
      <c r="Y88" s="4"/>
    </row>
    <row r="89" spans="1:25" ht="12" customHeight="1" x14ac:dyDescent="0.3">
      <c r="A89" s="48"/>
      <c r="B89" s="48"/>
      <c r="C89" s="48"/>
      <c r="D89" s="48"/>
      <c r="E89" s="48"/>
      <c r="F89" s="48"/>
      <c r="G89" s="48"/>
      <c r="H89" s="48"/>
      <c r="I89" s="48"/>
      <c r="J89" s="48"/>
      <c r="K89" s="48"/>
      <c r="L89" s="48"/>
      <c r="M89" s="48"/>
      <c r="N89" s="48"/>
      <c r="O89" s="48"/>
      <c r="P89" s="48"/>
      <c r="Q89" s="4"/>
      <c r="R89" s="4"/>
      <c r="S89" s="4"/>
      <c r="T89" s="4"/>
      <c r="U89" s="4"/>
      <c r="V89" s="4"/>
      <c r="W89" s="4"/>
      <c r="X89" s="4"/>
      <c r="Y89" s="4"/>
    </row>
    <row r="90" spans="1:25" ht="12" customHeight="1" x14ac:dyDescent="0.3">
      <c r="A90" s="48"/>
      <c r="B90" s="48"/>
      <c r="C90" s="48"/>
      <c r="D90" s="48"/>
      <c r="E90" s="48"/>
      <c r="F90" s="48"/>
      <c r="G90" s="48"/>
      <c r="H90" s="48"/>
      <c r="I90" s="48"/>
      <c r="J90" s="48"/>
      <c r="K90" s="48"/>
      <c r="L90" s="48"/>
      <c r="M90" s="48"/>
      <c r="N90" s="48"/>
      <c r="O90" s="48"/>
      <c r="P90" s="48"/>
      <c r="Q90" s="4"/>
      <c r="R90" s="4"/>
      <c r="S90" s="4"/>
      <c r="T90" s="4"/>
      <c r="U90" s="4"/>
      <c r="V90" s="4"/>
      <c r="W90" s="4"/>
      <c r="X90" s="4"/>
      <c r="Y90" s="4"/>
    </row>
    <row r="91" spans="1:25" ht="12" customHeight="1" x14ac:dyDescent="0.3">
      <c r="A91" s="48"/>
      <c r="B91" s="48"/>
      <c r="C91" s="48"/>
      <c r="D91" s="48"/>
      <c r="E91" s="48"/>
      <c r="F91" s="48"/>
      <c r="G91" s="48"/>
      <c r="H91" s="48"/>
      <c r="I91" s="48"/>
      <c r="J91" s="48"/>
      <c r="K91" s="48"/>
      <c r="L91" s="48"/>
      <c r="M91" s="48"/>
      <c r="N91" s="48"/>
      <c r="O91" s="48"/>
      <c r="P91" s="48"/>
      <c r="Q91" s="4"/>
      <c r="R91" s="4"/>
      <c r="S91" s="4"/>
      <c r="T91" s="4"/>
      <c r="U91" s="4"/>
      <c r="V91" s="4"/>
      <c r="W91" s="4"/>
      <c r="X91" s="4"/>
      <c r="Y91" s="4"/>
    </row>
    <row r="92" spans="1:25" ht="12" customHeight="1" x14ac:dyDescent="0.3">
      <c r="A92" s="48"/>
      <c r="B92" s="48"/>
      <c r="C92" s="48"/>
      <c r="D92" s="48"/>
      <c r="E92" s="48"/>
      <c r="F92" s="48"/>
      <c r="G92" s="48"/>
      <c r="H92" s="48"/>
      <c r="I92" s="48"/>
      <c r="J92" s="48"/>
      <c r="K92" s="48"/>
      <c r="L92" s="48"/>
      <c r="M92" s="48"/>
      <c r="N92" s="48"/>
      <c r="O92" s="48"/>
      <c r="P92" s="48"/>
      <c r="Q92" s="4"/>
      <c r="R92" s="4"/>
      <c r="S92" s="4"/>
      <c r="T92" s="4"/>
      <c r="U92" s="4"/>
      <c r="V92" s="4"/>
      <c r="W92" s="4"/>
      <c r="X92" s="4"/>
      <c r="Y92" s="4"/>
    </row>
    <row r="93" spans="1:25" ht="12" customHeight="1" x14ac:dyDescent="0.3">
      <c r="A93" s="48"/>
      <c r="B93" s="48"/>
      <c r="C93" s="48"/>
      <c r="D93" s="48"/>
      <c r="E93" s="48"/>
      <c r="F93" s="48"/>
      <c r="G93" s="48"/>
      <c r="H93" s="48"/>
      <c r="I93" s="48"/>
      <c r="J93" s="48"/>
      <c r="K93" s="48"/>
      <c r="L93" s="48"/>
      <c r="M93" s="48"/>
      <c r="N93" s="48"/>
      <c r="O93" s="48"/>
      <c r="P93" s="48"/>
      <c r="Q93" s="4"/>
      <c r="R93" s="4"/>
      <c r="S93" s="4"/>
      <c r="T93" s="4"/>
      <c r="U93" s="4"/>
      <c r="V93" s="4"/>
      <c r="W93" s="4"/>
      <c r="X93" s="4"/>
      <c r="Y93" s="4"/>
    </row>
    <row r="94" spans="1:25" ht="12" customHeight="1" x14ac:dyDescent="0.3">
      <c r="A94" s="48"/>
      <c r="B94" s="48"/>
      <c r="C94" s="48"/>
      <c r="D94" s="48"/>
      <c r="E94" s="48"/>
      <c r="F94" s="48"/>
      <c r="G94" s="48"/>
      <c r="H94" s="48"/>
      <c r="I94" s="48"/>
      <c r="J94" s="48"/>
      <c r="K94" s="48"/>
      <c r="L94" s="48"/>
      <c r="M94" s="48"/>
      <c r="N94" s="48"/>
      <c r="O94" s="48"/>
      <c r="P94" s="48"/>
      <c r="Q94" s="4"/>
      <c r="R94" s="4"/>
      <c r="S94" s="4"/>
      <c r="T94" s="4"/>
      <c r="U94" s="4"/>
      <c r="V94" s="4"/>
      <c r="W94" s="4"/>
      <c r="X94" s="4"/>
      <c r="Y94" s="4"/>
    </row>
    <row r="95" spans="1:25" ht="12" customHeight="1" x14ac:dyDescent="0.3">
      <c r="A95" s="48"/>
      <c r="B95" s="48"/>
      <c r="C95" s="48"/>
      <c r="D95" s="48"/>
      <c r="E95" s="48"/>
      <c r="F95" s="48"/>
      <c r="G95" s="48"/>
      <c r="H95" s="48"/>
      <c r="I95" s="48"/>
      <c r="J95" s="48"/>
      <c r="K95" s="48"/>
      <c r="L95" s="48"/>
      <c r="M95" s="48"/>
      <c r="N95" s="48"/>
      <c r="O95" s="48"/>
      <c r="P95" s="48"/>
      <c r="Q95" s="4"/>
      <c r="R95" s="4"/>
      <c r="S95" s="4"/>
      <c r="T95" s="4"/>
      <c r="U95" s="4"/>
      <c r="V95" s="4"/>
      <c r="W95" s="4"/>
      <c r="X95" s="4"/>
      <c r="Y95" s="4"/>
    </row>
    <row r="96" spans="1:25" ht="12" customHeight="1" x14ac:dyDescent="0.3">
      <c r="A96" s="48"/>
      <c r="B96" s="48"/>
      <c r="C96" s="48"/>
      <c r="D96" s="48"/>
      <c r="E96" s="48"/>
      <c r="F96" s="48"/>
      <c r="G96" s="48"/>
      <c r="H96" s="48"/>
      <c r="I96" s="48"/>
      <c r="J96" s="48"/>
      <c r="K96" s="48"/>
      <c r="L96" s="48"/>
      <c r="M96" s="48"/>
      <c r="N96" s="48"/>
      <c r="O96" s="48"/>
      <c r="P96" s="48"/>
      <c r="Q96" s="4"/>
      <c r="R96" s="4"/>
      <c r="S96" s="4"/>
      <c r="T96" s="4"/>
      <c r="U96" s="4"/>
      <c r="V96" s="4"/>
      <c r="W96" s="4"/>
      <c r="X96" s="4"/>
      <c r="Y96" s="4"/>
    </row>
    <row r="97" spans="1:25" ht="12" customHeight="1" x14ac:dyDescent="0.3">
      <c r="A97" s="48"/>
      <c r="B97" s="48"/>
      <c r="C97" s="48"/>
      <c r="D97" s="48"/>
      <c r="E97" s="48"/>
      <c r="F97" s="48"/>
      <c r="G97" s="48"/>
      <c r="H97" s="48"/>
      <c r="I97" s="48"/>
      <c r="J97" s="48"/>
      <c r="K97" s="48"/>
      <c r="L97" s="48"/>
      <c r="M97" s="48"/>
      <c r="N97" s="48"/>
      <c r="O97" s="48"/>
      <c r="P97" s="48"/>
      <c r="Q97" s="4"/>
      <c r="R97" s="4"/>
      <c r="S97" s="4"/>
      <c r="T97" s="4"/>
      <c r="U97" s="4"/>
      <c r="V97" s="4"/>
      <c r="W97" s="4"/>
      <c r="X97" s="4"/>
      <c r="Y97" s="4"/>
    </row>
    <row r="98" spans="1:25" ht="12" customHeight="1" x14ac:dyDescent="0.3">
      <c r="A98" s="48"/>
      <c r="B98" s="48"/>
      <c r="C98" s="48"/>
      <c r="D98" s="48"/>
      <c r="E98" s="48"/>
      <c r="F98" s="48"/>
      <c r="G98" s="48"/>
      <c r="H98" s="48"/>
      <c r="I98" s="48"/>
      <c r="J98" s="48"/>
      <c r="K98" s="48"/>
      <c r="L98" s="48"/>
      <c r="M98" s="48"/>
      <c r="N98" s="48"/>
      <c r="O98" s="48"/>
      <c r="P98" s="48"/>
      <c r="Q98" s="4"/>
      <c r="R98" s="4"/>
      <c r="S98" s="4"/>
      <c r="T98" s="4"/>
      <c r="U98" s="4"/>
      <c r="V98" s="4"/>
      <c r="W98" s="4"/>
      <c r="X98" s="4"/>
      <c r="Y98" s="4"/>
    </row>
    <row r="99" spans="1:25" ht="12" customHeight="1" x14ac:dyDescent="0.3">
      <c r="A99" s="48"/>
      <c r="B99" s="48"/>
      <c r="C99" s="48"/>
      <c r="D99" s="48"/>
      <c r="E99" s="48"/>
      <c r="F99" s="48"/>
      <c r="G99" s="48"/>
      <c r="H99" s="48"/>
      <c r="I99" s="48"/>
      <c r="J99" s="48"/>
      <c r="K99" s="48"/>
      <c r="L99" s="48"/>
      <c r="M99" s="48"/>
      <c r="N99" s="48"/>
      <c r="O99" s="48"/>
      <c r="P99" s="48"/>
      <c r="Q99" s="4"/>
      <c r="R99" s="4"/>
      <c r="S99" s="4"/>
      <c r="T99" s="4"/>
      <c r="U99" s="4"/>
      <c r="V99" s="4"/>
      <c r="W99" s="4"/>
      <c r="X99" s="4"/>
      <c r="Y99" s="4"/>
    </row>
    <row r="100" spans="1:25" ht="12" customHeight="1" x14ac:dyDescent="0.3">
      <c r="A100" s="48"/>
      <c r="B100" s="48"/>
      <c r="C100" s="48"/>
      <c r="D100" s="48"/>
      <c r="E100" s="48"/>
      <c r="F100" s="48"/>
      <c r="G100" s="48"/>
      <c r="H100" s="48"/>
      <c r="I100" s="48"/>
      <c r="J100" s="48"/>
      <c r="K100" s="48"/>
      <c r="L100" s="48"/>
      <c r="M100" s="48"/>
      <c r="N100" s="48"/>
      <c r="O100" s="48"/>
      <c r="P100" s="48"/>
      <c r="Q100" s="4"/>
      <c r="R100" s="4"/>
      <c r="S100" s="4"/>
      <c r="T100" s="4"/>
      <c r="U100" s="4"/>
      <c r="V100" s="4"/>
      <c r="W100" s="4"/>
      <c r="X100" s="4"/>
      <c r="Y100" s="4"/>
    </row>
    <row r="101" spans="1:25" ht="12" customHeight="1" x14ac:dyDescent="0.3">
      <c r="A101" s="48"/>
      <c r="B101" s="48"/>
      <c r="C101" s="48"/>
      <c r="D101" s="48"/>
      <c r="E101" s="48"/>
      <c r="F101" s="48"/>
      <c r="G101" s="48"/>
      <c r="H101" s="48"/>
      <c r="I101" s="48"/>
      <c r="J101" s="48"/>
      <c r="K101" s="48"/>
      <c r="L101" s="48"/>
      <c r="M101" s="48"/>
      <c r="N101" s="48"/>
      <c r="O101" s="48"/>
      <c r="P101" s="48"/>
      <c r="Q101" s="4"/>
      <c r="R101" s="4"/>
      <c r="S101" s="4"/>
      <c r="T101" s="4"/>
      <c r="U101" s="4"/>
      <c r="V101" s="4"/>
      <c r="W101" s="4"/>
      <c r="X101" s="4"/>
      <c r="Y101" s="4"/>
    </row>
    <row r="102" spans="1:25" ht="12" customHeight="1" x14ac:dyDescent="0.3">
      <c r="A102" s="48"/>
      <c r="B102" s="48"/>
      <c r="C102" s="48"/>
      <c r="D102" s="48"/>
      <c r="E102" s="48"/>
      <c r="F102" s="48"/>
      <c r="G102" s="48"/>
      <c r="H102" s="48"/>
      <c r="I102" s="48"/>
      <c r="J102" s="48"/>
      <c r="K102" s="48"/>
      <c r="L102" s="48"/>
      <c r="M102" s="48"/>
      <c r="N102" s="48"/>
      <c r="O102" s="48"/>
      <c r="P102" s="48"/>
      <c r="Q102" s="4"/>
      <c r="R102" s="4"/>
      <c r="S102" s="4"/>
      <c r="T102" s="4"/>
      <c r="U102" s="4"/>
      <c r="V102" s="4"/>
      <c r="W102" s="4"/>
      <c r="X102" s="4"/>
      <c r="Y102" s="4"/>
    </row>
    <row r="103" spans="1:25" ht="12" customHeight="1" x14ac:dyDescent="0.3">
      <c r="A103" s="48"/>
      <c r="B103" s="48"/>
      <c r="C103" s="48"/>
      <c r="D103" s="48"/>
      <c r="E103" s="48"/>
      <c r="F103" s="48"/>
      <c r="G103" s="48"/>
      <c r="H103" s="48"/>
      <c r="I103" s="48"/>
      <c r="J103" s="48"/>
      <c r="K103" s="48"/>
      <c r="L103" s="48"/>
      <c r="M103" s="48"/>
      <c r="N103" s="48"/>
      <c r="O103" s="48"/>
      <c r="P103" s="48"/>
      <c r="Q103" s="4"/>
      <c r="R103" s="4"/>
      <c r="S103" s="4"/>
      <c r="T103" s="4"/>
      <c r="U103" s="4"/>
      <c r="V103" s="4"/>
      <c r="W103" s="4"/>
      <c r="X103" s="4"/>
      <c r="Y103" s="4"/>
    </row>
    <row r="104" spans="1:25" ht="12" customHeight="1" x14ac:dyDescent="0.3">
      <c r="A104" s="48"/>
      <c r="B104" s="48"/>
      <c r="C104" s="48"/>
      <c r="D104" s="48"/>
      <c r="E104" s="48"/>
      <c r="F104" s="48"/>
      <c r="G104" s="48"/>
      <c r="H104" s="48"/>
      <c r="I104" s="48"/>
      <c r="J104" s="48"/>
      <c r="K104" s="48"/>
      <c r="L104" s="48"/>
      <c r="M104" s="48"/>
      <c r="N104" s="48"/>
      <c r="O104" s="48"/>
      <c r="P104" s="48"/>
      <c r="Q104" s="4"/>
      <c r="R104" s="4"/>
      <c r="S104" s="4"/>
      <c r="T104" s="4"/>
      <c r="U104" s="4"/>
      <c r="V104" s="4"/>
      <c r="W104" s="4"/>
      <c r="X104" s="4"/>
      <c r="Y104" s="4"/>
    </row>
    <row r="105" spans="1:25" ht="12" customHeight="1" x14ac:dyDescent="0.3">
      <c r="A105" s="48"/>
      <c r="B105" s="48"/>
      <c r="C105" s="48"/>
      <c r="D105" s="48"/>
      <c r="E105" s="48"/>
      <c r="F105" s="48"/>
      <c r="G105" s="48"/>
      <c r="H105" s="48"/>
      <c r="I105" s="48"/>
      <c r="J105" s="48"/>
      <c r="K105" s="48"/>
      <c r="L105" s="48"/>
      <c r="M105" s="48"/>
      <c r="N105" s="48"/>
      <c r="O105" s="48"/>
      <c r="P105" s="48"/>
      <c r="Q105" s="4"/>
      <c r="R105" s="4"/>
      <c r="S105" s="4"/>
      <c r="T105" s="4"/>
      <c r="U105" s="4"/>
      <c r="V105" s="4"/>
      <c r="W105" s="4"/>
      <c r="X105" s="4"/>
      <c r="Y105" s="4"/>
    </row>
    <row r="106" spans="1:25" ht="12" customHeight="1" x14ac:dyDescent="0.3">
      <c r="A106" s="48"/>
      <c r="B106" s="48"/>
      <c r="C106" s="48"/>
      <c r="D106" s="48"/>
      <c r="E106" s="48"/>
      <c r="F106" s="48"/>
      <c r="G106" s="48"/>
      <c r="H106" s="48"/>
      <c r="I106" s="48"/>
      <c r="J106" s="48"/>
      <c r="K106" s="48"/>
      <c r="L106" s="48"/>
      <c r="M106" s="48"/>
      <c r="N106" s="48"/>
      <c r="O106" s="48"/>
      <c r="P106" s="48"/>
      <c r="Q106" s="4"/>
      <c r="R106" s="4"/>
      <c r="S106" s="4"/>
      <c r="T106" s="4"/>
      <c r="U106" s="4"/>
      <c r="V106" s="4"/>
      <c r="W106" s="4"/>
      <c r="X106" s="4"/>
      <c r="Y106" s="4"/>
    </row>
    <row r="107" spans="1:25" ht="12" customHeight="1" x14ac:dyDescent="0.3">
      <c r="A107" s="48"/>
      <c r="B107" s="48"/>
      <c r="C107" s="48"/>
      <c r="D107" s="48"/>
      <c r="E107" s="48"/>
      <c r="F107" s="48"/>
      <c r="G107" s="48"/>
      <c r="H107" s="48"/>
      <c r="I107" s="48"/>
      <c r="J107" s="48"/>
      <c r="K107" s="48"/>
      <c r="L107" s="48"/>
      <c r="M107" s="48"/>
      <c r="N107" s="48"/>
      <c r="O107" s="48"/>
      <c r="P107" s="48"/>
      <c r="Q107" s="4"/>
      <c r="R107" s="4"/>
      <c r="S107" s="4"/>
      <c r="T107" s="4"/>
      <c r="U107" s="4"/>
      <c r="V107" s="4"/>
      <c r="W107" s="4"/>
      <c r="X107" s="4"/>
      <c r="Y107" s="4"/>
    </row>
    <row r="108" spans="1:25" ht="12" customHeight="1" x14ac:dyDescent="0.3">
      <c r="A108" s="48"/>
      <c r="B108" s="48"/>
      <c r="C108" s="48"/>
      <c r="D108" s="48"/>
      <c r="E108" s="48"/>
      <c r="F108" s="48"/>
      <c r="G108" s="48"/>
      <c r="H108" s="48"/>
      <c r="I108" s="48"/>
      <c r="J108" s="48"/>
      <c r="K108" s="48"/>
      <c r="L108" s="48"/>
      <c r="M108" s="48"/>
      <c r="N108" s="48"/>
      <c r="O108" s="48"/>
      <c r="P108" s="48"/>
      <c r="Q108" s="4"/>
      <c r="R108" s="4"/>
      <c r="S108" s="4"/>
      <c r="T108" s="4"/>
      <c r="U108" s="4"/>
      <c r="V108" s="4"/>
      <c r="W108" s="4"/>
      <c r="X108" s="4"/>
      <c r="Y108" s="4"/>
    </row>
    <row r="109" spans="1:25" ht="12" customHeight="1" x14ac:dyDescent="0.3">
      <c r="A109" s="48"/>
      <c r="B109" s="48"/>
      <c r="C109" s="48"/>
      <c r="D109" s="48"/>
      <c r="E109" s="48"/>
      <c r="F109" s="48"/>
      <c r="G109" s="48"/>
      <c r="H109" s="48"/>
      <c r="I109" s="48"/>
      <c r="J109" s="48"/>
      <c r="K109" s="48"/>
      <c r="L109" s="48"/>
      <c r="M109" s="48"/>
      <c r="N109" s="48"/>
      <c r="O109" s="48"/>
      <c r="P109" s="48"/>
      <c r="Q109" s="4"/>
      <c r="R109" s="4"/>
      <c r="S109" s="4"/>
      <c r="T109" s="4"/>
      <c r="U109" s="4"/>
      <c r="V109" s="4"/>
      <c r="W109" s="4"/>
      <c r="X109" s="4"/>
      <c r="Y109" s="4"/>
    </row>
    <row r="110" spans="1:25" ht="12" customHeight="1" x14ac:dyDescent="0.3">
      <c r="A110" s="48"/>
      <c r="B110" s="48"/>
      <c r="C110" s="48"/>
      <c r="D110" s="48"/>
      <c r="E110" s="48"/>
      <c r="F110" s="48"/>
      <c r="G110" s="48"/>
      <c r="H110" s="48"/>
      <c r="I110" s="48"/>
      <c r="J110" s="48"/>
      <c r="K110" s="48"/>
      <c r="L110" s="48"/>
      <c r="M110" s="48"/>
      <c r="N110" s="48"/>
      <c r="O110" s="48"/>
      <c r="P110" s="48"/>
      <c r="Q110" s="4"/>
      <c r="R110" s="4"/>
      <c r="S110" s="4"/>
      <c r="T110" s="4"/>
      <c r="U110" s="4"/>
      <c r="V110" s="4"/>
      <c r="W110" s="4"/>
      <c r="X110" s="4"/>
      <c r="Y110" s="4"/>
    </row>
    <row r="111" spans="1:25" ht="12" customHeight="1" x14ac:dyDescent="0.3">
      <c r="A111" s="48"/>
      <c r="B111" s="48"/>
      <c r="C111" s="48"/>
      <c r="D111" s="48"/>
      <c r="E111" s="48"/>
      <c r="F111" s="48"/>
      <c r="G111" s="48"/>
      <c r="H111" s="48"/>
      <c r="I111" s="48"/>
      <c r="J111" s="48"/>
      <c r="K111" s="48"/>
      <c r="L111" s="48"/>
      <c r="M111" s="48"/>
      <c r="N111" s="48"/>
      <c r="O111" s="48"/>
      <c r="P111" s="48"/>
      <c r="Q111" s="4"/>
      <c r="R111" s="4"/>
      <c r="S111" s="4"/>
      <c r="T111" s="4"/>
      <c r="U111" s="4"/>
      <c r="V111" s="4"/>
      <c r="W111" s="4"/>
      <c r="X111" s="4"/>
      <c r="Y111" s="4"/>
    </row>
    <row r="112" spans="1:25" ht="12" customHeight="1" x14ac:dyDescent="0.3">
      <c r="A112" s="48"/>
      <c r="B112" s="48"/>
      <c r="C112" s="48"/>
      <c r="D112" s="48"/>
      <c r="E112" s="48"/>
      <c r="F112" s="48"/>
      <c r="G112" s="48"/>
      <c r="H112" s="48"/>
      <c r="I112" s="48"/>
      <c r="J112" s="48"/>
      <c r="K112" s="48"/>
      <c r="L112" s="48"/>
      <c r="M112" s="48"/>
      <c r="N112" s="48"/>
      <c r="O112" s="48"/>
      <c r="P112" s="48"/>
      <c r="Q112" s="4"/>
      <c r="R112" s="4"/>
      <c r="S112" s="4"/>
      <c r="T112" s="4"/>
      <c r="U112" s="4"/>
      <c r="V112" s="4"/>
      <c r="W112" s="4"/>
      <c r="X112" s="4"/>
      <c r="Y112" s="4"/>
    </row>
    <row r="113" spans="1:25" ht="12" customHeight="1" x14ac:dyDescent="0.3">
      <c r="A113" s="48"/>
      <c r="B113" s="48"/>
      <c r="C113" s="48"/>
      <c r="D113" s="48"/>
      <c r="E113" s="48"/>
      <c r="F113" s="48"/>
      <c r="G113" s="48"/>
      <c r="H113" s="48"/>
      <c r="I113" s="48"/>
      <c r="J113" s="48"/>
      <c r="K113" s="48"/>
      <c r="L113" s="48"/>
      <c r="M113" s="48"/>
      <c r="N113" s="48"/>
      <c r="O113" s="48"/>
      <c r="P113" s="48"/>
      <c r="Q113" s="4"/>
      <c r="R113" s="4"/>
      <c r="S113" s="4"/>
      <c r="T113" s="4"/>
      <c r="U113" s="4"/>
      <c r="V113" s="4"/>
      <c r="W113" s="4"/>
      <c r="X113" s="4"/>
      <c r="Y113" s="4"/>
    </row>
    <row r="114" spans="1:25" ht="12" customHeight="1" x14ac:dyDescent="0.3">
      <c r="A114" s="48"/>
      <c r="B114" s="48"/>
      <c r="C114" s="48"/>
      <c r="D114" s="48"/>
      <c r="E114" s="48"/>
      <c r="F114" s="48"/>
      <c r="G114" s="48"/>
      <c r="H114" s="48"/>
      <c r="I114" s="48"/>
      <c r="J114" s="48"/>
      <c r="K114" s="48"/>
      <c r="L114" s="48"/>
      <c r="M114" s="48"/>
      <c r="N114" s="48"/>
      <c r="O114" s="48"/>
      <c r="P114" s="48"/>
      <c r="Q114" s="4"/>
      <c r="R114" s="4"/>
      <c r="S114" s="4"/>
      <c r="T114" s="4"/>
      <c r="U114" s="4"/>
      <c r="V114" s="4"/>
      <c r="W114" s="4"/>
      <c r="X114" s="4"/>
      <c r="Y114" s="4"/>
    </row>
    <row r="115" spans="1:25" ht="12" customHeight="1" x14ac:dyDescent="0.3">
      <c r="A115" s="48"/>
      <c r="B115" s="48"/>
      <c r="C115" s="48"/>
      <c r="D115" s="48"/>
      <c r="E115" s="48"/>
      <c r="F115" s="48"/>
      <c r="G115" s="48"/>
      <c r="H115" s="48"/>
      <c r="I115" s="48"/>
      <c r="J115" s="48"/>
      <c r="K115" s="48"/>
      <c r="L115" s="48"/>
      <c r="M115" s="48"/>
      <c r="N115" s="48"/>
      <c r="O115" s="48"/>
      <c r="P115" s="48"/>
      <c r="Q115" s="4"/>
      <c r="R115" s="4"/>
      <c r="S115" s="4"/>
      <c r="T115" s="4"/>
      <c r="U115" s="4"/>
      <c r="V115" s="4"/>
      <c r="W115" s="4"/>
      <c r="X115" s="4"/>
      <c r="Y115" s="4"/>
    </row>
    <row r="116" spans="1:25" ht="12" customHeight="1" x14ac:dyDescent="0.3">
      <c r="A116" s="48"/>
      <c r="B116" s="48"/>
      <c r="C116" s="48"/>
      <c r="D116" s="48"/>
      <c r="E116" s="48"/>
      <c r="F116" s="48"/>
      <c r="G116" s="48"/>
      <c r="H116" s="48"/>
      <c r="I116" s="48"/>
      <c r="J116" s="48"/>
      <c r="K116" s="48"/>
      <c r="L116" s="48"/>
      <c r="M116" s="48"/>
      <c r="N116" s="48"/>
      <c r="O116" s="48"/>
      <c r="P116" s="48"/>
      <c r="Q116" s="4"/>
      <c r="R116" s="4"/>
      <c r="S116" s="4"/>
      <c r="T116" s="4"/>
      <c r="U116" s="4"/>
      <c r="V116" s="4"/>
      <c r="W116" s="4"/>
      <c r="X116" s="4"/>
      <c r="Y116" s="4"/>
    </row>
    <row r="117" spans="1:25" ht="12" customHeight="1" x14ac:dyDescent="0.3">
      <c r="A117" s="48"/>
      <c r="B117" s="48"/>
      <c r="C117" s="48"/>
      <c r="D117" s="48"/>
      <c r="E117" s="48"/>
      <c r="F117" s="48"/>
      <c r="G117" s="48"/>
      <c r="H117" s="48"/>
      <c r="I117" s="48"/>
      <c r="J117" s="48"/>
      <c r="K117" s="48"/>
      <c r="L117" s="48"/>
      <c r="M117" s="48"/>
      <c r="N117" s="48"/>
      <c r="O117" s="48"/>
      <c r="P117" s="48"/>
      <c r="Q117" s="4"/>
      <c r="R117" s="4"/>
      <c r="S117" s="4"/>
      <c r="T117" s="4"/>
      <c r="U117" s="4"/>
      <c r="V117" s="4"/>
      <c r="W117" s="4"/>
      <c r="X117" s="4"/>
      <c r="Y117" s="4"/>
    </row>
    <row r="118" spans="1:25" ht="12" customHeight="1" x14ac:dyDescent="0.3">
      <c r="A118" s="48"/>
      <c r="B118" s="48"/>
      <c r="C118" s="48"/>
      <c r="D118" s="48"/>
      <c r="E118" s="48"/>
      <c r="F118" s="48"/>
      <c r="G118" s="48"/>
      <c r="H118" s="48"/>
      <c r="I118" s="48"/>
      <c r="J118" s="48"/>
      <c r="K118" s="48"/>
      <c r="L118" s="48"/>
      <c r="M118" s="48"/>
      <c r="N118" s="48"/>
      <c r="O118" s="48"/>
      <c r="P118" s="48"/>
      <c r="Q118" s="4"/>
      <c r="R118" s="4"/>
      <c r="S118" s="4"/>
      <c r="T118" s="4"/>
      <c r="U118" s="4"/>
      <c r="V118" s="4"/>
      <c r="W118" s="4"/>
      <c r="X118" s="4"/>
      <c r="Y118" s="4"/>
    </row>
    <row r="119" spans="1:25" ht="12" customHeight="1" x14ac:dyDescent="0.3">
      <c r="A119" s="48"/>
      <c r="B119" s="48"/>
      <c r="C119" s="48"/>
      <c r="D119" s="48"/>
      <c r="E119" s="48"/>
      <c r="F119" s="48"/>
      <c r="G119" s="48"/>
      <c r="H119" s="48"/>
      <c r="I119" s="48"/>
      <c r="J119" s="48"/>
      <c r="K119" s="48"/>
      <c r="L119" s="48"/>
      <c r="M119" s="48"/>
      <c r="N119" s="48"/>
      <c r="O119" s="48"/>
      <c r="P119" s="48"/>
      <c r="Q119" s="4"/>
      <c r="R119" s="4"/>
      <c r="S119" s="4"/>
      <c r="T119" s="4"/>
      <c r="U119" s="4"/>
      <c r="V119" s="4"/>
      <c r="W119" s="4"/>
      <c r="X119" s="4"/>
      <c r="Y119" s="4"/>
    </row>
    <row r="120" spans="1:25" ht="12" customHeight="1" x14ac:dyDescent="0.3">
      <c r="A120" s="48"/>
      <c r="B120" s="48"/>
      <c r="C120" s="48"/>
      <c r="D120" s="48"/>
      <c r="E120" s="48"/>
      <c r="F120" s="48"/>
      <c r="G120" s="48"/>
      <c r="H120" s="48"/>
      <c r="I120" s="48"/>
      <c r="J120" s="48"/>
      <c r="K120" s="48"/>
      <c r="L120" s="48"/>
      <c r="M120" s="48"/>
      <c r="N120" s="48"/>
      <c r="O120" s="48"/>
      <c r="P120" s="48"/>
      <c r="Q120" s="4"/>
      <c r="R120" s="4"/>
      <c r="S120" s="4"/>
      <c r="T120" s="4"/>
      <c r="U120" s="4"/>
      <c r="V120" s="4"/>
      <c r="W120" s="4"/>
      <c r="X120" s="4"/>
      <c r="Y120" s="4"/>
    </row>
    <row r="121" spans="1:25" ht="12" customHeight="1" x14ac:dyDescent="0.3">
      <c r="A121" s="48"/>
      <c r="B121" s="48"/>
      <c r="C121" s="48"/>
      <c r="D121" s="48"/>
      <c r="E121" s="48"/>
      <c r="F121" s="48"/>
      <c r="G121" s="48"/>
      <c r="H121" s="48"/>
      <c r="I121" s="48"/>
      <c r="J121" s="48"/>
      <c r="K121" s="48"/>
      <c r="L121" s="48"/>
      <c r="M121" s="48"/>
      <c r="N121" s="48"/>
      <c r="O121" s="48"/>
      <c r="P121" s="48"/>
      <c r="Q121" s="4"/>
      <c r="R121" s="4"/>
      <c r="S121" s="4"/>
      <c r="T121" s="4"/>
      <c r="U121" s="4"/>
      <c r="V121" s="4"/>
      <c r="W121" s="4"/>
      <c r="X121" s="4"/>
      <c r="Y121" s="4"/>
    </row>
    <row r="122" spans="1:25" ht="12" customHeight="1" x14ac:dyDescent="0.3">
      <c r="A122" s="48"/>
      <c r="B122" s="48"/>
      <c r="C122" s="48"/>
      <c r="D122" s="48"/>
      <c r="E122" s="48"/>
      <c r="F122" s="48"/>
      <c r="G122" s="48"/>
      <c r="H122" s="48"/>
      <c r="I122" s="48"/>
      <c r="J122" s="48"/>
      <c r="K122" s="48"/>
      <c r="L122" s="48"/>
      <c r="M122" s="48"/>
      <c r="N122" s="48"/>
      <c r="O122" s="48"/>
      <c r="P122" s="48"/>
      <c r="Q122" s="4"/>
      <c r="R122" s="4"/>
      <c r="S122" s="4"/>
      <c r="T122" s="4"/>
      <c r="U122" s="4"/>
      <c r="V122" s="4"/>
      <c r="W122" s="4"/>
      <c r="X122" s="4"/>
      <c r="Y122" s="4"/>
    </row>
    <row r="123" spans="1:25" ht="12" customHeight="1" x14ac:dyDescent="0.3">
      <c r="A123" s="48"/>
      <c r="B123" s="48"/>
      <c r="C123" s="48"/>
      <c r="D123" s="48"/>
      <c r="E123" s="48"/>
      <c r="F123" s="48"/>
      <c r="G123" s="48"/>
      <c r="H123" s="48"/>
      <c r="I123" s="48"/>
      <c r="J123" s="48"/>
      <c r="K123" s="48"/>
      <c r="L123" s="48"/>
      <c r="M123" s="48"/>
      <c r="N123" s="48"/>
      <c r="O123" s="48"/>
      <c r="P123" s="48"/>
      <c r="Q123" s="4"/>
      <c r="R123" s="4"/>
      <c r="S123" s="4"/>
      <c r="T123" s="4"/>
      <c r="U123" s="4"/>
      <c r="V123" s="4"/>
      <c r="W123" s="4"/>
      <c r="X123" s="4"/>
      <c r="Y123" s="4"/>
    </row>
    <row r="124" spans="1:25" ht="12" customHeight="1" x14ac:dyDescent="0.3">
      <c r="A124" s="48"/>
      <c r="B124" s="48"/>
      <c r="C124" s="48"/>
      <c r="D124" s="48"/>
      <c r="E124" s="48"/>
      <c r="F124" s="48"/>
      <c r="G124" s="48"/>
      <c r="H124" s="48"/>
      <c r="I124" s="48"/>
      <c r="J124" s="48"/>
      <c r="K124" s="48"/>
      <c r="L124" s="48"/>
      <c r="M124" s="48"/>
      <c r="N124" s="48"/>
      <c r="O124" s="48"/>
      <c r="P124" s="48"/>
      <c r="Q124" s="4"/>
      <c r="R124" s="4"/>
      <c r="S124" s="4"/>
      <c r="T124" s="4"/>
      <c r="U124" s="4"/>
      <c r="V124" s="4"/>
      <c r="W124" s="4"/>
      <c r="X124" s="4"/>
      <c r="Y124" s="4"/>
    </row>
    <row r="125" spans="1:25" ht="12" customHeight="1" x14ac:dyDescent="0.3">
      <c r="A125" s="48"/>
      <c r="B125" s="48"/>
      <c r="C125" s="48"/>
      <c r="D125" s="48"/>
      <c r="E125" s="48"/>
      <c r="F125" s="48"/>
      <c r="G125" s="48"/>
      <c r="H125" s="48"/>
      <c r="I125" s="48"/>
      <c r="J125" s="48"/>
      <c r="K125" s="48"/>
      <c r="L125" s="48"/>
      <c r="M125" s="48"/>
      <c r="N125" s="48"/>
      <c r="O125" s="48"/>
      <c r="P125" s="48"/>
      <c r="Q125" s="4"/>
      <c r="R125" s="4"/>
      <c r="S125" s="4"/>
      <c r="T125" s="4"/>
      <c r="U125" s="4"/>
      <c r="V125" s="4"/>
      <c r="W125" s="4"/>
      <c r="X125" s="4"/>
      <c r="Y125" s="4"/>
    </row>
    <row r="126" spans="1:25" ht="12" customHeight="1" x14ac:dyDescent="0.3">
      <c r="A126" s="48"/>
      <c r="B126" s="48"/>
      <c r="C126" s="48"/>
      <c r="D126" s="48"/>
      <c r="E126" s="48"/>
      <c r="F126" s="48"/>
      <c r="G126" s="48"/>
      <c r="H126" s="48"/>
      <c r="I126" s="48"/>
      <c r="J126" s="48"/>
      <c r="K126" s="48"/>
      <c r="L126" s="48"/>
      <c r="M126" s="48"/>
      <c r="N126" s="48"/>
      <c r="O126" s="48"/>
      <c r="P126" s="48"/>
      <c r="Q126" s="4"/>
      <c r="R126" s="4"/>
      <c r="S126" s="4"/>
      <c r="T126" s="4"/>
      <c r="U126" s="4"/>
      <c r="V126" s="4"/>
      <c r="W126" s="4"/>
      <c r="X126" s="4"/>
      <c r="Y126" s="4"/>
    </row>
    <row r="127" spans="1:25" ht="12" customHeight="1" x14ac:dyDescent="0.3">
      <c r="A127" s="48"/>
      <c r="B127" s="48"/>
      <c r="C127" s="48"/>
      <c r="D127" s="48"/>
      <c r="E127" s="48"/>
      <c r="F127" s="48"/>
      <c r="G127" s="48"/>
      <c r="H127" s="48"/>
      <c r="I127" s="48"/>
      <c r="J127" s="48"/>
      <c r="K127" s="48"/>
      <c r="L127" s="48"/>
      <c r="M127" s="48"/>
      <c r="N127" s="48"/>
      <c r="O127" s="48"/>
      <c r="P127" s="48"/>
      <c r="Q127" s="4"/>
      <c r="R127" s="4"/>
      <c r="S127" s="4"/>
      <c r="T127" s="4"/>
      <c r="U127" s="4"/>
      <c r="V127" s="4"/>
      <c r="W127" s="4"/>
      <c r="X127" s="4"/>
      <c r="Y127" s="4"/>
    </row>
    <row r="128" spans="1:25" ht="12" customHeight="1" x14ac:dyDescent="0.3">
      <c r="A128" s="48"/>
      <c r="B128" s="48"/>
      <c r="C128" s="48"/>
      <c r="D128" s="48"/>
      <c r="E128" s="48"/>
      <c r="F128" s="48"/>
      <c r="G128" s="48"/>
      <c r="H128" s="48"/>
      <c r="I128" s="48"/>
      <c r="J128" s="48"/>
      <c r="K128" s="48"/>
      <c r="L128" s="48"/>
      <c r="M128" s="48"/>
      <c r="N128" s="48"/>
      <c r="O128" s="48"/>
      <c r="P128" s="48"/>
      <c r="Q128" s="4"/>
      <c r="R128" s="4"/>
      <c r="S128" s="4"/>
      <c r="T128" s="4"/>
      <c r="U128" s="4"/>
      <c r="V128" s="4"/>
      <c r="W128" s="4"/>
      <c r="X128" s="4"/>
      <c r="Y128" s="4"/>
    </row>
    <row r="129" spans="1:25" ht="12" customHeight="1" x14ac:dyDescent="0.3">
      <c r="A129" s="48"/>
      <c r="B129" s="48"/>
      <c r="C129" s="48"/>
      <c r="D129" s="48"/>
      <c r="E129" s="48"/>
      <c r="F129" s="48"/>
      <c r="G129" s="48"/>
      <c r="H129" s="48"/>
      <c r="I129" s="48"/>
      <c r="J129" s="48"/>
      <c r="K129" s="48"/>
      <c r="L129" s="48"/>
      <c r="M129" s="48"/>
      <c r="N129" s="48"/>
      <c r="O129" s="48"/>
      <c r="P129" s="48"/>
      <c r="Q129" s="4"/>
      <c r="R129" s="4"/>
      <c r="S129" s="4"/>
      <c r="T129" s="4"/>
      <c r="U129" s="4"/>
      <c r="V129" s="4"/>
      <c r="W129" s="4"/>
      <c r="X129" s="4"/>
      <c r="Y129" s="4"/>
    </row>
    <row r="130" spans="1:25" ht="12" customHeight="1" x14ac:dyDescent="0.3">
      <c r="A130" s="48"/>
      <c r="B130" s="48"/>
      <c r="C130" s="48"/>
      <c r="D130" s="48"/>
      <c r="E130" s="48"/>
      <c r="F130" s="48"/>
      <c r="G130" s="48"/>
      <c r="H130" s="48"/>
      <c r="I130" s="48"/>
      <c r="J130" s="48"/>
      <c r="K130" s="48"/>
      <c r="L130" s="48"/>
      <c r="M130" s="48"/>
      <c r="N130" s="48"/>
      <c r="O130" s="48"/>
      <c r="P130" s="48"/>
      <c r="Q130" s="4"/>
      <c r="R130" s="4"/>
      <c r="S130" s="4"/>
      <c r="T130" s="4"/>
      <c r="U130" s="4"/>
      <c r="V130" s="4"/>
      <c r="W130" s="4"/>
      <c r="X130" s="4"/>
      <c r="Y130" s="4"/>
    </row>
    <row r="131" spans="1:25" ht="12" customHeight="1" x14ac:dyDescent="0.3">
      <c r="A131" s="48"/>
      <c r="B131" s="48"/>
      <c r="C131" s="48"/>
      <c r="D131" s="48"/>
      <c r="E131" s="48"/>
      <c r="F131" s="48"/>
      <c r="G131" s="48"/>
      <c r="H131" s="48"/>
      <c r="I131" s="48"/>
      <c r="J131" s="48"/>
      <c r="K131" s="48"/>
      <c r="L131" s="48"/>
      <c r="M131" s="48"/>
      <c r="N131" s="48"/>
      <c r="O131" s="48"/>
      <c r="P131" s="48"/>
      <c r="Q131" s="4"/>
      <c r="R131" s="4"/>
      <c r="S131" s="4"/>
      <c r="T131" s="4"/>
      <c r="U131" s="4"/>
      <c r="V131" s="4"/>
      <c r="W131" s="4"/>
      <c r="X131" s="4"/>
      <c r="Y131" s="4"/>
    </row>
    <row r="132" spans="1:25" ht="12" customHeight="1" x14ac:dyDescent="0.3">
      <c r="A132" s="48"/>
      <c r="B132" s="48"/>
      <c r="C132" s="48"/>
      <c r="D132" s="48"/>
      <c r="E132" s="48"/>
      <c r="F132" s="48"/>
      <c r="G132" s="48"/>
      <c r="H132" s="48"/>
      <c r="I132" s="48"/>
      <c r="J132" s="48"/>
      <c r="K132" s="48"/>
      <c r="L132" s="48"/>
      <c r="M132" s="48"/>
      <c r="N132" s="48"/>
      <c r="O132" s="48"/>
      <c r="P132" s="48"/>
      <c r="Q132" s="4"/>
      <c r="R132" s="4"/>
      <c r="S132" s="4"/>
      <c r="T132" s="4"/>
      <c r="U132" s="4"/>
      <c r="V132" s="4"/>
      <c r="W132" s="4"/>
      <c r="X132" s="4"/>
      <c r="Y132" s="4"/>
    </row>
    <row r="133" spans="1:25" ht="12" customHeight="1" x14ac:dyDescent="0.3">
      <c r="A133" s="48"/>
      <c r="B133" s="48"/>
      <c r="C133" s="48"/>
      <c r="D133" s="48"/>
      <c r="E133" s="48"/>
      <c r="F133" s="48"/>
      <c r="G133" s="48"/>
      <c r="H133" s="48"/>
      <c r="I133" s="48"/>
      <c r="J133" s="48"/>
      <c r="K133" s="48"/>
      <c r="L133" s="48"/>
      <c r="M133" s="48"/>
      <c r="N133" s="48"/>
      <c r="O133" s="48"/>
      <c r="P133" s="48"/>
      <c r="Q133" s="4"/>
      <c r="R133" s="4"/>
      <c r="S133" s="4"/>
      <c r="T133" s="4"/>
      <c r="U133" s="4"/>
      <c r="V133" s="4"/>
      <c r="W133" s="4"/>
      <c r="X133" s="4"/>
      <c r="Y133" s="4"/>
    </row>
    <row r="134" spans="1:25" ht="12" customHeight="1" x14ac:dyDescent="0.3">
      <c r="A134" s="48"/>
      <c r="B134" s="48"/>
      <c r="C134" s="48"/>
      <c r="D134" s="48"/>
      <c r="E134" s="48"/>
      <c r="F134" s="48"/>
      <c r="G134" s="48"/>
      <c r="H134" s="48"/>
      <c r="I134" s="48"/>
      <c r="J134" s="48"/>
      <c r="K134" s="48"/>
      <c r="L134" s="48"/>
      <c r="M134" s="48"/>
      <c r="N134" s="48"/>
      <c r="O134" s="48"/>
      <c r="P134" s="48"/>
      <c r="Q134" s="4"/>
      <c r="R134" s="4"/>
      <c r="S134" s="4"/>
      <c r="T134" s="4"/>
      <c r="U134" s="4"/>
      <c r="V134" s="4"/>
      <c r="W134" s="4"/>
      <c r="X134" s="4"/>
      <c r="Y134" s="4"/>
    </row>
    <row r="135" spans="1:25" ht="12" customHeight="1" x14ac:dyDescent="0.3">
      <c r="A135" s="48"/>
      <c r="B135" s="48"/>
      <c r="C135" s="48"/>
      <c r="D135" s="48"/>
      <c r="E135" s="48"/>
      <c r="F135" s="48"/>
      <c r="G135" s="48"/>
      <c r="H135" s="48"/>
      <c r="I135" s="48"/>
      <c r="J135" s="48"/>
      <c r="K135" s="48"/>
      <c r="L135" s="48"/>
      <c r="M135" s="48"/>
      <c r="N135" s="48"/>
      <c r="O135" s="48"/>
      <c r="P135" s="48"/>
      <c r="Q135" s="4"/>
      <c r="R135" s="4"/>
      <c r="S135" s="4"/>
      <c r="T135" s="4"/>
      <c r="U135" s="4"/>
      <c r="V135" s="4"/>
      <c r="W135" s="4"/>
      <c r="X135" s="4"/>
      <c r="Y135" s="4"/>
    </row>
    <row r="136" spans="1:25" ht="12" customHeight="1" x14ac:dyDescent="0.3">
      <c r="A136" s="48"/>
      <c r="B136" s="48"/>
      <c r="C136" s="48"/>
      <c r="D136" s="48"/>
      <c r="E136" s="48"/>
      <c r="F136" s="48"/>
      <c r="G136" s="48"/>
      <c r="H136" s="48"/>
      <c r="I136" s="48"/>
      <c r="J136" s="48"/>
      <c r="K136" s="48"/>
      <c r="L136" s="48"/>
      <c r="M136" s="48"/>
      <c r="N136" s="48"/>
      <c r="O136" s="48"/>
      <c r="P136" s="48"/>
      <c r="Q136" s="4"/>
      <c r="R136" s="4"/>
      <c r="S136" s="4"/>
      <c r="T136" s="4"/>
      <c r="U136" s="4"/>
      <c r="V136" s="4"/>
      <c r="W136" s="4"/>
      <c r="X136" s="4"/>
      <c r="Y136" s="4"/>
    </row>
    <row r="137" spans="1:25" ht="12" customHeight="1" x14ac:dyDescent="0.3">
      <c r="A137" s="48"/>
      <c r="B137" s="48"/>
      <c r="C137" s="48"/>
      <c r="D137" s="48"/>
      <c r="E137" s="48"/>
      <c r="F137" s="48"/>
      <c r="G137" s="48"/>
      <c r="H137" s="48"/>
      <c r="I137" s="48"/>
      <c r="J137" s="48"/>
      <c r="K137" s="48"/>
      <c r="L137" s="48"/>
      <c r="M137" s="48"/>
      <c r="N137" s="48"/>
      <c r="O137" s="48"/>
      <c r="P137" s="48"/>
      <c r="Q137" s="4"/>
      <c r="R137" s="4"/>
      <c r="S137" s="4"/>
      <c r="T137" s="4"/>
      <c r="U137" s="4"/>
      <c r="V137" s="4"/>
      <c r="W137" s="4"/>
      <c r="X137" s="4"/>
      <c r="Y137" s="4"/>
    </row>
    <row r="138" spans="1:25" ht="12" customHeight="1" x14ac:dyDescent="0.3">
      <c r="A138" s="48"/>
      <c r="B138" s="48"/>
      <c r="C138" s="48"/>
      <c r="D138" s="48"/>
      <c r="E138" s="48"/>
      <c r="F138" s="48"/>
      <c r="G138" s="48"/>
      <c r="H138" s="48"/>
      <c r="I138" s="48"/>
      <c r="J138" s="48"/>
      <c r="K138" s="48"/>
      <c r="L138" s="48"/>
      <c r="M138" s="48"/>
      <c r="N138" s="48"/>
      <c r="O138" s="48"/>
      <c r="P138" s="48"/>
      <c r="Q138" s="4"/>
      <c r="R138" s="4"/>
      <c r="S138" s="4"/>
      <c r="T138" s="4"/>
      <c r="U138" s="4"/>
      <c r="V138" s="4"/>
      <c r="W138" s="4"/>
      <c r="X138" s="4"/>
      <c r="Y138" s="4"/>
    </row>
    <row r="139" spans="1:25" ht="12" customHeight="1" x14ac:dyDescent="0.3">
      <c r="A139" s="48"/>
      <c r="B139" s="48"/>
      <c r="C139" s="48"/>
      <c r="D139" s="48"/>
      <c r="E139" s="48"/>
      <c r="F139" s="48"/>
      <c r="G139" s="48"/>
      <c r="H139" s="48"/>
      <c r="I139" s="48"/>
      <c r="J139" s="48"/>
      <c r="K139" s="48"/>
      <c r="L139" s="48"/>
      <c r="M139" s="48"/>
      <c r="N139" s="48"/>
      <c r="O139" s="48"/>
      <c r="P139" s="48"/>
      <c r="Q139" s="4"/>
      <c r="R139" s="4"/>
      <c r="S139" s="4"/>
      <c r="T139" s="4"/>
      <c r="U139" s="4"/>
      <c r="V139" s="4"/>
      <c r="W139" s="4"/>
      <c r="X139" s="4"/>
      <c r="Y139" s="4"/>
    </row>
    <row r="140" spans="1:25" ht="12" customHeight="1" x14ac:dyDescent="0.3">
      <c r="A140" s="48"/>
      <c r="B140" s="48"/>
      <c r="C140" s="48"/>
      <c r="D140" s="48"/>
      <c r="E140" s="48"/>
      <c r="F140" s="48"/>
      <c r="G140" s="48"/>
      <c r="H140" s="48"/>
      <c r="I140" s="48"/>
      <c r="J140" s="48"/>
      <c r="K140" s="48"/>
      <c r="L140" s="48"/>
      <c r="M140" s="48"/>
      <c r="N140" s="48"/>
      <c r="O140" s="48"/>
      <c r="P140" s="48"/>
      <c r="Q140" s="4"/>
      <c r="R140" s="4"/>
      <c r="S140" s="4"/>
      <c r="T140" s="4"/>
      <c r="U140" s="4"/>
      <c r="V140" s="4"/>
      <c r="W140" s="4"/>
      <c r="X140" s="4"/>
      <c r="Y140" s="4"/>
    </row>
    <row r="141" spans="1:25" ht="12" customHeight="1" x14ac:dyDescent="0.3">
      <c r="A141" s="48"/>
      <c r="B141" s="48"/>
      <c r="C141" s="48"/>
      <c r="D141" s="48"/>
      <c r="E141" s="48"/>
      <c r="F141" s="48"/>
      <c r="G141" s="48"/>
      <c r="H141" s="48"/>
      <c r="I141" s="48"/>
      <c r="J141" s="48"/>
      <c r="K141" s="48"/>
      <c r="L141" s="48"/>
      <c r="M141" s="48"/>
      <c r="N141" s="48"/>
      <c r="O141" s="48"/>
      <c r="P141" s="48"/>
      <c r="Q141" s="4"/>
      <c r="R141" s="4"/>
      <c r="S141" s="4"/>
      <c r="T141" s="4"/>
      <c r="U141" s="4"/>
      <c r="V141" s="4"/>
      <c r="W141" s="4"/>
      <c r="X141" s="4"/>
      <c r="Y141" s="4"/>
    </row>
    <row r="142" spans="1:25" ht="12" customHeight="1" x14ac:dyDescent="0.3">
      <c r="A142" s="48"/>
      <c r="B142" s="48"/>
      <c r="C142" s="48"/>
      <c r="D142" s="48"/>
      <c r="E142" s="48"/>
      <c r="F142" s="48"/>
      <c r="G142" s="48"/>
      <c r="H142" s="48"/>
      <c r="I142" s="48"/>
      <c r="J142" s="48"/>
      <c r="K142" s="48"/>
      <c r="L142" s="48"/>
      <c r="M142" s="48"/>
      <c r="N142" s="48"/>
      <c r="O142" s="48"/>
      <c r="P142" s="48"/>
      <c r="Q142" s="4"/>
      <c r="R142" s="4"/>
      <c r="S142" s="4"/>
      <c r="T142" s="4"/>
      <c r="U142" s="4"/>
      <c r="V142" s="4"/>
      <c r="W142" s="4"/>
      <c r="X142" s="4"/>
      <c r="Y142" s="4"/>
    </row>
    <row r="143" spans="1:25" ht="12" customHeight="1" x14ac:dyDescent="0.3">
      <c r="A143" s="48"/>
      <c r="B143" s="48"/>
      <c r="C143" s="48"/>
      <c r="D143" s="48"/>
      <c r="E143" s="48"/>
      <c r="F143" s="48"/>
      <c r="G143" s="48"/>
      <c r="H143" s="48"/>
      <c r="I143" s="48"/>
      <c r="J143" s="48"/>
      <c r="K143" s="48"/>
      <c r="L143" s="48"/>
      <c r="M143" s="48"/>
      <c r="N143" s="48"/>
      <c r="O143" s="48"/>
      <c r="P143" s="48"/>
      <c r="Q143" s="4"/>
      <c r="R143" s="4"/>
      <c r="S143" s="4"/>
      <c r="T143" s="4"/>
      <c r="U143" s="4"/>
      <c r="V143" s="4"/>
      <c r="W143" s="4"/>
      <c r="X143" s="4"/>
      <c r="Y143" s="4"/>
    </row>
    <row r="144" spans="1:25" ht="12" customHeight="1" x14ac:dyDescent="0.3">
      <c r="A144" s="48"/>
      <c r="B144" s="48"/>
      <c r="C144" s="48"/>
      <c r="D144" s="48"/>
      <c r="E144" s="48"/>
      <c r="F144" s="48"/>
      <c r="G144" s="48"/>
      <c r="H144" s="48"/>
      <c r="I144" s="48"/>
      <c r="J144" s="48"/>
      <c r="K144" s="48"/>
      <c r="L144" s="48"/>
      <c r="M144" s="48"/>
      <c r="N144" s="48"/>
      <c r="O144" s="48"/>
      <c r="P144" s="48"/>
      <c r="Q144" s="4"/>
      <c r="R144" s="4"/>
      <c r="S144" s="4"/>
      <c r="T144" s="4"/>
      <c r="U144" s="4"/>
      <c r="V144" s="4"/>
      <c r="W144" s="4"/>
      <c r="X144" s="4"/>
      <c r="Y144" s="4"/>
    </row>
    <row r="145" spans="1:25" ht="12" customHeight="1" x14ac:dyDescent="0.3">
      <c r="A145" s="48"/>
      <c r="B145" s="48"/>
      <c r="C145" s="48"/>
      <c r="D145" s="48"/>
      <c r="E145" s="48"/>
      <c r="F145" s="48"/>
      <c r="G145" s="48"/>
      <c r="H145" s="48"/>
      <c r="I145" s="48"/>
      <c r="J145" s="48"/>
      <c r="K145" s="48"/>
      <c r="L145" s="48"/>
      <c r="M145" s="48"/>
      <c r="N145" s="48"/>
      <c r="O145" s="48"/>
      <c r="P145" s="48"/>
      <c r="Q145" s="4"/>
      <c r="R145" s="4"/>
      <c r="S145" s="4"/>
      <c r="T145" s="4"/>
      <c r="U145" s="4"/>
      <c r="V145" s="4"/>
      <c r="W145" s="4"/>
      <c r="X145" s="4"/>
      <c r="Y145" s="4"/>
    </row>
    <row r="146" spans="1:25" ht="12" customHeight="1" x14ac:dyDescent="0.3">
      <c r="A146" s="48"/>
      <c r="B146" s="48"/>
      <c r="C146" s="48"/>
      <c r="D146" s="48"/>
      <c r="E146" s="48"/>
      <c r="F146" s="48"/>
      <c r="G146" s="48"/>
      <c r="H146" s="48"/>
      <c r="I146" s="48"/>
      <c r="J146" s="48"/>
      <c r="K146" s="48"/>
      <c r="L146" s="48"/>
      <c r="M146" s="48"/>
      <c r="N146" s="48"/>
      <c r="O146" s="48"/>
      <c r="P146" s="48"/>
      <c r="Q146" s="4"/>
      <c r="R146" s="4"/>
      <c r="S146" s="4"/>
      <c r="T146" s="4"/>
      <c r="U146" s="4"/>
      <c r="V146" s="4"/>
      <c r="W146" s="4"/>
      <c r="X146" s="4"/>
      <c r="Y146" s="4"/>
    </row>
    <row r="147" spans="1:25" ht="12" customHeight="1" x14ac:dyDescent="0.3">
      <c r="A147" s="48"/>
      <c r="B147" s="48"/>
      <c r="C147" s="48"/>
      <c r="D147" s="48"/>
      <c r="E147" s="48"/>
      <c r="F147" s="48"/>
      <c r="G147" s="48"/>
      <c r="H147" s="48"/>
      <c r="I147" s="48"/>
      <c r="J147" s="48"/>
      <c r="K147" s="48"/>
      <c r="L147" s="48"/>
      <c r="M147" s="48"/>
      <c r="N147" s="48"/>
      <c r="O147" s="48"/>
      <c r="P147" s="48"/>
      <c r="Q147" s="4"/>
      <c r="R147" s="4"/>
      <c r="S147" s="4"/>
      <c r="T147" s="4"/>
      <c r="U147" s="4"/>
      <c r="V147" s="4"/>
      <c r="W147" s="4"/>
      <c r="X147" s="4"/>
      <c r="Y147" s="4"/>
    </row>
    <row r="148" spans="1:25" ht="12" customHeight="1" x14ac:dyDescent="0.3">
      <c r="A148" s="48"/>
      <c r="B148" s="48"/>
      <c r="C148" s="48"/>
      <c r="D148" s="48"/>
      <c r="E148" s="48"/>
      <c r="F148" s="48"/>
      <c r="G148" s="48"/>
      <c r="H148" s="48"/>
      <c r="I148" s="48"/>
      <c r="J148" s="48"/>
      <c r="K148" s="48"/>
      <c r="L148" s="48"/>
      <c r="M148" s="48"/>
      <c r="N148" s="48"/>
      <c r="O148" s="48"/>
      <c r="P148" s="48"/>
      <c r="Q148" s="4"/>
      <c r="R148" s="4"/>
      <c r="S148" s="4"/>
      <c r="T148" s="4"/>
      <c r="U148" s="4"/>
      <c r="V148" s="4"/>
      <c r="W148" s="4"/>
      <c r="X148" s="4"/>
      <c r="Y148" s="4"/>
    </row>
    <row r="149" spans="1:25" ht="12" customHeight="1" x14ac:dyDescent="0.3">
      <c r="A149" s="48"/>
      <c r="B149" s="48"/>
      <c r="C149" s="48"/>
      <c r="D149" s="48"/>
      <c r="E149" s="48"/>
      <c r="F149" s="48"/>
      <c r="G149" s="48"/>
      <c r="H149" s="48"/>
      <c r="I149" s="48"/>
      <c r="J149" s="48"/>
      <c r="K149" s="48"/>
      <c r="L149" s="48"/>
      <c r="M149" s="48"/>
      <c r="N149" s="48"/>
      <c r="O149" s="48"/>
      <c r="P149" s="48"/>
      <c r="Q149" s="4"/>
      <c r="R149" s="4"/>
      <c r="S149" s="4"/>
      <c r="T149" s="4"/>
      <c r="U149" s="4"/>
      <c r="V149" s="4"/>
      <c r="W149" s="4"/>
      <c r="X149" s="4"/>
      <c r="Y149" s="4"/>
    </row>
    <row r="150" spans="1:25" ht="12" customHeight="1" x14ac:dyDescent="0.3">
      <c r="A150" s="48"/>
      <c r="B150" s="48"/>
      <c r="C150" s="48"/>
      <c r="D150" s="48"/>
      <c r="E150" s="48"/>
      <c r="F150" s="48"/>
      <c r="G150" s="48"/>
      <c r="H150" s="48"/>
      <c r="I150" s="48"/>
      <c r="J150" s="48"/>
      <c r="K150" s="48"/>
      <c r="L150" s="48"/>
      <c r="M150" s="48"/>
      <c r="N150" s="48"/>
      <c r="O150" s="48"/>
      <c r="P150" s="48"/>
      <c r="Q150" s="4"/>
      <c r="R150" s="4"/>
      <c r="S150" s="4"/>
      <c r="T150" s="4"/>
      <c r="U150" s="4"/>
      <c r="V150" s="4"/>
      <c r="W150" s="4"/>
      <c r="X150" s="4"/>
      <c r="Y150" s="4"/>
    </row>
    <row r="151" spans="1:25" ht="12" customHeight="1" x14ac:dyDescent="0.3">
      <c r="A151" s="48"/>
      <c r="B151" s="48"/>
      <c r="C151" s="48"/>
      <c r="D151" s="48"/>
      <c r="E151" s="48"/>
      <c r="F151" s="48"/>
      <c r="G151" s="48"/>
      <c r="H151" s="48"/>
      <c r="I151" s="48"/>
      <c r="J151" s="48"/>
      <c r="K151" s="48"/>
      <c r="L151" s="48"/>
      <c r="M151" s="48"/>
      <c r="N151" s="48"/>
      <c r="O151" s="48"/>
      <c r="P151" s="48"/>
      <c r="Q151" s="4"/>
      <c r="R151" s="4"/>
      <c r="S151" s="4"/>
      <c r="T151" s="4"/>
      <c r="U151" s="4"/>
      <c r="V151" s="4"/>
      <c r="W151" s="4"/>
      <c r="X151" s="4"/>
      <c r="Y151" s="4"/>
    </row>
    <row r="152" spans="1:25" ht="12" customHeight="1" x14ac:dyDescent="0.3">
      <c r="A152" s="48"/>
      <c r="B152" s="48"/>
      <c r="C152" s="48"/>
      <c r="D152" s="48"/>
      <c r="E152" s="48"/>
      <c r="F152" s="48"/>
      <c r="G152" s="48"/>
      <c r="H152" s="48"/>
      <c r="I152" s="48"/>
      <c r="J152" s="48"/>
      <c r="K152" s="48"/>
      <c r="L152" s="48"/>
      <c r="M152" s="48"/>
      <c r="N152" s="48"/>
      <c r="O152" s="48"/>
      <c r="P152" s="48"/>
      <c r="Q152" s="4"/>
      <c r="R152" s="4"/>
      <c r="S152" s="4"/>
      <c r="T152" s="4"/>
      <c r="U152" s="4"/>
      <c r="V152" s="4"/>
      <c r="W152" s="4"/>
      <c r="X152" s="4"/>
      <c r="Y152" s="4"/>
    </row>
    <row r="153" spans="1:25" ht="12" customHeight="1" x14ac:dyDescent="0.3">
      <c r="A153" s="48"/>
      <c r="B153" s="48"/>
      <c r="C153" s="48"/>
      <c r="D153" s="48"/>
      <c r="E153" s="48"/>
      <c r="F153" s="48"/>
      <c r="G153" s="48"/>
      <c r="H153" s="48"/>
      <c r="I153" s="48"/>
      <c r="J153" s="48"/>
      <c r="K153" s="48"/>
      <c r="L153" s="48"/>
      <c r="M153" s="48"/>
      <c r="N153" s="48"/>
      <c r="O153" s="48"/>
      <c r="P153" s="48"/>
      <c r="Q153" s="4"/>
      <c r="R153" s="4"/>
      <c r="S153" s="4"/>
      <c r="T153" s="4"/>
      <c r="U153" s="4"/>
      <c r="V153" s="4"/>
      <c r="W153" s="4"/>
      <c r="X153" s="4"/>
      <c r="Y153" s="4"/>
    </row>
    <row r="154" spans="1:25" ht="12" customHeight="1" x14ac:dyDescent="0.3">
      <c r="A154" s="48"/>
      <c r="B154" s="48"/>
      <c r="C154" s="48"/>
      <c r="D154" s="48"/>
      <c r="E154" s="48"/>
      <c r="F154" s="48"/>
      <c r="G154" s="48"/>
      <c r="H154" s="48"/>
      <c r="I154" s="48"/>
      <c r="J154" s="48"/>
      <c r="K154" s="48"/>
      <c r="L154" s="48"/>
      <c r="M154" s="48"/>
      <c r="N154" s="48"/>
      <c r="O154" s="48"/>
      <c r="P154" s="48"/>
      <c r="Q154" s="4"/>
      <c r="R154" s="4"/>
      <c r="S154" s="4"/>
      <c r="T154" s="4"/>
      <c r="U154" s="4"/>
      <c r="V154" s="4"/>
      <c r="W154" s="4"/>
      <c r="X154" s="4"/>
      <c r="Y154" s="4"/>
    </row>
    <row r="155" spans="1:25" ht="12" customHeight="1" x14ac:dyDescent="0.3">
      <c r="A155" s="48"/>
      <c r="B155" s="48"/>
      <c r="C155" s="48"/>
      <c r="D155" s="48"/>
      <c r="E155" s="48"/>
      <c r="F155" s="48"/>
      <c r="G155" s="48"/>
      <c r="H155" s="48"/>
      <c r="I155" s="48"/>
      <c r="J155" s="48"/>
      <c r="K155" s="48"/>
      <c r="L155" s="48"/>
      <c r="M155" s="48"/>
      <c r="N155" s="48"/>
      <c r="O155" s="48"/>
      <c r="P155" s="48"/>
      <c r="Q155" s="4"/>
      <c r="R155" s="4"/>
      <c r="S155" s="4"/>
      <c r="T155" s="4"/>
      <c r="U155" s="4"/>
      <c r="V155" s="4"/>
      <c r="W155" s="4"/>
      <c r="X155" s="4"/>
      <c r="Y155" s="4"/>
    </row>
    <row r="156" spans="1:25" ht="12" customHeight="1" x14ac:dyDescent="0.3">
      <c r="A156" s="48"/>
      <c r="B156" s="48"/>
      <c r="C156" s="48"/>
      <c r="D156" s="48"/>
      <c r="E156" s="48"/>
      <c r="F156" s="48"/>
      <c r="G156" s="48"/>
      <c r="H156" s="48"/>
      <c r="I156" s="48"/>
      <c r="J156" s="48"/>
      <c r="K156" s="48"/>
      <c r="L156" s="48"/>
      <c r="M156" s="48"/>
      <c r="N156" s="48"/>
      <c r="O156" s="48"/>
      <c r="P156" s="48"/>
      <c r="Q156" s="4"/>
      <c r="R156" s="4"/>
      <c r="S156" s="4"/>
      <c r="T156" s="4"/>
      <c r="U156" s="4"/>
      <c r="V156" s="4"/>
      <c r="W156" s="4"/>
      <c r="X156" s="4"/>
      <c r="Y156" s="4"/>
    </row>
    <row r="157" spans="1:25" ht="12" customHeight="1" x14ac:dyDescent="0.3">
      <c r="A157" s="48"/>
      <c r="B157" s="48"/>
      <c r="C157" s="48"/>
      <c r="D157" s="48"/>
      <c r="E157" s="48"/>
      <c r="F157" s="48"/>
      <c r="G157" s="48"/>
      <c r="H157" s="48"/>
      <c r="I157" s="48"/>
      <c r="J157" s="48"/>
      <c r="K157" s="48"/>
      <c r="L157" s="48"/>
      <c r="M157" s="48"/>
      <c r="N157" s="48"/>
      <c r="O157" s="48"/>
      <c r="P157" s="48"/>
      <c r="Q157" s="4"/>
      <c r="R157" s="4"/>
      <c r="S157" s="4"/>
      <c r="T157" s="4"/>
      <c r="U157" s="4"/>
      <c r="V157" s="4"/>
      <c r="W157" s="4"/>
      <c r="X157" s="4"/>
      <c r="Y157" s="4"/>
    </row>
    <row r="158" spans="1:25" ht="12" customHeight="1" x14ac:dyDescent="0.3">
      <c r="A158" s="48"/>
      <c r="B158" s="48"/>
      <c r="C158" s="48"/>
      <c r="D158" s="48"/>
      <c r="E158" s="48"/>
      <c r="F158" s="48"/>
      <c r="G158" s="48"/>
      <c r="H158" s="48"/>
      <c r="I158" s="48"/>
      <c r="J158" s="48"/>
      <c r="K158" s="48"/>
      <c r="L158" s="48"/>
      <c r="M158" s="48"/>
      <c r="N158" s="48"/>
      <c r="O158" s="48"/>
      <c r="P158" s="48"/>
      <c r="Q158" s="4"/>
      <c r="R158" s="4"/>
      <c r="S158" s="4"/>
      <c r="T158" s="4"/>
      <c r="U158" s="4"/>
      <c r="V158" s="4"/>
      <c r="W158" s="4"/>
      <c r="X158" s="4"/>
      <c r="Y158" s="4"/>
    </row>
    <row r="159" spans="1:25" ht="12" customHeight="1" x14ac:dyDescent="0.3">
      <c r="A159" s="48"/>
      <c r="B159" s="48"/>
      <c r="C159" s="48"/>
      <c r="D159" s="48"/>
      <c r="E159" s="48"/>
      <c r="F159" s="48"/>
      <c r="G159" s="48"/>
      <c r="H159" s="48"/>
      <c r="I159" s="48"/>
      <c r="J159" s="48"/>
      <c r="K159" s="48"/>
      <c r="L159" s="48"/>
      <c r="M159" s="48"/>
      <c r="N159" s="48"/>
      <c r="O159" s="48"/>
      <c r="P159" s="48"/>
      <c r="Q159" s="4"/>
      <c r="R159" s="4"/>
      <c r="S159" s="4"/>
      <c r="T159" s="4"/>
      <c r="U159" s="4"/>
      <c r="V159" s="4"/>
      <c r="W159" s="4"/>
      <c r="X159" s="4"/>
      <c r="Y159" s="4"/>
    </row>
    <row r="160" spans="1:25" ht="12" customHeight="1" x14ac:dyDescent="0.3">
      <c r="A160" s="48"/>
      <c r="B160" s="48"/>
      <c r="C160" s="48"/>
      <c r="D160" s="48"/>
      <c r="E160" s="48"/>
      <c r="F160" s="48"/>
      <c r="G160" s="48"/>
      <c r="H160" s="48"/>
      <c r="I160" s="48"/>
      <c r="J160" s="48"/>
      <c r="K160" s="48"/>
      <c r="L160" s="48"/>
      <c r="M160" s="48"/>
      <c r="N160" s="48"/>
      <c r="O160" s="48"/>
      <c r="P160" s="48"/>
      <c r="Q160" s="4"/>
      <c r="R160" s="4"/>
      <c r="S160" s="4"/>
      <c r="T160" s="4"/>
      <c r="U160" s="4"/>
      <c r="V160" s="4"/>
      <c r="W160" s="4"/>
      <c r="X160" s="4"/>
      <c r="Y160" s="4"/>
    </row>
    <row r="161" spans="1:25" ht="12" customHeight="1" x14ac:dyDescent="0.3">
      <c r="A161" s="48"/>
      <c r="B161" s="48"/>
      <c r="C161" s="48"/>
      <c r="D161" s="48"/>
      <c r="E161" s="48"/>
      <c r="F161" s="48"/>
      <c r="G161" s="48"/>
      <c r="H161" s="48"/>
      <c r="I161" s="48"/>
      <c r="J161" s="48"/>
      <c r="K161" s="48"/>
      <c r="L161" s="48"/>
      <c r="M161" s="48"/>
      <c r="N161" s="48"/>
      <c r="O161" s="48"/>
      <c r="P161" s="48"/>
      <c r="Q161" s="4"/>
      <c r="R161" s="4"/>
      <c r="S161" s="4"/>
      <c r="T161" s="4"/>
      <c r="U161" s="4"/>
      <c r="V161" s="4"/>
      <c r="W161" s="4"/>
      <c r="X161" s="4"/>
      <c r="Y161" s="4"/>
    </row>
    <row r="162" spans="1:25" ht="12" customHeight="1" x14ac:dyDescent="0.3">
      <c r="A162" s="48"/>
      <c r="B162" s="48"/>
      <c r="C162" s="48"/>
      <c r="D162" s="48"/>
      <c r="E162" s="48"/>
      <c r="F162" s="48"/>
      <c r="G162" s="48"/>
      <c r="H162" s="48"/>
      <c r="I162" s="48"/>
      <c r="J162" s="48"/>
      <c r="K162" s="48"/>
      <c r="L162" s="48"/>
      <c r="M162" s="48"/>
      <c r="N162" s="48"/>
      <c r="O162" s="48"/>
      <c r="P162" s="48"/>
      <c r="Q162" s="4"/>
      <c r="R162" s="4"/>
      <c r="S162" s="4"/>
      <c r="T162" s="4"/>
      <c r="U162" s="4"/>
      <c r="V162" s="4"/>
      <c r="W162" s="4"/>
      <c r="X162" s="4"/>
      <c r="Y162" s="4"/>
    </row>
    <row r="163" spans="1:25" ht="12" customHeight="1" x14ac:dyDescent="0.3">
      <c r="A163" s="48"/>
      <c r="B163" s="48"/>
      <c r="C163" s="48"/>
      <c r="D163" s="48"/>
      <c r="E163" s="48"/>
      <c r="F163" s="48"/>
      <c r="G163" s="48"/>
      <c r="H163" s="48"/>
      <c r="I163" s="48"/>
      <c r="J163" s="48"/>
      <c r="K163" s="48"/>
      <c r="L163" s="48"/>
      <c r="M163" s="48"/>
      <c r="N163" s="48"/>
      <c r="O163" s="48"/>
      <c r="P163" s="48"/>
      <c r="Q163" s="4"/>
      <c r="R163" s="4"/>
      <c r="S163" s="4"/>
      <c r="T163" s="4"/>
      <c r="U163" s="4"/>
      <c r="V163" s="4"/>
      <c r="W163" s="4"/>
      <c r="X163" s="4"/>
      <c r="Y163" s="4"/>
    </row>
    <row r="164" spans="1:25" ht="12" customHeight="1" x14ac:dyDescent="0.3">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spans="1:25" ht="12" customHeight="1" x14ac:dyDescent="0.3">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spans="1:25" ht="12" customHeight="1" x14ac:dyDescent="0.3">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spans="1:25" ht="12" customHeight="1" x14ac:dyDescent="0.3">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spans="1:25" ht="12" customHeight="1" x14ac:dyDescent="0.3">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spans="1:25" ht="12" customHeight="1" x14ac:dyDescent="0.3">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spans="1:25" ht="12" customHeight="1" x14ac:dyDescent="0.3">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spans="1:25" ht="12" customHeight="1" x14ac:dyDescent="0.3">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spans="1:25" ht="12" customHeight="1" x14ac:dyDescent="0.3">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spans="1:25" ht="12" customHeight="1" x14ac:dyDescent="0.3">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spans="1:25" ht="12" customHeight="1" x14ac:dyDescent="0.3">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spans="1:25" ht="12" customHeight="1" x14ac:dyDescent="0.3">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spans="1:25" ht="12" customHeight="1" x14ac:dyDescent="0.3">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spans="1:25" ht="12" customHeight="1" x14ac:dyDescent="0.3">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spans="1:25" ht="12" customHeight="1" x14ac:dyDescent="0.3">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spans="1:25" ht="12" customHeight="1" x14ac:dyDescent="0.3">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spans="1:25" ht="12" customHeight="1" x14ac:dyDescent="0.3">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spans="1:25" ht="12" customHeight="1" x14ac:dyDescent="0.3">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spans="1:25" ht="12" customHeight="1" x14ac:dyDescent="0.3">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spans="1:25" ht="12" customHeight="1" x14ac:dyDescent="0.3">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spans="1:25" ht="12" customHeight="1" x14ac:dyDescent="0.3">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spans="1:25" ht="12" customHeight="1" x14ac:dyDescent="0.3">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spans="1:25" ht="12" customHeight="1" x14ac:dyDescent="0.3">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spans="1:25" ht="12" customHeight="1" x14ac:dyDescent="0.3">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spans="1:25" ht="12" customHeight="1" x14ac:dyDescent="0.3">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ht="12" customHeight="1" x14ac:dyDescent="0.3">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ht="12" customHeight="1" x14ac:dyDescent="0.3">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ht="12" customHeight="1" x14ac:dyDescent="0.3">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ht="12" customHeight="1" x14ac:dyDescent="0.3">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ht="12" customHeight="1" x14ac:dyDescent="0.3">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ht="12" customHeight="1" x14ac:dyDescent="0.3">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ht="12" customHeight="1" x14ac:dyDescent="0.3">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ht="12" customHeight="1" x14ac:dyDescent="0.3">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ht="12" customHeight="1" x14ac:dyDescent="0.3">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ht="12" customHeight="1" x14ac:dyDescent="0.3">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ht="12" customHeight="1" x14ac:dyDescent="0.3">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ht="12" customHeight="1" x14ac:dyDescent="0.3">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ht="12" customHeight="1" x14ac:dyDescent="0.3">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ht="12" customHeight="1" x14ac:dyDescent="0.3">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ht="12" customHeight="1" x14ac:dyDescent="0.3">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ht="12" customHeight="1" x14ac:dyDescent="0.3">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ht="12" customHeight="1" x14ac:dyDescent="0.3">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ht="12" customHeight="1" x14ac:dyDescent="0.3">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ht="12" customHeight="1" x14ac:dyDescent="0.3">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ht="12" customHeight="1" x14ac:dyDescent="0.3">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ht="12" customHeight="1" x14ac:dyDescent="0.3">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ht="12" customHeight="1" x14ac:dyDescent="0.3">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ht="12" customHeight="1" x14ac:dyDescent="0.3">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ht="12" customHeight="1" x14ac:dyDescent="0.3">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ht="12" customHeight="1" x14ac:dyDescent="0.3">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ht="12" customHeight="1" x14ac:dyDescent="0.3">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ht="12" customHeight="1" x14ac:dyDescent="0.3">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ht="12" customHeight="1" x14ac:dyDescent="0.3">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ht="12" customHeight="1" x14ac:dyDescent="0.3">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ht="12" customHeight="1" x14ac:dyDescent="0.3">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ht="12" customHeight="1" x14ac:dyDescent="0.3">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ht="12" customHeight="1" x14ac:dyDescent="0.3">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ht="12" customHeight="1" x14ac:dyDescent="0.3">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ht="12" customHeight="1" x14ac:dyDescent="0.3">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ht="12" customHeight="1" x14ac:dyDescent="0.3">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ht="12" customHeight="1" x14ac:dyDescent="0.3">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ht="12" customHeight="1" x14ac:dyDescent="0.3">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ht="12" customHeight="1" x14ac:dyDescent="0.3">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ht="12" customHeight="1" x14ac:dyDescent="0.3">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ht="12" customHeight="1" x14ac:dyDescent="0.3">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ht="12" customHeight="1" x14ac:dyDescent="0.3">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ht="12" customHeight="1" x14ac:dyDescent="0.3">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ht="12" customHeight="1" x14ac:dyDescent="0.3">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ht="12" customHeight="1" x14ac:dyDescent="0.3">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ht="12" customHeight="1" x14ac:dyDescent="0.3">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ht="12" customHeight="1" x14ac:dyDescent="0.3">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ht="12" customHeight="1" x14ac:dyDescent="0.3">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ht="12" customHeight="1" x14ac:dyDescent="0.3">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ht="12" customHeight="1" x14ac:dyDescent="0.3">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ht="12" customHeight="1" x14ac:dyDescent="0.3">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ht="12" customHeight="1" x14ac:dyDescent="0.3">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ht="12" customHeight="1" x14ac:dyDescent="0.3">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ht="12" customHeight="1" x14ac:dyDescent="0.3">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ht="12" customHeight="1" x14ac:dyDescent="0.3">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ht="12" customHeight="1" x14ac:dyDescent="0.3">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ht="12" customHeight="1" x14ac:dyDescent="0.3">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ht="12" customHeight="1" x14ac:dyDescent="0.3">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ht="12" customHeight="1" x14ac:dyDescent="0.3">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ht="12" customHeight="1" x14ac:dyDescent="0.3">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ht="12" customHeight="1" x14ac:dyDescent="0.3">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ht="12" customHeight="1" x14ac:dyDescent="0.3">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ht="12" customHeight="1" x14ac:dyDescent="0.3">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ht="12" customHeight="1" x14ac:dyDescent="0.3">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ht="12" customHeight="1" x14ac:dyDescent="0.3">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ht="12" customHeight="1" x14ac:dyDescent="0.3">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ht="12" customHeight="1" x14ac:dyDescent="0.3">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ht="12" customHeight="1" x14ac:dyDescent="0.3">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ht="12" customHeight="1" x14ac:dyDescent="0.3">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ht="12" customHeight="1" x14ac:dyDescent="0.3">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ht="12" customHeight="1" x14ac:dyDescent="0.3">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ht="12" customHeight="1" x14ac:dyDescent="0.3">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ht="12" customHeight="1" x14ac:dyDescent="0.3">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ht="12" customHeight="1" x14ac:dyDescent="0.3">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ht="12" customHeight="1" x14ac:dyDescent="0.3">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ht="12" customHeight="1" x14ac:dyDescent="0.3">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ht="12" customHeight="1" x14ac:dyDescent="0.3">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ht="12" customHeight="1" x14ac:dyDescent="0.3">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ht="12" customHeight="1" x14ac:dyDescent="0.3">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ht="12" customHeight="1" x14ac:dyDescent="0.3">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ht="12" customHeight="1" x14ac:dyDescent="0.3">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ht="12" customHeight="1" x14ac:dyDescent="0.3">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ht="12" customHeight="1" x14ac:dyDescent="0.3">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ht="12" customHeight="1" x14ac:dyDescent="0.3">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ht="12" customHeight="1" x14ac:dyDescent="0.3">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ht="12" customHeight="1" x14ac:dyDescent="0.3">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ht="12" customHeight="1" x14ac:dyDescent="0.3">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ht="12" customHeight="1" x14ac:dyDescent="0.3">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ht="12" customHeight="1" x14ac:dyDescent="0.3">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ht="12" customHeight="1" x14ac:dyDescent="0.3">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ht="12" customHeight="1" x14ac:dyDescent="0.3">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ht="12" customHeight="1" x14ac:dyDescent="0.3">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ht="12" customHeight="1" x14ac:dyDescent="0.3">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ht="12" customHeight="1" x14ac:dyDescent="0.3">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ht="12" customHeight="1" x14ac:dyDescent="0.3">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ht="12" customHeight="1" x14ac:dyDescent="0.3">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ht="12" customHeight="1" x14ac:dyDescent="0.3">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ht="12" customHeight="1" x14ac:dyDescent="0.3">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ht="12" customHeight="1" x14ac:dyDescent="0.3">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ht="12" customHeight="1" x14ac:dyDescent="0.3">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ht="12" customHeight="1" x14ac:dyDescent="0.3">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ht="12" customHeight="1" x14ac:dyDescent="0.3">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ht="12" customHeight="1" x14ac:dyDescent="0.3">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ht="12" customHeight="1" x14ac:dyDescent="0.3">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ht="12" customHeight="1" x14ac:dyDescent="0.3">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ht="12" customHeight="1" x14ac:dyDescent="0.3">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ht="12" customHeight="1" x14ac:dyDescent="0.3">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ht="12" customHeight="1" x14ac:dyDescent="0.3">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ht="12" customHeight="1" x14ac:dyDescent="0.3">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ht="12" customHeight="1" x14ac:dyDescent="0.3">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ht="12" customHeight="1" x14ac:dyDescent="0.3">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ht="12" customHeight="1" x14ac:dyDescent="0.3">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ht="12" customHeight="1" x14ac:dyDescent="0.3">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ht="12" customHeight="1" x14ac:dyDescent="0.3">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ht="12" customHeight="1" x14ac:dyDescent="0.3">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ht="12" customHeight="1" x14ac:dyDescent="0.3">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ht="12" customHeight="1" x14ac:dyDescent="0.3">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ht="12" customHeight="1" x14ac:dyDescent="0.3">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ht="12" customHeight="1" x14ac:dyDescent="0.3">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ht="12" customHeight="1" x14ac:dyDescent="0.3">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ht="12" customHeight="1" x14ac:dyDescent="0.3">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ht="12" customHeight="1" x14ac:dyDescent="0.3">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ht="12" customHeight="1" x14ac:dyDescent="0.3">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ht="12" customHeight="1" x14ac:dyDescent="0.3">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ht="12" customHeight="1" x14ac:dyDescent="0.3">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ht="12" customHeight="1" x14ac:dyDescent="0.3">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ht="12" customHeight="1" x14ac:dyDescent="0.3">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ht="12" customHeight="1" x14ac:dyDescent="0.3">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ht="12" customHeight="1" x14ac:dyDescent="0.3">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ht="12" customHeight="1" x14ac:dyDescent="0.3">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ht="12" customHeight="1" x14ac:dyDescent="0.3">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ht="12" customHeight="1" x14ac:dyDescent="0.3">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ht="12" customHeight="1" x14ac:dyDescent="0.3">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ht="12" customHeight="1" x14ac:dyDescent="0.3">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ht="12" customHeight="1" x14ac:dyDescent="0.3">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ht="12" customHeight="1" x14ac:dyDescent="0.3">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ht="12" customHeight="1" x14ac:dyDescent="0.3">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ht="12" customHeight="1" x14ac:dyDescent="0.3">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ht="12" customHeight="1" x14ac:dyDescent="0.3">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ht="12" customHeight="1" x14ac:dyDescent="0.3">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ht="12" customHeight="1" x14ac:dyDescent="0.3">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ht="12" customHeight="1" x14ac:dyDescent="0.3">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ht="12" customHeight="1" x14ac:dyDescent="0.3">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ht="12" customHeight="1" x14ac:dyDescent="0.3">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ht="12" customHeight="1" x14ac:dyDescent="0.3">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ht="12" customHeight="1" x14ac:dyDescent="0.3">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ht="12" customHeight="1" x14ac:dyDescent="0.3">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ht="12" customHeight="1" x14ac:dyDescent="0.3">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ht="12" customHeight="1" x14ac:dyDescent="0.3">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ht="12" customHeight="1" x14ac:dyDescent="0.3">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ht="12" customHeight="1" x14ac:dyDescent="0.3">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ht="12" customHeight="1" x14ac:dyDescent="0.3">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ht="12" customHeight="1" x14ac:dyDescent="0.3">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ht="12" customHeight="1" x14ac:dyDescent="0.3">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ht="12" customHeight="1" x14ac:dyDescent="0.3">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ht="12" customHeight="1" x14ac:dyDescent="0.3">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ht="12" customHeight="1" x14ac:dyDescent="0.3">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ht="12" customHeight="1" x14ac:dyDescent="0.3">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ht="12" customHeight="1" x14ac:dyDescent="0.3">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ht="12" customHeight="1" x14ac:dyDescent="0.3">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ht="12" customHeight="1" x14ac:dyDescent="0.3">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ht="12" customHeight="1" x14ac:dyDescent="0.3">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ht="12" customHeight="1" x14ac:dyDescent="0.3">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ht="12" customHeight="1" x14ac:dyDescent="0.3">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ht="12" customHeight="1" x14ac:dyDescent="0.3">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ht="12" customHeight="1" x14ac:dyDescent="0.3">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ht="12" customHeight="1" x14ac:dyDescent="0.3">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ht="12" customHeight="1" x14ac:dyDescent="0.3">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ht="12" customHeight="1" x14ac:dyDescent="0.3">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ht="12" customHeight="1" x14ac:dyDescent="0.3">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ht="12" customHeight="1" x14ac:dyDescent="0.3">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ht="12" customHeight="1" x14ac:dyDescent="0.3">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ht="12" customHeight="1" x14ac:dyDescent="0.3">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ht="12" customHeight="1" x14ac:dyDescent="0.3">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ht="12" customHeight="1" x14ac:dyDescent="0.3">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ht="12" customHeight="1" x14ac:dyDescent="0.3">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ht="12" customHeight="1" x14ac:dyDescent="0.3">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ht="12" customHeight="1" x14ac:dyDescent="0.3">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ht="12" customHeight="1" x14ac:dyDescent="0.3">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ht="12" customHeight="1" x14ac:dyDescent="0.3">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ht="12" customHeight="1" x14ac:dyDescent="0.3">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ht="12" customHeight="1" x14ac:dyDescent="0.3">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ht="12" customHeight="1" x14ac:dyDescent="0.3">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ht="12" customHeight="1" x14ac:dyDescent="0.3">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ht="12" customHeight="1" x14ac:dyDescent="0.3">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ht="12" customHeight="1" x14ac:dyDescent="0.3">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ht="12" customHeight="1" x14ac:dyDescent="0.3">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ht="12" customHeight="1" x14ac:dyDescent="0.3">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ht="12" customHeight="1" x14ac:dyDescent="0.3">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ht="12" customHeight="1" x14ac:dyDescent="0.3">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ht="12" customHeight="1" x14ac:dyDescent="0.3">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ht="12" customHeight="1" x14ac:dyDescent="0.3">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ht="12" customHeight="1" x14ac:dyDescent="0.3">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ht="12" customHeight="1" x14ac:dyDescent="0.3">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ht="12" customHeight="1" x14ac:dyDescent="0.3">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ht="12" customHeight="1" x14ac:dyDescent="0.3">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ht="12" customHeight="1" x14ac:dyDescent="0.3">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ht="12" customHeight="1" x14ac:dyDescent="0.3">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ht="12" customHeight="1" x14ac:dyDescent="0.3">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ht="12" customHeight="1" x14ac:dyDescent="0.3">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ht="12" customHeight="1" x14ac:dyDescent="0.3">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ht="12" customHeight="1" x14ac:dyDescent="0.3">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ht="12" customHeight="1" x14ac:dyDescent="0.3">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ht="12" customHeight="1" x14ac:dyDescent="0.3">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ht="12" customHeight="1" x14ac:dyDescent="0.3">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ht="12" customHeight="1" x14ac:dyDescent="0.3">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ht="12" customHeight="1" x14ac:dyDescent="0.3">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ht="12" customHeight="1" x14ac:dyDescent="0.3">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ht="12" customHeight="1" x14ac:dyDescent="0.3">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ht="12" customHeight="1" x14ac:dyDescent="0.3">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ht="12" customHeight="1" x14ac:dyDescent="0.3">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ht="12" customHeight="1" x14ac:dyDescent="0.3">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ht="12" customHeight="1" x14ac:dyDescent="0.3">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ht="12" customHeight="1" x14ac:dyDescent="0.3">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ht="12" customHeight="1" x14ac:dyDescent="0.3">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ht="12" customHeight="1" x14ac:dyDescent="0.3">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ht="12" customHeight="1" x14ac:dyDescent="0.3">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ht="12" customHeight="1" x14ac:dyDescent="0.3">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ht="12" customHeight="1" x14ac:dyDescent="0.3">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ht="12" customHeight="1" x14ac:dyDescent="0.3">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ht="12" customHeight="1" x14ac:dyDescent="0.3">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ht="12" customHeight="1" x14ac:dyDescent="0.3">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ht="12" customHeight="1" x14ac:dyDescent="0.3">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ht="12" customHeight="1" x14ac:dyDescent="0.3">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ht="12" customHeight="1" x14ac:dyDescent="0.3">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ht="12" customHeight="1" x14ac:dyDescent="0.3">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ht="12" customHeight="1" x14ac:dyDescent="0.3">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ht="12" customHeight="1" x14ac:dyDescent="0.3">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ht="12" customHeight="1" x14ac:dyDescent="0.3">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ht="12" customHeight="1" x14ac:dyDescent="0.3">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ht="12" customHeight="1" x14ac:dyDescent="0.3">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ht="12" customHeight="1" x14ac:dyDescent="0.3">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ht="12" customHeight="1" x14ac:dyDescent="0.3">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ht="12" customHeight="1" x14ac:dyDescent="0.3">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ht="12" customHeight="1" x14ac:dyDescent="0.3">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ht="12" customHeight="1" x14ac:dyDescent="0.3">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ht="12" customHeight="1" x14ac:dyDescent="0.3">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ht="12" customHeight="1" x14ac:dyDescent="0.3">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ht="12" customHeight="1" x14ac:dyDescent="0.3">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ht="12" customHeight="1" x14ac:dyDescent="0.3">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ht="12" customHeight="1" x14ac:dyDescent="0.3">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ht="12" customHeight="1" x14ac:dyDescent="0.3">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ht="12" customHeight="1" x14ac:dyDescent="0.3">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ht="12" customHeight="1" x14ac:dyDescent="0.3">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ht="12" customHeight="1" x14ac:dyDescent="0.3">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ht="12" customHeight="1" x14ac:dyDescent="0.3">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ht="12" customHeight="1" x14ac:dyDescent="0.3">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ht="12" customHeight="1" x14ac:dyDescent="0.3">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ht="12" customHeight="1" x14ac:dyDescent="0.3">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ht="12" customHeight="1" x14ac:dyDescent="0.3">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ht="12" customHeight="1" x14ac:dyDescent="0.3">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ht="12" customHeight="1" x14ac:dyDescent="0.3">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ht="12" customHeight="1" x14ac:dyDescent="0.3">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ht="12" customHeight="1" x14ac:dyDescent="0.3">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ht="12" customHeight="1" x14ac:dyDescent="0.3">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ht="12" customHeight="1" x14ac:dyDescent="0.3">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ht="12" customHeight="1" x14ac:dyDescent="0.3">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ht="12" customHeight="1" x14ac:dyDescent="0.3">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ht="12" customHeight="1" x14ac:dyDescent="0.3">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ht="12" customHeight="1" x14ac:dyDescent="0.3">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ht="12" customHeight="1" x14ac:dyDescent="0.3">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ht="12" customHeight="1" x14ac:dyDescent="0.3">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ht="12" customHeight="1" x14ac:dyDescent="0.3">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ht="12" customHeight="1" x14ac:dyDescent="0.3">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ht="12" customHeight="1" x14ac:dyDescent="0.3">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ht="12" customHeight="1" x14ac:dyDescent="0.3">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ht="12" customHeight="1" x14ac:dyDescent="0.3">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ht="12" customHeight="1" x14ac:dyDescent="0.3">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ht="12" customHeight="1" x14ac:dyDescent="0.3">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ht="12" customHeight="1" x14ac:dyDescent="0.3">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ht="12" customHeight="1" x14ac:dyDescent="0.3">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ht="12" customHeight="1" x14ac:dyDescent="0.3">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ht="12" customHeight="1" x14ac:dyDescent="0.3">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ht="12" customHeight="1" x14ac:dyDescent="0.3">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ht="12" customHeight="1" x14ac:dyDescent="0.3">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ht="12" customHeight="1" x14ac:dyDescent="0.3">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ht="12" customHeight="1" x14ac:dyDescent="0.3">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ht="12" customHeight="1" x14ac:dyDescent="0.3">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ht="12" customHeight="1" x14ac:dyDescent="0.3">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ht="12" customHeight="1" x14ac:dyDescent="0.3">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ht="12" customHeight="1" x14ac:dyDescent="0.3">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ht="12" customHeight="1" x14ac:dyDescent="0.3">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ht="12" customHeight="1" x14ac:dyDescent="0.3">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ht="12" customHeight="1" x14ac:dyDescent="0.3">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ht="12" customHeight="1" x14ac:dyDescent="0.3">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ht="12" customHeight="1" x14ac:dyDescent="0.3">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ht="12" customHeight="1" x14ac:dyDescent="0.3">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ht="12" customHeight="1" x14ac:dyDescent="0.3">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ht="12" customHeight="1" x14ac:dyDescent="0.3">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ht="12" customHeight="1" x14ac:dyDescent="0.3">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ht="12" customHeight="1" x14ac:dyDescent="0.3">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ht="12" customHeight="1" x14ac:dyDescent="0.3">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ht="12" customHeight="1" x14ac:dyDescent="0.3">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ht="12" customHeight="1" x14ac:dyDescent="0.3">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ht="12" customHeight="1" x14ac:dyDescent="0.3">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ht="12" customHeight="1" x14ac:dyDescent="0.3">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ht="12" customHeight="1" x14ac:dyDescent="0.3">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ht="12" customHeight="1" x14ac:dyDescent="0.3">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ht="12" customHeight="1" x14ac:dyDescent="0.3">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ht="12" customHeight="1" x14ac:dyDescent="0.3">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ht="12" customHeight="1" x14ac:dyDescent="0.3">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ht="12" customHeight="1" x14ac:dyDescent="0.3">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ht="12" customHeight="1" x14ac:dyDescent="0.3">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ht="12" customHeight="1" x14ac:dyDescent="0.3">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ht="12" customHeight="1" x14ac:dyDescent="0.3">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ht="12" customHeight="1" x14ac:dyDescent="0.3">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ht="12" customHeight="1" x14ac:dyDescent="0.3">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ht="12" customHeight="1" x14ac:dyDescent="0.3">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ht="12" customHeight="1" x14ac:dyDescent="0.3">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ht="12" customHeight="1" x14ac:dyDescent="0.3">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ht="12" customHeight="1" x14ac:dyDescent="0.3">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ht="12" customHeight="1" x14ac:dyDescent="0.3">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ht="12" customHeight="1" x14ac:dyDescent="0.3">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ht="12" customHeight="1" x14ac:dyDescent="0.3">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ht="12" customHeight="1" x14ac:dyDescent="0.3">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ht="12" customHeight="1" x14ac:dyDescent="0.3">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ht="12" customHeight="1" x14ac:dyDescent="0.3">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ht="12" customHeight="1" x14ac:dyDescent="0.3">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ht="12" customHeight="1" x14ac:dyDescent="0.3">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ht="12" customHeight="1" x14ac:dyDescent="0.3">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ht="12" customHeight="1" x14ac:dyDescent="0.3">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ht="12" customHeight="1" x14ac:dyDescent="0.3">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ht="12" customHeight="1" x14ac:dyDescent="0.3">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ht="12" customHeight="1" x14ac:dyDescent="0.3">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ht="12" customHeight="1" x14ac:dyDescent="0.3">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ht="12" customHeight="1" x14ac:dyDescent="0.3">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ht="12" customHeight="1" x14ac:dyDescent="0.3">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ht="12" customHeight="1" x14ac:dyDescent="0.3">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ht="12" customHeight="1" x14ac:dyDescent="0.3">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ht="12" customHeight="1" x14ac:dyDescent="0.3">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ht="12" customHeight="1" x14ac:dyDescent="0.3">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ht="12" customHeight="1" x14ac:dyDescent="0.3">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ht="12" customHeight="1" x14ac:dyDescent="0.3">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ht="12" customHeight="1" x14ac:dyDescent="0.3">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ht="12" customHeight="1" x14ac:dyDescent="0.3">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ht="12" customHeight="1" x14ac:dyDescent="0.3">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ht="12" customHeight="1" x14ac:dyDescent="0.3">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ht="12" customHeight="1" x14ac:dyDescent="0.3">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ht="12" customHeight="1" x14ac:dyDescent="0.3">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ht="12" customHeight="1" x14ac:dyDescent="0.3">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ht="12" customHeight="1" x14ac:dyDescent="0.3">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ht="12" customHeight="1" x14ac:dyDescent="0.3">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ht="12" customHeight="1" x14ac:dyDescent="0.3">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ht="12" customHeight="1" x14ac:dyDescent="0.3">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ht="12" customHeight="1" x14ac:dyDescent="0.3">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ht="12" customHeight="1" x14ac:dyDescent="0.3">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ht="12" customHeight="1" x14ac:dyDescent="0.3">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ht="12" customHeight="1" x14ac:dyDescent="0.3">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ht="12" customHeight="1" x14ac:dyDescent="0.3">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ht="12" customHeight="1" x14ac:dyDescent="0.3">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ht="12" customHeight="1" x14ac:dyDescent="0.3">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ht="12" customHeight="1" x14ac:dyDescent="0.3">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ht="12" customHeight="1" x14ac:dyDescent="0.3">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ht="12" customHeight="1" x14ac:dyDescent="0.3">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ht="12" customHeight="1" x14ac:dyDescent="0.3">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ht="12" customHeight="1" x14ac:dyDescent="0.3">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ht="12" customHeight="1" x14ac:dyDescent="0.3">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ht="12" customHeight="1" x14ac:dyDescent="0.3">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ht="12" customHeight="1" x14ac:dyDescent="0.3">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ht="12" customHeight="1" x14ac:dyDescent="0.3">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ht="12" customHeight="1" x14ac:dyDescent="0.3">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ht="12" customHeight="1" x14ac:dyDescent="0.3">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ht="12" customHeight="1" x14ac:dyDescent="0.3">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ht="12" customHeight="1" x14ac:dyDescent="0.3">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ht="12" customHeight="1" x14ac:dyDescent="0.3">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ht="12" customHeight="1" x14ac:dyDescent="0.3">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ht="12" customHeight="1" x14ac:dyDescent="0.3">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ht="12" customHeight="1" x14ac:dyDescent="0.3">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ht="12" customHeight="1" x14ac:dyDescent="0.3">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ht="12" customHeight="1" x14ac:dyDescent="0.3">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ht="12" customHeight="1" x14ac:dyDescent="0.3">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ht="12" customHeight="1" x14ac:dyDescent="0.3">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ht="12" customHeight="1" x14ac:dyDescent="0.3">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ht="12" customHeight="1" x14ac:dyDescent="0.3">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ht="12" customHeight="1" x14ac:dyDescent="0.3">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ht="12" customHeight="1" x14ac:dyDescent="0.3">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ht="12" customHeight="1" x14ac:dyDescent="0.3">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ht="12" customHeight="1" x14ac:dyDescent="0.3">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ht="12" customHeight="1" x14ac:dyDescent="0.3">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ht="12" customHeight="1" x14ac:dyDescent="0.3">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ht="12" customHeight="1" x14ac:dyDescent="0.3">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ht="12" customHeight="1" x14ac:dyDescent="0.3">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ht="12" customHeight="1" x14ac:dyDescent="0.3">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ht="12" customHeight="1" x14ac:dyDescent="0.3">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ht="12" customHeight="1" x14ac:dyDescent="0.3">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ht="12" customHeight="1" x14ac:dyDescent="0.3">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ht="12" customHeight="1" x14ac:dyDescent="0.3">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ht="12" customHeight="1" x14ac:dyDescent="0.3">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ht="12" customHeight="1" x14ac:dyDescent="0.3">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ht="12" customHeight="1" x14ac:dyDescent="0.3">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ht="12" customHeight="1" x14ac:dyDescent="0.3">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ht="12" customHeight="1" x14ac:dyDescent="0.3">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ht="12" customHeight="1" x14ac:dyDescent="0.3">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ht="12" customHeight="1" x14ac:dyDescent="0.3">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ht="12" customHeight="1" x14ac:dyDescent="0.3">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ht="12" customHeight="1" x14ac:dyDescent="0.3">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ht="12" customHeight="1" x14ac:dyDescent="0.3">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ht="12" customHeight="1" x14ac:dyDescent="0.3">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ht="12" customHeight="1" x14ac:dyDescent="0.3">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ht="12" customHeight="1" x14ac:dyDescent="0.3">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ht="12" customHeight="1" x14ac:dyDescent="0.3">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ht="12" customHeight="1" x14ac:dyDescent="0.3">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ht="12" customHeight="1" x14ac:dyDescent="0.3">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ht="12" customHeight="1" x14ac:dyDescent="0.3">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ht="12" customHeight="1" x14ac:dyDescent="0.3">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ht="12" customHeight="1" x14ac:dyDescent="0.3">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ht="12" customHeight="1" x14ac:dyDescent="0.3">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ht="12" customHeight="1" x14ac:dyDescent="0.3">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ht="12" customHeight="1" x14ac:dyDescent="0.3">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ht="12" customHeight="1" x14ac:dyDescent="0.3">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ht="12" customHeight="1" x14ac:dyDescent="0.3">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ht="12" customHeight="1" x14ac:dyDescent="0.3">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ht="12" customHeight="1" x14ac:dyDescent="0.3">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ht="12" customHeight="1" x14ac:dyDescent="0.3">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ht="12" customHeight="1" x14ac:dyDescent="0.3">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ht="12" customHeight="1" x14ac:dyDescent="0.3">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ht="12" customHeight="1" x14ac:dyDescent="0.3">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ht="12" customHeight="1" x14ac:dyDescent="0.3">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ht="12" customHeight="1" x14ac:dyDescent="0.3">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ht="12" customHeight="1" x14ac:dyDescent="0.3">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ht="12" customHeight="1" x14ac:dyDescent="0.3">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ht="12" customHeight="1" x14ac:dyDescent="0.3">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ht="12" customHeight="1" x14ac:dyDescent="0.3">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ht="12" customHeight="1" x14ac:dyDescent="0.3">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ht="12" customHeight="1" x14ac:dyDescent="0.3">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ht="12" customHeight="1" x14ac:dyDescent="0.3">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ht="12" customHeight="1" x14ac:dyDescent="0.3">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ht="12" customHeight="1" x14ac:dyDescent="0.3">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ht="12" customHeight="1" x14ac:dyDescent="0.3">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ht="12" customHeight="1" x14ac:dyDescent="0.3">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ht="12" customHeight="1" x14ac:dyDescent="0.3">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ht="12" customHeight="1" x14ac:dyDescent="0.3">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ht="12" customHeight="1" x14ac:dyDescent="0.3">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ht="12" customHeight="1" x14ac:dyDescent="0.3">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ht="12" customHeight="1" x14ac:dyDescent="0.3">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ht="12" customHeight="1" x14ac:dyDescent="0.3">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ht="12" customHeight="1" x14ac:dyDescent="0.3">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ht="12" customHeight="1" x14ac:dyDescent="0.3">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ht="12" customHeight="1" x14ac:dyDescent="0.3">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ht="12" customHeight="1" x14ac:dyDescent="0.3">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ht="12" customHeight="1" x14ac:dyDescent="0.3">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ht="12" customHeight="1" x14ac:dyDescent="0.3">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ht="12" customHeight="1" x14ac:dyDescent="0.3">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ht="12" customHeight="1" x14ac:dyDescent="0.3">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ht="12" customHeight="1" x14ac:dyDescent="0.3">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ht="12" customHeight="1" x14ac:dyDescent="0.3">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ht="12" customHeight="1" x14ac:dyDescent="0.3">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ht="12" customHeight="1" x14ac:dyDescent="0.3">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ht="12" customHeight="1" x14ac:dyDescent="0.3">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ht="12" customHeight="1" x14ac:dyDescent="0.3">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ht="12" customHeight="1" x14ac:dyDescent="0.3">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ht="12" customHeight="1" x14ac:dyDescent="0.3">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ht="12" customHeight="1" x14ac:dyDescent="0.3">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ht="12" customHeight="1" x14ac:dyDescent="0.3">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ht="12" customHeight="1" x14ac:dyDescent="0.3">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ht="12" customHeight="1" x14ac:dyDescent="0.3">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ht="12" customHeight="1" x14ac:dyDescent="0.3">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ht="12" customHeight="1" x14ac:dyDescent="0.3">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ht="12" customHeight="1" x14ac:dyDescent="0.3">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ht="12" customHeight="1" x14ac:dyDescent="0.3">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ht="12" customHeight="1" x14ac:dyDescent="0.3">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ht="12" customHeight="1" x14ac:dyDescent="0.3">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ht="12" customHeight="1" x14ac:dyDescent="0.3">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ht="12" customHeight="1" x14ac:dyDescent="0.3">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ht="12" customHeight="1" x14ac:dyDescent="0.3">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ht="12" customHeight="1" x14ac:dyDescent="0.3">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ht="12" customHeight="1" x14ac:dyDescent="0.3">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ht="12" customHeight="1" x14ac:dyDescent="0.3">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ht="12" customHeight="1" x14ac:dyDescent="0.3">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ht="12" customHeight="1" x14ac:dyDescent="0.3">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ht="12" customHeight="1" x14ac:dyDescent="0.3">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ht="12" customHeight="1" x14ac:dyDescent="0.3">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ht="12" customHeight="1" x14ac:dyDescent="0.3">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ht="12" customHeight="1" x14ac:dyDescent="0.3">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ht="12" customHeight="1" x14ac:dyDescent="0.3">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ht="12" customHeight="1" x14ac:dyDescent="0.3">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ht="12" customHeight="1" x14ac:dyDescent="0.3">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ht="12" customHeight="1" x14ac:dyDescent="0.3">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ht="12" customHeight="1" x14ac:dyDescent="0.3">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ht="12" customHeight="1" x14ac:dyDescent="0.3">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ht="12" customHeight="1" x14ac:dyDescent="0.3">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ht="12" customHeight="1" x14ac:dyDescent="0.3">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ht="12" customHeight="1" x14ac:dyDescent="0.3">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ht="12" customHeight="1" x14ac:dyDescent="0.3">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ht="12" customHeight="1" x14ac:dyDescent="0.3">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ht="12" customHeight="1" x14ac:dyDescent="0.3">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ht="12" customHeight="1" x14ac:dyDescent="0.3">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ht="12" customHeight="1" x14ac:dyDescent="0.3">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ht="12" customHeight="1" x14ac:dyDescent="0.3">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ht="12" customHeight="1" x14ac:dyDescent="0.3">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ht="12" customHeight="1" x14ac:dyDescent="0.3">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ht="12" customHeight="1" x14ac:dyDescent="0.3">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ht="12" customHeight="1" x14ac:dyDescent="0.3">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ht="12" customHeight="1" x14ac:dyDescent="0.3">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ht="12" customHeight="1" x14ac:dyDescent="0.3">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ht="12" customHeight="1" x14ac:dyDescent="0.3">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ht="12" customHeight="1" x14ac:dyDescent="0.3">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ht="12" customHeight="1" x14ac:dyDescent="0.3">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ht="12" customHeight="1" x14ac:dyDescent="0.3">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ht="12" customHeight="1" x14ac:dyDescent="0.3">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ht="12" customHeight="1" x14ac:dyDescent="0.3">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ht="12" customHeight="1" x14ac:dyDescent="0.3">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ht="12" customHeight="1" x14ac:dyDescent="0.3">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ht="12" customHeight="1" x14ac:dyDescent="0.3">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ht="12" customHeight="1" x14ac:dyDescent="0.3">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ht="12" customHeight="1" x14ac:dyDescent="0.3">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ht="12" customHeight="1" x14ac:dyDescent="0.3">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ht="12" customHeight="1" x14ac:dyDescent="0.3">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ht="12" customHeight="1" x14ac:dyDescent="0.3">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ht="12" customHeight="1" x14ac:dyDescent="0.3">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ht="12" customHeight="1" x14ac:dyDescent="0.3">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ht="12" customHeight="1" x14ac:dyDescent="0.3">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ht="12" customHeight="1" x14ac:dyDescent="0.3">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ht="12" customHeight="1" x14ac:dyDescent="0.3">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ht="12" customHeight="1" x14ac:dyDescent="0.3">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ht="12" customHeight="1" x14ac:dyDescent="0.3">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ht="12" customHeight="1" x14ac:dyDescent="0.3">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ht="12" customHeight="1" x14ac:dyDescent="0.3">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ht="12" customHeight="1" x14ac:dyDescent="0.3">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ht="12" customHeight="1" x14ac:dyDescent="0.3">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ht="12" customHeight="1" x14ac:dyDescent="0.3">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ht="12" customHeight="1" x14ac:dyDescent="0.3">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ht="12" customHeight="1" x14ac:dyDescent="0.3">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ht="12" customHeight="1" x14ac:dyDescent="0.3">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ht="12" customHeight="1" x14ac:dyDescent="0.3">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ht="12" customHeight="1" x14ac:dyDescent="0.3">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ht="12" customHeight="1" x14ac:dyDescent="0.3">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ht="12" customHeight="1" x14ac:dyDescent="0.3">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ht="12" customHeight="1" x14ac:dyDescent="0.3">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ht="12" customHeight="1" x14ac:dyDescent="0.3">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ht="12" customHeight="1" x14ac:dyDescent="0.3">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ht="12" customHeight="1" x14ac:dyDescent="0.3">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ht="12" customHeight="1" x14ac:dyDescent="0.3">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ht="12" customHeight="1" x14ac:dyDescent="0.3">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ht="12" customHeight="1" x14ac:dyDescent="0.3">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ht="12" customHeight="1" x14ac:dyDescent="0.3">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ht="12" customHeight="1" x14ac:dyDescent="0.3">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ht="12" customHeight="1" x14ac:dyDescent="0.3">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ht="12" customHeight="1" x14ac:dyDescent="0.3">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ht="12" customHeight="1" x14ac:dyDescent="0.3">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ht="12" customHeight="1" x14ac:dyDescent="0.3">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ht="12" customHeight="1" x14ac:dyDescent="0.3">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ht="12" customHeight="1" x14ac:dyDescent="0.3">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ht="12" customHeight="1" x14ac:dyDescent="0.3">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ht="12" customHeight="1" x14ac:dyDescent="0.3">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ht="12" customHeight="1" x14ac:dyDescent="0.3">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ht="12" customHeight="1" x14ac:dyDescent="0.3">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ht="12" customHeight="1" x14ac:dyDescent="0.3">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ht="12" customHeight="1" x14ac:dyDescent="0.3">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ht="12" customHeight="1" x14ac:dyDescent="0.3">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ht="12" customHeight="1" x14ac:dyDescent="0.3">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ht="12" customHeight="1" x14ac:dyDescent="0.3">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ht="12" customHeight="1" x14ac:dyDescent="0.3">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ht="12" customHeight="1" x14ac:dyDescent="0.3">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ht="12" customHeight="1" x14ac:dyDescent="0.3">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ht="12" customHeight="1" x14ac:dyDescent="0.3">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ht="12" customHeight="1" x14ac:dyDescent="0.3">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ht="12" customHeight="1" x14ac:dyDescent="0.3">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ht="12" customHeight="1" x14ac:dyDescent="0.3">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ht="12" customHeight="1" x14ac:dyDescent="0.3">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ht="12" customHeight="1" x14ac:dyDescent="0.3">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ht="12" customHeight="1" x14ac:dyDescent="0.3">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ht="12" customHeight="1" x14ac:dyDescent="0.3">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ht="12" customHeight="1" x14ac:dyDescent="0.3">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ht="12" customHeight="1" x14ac:dyDescent="0.3">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ht="12" customHeight="1" x14ac:dyDescent="0.3">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ht="12" customHeight="1" x14ac:dyDescent="0.3">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ht="12" customHeight="1" x14ac:dyDescent="0.3">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ht="12" customHeight="1" x14ac:dyDescent="0.3">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ht="12" customHeight="1" x14ac:dyDescent="0.3">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ht="12" customHeight="1" x14ac:dyDescent="0.3">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ht="12" customHeight="1" x14ac:dyDescent="0.3">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ht="12" customHeight="1" x14ac:dyDescent="0.3">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ht="12" customHeight="1" x14ac:dyDescent="0.3">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ht="12" customHeight="1" x14ac:dyDescent="0.3">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ht="12" customHeight="1" x14ac:dyDescent="0.3">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ht="12" customHeight="1" x14ac:dyDescent="0.3">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ht="12" customHeight="1" x14ac:dyDescent="0.3">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ht="12" customHeight="1" x14ac:dyDescent="0.3">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ht="12" customHeight="1" x14ac:dyDescent="0.3">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ht="12" customHeight="1" x14ac:dyDescent="0.3">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ht="12" customHeight="1" x14ac:dyDescent="0.3">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ht="12" customHeight="1" x14ac:dyDescent="0.3">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ht="12" customHeight="1" x14ac:dyDescent="0.3">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ht="12" customHeight="1" x14ac:dyDescent="0.3">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ht="12" customHeight="1" x14ac:dyDescent="0.3">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ht="12" customHeight="1" x14ac:dyDescent="0.3">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ht="12" customHeight="1" x14ac:dyDescent="0.3">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ht="12" customHeight="1" x14ac:dyDescent="0.3">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ht="12" customHeight="1" x14ac:dyDescent="0.3">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ht="12" customHeight="1" x14ac:dyDescent="0.3">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ht="12" customHeight="1" x14ac:dyDescent="0.3">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ht="12" customHeight="1" x14ac:dyDescent="0.3">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ht="12" customHeight="1" x14ac:dyDescent="0.3">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ht="12" customHeight="1" x14ac:dyDescent="0.3">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ht="12" customHeight="1" x14ac:dyDescent="0.3">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ht="12" customHeight="1" x14ac:dyDescent="0.3">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ht="12" customHeight="1" x14ac:dyDescent="0.3">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ht="12" customHeight="1" x14ac:dyDescent="0.3">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ht="12" customHeight="1" x14ac:dyDescent="0.3">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ht="12" customHeight="1" x14ac:dyDescent="0.3">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ht="12" customHeight="1" x14ac:dyDescent="0.3">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ht="12" customHeight="1" x14ac:dyDescent="0.3">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ht="12" customHeight="1" x14ac:dyDescent="0.3">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ht="12" customHeight="1" x14ac:dyDescent="0.3">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ht="12" customHeight="1" x14ac:dyDescent="0.3">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ht="12" customHeight="1" x14ac:dyDescent="0.3">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ht="12" customHeight="1" x14ac:dyDescent="0.3">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ht="12" customHeight="1" x14ac:dyDescent="0.3">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ht="12" customHeight="1" x14ac:dyDescent="0.3">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ht="12" customHeight="1" x14ac:dyDescent="0.3">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ht="12" customHeight="1" x14ac:dyDescent="0.3">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ht="12" customHeight="1" x14ac:dyDescent="0.3">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ht="12" customHeight="1" x14ac:dyDescent="0.3">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ht="12" customHeight="1" x14ac:dyDescent="0.3">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ht="12" customHeight="1" x14ac:dyDescent="0.3">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ht="12" customHeight="1" x14ac:dyDescent="0.3">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ht="12" customHeight="1" x14ac:dyDescent="0.3">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ht="12" customHeight="1" x14ac:dyDescent="0.3">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ht="12" customHeight="1" x14ac:dyDescent="0.3">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ht="12" customHeight="1" x14ac:dyDescent="0.3">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ht="12" customHeight="1" x14ac:dyDescent="0.3">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ht="12" customHeight="1" x14ac:dyDescent="0.3">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ht="12" customHeight="1" x14ac:dyDescent="0.3">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ht="12" customHeight="1" x14ac:dyDescent="0.3">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ht="12" customHeight="1" x14ac:dyDescent="0.3">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ht="12" customHeight="1" x14ac:dyDescent="0.3">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ht="12" customHeight="1" x14ac:dyDescent="0.3">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ht="12" customHeight="1" x14ac:dyDescent="0.3">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ht="12" customHeight="1" x14ac:dyDescent="0.3">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ht="12" customHeight="1" x14ac:dyDescent="0.3">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ht="12" customHeight="1" x14ac:dyDescent="0.3">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ht="12" customHeight="1" x14ac:dyDescent="0.3">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ht="12" customHeight="1" x14ac:dyDescent="0.3">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ht="12" customHeight="1" x14ac:dyDescent="0.3">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ht="12" customHeight="1" x14ac:dyDescent="0.3">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ht="12" customHeight="1" x14ac:dyDescent="0.3">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ht="12" customHeight="1" x14ac:dyDescent="0.3">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ht="12" customHeight="1" x14ac:dyDescent="0.3">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ht="12" customHeight="1" x14ac:dyDescent="0.3">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ht="12" customHeight="1" x14ac:dyDescent="0.3">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ht="12" customHeight="1" x14ac:dyDescent="0.3">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ht="12" customHeight="1" x14ac:dyDescent="0.3">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ht="12" customHeight="1" x14ac:dyDescent="0.3">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ht="12" customHeight="1" x14ac:dyDescent="0.3">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ht="12" customHeight="1" x14ac:dyDescent="0.3">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ht="12" customHeight="1" x14ac:dyDescent="0.3">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ht="12" customHeight="1" x14ac:dyDescent="0.3">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ht="12" customHeight="1" x14ac:dyDescent="0.3">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ht="12" customHeight="1" x14ac:dyDescent="0.3">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ht="12" customHeight="1" x14ac:dyDescent="0.3">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ht="12" customHeight="1" x14ac:dyDescent="0.3">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ht="12" customHeight="1" x14ac:dyDescent="0.3">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ht="12" customHeight="1" x14ac:dyDescent="0.3">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ht="12" customHeight="1" x14ac:dyDescent="0.3">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ht="12" customHeight="1" x14ac:dyDescent="0.3">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ht="12" customHeight="1" x14ac:dyDescent="0.3">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ht="12" customHeight="1" x14ac:dyDescent="0.3">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ht="12" customHeight="1" x14ac:dyDescent="0.3">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ht="12" customHeight="1" x14ac:dyDescent="0.3">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ht="12" customHeight="1" x14ac:dyDescent="0.3">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ht="12" customHeight="1" x14ac:dyDescent="0.3">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ht="12" customHeight="1" x14ac:dyDescent="0.3">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ht="12" customHeight="1" x14ac:dyDescent="0.3">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ht="12" customHeight="1" x14ac:dyDescent="0.3">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ht="12" customHeight="1" x14ac:dyDescent="0.3">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ht="12" customHeight="1" x14ac:dyDescent="0.3">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ht="12" customHeight="1" x14ac:dyDescent="0.3">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ht="12" customHeight="1" x14ac:dyDescent="0.3">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ht="12" customHeight="1" x14ac:dyDescent="0.3">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ht="12" customHeight="1" x14ac:dyDescent="0.3">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ht="12" customHeight="1" x14ac:dyDescent="0.3">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ht="12" customHeight="1" x14ac:dyDescent="0.3">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ht="12" customHeight="1" x14ac:dyDescent="0.3">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ht="12" customHeight="1" x14ac:dyDescent="0.3">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ht="12" customHeight="1" x14ac:dyDescent="0.3">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ht="12" customHeight="1" x14ac:dyDescent="0.3">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ht="12" customHeight="1" x14ac:dyDescent="0.3">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ht="12" customHeight="1" x14ac:dyDescent="0.3">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ht="12" customHeight="1" x14ac:dyDescent="0.3">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ht="12" customHeight="1" x14ac:dyDescent="0.3">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ht="12" customHeight="1" x14ac:dyDescent="0.3">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ht="12" customHeight="1" x14ac:dyDescent="0.3">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ht="12" customHeight="1" x14ac:dyDescent="0.3">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ht="12" customHeight="1" x14ac:dyDescent="0.3">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ht="12" customHeight="1" x14ac:dyDescent="0.3">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ht="12" customHeight="1" x14ac:dyDescent="0.3">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ht="12" customHeight="1" x14ac:dyDescent="0.3">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ht="12" customHeight="1" x14ac:dyDescent="0.3">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ht="12" customHeight="1" x14ac:dyDescent="0.3">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ht="12" customHeight="1" x14ac:dyDescent="0.3">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ht="12" customHeight="1" x14ac:dyDescent="0.3">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ht="12" customHeight="1" x14ac:dyDescent="0.3">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ht="12" customHeight="1" x14ac:dyDescent="0.3">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ht="12" customHeight="1" x14ac:dyDescent="0.3">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ht="12" customHeight="1" x14ac:dyDescent="0.3">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ht="12" customHeight="1" x14ac:dyDescent="0.3">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ht="12" customHeight="1" x14ac:dyDescent="0.3">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ht="12" customHeight="1" x14ac:dyDescent="0.3">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ht="12" customHeight="1" x14ac:dyDescent="0.3">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ht="12" customHeight="1" x14ac:dyDescent="0.3">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ht="12" customHeight="1" x14ac:dyDescent="0.3">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ht="12" customHeight="1" x14ac:dyDescent="0.3">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ht="12" customHeight="1" x14ac:dyDescent="0.3">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ht="12" customHeight="1" x14ac:dyDescent="0.3">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ht="12" customHeight="1" x14ac:dyDescent="0.3">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ht="12" customHeight="1" x14ac:dyDescent="0.3">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ht="12" customHeight="1" x14ac:dyDescent="0.3">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ht="12" customHeight="1" x14ac:dyDescent="0.3">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ht="12" customHeight="1" x14ac:dyDescent="0.3">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ht="12" customHeight="1" x14ac:dyDescent="0.3">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ht="12" customHeight="1" x14ac:dyDescent="0.3">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ht="12" customHeight="1" x14ac:dyDescent="0.3">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ht="12" customHeight="1" x14ac:dyDescent="0.3">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ht="12" customHeight="1" x14ac:dyDescent="0.3">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ht="12" customHeight="1" x14ac:dyDescent="0.3">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ht="12" customHeight="1" x14ac:dyDescent="0.3">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ht="12" customHeight="1" x14ac:dyDescent="0.3">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ht="12" customHeight="1" x14ac:dyDescent="0.3">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ht="12" customHeight="1" x14ac:dyDescent="0.3">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ht="12" customHeight="1" x14ac:dyDescent="0.3">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ht="12" customHeight="1" x14ac:dyDescent="0.3">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ht="12" customHeight="1" x14ac:dyDescent="0.3">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ht="12" customHeight="1" x14ac:dyDescent="0.3">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ht="12" customHeight="1" x14ac:dyDescent="0.3">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ht="12" customHeight="1" x14ac:dyDescent="0.3">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ht="12" customHeight="1" x14ac:dyDescent="0.3">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ht="12" customHeight="1" x14ac:dyDescent="0.3">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ht="12" customHeight="1" x14ac:dyDescent="0.3">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ht="12" customHeight="1" x14ac:dyDescent="0.3">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ht="12" customHeight="1" x14ac:dyDescent="0.3">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ht="12" customHeight="1" x14ac:dyDescent="0.3">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ht="12" customHeight="1" x14ac:dyDescent="0.3">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ht="12" customHeight="1" x14ac:dyDescent="0.3">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ht="12" customHeight="1" x14ac:dyDescent="0.3">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ht="12" customHeight="1" x14ac:dyDescent="0.3">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ht="12" customHeight="1" x14ac:dyDescent="0.3">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ht="12" customHeight="1" x14ac:dyDescent="0.3">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ht="12" customHeight="1" x14ac:dyDescent="0.3">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ht="12" customHeight="1" x14ac:dyDescent="0.3">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ht="12" customHeight="1" x14ac:dyDescent="0.3">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ht="12" customHeight="1" x14ac:dyDescent="0.3">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ht="12" customHeight="1" x14ac:dyDescent="0.3">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ht="12" customHeight="1" x14ac:dyDescent="0.3">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ht="12" customHeight="1" x14ac:dyDescent="0.3">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ht="12" customHeight="1" x14ac:dyDescent="0.3">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ht="12" customHeight="1" x14ac:dyDescent="0.3">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ht="12" customHeight="1" x14ac:dyDescent="0.3">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ht="12" customHeight="1" x14ac:dyDescent="0.3">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ht="14.4" x14ac:dyDescent="0.3">
      <c r="C937" s="27"/>
    </row>
    <row r="938" spans="1:25" ht="14.4" x14ac:dyDescent="0.3">
      <c r="C938" s="27"/>
    </row>
    <row r="939" spans="1:25" ht="14.4" x14ac:dyDescent="0.3">
      <c r="C939" s="27"/>
    </row>
    <row r="940" spans="1:25" ht="14.4" x14ac:dyDescent="0.3">
      <c r="C940" s="27"/>
    </row>
    <row r="941" spans="1:25" ht="14.4" x14ac:dyDescent="0.3">
      <c r="C941" s="27"/>
    </row>
    <row r="942" spans="1:25" ht="14.4" x14ac:dyDescent="0.3">
      <c r="C942" s="27"/>
    </row>
    <row r="943" spans="1:25" ht="14.4" x14ac:dyDescent="0.3">
      <c r="C943" s="27"/>
    </row>
    <row r="944" spans="1:25" ht="14.4" x14ac:dyDescent="0.3">
      <c r="C944" s="27"/>
    </row>
    <row r="945" spans="3:3" ht="14.4" x14ac:dyDescent="0.3">
      <c r="C945" s="27"/>
    </row>
    <row r="946" spans="3:3" ht="14.4" x14ac:dyDescent="0.3">
      <c r="C946" s="27"/>
    </row>
    <row r="947" spans="3:3" ht="14.4" x14ac:dyDescent="0.3">
      <c r="C947" s="27"/>
    </row>
    <row r="948" spans="3:3" ht="14.4" x14ac:dyDescent="0.3">
      <c r="C948" s="27"/>
    </row>
    <row r="949" spans="3:3" ht="14.4" x14ac:dyDescent="0.3">
      <c r="C949" s="27"/>
    </row>
    <row r="950" spans="3:3" ht="14.4" x14ac:dyDescent="0.3">
      <c r="C950" s="27"/>
    </row>
    <row r="951" spans="3:3" ht="14.4" x14ac:dyDescent="0.3">
      <c r="C951" s="27"/>
    </row>
    <row r="952" spans="3:3" ht="14.4" x14ac:dyDescent="0.3">
      <c r="C952" s="27"/>
    </row>
    <row r="953" spans="3:3" ht="14.4" x14ac:dyDescent="0.3">
      <c r="C953" s="27"/>
    </row>
    <row r="954" spans="3:3" ht="14.4" x14ac:dyDescent="0.3">
      <c r="C954" s="27"/>
    </row>
    <row r="955" spans="3:3" ht="14.4" x14ac:dyDescent="0.3">
      <c r="C955" s="27"/>
    </row>
    <row r="956" spans="3:3" ht="14.4" x14ac:dyDescent="0.3">
      <c r="C956" s="27"/>
    </row>
    <row r="957" spans="3:3" ht="14.4" x14ac:dyDescent="0.3">
      <c r="C957" s="27"/>
    </row>
    <row r="958" spans="3:3" ht="14.4" x14ac:dyDescent="0.3">
      <c r="C958" s="27"/>
    </row>
    <row r="959" spans="3:3" ht="14.4" x14ac:dyDescent="0.3">
      <c r="C959" s="27"/>
    </row>
    <row r="960" spans="3:3" ht="14.4" x14ac:dyDescent="0.3">
      <c r="C960" s="27"/>
    </row>
    <row r="961" spans="3:3" ht="14.4" x14ac:dyDescent="0.3">
      <c r="C961" s="27"/>
    </row>
    <row r="962" spans="3:3" ht="14.4" x14ac:dyDescent="0.3">
      <c r="C962" s="27"/>
    </row>
    <row r="963" spans="3:3" ht="14.4" x14ac:dyDescent="0.3">
      <c r="C963" s="27"/>
    </row>
    <row r="964" spans="3:3" ht="14.4" x14ac:dyDescent="0.3">
      <c r="C964" s="27"/>
    </row>
    <row r="965" spans="3:3" ht="14.4" x14ac:dyDescent="0.3">
      <c r="C965" s="27"/>
    </row>
    <row r="966" spans="3:3" ht="14.4" x14ac:dyDescent="0.3">
      <c r="C966" s="27"/>
    </row>
    <row r="967" spans="3:3" ht="14.4" x14ac:dyDescent="0.3">
      <c r="C967" s="27"/>
    </row>
    <row r="968" spans="3:3" ht="14.4" x14ac:dyDescent="0.3">
      <c r="C968" s="27"/>
    </row>
    <row r="969" spans="3:3" ht="14.4" x14ac:dyDescent="0.3">
      <c r="C969" s="27"/>
    </row>
    <row r="970" spans="3:3" ht="14.4" x14ac:dyDescent="0.3">
      <c r="C970" s="27"/>
    </row>
    <row r="971" spans="3:3" ht="14.4" x14ac:dyDescent="0.3">
      <c r="C971" s="27"/>
    </row>
    <row r="972" spans="3:3" ht="14.4" x14ac:dyDescent="0.3">
      <c r="C972" s="27"/>
    </row>
    <row r="973" spans="3:3" ht="14.4" x14ac:dyDescent="0.3">
      <c r="C973" s="27"/>
    </row>
    <row r="974" spans="3:3" ht="14.4" x14ac:dyDescent="0.3">
      <c r="C974" s="27"/>
    </row>
    <row r="975" spans="3:3" ht="14.4" x14ac:dyDescent="0.3">
      <c r="C975" s="27"/>
    </row>
    <row r="976" spans="3:3" ht="14.4" x14ac:dyDescent="0.3">
      <c r="C976" s="27"/>
    </row>
    <row r="977" spans="3:3" ht="14.4" x14ac:dyDescent="0.3">
      <c r="C977" s="27"/>
    </row>
    <row r="978" spans="3:3" ht="14.4" x14ac:dyDescent="0.3">
      <c r="C978" s="27"/>
    </row>
    <row r="979" spans="3:3" ht="14.4" x14ac:dyDescent="0.3">
      <c r="C979" s="27"/>
    </row>
    <row r="980" spans="3:3" ht="14.4" x14ac:dyDescent="0.3">
      <c r="C980" s="27"/>
    </row>
    <row r="981" spans="3:3" ht="14.4" x14ac:dyDescent="0.3">
      <c r="C981" s="27"/>
    </row>
    <row r="982" spans="3:3" ht="14.4" x14ac:dyDescent="0.3">
      <c r="C982" s="27"/>
    </row>
    <row r="983" spans="3:3" ht="14.4" x14ac:dyDescent="0.3">
      <c r="C983" s="27"/>
    </row>
    <row r="984" spans="3:3" ht="14.4" x14ac:dyDescent="0.3">
      <c r="C984" s="27"/>
    </row>
    <row r="985" spans="3:3" ht="14.4" x14ac:dyDescent="0.3">
      <c r="C985" s="27"/>
    </row>
    <row r="986" spans="3:3" ht="14.4" x14ac:dyDescent="0.3">
      <c r="C986" s="27"/>
    </row>
    <row r="987" spans="3:3" ht="14.4" x14ac:dyDescent="0.3">
      <c r="C987" s="27"/>
    </row>
    <row r="988" spans="3:3" ht="14.4" x14ac:dyDescent="0.3">
      <c r="C988" s="27"/>
    </row>
    <row r="989" spans="3:3" ht="14.4" x14ac:dyDescent="0.3">
      <c r="C989" s="27"/>
    </row>
    <row r="990" spans="3:3" ht="14.4" x14ac:dyDescent="0.3">
      <c r="C990" s="27"/>
    </row>
    <row r="991" spans="3:3" ht="14.4" x14ac:dyDescent="0.3">
      <c r="C991" s="27"/>
    </row>
    <row r="992" spans="3:3" ht="14.4" x14ac:dyDescent="0.3">
      <c r="C992" s="27"/>
    </row>
    <row r="993" spans="3:3" ht="14.4" x14ac:dyDescent="0.3">
      <c r="C993" s="27"/>
    </row>
    <row r="994" spans="3:3" ht="14.4" x14ac:dyDescent="0.3">
      <c r="C994" s="27"/>
    </row>
    <row r="995" spans="3:3" ht="14.4" x14ac:dyDescent="0.3">
      <c r="C995" s="27"/>
    </row>
    <row r="996" spans="3:3" ht="14.4" x14ac:dyDescent="0.3">
      <c r="C996" s="27"/>
    </row>
    <row r="997" spans="3:3" ht="14.4" x14ac:dyDescent="0.3">
      <c r="C997" s="27"/>
    </row>
    <row r="998" spans="3:3" ht="14.4" x14ac:dyDescent="0.3">
      <c r="C998" s="27"/>
    </row>
    <row r="999" spans="3:3" ht="14.4" x14ac:dyDescent="0.3">
      <c r="C999" s="27"/>
    </row>
    <row r="1000" spans="3:3" ht="14.4" x14ac:dyDescent="0.3">
      <c r="C1000" s="27"/>
    </row>
  </sheetData>
  <mergeCells count="1">
    <mergeCell ref="A53:H53"/>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sheetPr>
  <dimension ref="A1:Z1001"/>
  <sheetViews>
    <sheetView showGridLines="0" topLeftCell="C1" workbookViewId="0">
      <selection activeCell="K16" sqref="K16"/>
    </sheetView>
  </sheetViews>
  <sheetFormatPr defaultColWidth="14.44140625" defaultRowHeight="15" customHeight="1" x14ac:dyDescent="0.3"/>
  <cols>
    <col min="1" max="1" width="36.5546875" hidden="1" customWidth="1"/>
    <col min="2" max="2" width="42.5546875" hidden="1" customWidth="1"/>
    <col min="3" max="3" width="49.6640625" customWidth="1"/>
    <col min="4" max="4" width="33.44140625" customWidth="1"/>
    <col min="5" max="16" width="16.88671875" customWidth="1"/>
    <col min="17" max="17" width="16.33203125" customWidth="1"/>
    <col min="18" max="19" width="12.5546875" customWidth="1"/>
    <col min="20" max="26" width="9.109375" customWidth="1"/>
  </cols>
  <sheetData>
    <row r="1" spans="1:26" ht="27.75" customHeight="1" x14ac:dyDescent="0.4">
      <c r="A1" s="49"/>
      <c r="B1" s="49"/>
      <c r="C1" s="50" t="s">
        <v>77</v>
      </c>
      <c r="D1" s="49"/>
      <c r="E1" s="51"/>
      <c r="F1" s="51"/>
      <c r="G1" s="51"/>
      <c r="H1" s="51"/>
      <c r="I1" s="51"/>
      <c r="J1" s="51"/>
      <c r="K1" s="51"/>
      <c r="L1" s="51"/>
      <c r="M1" s="51"/>
      <c r="N1" s="51"/>
      <c r="O1" s="51"/>
      <c r="P1" s="51"/>
      <c r="Q1" s="49"/>
      <c r="R1" s="49"/>
      <c r="S1" s="49"/>
      <c r="T1" s="49"/>
      <c r="U1" s="49"/>
      <c r="V1" s="49"/>
      <c r="W1" s="49"/>
      <c r="X1" s="49"/>
      <c r="Y1" s="49"/>
      <c r="Z1" s="49"/>
    </row>
    <row r="2" spans="1:26" ht="80.25" customHeight="1" x14ac:dyDescent="0.3">
      <c r="A2" s="6"/>
      <c r="B2" s="6"/>
      <c r="C2" s="225" t="s">
        <v>78</v>
      </c>
      <c r="D2" s="226"/>
      <c r="E2" s="226"/>
      <c r="F2" s="226"/>
      <c r="G2" s="226"/>
      <c r="H2" s="226"/>
      <c r="I2" s="226"/>
      <c r="J2" s="226"/>
      <c r="K2" s="227"/>
      <c r="L2" s="52"/>
      <c r="M2" s="52"/>
      <c r="N2" s="52"/>
      <c r="O2" s="52"/>
      <c r="P2" s="52"/>
      <c r="Q2" s="6"/>
      <c r="R2" s="6"/>
      <c r="S2" s="6"/>
      <c r="T2" s="6"/>
      <c r="U2" s="6"/>
      <c r="V2" s="6"/>
      <c r="W2" s="6"/>
      <c r="X2" s="6"/>
      <c r="Y2" s="6"/>
      <c r="Z2" s="6"/>
    </row>
    <row r="3" spans="1:26" ht="37.5" customHeight="1" x14ac:dyDescent="0.3">
      <c r="A3" s="6"/>
      <c r="B3" s="6"/>
      <c r="C3" s="228" t="s">
        <v>79</v>
      </c>
      <c r="D3" s="229"/>
      <c r="E3" s="229"/>
      <c r="F3" s="229"/>
      <c r="G3" s="229"/>
      <c r="H3" s="229"/>
      <c r="I3" s="229"/>
      <c r="J3" s="229"/>
      <c r="K3" s="230"/>
      <c r="L3" s="53"/>
      <c r="M3" s="52"/>
      <c r="N3" s="52"/>
      <c r="O3" s="52"/>
      <c r="P3" s="52"/>
      <c r="Q3" s="6"/>
      <c r="R3" s="6"/>
      <c r="S3" s="6"/>
      <c r="T3" s="6"/>
      <c r="U3" s="6"/>
      <c r="V3" s="6"/>
      <c r="W3" s="6"/>
      <c r="X3" s="6"/>
      <c r="Y3" s="6"/>
      <c r="Z3" s="6"/>
    </row>
    <row r="4" spans="1:26" ht="39" customHeight="1" x14ac:dyDescent="0.3">
      <c r="A4" s="6" t="s">
        <v>80</v>
      </c>
      <c r="B4" s="6">
        <v>0</v>
      </c>
      <c r="C4" s="54" t="s">
        <v>80</v>
      </c>
      <c r="D4" s="55"/>
      <c r="E4" s="54" t="s">
        <v>25</v>
      </c>
      <c r="F4" s="54" t="s">
        <v>26</v>
      </c>
      <c r="G4" s="54" t="s">
        <v>28</v>
      </c>
      <c r="H4" s="54" t="s">
        <v>29</v>
      </c>
      <c r="I4" s="54" t="s">
        <v>30</v>
      </c>
      <c r="J4" s="54" t="s">
        <v>31</v>
      </c>
      <c r="K4" s="54" t="s">
        <v>32</v>
      </c>
      <c r="L4" s="54" t="s">
        <v>33</v>
      </c>
      <c r="M4" s="54" t="s">
        <v>34</v>
      </c>
      <c r="N4" s="54" t="s">
        <v>35</v>
      </c>
      <c r="O4" s="54" t="s">
        <v>36</v>
      </c>
      <c r="P4" s="54" t="s">
        <v>37</v>
      </c>
      <c r="Q4" s="5"/>
      <c r="R4" s="6"/>
      <c r="S4" s="6"/>
      <c r="T4" s="6"/>
      <c r="U4" s="6"/>
      <c r="V4" s="6"/>
      <c r="W4" s="6"/>
      <c r="X4" s="6"/>
      <c r="Y4" s="6"/>
      <c r="Z4" s="6"/>
    </row>
    <row r="5" spans="1:26" ht="39" customHeight="1" x14ac:dyDescent="0.3">
      <c r="A5" s="4" t="s">
        <v>39</v>
      </c>
      <c r="B5" s="4" t="s">
        <v>41</v>
      </c>
      <c r="C5" s="56" t="s">
        <v>39</v>
      </c>
      <c r="D5" s="57" t="s">
        <v>41</v>
      </c>
      <c r="E5" s="57">
        <f>SUMIFS('CC Actuals'!E7:E20,'CC Actuals'!$B$7:$B20,'CC Actuals'!$B$7,'CC Actuals'!$A7:$A20,'CC Actuals'!$A$7)</f>
        <v>-8460389.8399999999</v>
      </c>
      <c r="F5" s="57">
        <f>SUMIFS('CC Actuals'!F7:F20,'CC Actuals'!$B$7:$B20,'CC Actuals'!$B$7,'CC Actuals'!$A7:$A20,'CC Actuals'!$A$7)</f>
        <v>-8149859.6999999993</v>
      </c>
      <c r="G5" s="57">
        <f>SUMIFS('CC Actuals'!G7:G20,'CC Actuals'!$B$7:$B20,'CC Actuals'!$B$7,'CC Actuals'!$A7:$A20,'CC Actuals'!$A$7)</f>
        <v>-7531701.29</v>
      </c>
      <c r="H5" s="57">
        <f>SUMIFS('CC Actuals'!H7:H20,'CC Actuals'!$B$7:$B20,'CC Actuals'!$B$7,'CC Actuals'!$A7:$A20,'CC Actuals'!$A$7)</f>
        <v>-7473771.8099999996</v>
      </c>
      <c r="I5" s="57">
        <f>SUMIFS('CC Actuals'!I7:I20,'CC Actuals'!$B$7:$B20,'CC Actuals'!$B$7,'CC Actuals'!$A7:$A20,'CC Actuals'!$A$7)</f>
        <v>-7892157.04</v>
      </c>
      <c r="J5" s="57">
        <f>SUMIFS('CC Actuals'!J7:J20,'CC Actuals'!$B$7:$B20,'CC Actuals'!$B$7,'CC Actuals'!$A7:$A20,'CC Actuals'!$A$7)</f>
        <v>-7699347.6500000004</v>
      </c>
      <c r="K5" s="57">
        <f>SUMIFS('CC Actuals'!K7:K20,'CC Actuals'!$B$7:$B20,'CC Actuals'!$B$7,'CC Actuals'!$A7:$A20,'CC Actuals'!$A$7)</f>
        <v>-11178158.369999999</v>
      </c>
      <c r="L5" s="57">
        <f>SUMIFS('CC Actuals'!L7:L20,'CC Actuals'!$B$7:$B20,'CC Actuals'!$B$7,'CC Actuals'!$A7:$A20,'CC Actuals'!$A$7)</f>
        <v>-9894599.1999999993</v>
      </c>
      <c r="M5" s="57">
        <f>SUMIFS('CC Actuals'!M7:M20,'CC Actuals'!$B$7:$B20,'CC Actuals'!$B$7,'CC Actuals'!$A7:$A20,'CC Actuals'!$A$7)</f>
        <v>-10434056.43</v>
      </c>
      <c r="N5" s="57">
        <f>SUMIFS('CC Actuals'!N7:N20,'CC Actuals'!$B$7:$B20,'CC Actuals'!$B$7,'CC Actuals'!$A7:$A20,'CC Actuals'!$A$7)</f>
        <v>-7635103.0900000008</v>
      </c>
      <c r="O5" s="57">
        <f>SUMIFS('CC Actuals'!O7:O20,'CC Actuals'!$B$7:$B20,'CC Actuals'!$B$7,'CC Actuals'!$A7:$A20,'CC Actuals'!$A$7)</f>
        <v>-7710730.1799999997</v>
      </c>
      <c r="P5" s="57">
        <f>SUMIFS('CC Actuals'!P7:P20,'CC Actuals'!$B$7:$B20,'CC Actuals'!$B$7,'CC Actuals'!$A7:$A20,'CC Actuals'!$A$7)</f>
        <v>-7415391.3399999999</v>
      </c>
      <c r="Q5" s="59"/>
      <c r="R5" s="4"/>
      <c r="S5" s="4"/>
      <c r="T5" s="4"/>
      <c r="U5" s="4"/>
      <c r="V5" s="4"/>
      <c r="W5" s="4"/>
      <c r="X5" s="4"/>
      <c r="Y5" s="4"/>
      <c r="Z5" s="4"/>
    </row>
    <row r="6" spans="1:26" ht="13.5" customHeight="1" x14ac:dyDescent="0.3">
      <c r="A6" s="4" t="s">
        <v>39</v>
      </c>
      <c r="B6" s="4" t="s">
        <v>81</v>
      </c>
      <c r="C6" s="56"/>
      <c r="D6" s="60" t="s">
        <v>81</v>
      </c>
      <c r="E6" s="61">
        <f>SUMIFS('CC Actuals'!E7:E20,'CC Actuals'!$B7:$B20,'CC Actuals'!$B15,'CC Actuals'!$A$7:$A$20,'CC Actuals'!$A7)</f>
        <v>35500.949999999997</v>
      </c>
      <c r="F6" s="61">
        <f>SUMIFS('CC Actuals'!F7:F20,'CC Actuals'!$B7:$B20,'CC Actuals'!$B15,'CC Actuals'!$A$7:$A$20,'CC Actuals'!$A7)</f>
        <v>24210.95</v>
      </c>
      <c r="G6" s="61">
        <f>SUMIFS('CC Actuals'!G7:G20,'CC Actuals'!$B7:$B20,'CC Actuals'!$B15,'CC Actuals'!$A$7:$A$20,'CC Actuals'!$A7)</f>
        <v>41241.32</v>
      </c>
      <c r="H6" s="61">
        <f>SUMIFS('CC Actuals'!H7:H20,'CC Actuals'!$B7:$B20,'CC Actuals'!$B15,'CC Actuals'!$A$7:$A$20,'CC Actuals'!$A7)</f>
        <v>26123</v>
      </c>
      <c r="I6" s="61">
        <f>SUMIFS('CC Actuals'!I7:I20,'CC Actuals'!$B7:$B20,'CC Actuals'!$B15,'CC Actuals'!$A$7:$A$20,'CC Actuals'!$A7)</f>
        <v>32233</v>
      </c>
      <c r="J6" s="61">
        <f>SUMIFS('CC Actuals'!J7:J20,'CC Actuals'!$B7:$B20,'CC Actuals'!$B15,'CC Actuals'!$A$7:$A$20,'CC Actuals'!$A7)</f>
        <v>31527</v>
      </c>
      <c r="K6" s="61">
        <f>SUMIFS('CC Actuals'!K7:K20,'CC Actuals'!$B7:$B20,'CC Actuals'!$B15,'CC Actuals'!$A$7:$A$20,'CC Actuals'!$A7)</f>
        <v>32471</v>
      </c>
      <c r="L6" s="61">
        <f>SUMIFS('CC Actuals'!L7:L20,'CC Actuals'!$B7:$B20,'CC Actuals'!$B15,'CC Actuals'!$A$7:$A$20,'CC Actuals'!$A7)</f>
        <v>35288</v>
      </c>
      <c r="M6" s="61">
        <f>SUMIFS('CC Actuals'!M7:M20,'CC Actuals'!$B7:$B20,'CC Actuals'!$B15,'CC Actuals'!$A$7:$A$20,'CC Actuals'!$A7)</f>
        <v>27349</v>
      </c>
      <c r="N6" s="61">
        <f>SUMIFS('CC Actuals'!N7:N20,'CC Actuals'!$B7:$B20,'CC Actuals'!$B15,'CC Actuals'!$A$7:$A$20,'CC Actuals'!$A7)</f>
        <v>27343</v>
      </c>
      <c r="O6" s="61">
        <f>SUMIFS('CC Actuals'!O7:O20,'CC Actuals'!$B7:$B20,'CC Actuals'!$B15,'CC Actuals'!$A$7:$A$20,'CC Actuals'!$A7)</f>
        <v>28172</v>
      </c>
      <c r="P6" s="61">
        <f>SUMIFS('CC Actuals'!P7:P20,'CC Actuals'!$B7:$B20,'CC Actuals'!$B15,'CC Actuals'!$A$7:$A$20,'CC Actuals'!$A7)</f>
        <v>33589</v>
      </c>
      <c r="Q6" s="59"/>
      <c r="R6" s="4"/>
      <c r="S6" s="4"/>
      <c r="T6" s="4"/>
      <c r="U6" s="4"/>
      <c r="V6" s="4"/>
      <c r="W6" s="4"/>
      <c r="X6" s="4"/>
      <c r="Y6" s="4"/>
      <c r="Z6" s="4"/>
    </row>
    <row r="7" spans="1:26" ht="13.5" customHeight="1" x14ac:dyDescent="0.3">
      <c r="A7" s="4" t="e">
        <v>#REF!</v>
      </c>
      <c r="B7" s="4" t="s">
        <v>82</v>
      </c>
      <c r="C7" s="62"/>
      <c r="D7" s="60" t="s">
        <v>82</v>
      </c>
      <c r="E7" s="61">
        <f>SUMIFS('CC Actuals'!E7:E20,'CC Actuals'!$B7:$B20,'CC Actuals'!$B17,'CC Actuals'!$A7:$A20,'CC Actuals'!$A7)</f>
        <v>19203.259999999998</v>
      </c>
      <c r="F7" s="61">
        <f>SUMIFS('CC Actuals'!F7:F20,'CC Actuals'!$B7:$B20,'CC Actuals'!$B17,'CC Actuals'!$A7:$A20,'CC Actuals'!$A7)</f>
        <v>31298.22</v>
      </c>
      <c r="G7" s="61">
        <f>SUMIFS('CC Actuals'!G7:G20,'CC Actuals'!$B7:$B20,'CC Actuals'!$B17,'CC Actuals'!$A7:$A20,'CC Actuals'!$A7)</f>
        <v>21242.74</v>
      </c>
      <c r="H7" s="61">
        <f>SUMIFS('CC Actuals'!H7:H20,'CC Actuals'!$B7:$B20,'CC Actuals'!$B17,'CC Actuals'!$A7:$A20,'CC Actuals'!$A7)</f>
        <v>25800</v>
      </c>
      <c r="I7" s="61">
        <f>SUMIFS('CC Actuals'!I7:I20,'CC Actuals'!$B7:$B20,'CC Actuals'!$B17,'CC Actuals'!$A7:$A20,'CC Actuals'!$A7)</f>
        <v>28652</v>
      </c>
      <c r="J7" s="61">
        <f>SUMIFS('CC Actuals'!J7:J20,'CC Actuals'!$B7:$B20,'CC Actuals'!$B17,'CC Actuals'!$A7:$A20,'CC Actuals'!$A7)</f>
        <v>31034</v>
      </c>
      <c r="K7" s="61">
        <f>SUMIFS('CC Actuals'!K7:K20,'CC Actuals'!$B7:$B20,'CC Actuals'!$B17,'CC Actuals'!$A7:$A20,'CC Actuals'!$A7)</f>
        <v>29518</v>
      </c>
      <c r="L7" s="61">
        <f>SUMIFS('CC Actuals'!L7:L20,'CC Actuals'!$B7:$B20,'CC Actuals'!$B17,'CC Actuals'!$A7:$A20,'CC Actuals'!$A7)</f>
        <v>28654</v>
      </c>
      <c r="M7" s="61">
        <f>SUMIFS('CC Actuals'!M7:M20,'CC Actuals'!$B7:$B20,'CC Actuals'!$B17,'CC Actuals'!$A7:$A20,'CC Actuals'!$A7)</f>
        <v>21938</v>
      </c>
      <c r="N7" s="61">
        <f>SUMIFS('CC Actuals'!N7:N20,'CC Actuals'!$B7:$B20,'CC Actuals'!$B17,'CC Actuals'!$A7:$A20,'CC Actuals'!$A7)</f>
        <v>30933</v>
      </c>
      <c r="O7" s="61">
        <f>SUMIFS('CC Actuals'!O7:O20,'CC Actuals'!$B7:$B20,'CC Actuals'!$B17,'CC Actuals'!$A7:$A20,'CC Actuals'!$A7)</f>
        <v>27132</v>
      </c>
      <c r="P7" s="61">
        <f>SUMIFS('CC Actuals'!P7:P20,'CC Actuals'!$B7:$B20,'CC Actuals'!$B17,'CC Actuals'!$A7:$A20,'CC Actuals'!$A7)</f>
        <v>29759</v>
      </c>
      <c r="Q7" s="59"/>
      <c r="R7" s="4"/>
      <c r="S7" s="4"/>
      <c r="T7" s="4"/>
      <c r="U7" s="4"/>
      <c r="V7" s="4"/>
      <c r="W7" s="4"/>
      <c r="X7" s="4"/>
      <c r="Y7" s="4"/>
      <c r="Z7" s="4"/>
    </row>
    <row r="8" spans="1:26" ht="12" customHeight="1" x14ac:dyDescent="0.3">
      <c r="A8" s="4" t="s">
        <v>58</v>
      </c>
      <c r="B8" s="4" t="s">
        <v>41</v>
      </c>
      <c r="C8" s="63" t="s">
        <v>58</v>
      </c>
      <c r="D8" s="64" t="s">
        <v>41</v>
      </c>
      <c r="E8" s="61">
        <f>SUMIFS('CC Actuals'!E21:E33,'CC Actuals'!$B$21:$B$33,'CC Actuals'!$B21,'CC Actuals'!$A$21:$A$33,'CC Actuals'!$A21)</f>
        <v>-19894012.739999998</v>
      </c>
      <c r="F8" s="61">
        <f>SUMIFS('CC Actuals'!F21:F33,'CC Actuals'!$B$21:$B$33,'CC Actuals'!$B21,'CC Actuals'!$A$21:$A$33,'CC Actuals'!$A21)</f>
        <v>-16863304.57</v>
      </c>
      <c r="G8" s="61">
        <f>SUMIFS('CC Actuals'!G21:G33,'CC Actuals'!$B$21:$B$33,'CC Actuals'!$B21,'CC Actuals'!$A$21:$A$33,'CC Actuals'!$A21)</f>
        <v>-18634437.710000001</v>
      </c>
      <c r="H8" s="61">
        <f>SUMIFS('CC Actuals'!H21:H33,'CC Actuals'!$B$21:$B$33,'CC Actuals'!$B21,'CC Actuals'!$A$21:$A$33,'CC Actuals'!$A21)</f>
        <v>-17531805.759999998</v>
      </c>
      <c r="I8" s="61">
        <f>SUMIFS('CC Actuals'!I21:I33,'CC Actuals'!$B$21:$B$33,'CC Actuals'!$B21,'CC Actuals'!$A$21:$A$33,'CC Actuals'!$A21)</f>
        <v>-16086473.6</v>
      </c>
      <c r="J8" s="61">
        <f>SUMIFS('CC Actuals'!J21:J33,'CC Actuals'!$B$21:$B$33,'CC Actuals'!$B21,'CC Actuals'!$A$21:$A$33,'CC Actuals'!$A21)</f>
        <v>-17992774.75</v>
      </c>
      <c r="K8" s="61">
        <f>SUMIFS('CC Actuals'!K21:K33,'CC Actuals'!$B$21:$B$33,'CC Actuals'!$B21,'CC Actuals'!$A$21:$A$33,'CC Actuals'!$A21)</f>
        <v>-25540140.41</v>
      </c>
      <c r="L8" s="61">
        <f>SUMIFS('CC Actuals'!L21:L33,'CC Actuals'!$B$21:$B$33,'CC Actuals'!$B21,'CC Actuals'!$A$21:$A$33,'CC Actuals'!$A21)</f>
        <v>-23695398.210000001</v>
      </c>
      <c r="M8" s="61">
        <f>SUMIFS('CC Actuals'!M21:M33,'CC Actuals'!$B$21:$B$33,'CC Actuals'!$B21,'CC Actuals'!$A$21:$A$33,'CC Actuals'!$A21)</f>
        <v>-22536666.82</v>
      </c>
      <c r="N8" s="61">
        <f>SUMIFS('CC Actuals'!N21:N33,'CC Actuals'!$B$21:$B$33,'CC Actuals'!$B21,'CC Actuals'!$A$21:$A$33,'CC Actuals'!$A21)</f>
        <v>-18635306.310000002</v>
      </c>
      <c r="O8" s="61">
        <f>SUMIFS('CC Actuals'!O21:O33,'CC Actuals'!$B$21:$B$33,'CC Actuals'!$B21,'CC Actuals'!$A$21:$A$33,'CC Actuals'!$A21)</f>
        <v>-17104640.780000001</v>
      </c>
      <c r="P8" s="61">
        <f>SUMIFS('CC Actuals'!P21:P33,'CC Actuals'!$B$21:$B$33,'CC Actuals'!$B21,'CC Actuals'!$A$21:$A$33,'CC Actuals'!$A21)</f>
        <v>-18482607.449999999</v>
      </c>
      <c r="Q8" s="59"/>
      <c r="R8" s="4"/>
      <c r="S8" s="4"/>
      <c r="T8" s="4"/>
      <c r="U8" s="4"/>
      <c r="V8" s="4"/>
      <c r="W8" s="4"/>
      <c r="X8" s="4"/>
      <c r="Y8" s="4"/>
      <c r="Z8" s="4"/>
    </row>
    <row r="9" spans="1:26" ht="13.5" customHeight="1" x14ac:dyDescent="0.3">
      <c r="A9" s="4" t="s">
        <v>58</v>
      </c>
      <c r="B9" s="4" t="s">
        <v>81</v>
      </c>
      <c r="C9" s="62"/>
      <c r="D9" s="60" t="s">
        <v>81</v>
      </c>
      <c r="E9" s="61">
        <f>SUMIFS('CC Actuals'!E21:E33,'CC Actuals'!$B$21:$B$33,'CC Actuals'!$B26,'CC Actuals'!$A$21:$A$33,'CC Actuals'!$A21)</f>
        <v>686673.01</v>
      </c>
      <c r="F9" s="61">
        <f>SUMIFS('CC Actuals'!F21:F33,'CC Actuals'!$B$21:$B$33,'CC Actuals'!$B26,'CC Actuals'!$A$21:$A$33,'CC Actuals'!$A21)</f>
        <v>867081.49</v>
      </c>
      <c r="G9" s="61">
        <f>SUMIFS('CC Actuals'!G21:G33,'CC Actuals'!$B$21:$B$33,'CC Actuals'!$B26,'CC Actuals'!$A$21:$A$33,'CC Actuals'!$A21)</f>
        <v>6727.15</v>
      </c>
      <c r="H9" s="61">
        <f>SUMIFS('CC Actuals'!H21:H33,'CC Actuals'!$B$21:$B$33,'CC Actuals'!$B26,'CC Actuals'!$A$21:$A$33,'CC Actuals'!$A21)</f>
        <v>401.530000000006</v>
      </c>
      <c r="I9" s="61">
        <f>SUMIFS('CC Actuals'!I21:I33,'CC Actuals'!$B$21:$B$33,'CC Actuals'!$B26,'CC Actuals'!$A$21:$A$33,'CC Actuals'!$A21)</f>
        <v>144797.4</v>
      </c>
      <c r="J9" s="61">
        <f>SUMIFS('CC Actuals'!J21:J33,'CC Actuals'!$B$21:$B$33,'CC Actuals'!$B26,'CC Actuals'!$A$21:$A$33,'CC Actuals'!$A21)</f>
        <v>652415.07999999996</v>
      </c>
      <c r="K9" s="61">
        <f>SUMIFS('CC Actuals'!K21:K33,'CC Actuals'!$B$21:$B$33,'CC Actuals'!$B26,'CC Actuals'!$A$21:$A$33,'CC Actuals'!$A21)</f>
        <v>27790.66</v>
      </c>
      <c r="L9" s="61">
        <f>SUMIFS('CC Actuals'!L21:L33,'CC Actuals'!$B$21:$B$33,'CC Actuals'!$B26,'CC Actuals'!$A$21:$A$33,'CC Actuals'!$A21)</f>
        <v>507467.89</v>
      </c>
      <c r="M9" s="61">
        <f>SUMIFS('CC Actuals'!M21:M33,'CC Actuals'!$B$21:$B$33,'CC Actuals'!$B26,'CC Actuals'!$A$21:$A$33,'CC Actuals'!$A21)</f>
        <v>241353.12</v>
      </c>
      <c r="N9" s="61">
        <f>SUMIFS('CC Actuals'!N21:N33,'CC Actuals'!$B$21:$B$33,'CC Actuals'!$B26,'CC Actuals'!$A$21:$A$33,'CC Actuals'!$A21)</f>
        <v>95261.1</v>
      </c>
      <c r="O9" s="61">
        <f>SUMIFS('CC Actuals'!O21:O33,'CC Actuals'!$B$21:$B$33,'CC Actuals'!$B26,'CC Actuals'!$A$21:$A$33,'CC Actuals'!$A21)</f>
        <v>197723.18</v>
      </c>
      <c r="P9" s="61">
        <f>SUMIFS('CC Actuals'!P21:P33,'CC Actuals'!$B$21:$B$33,'CC Actuals'!$B26,'CC Actuals'!$A$21:$A$33,'CC Actuals'!$A21)</f>
        <v>175247.34</v>
      </c>
      <c r="Q9" s="59"/>
      <c r="R9" s="4"/>
      <c r="S9" s="4"/>
      <c r="T9" s="4"/>
      <c r="U9" s="4"/>
      <c r="V9" s="4"/>
      <c r="W9" s="4"/>
      <c r="X9" s="4"/>
      <c r="Y9" s="4"/>
      <c r="Z9" s="4"/>
    </row>
    <row r="10" spans="1:26" ht="13.5" customHeight="1" x14ac:dyDescent="0.3">
      <c r="A10" s="4" t="e">
        <v>#REF!</v>
      </c>
      <c r="B10" s="4" t="s">
        <v>82</v>
      </c>
      <c r="C10" s="62"/>
      <c r="D10" s="60" t="s">
        <v>82</v>
      </c>
      <c r="E10" s="61">
        <f>SUMIFS('CC Actuals'!E21:E33,'CC Actuals'!$B$21:$B$33,'CC Actuals'!$B29,'CC Actuals'!$A$21:$A$33,'CC Actuals'!$A21)</f>
        <v>241931.03000000003</v>
      </c>
      <c r="F10" s="61">
        <f>SUMIFS('CC Actuals'!F21:F33,'CC Actuals'!$B$21:$B$33,'CC Actuals'!$B29,'CC Actuals'!$A$21:$A$33,'CC Actuals'!$A21)</f>
        <v>228177.66</v>
      </c>
      <c r="G10" s="61">
        <f>SUMIFS('CC Actuals'!G21:G33,'CC Actuals'!$B$21:$B$33,'CC Actuals'!$B29,'CC Actuals'!$A$21:$A$33,'CC Actuals'!$A21)</f>
        <v>362088.43</v>
      </c>
      <c r="H10" s="61">
        <f>SUMIFS('CC Actuals'!H21:H33,'CC Actuals'!$B$21:$B$33,'CC Actuals'!$B29,'CC Actuals'!$A$21:$A$33,'CC Actuals'!$A21)</f>
        <v>211688.28</v>
      </c>
      <c r="I10" s="61">
        <f>SUMIFS('CC Actuals'!I21:I33,'CC Actuals'!$B$21:$B$33,'CC Actuals'!$B29,'CC Actuals'!$A$21:$A$33,'CC Actuals'!$A21)</f>
        <v>237346.23</v>
      </c>
      <c r="J10" s="61">
        <f>SUMIFS('CC Actuals'!J21:J33,'CC Actuals'!$B$21:$B$33,'CC Actuals'!$B29,'CC Actuals'!$A$21:$A$33,'CC Actuals'!$A21)</f>
        <v>293131.57</v>
      </c>
      <c r="K10" s="61">
        <f>SUMIFS('CC Actuals'!K21:K33,'CC Actuals'!$B$21:$B$33,'CC Actuals'!$B29,'CC Actuals'!$A$21:$A$33,'CC Actuals'!$A21)</f>
        <v>335872.34</v>
      </c>
      <c r="L10" s="61">
        <f>SUMIFS('CC Actuals'!L21:L33,'CC Actuals'!$B$21:$B$33,'CC Actuals'!$B29,'CC Actuals'!$A$21:$A$33,'CC Actuals'!$A21)</f>
        <v>333612.56</v>
      </c>
      <c r="M10" s="61">
        <f>SUMIFS('CC Actuals'!M21:M33,'CC Actuals'!$B$21:$B$33,'CC Actuals'!$B29,'CC Actuals'!$A$21:$A$33,'CC Actuals'!$A21)</f>
        <v>288580.33</v>
      </c>
      <c r="N10" s="61">
        <f>SUMIFS('CC Actuals'!N21:N33,'CC Actuals'!$B$21:$B$33,'CC Actuals'!$B29,'CC Actuals'!$A$21:$A$33,'CC Actuals'!$A21)</f>
        <v>270114.8</v>
      </c>
      <c r="O10" s="61">
        <f>SUMIFS('CC Actuals'!O21:O33,'CC Actuals'!$B$21:$B$33,'CC Actuals'!$B29,'CC Actuals'!$A$21:$A$33,'CC Actuals'!$A21)</f>
        <v>279543.5</v>
      </c>
      <c r="P10" s="61">
        <f>SUMIFS('CC Actuals'!P21:P33,'CC Actuals'!$B$21:$B$33,'CC Actuals'!$B29,'CC Actuals'!$A$21:$A$33,'CC Actuals'!$A21)</f>
        <v>423607.52</v>
      </c>
      <c r="Q10" s="59"/>
      <c r="R10" s="4"/>
      <c r="S10" s="4"/>
      <c r="T10" s="4"/>
      <c r="U10" s="4"/>
      <c r="V10" s="4"/>
      <c r="W10" s="4"/>
      <c r="X10" s="4"/>
      <c r="Y10" s="4"/>
      <c r="Z10" s="4"/>
    </row>
    <row r="11" spans="1:26" ht="13.5" customHeight="1" x14ac:dyDescent="0.3">
      <c r="A11" s="4" t="s">
        <v>83</v>
      </c>
      <c r="B11" s="4" t="s">
        <v>41</v>
      </c>
      <c r="C11" s="63" t="s">
        <v>83</v>
      </c>
      <c r="D11" s="64" t="s">
        <v>41</v>
      </c>
      <c r="E11" s="61">
        <f>SUM(E5,E8)</f>
        <v>-28354402.579999998</v>
      </c>
      <c r="F11" s="61">
        <f t="shared" ref="F11:P11" si="0">SUM(F5,F8)</f>
        <v>-25013164.27</v>
      </c>
      <c r="G11" s="61">
        <f t="shared" si="0"/>
        <v>-26166139</v>
      </c>
      <c r="H11" s="61">
        <f t="shared" si="0"/>
        <v>-25005577.569999997</v>
      </c>
      <c r="I11" s="61">
        <f t="shared" si="0"/>
        <v>-23978630.640000001</v>
      </c>
      <c r="J11" s="61">
        <f t="shared" si="0"/>
        <v>-25692122.399999999</v>
      </c>
      <c r="K11" s="61">
        <f t="shared" si="0"/>
        <v>-36718298.780000001</v>
      </c>
      <c r="L11" s="61">
        <f t="shared" si="0"/>
        <v>-33589997.409999996</v>
      </c>
      <c r="M11" s="61">
        <f t="shared" si="0"/>
        <v>-32970723.25</v>
      </c>
      <c r="N11" s="61">
        <f t="shared" si="0"/>
        <v>-26270409.400000002</v>
      </c>
      <c r="O11" s="61">
        <f t="shared" si="0"/>
        <v>-24815370.960000001</v>
      </c>
      <c r="P11" s="61">
        <f t="shared" si="0"/>
        <v>-25897998.789999999</v>
      </c>
      <c r="Q11" s="59"/>
      <c r="R11" s="4"/>
      <c r="S11" s="4"/>
      <c r="T11" s="4"/>
      <c r="U11" s="4"/>
      <c r="V11" s="4"/>
      <c r="W11" s="4"/>
      <c r="X11" s="4"/>
      <c r="Y11" s="4"/>
      <c r="Z11" s="4"/>
    </row>
    <row r="12" spans="1:26" ht="13.5" customHeight="1" x14ac:dyDescent="0.3">
      <c r="A12" s="4" t="s">
        <v>83</v>
      </c>
      <c r="B12" s="4" t="s">
        <v>81</v>
      </c>
      <c r="C12" s="62"/>
      <c r="D12" s="64" t="s">
        <v>81</v>
      </c>
      <c r="E12" s="61">
        <f>SUM(E6,E9)</f>
        <v>722173.96</v>
      </c>
      <c r="F12" s="61">
        <f t="shared" ref="F12:P12" si="1">SUM(F6,F9)</f>
        <v>891292.44</v>
      </c>
      <c r="G12" s="61">
        <f t="shared" si="1"/>
        <v>47968.47</v>
      </c>
      <c r="H12" s="61">
        <f t="shared" si="1"/>
        <v>26524.530000000006</v>
      </c>
      <c r="I12" s="61">
        <f t="shared" si="1"/>
        <v>177030.39999999999</v>
      </c>
      <c r="J12" s="61">
        <f t="shared" si="1"/>
        <v>683942.08</v>
      </c>
      <c r="K12" s="61">
        <f t="shared" si="1"/>
        <v>60261.66</v>
      </c>
      <c r="L12" s="61">
        <f t="shared" si="1"/>
        <v>542755.89</v>
      </c>
      <c r="M12" s="61">
        <f t="shared" si="1"/>
        <v>268702.12</v>
      </c>
      <c r="N12" s="61">
        <f t="shared" si="1"/>
        <v>122604.1</v>
      </c>
      <c r="O12" s="61">
        <f t="shared" si="1"/>
        <v>225895.18</v>
      </c>
      <c r="P12" s="61">
        <f t="shared" si="1"/>
        <v>208836.34</v>
      </c>
      <c r="Q12" s="59"/>
      <c r="R12" s="4"/>
      <c r="S12" s="4"/>
      <c r="T12" s="4"/>
      <c r="U12" s="4"/>
      <c r="V12" s="4"/>
      <c r="W12" s="4"/>
      <c r="X12" s="4"/>
      <c r="Y12" s="4"/>
      <c r="Z12" s="4"/>
    </row>
    <row r="13" spans="1:26" ht="13.5" customHeight="1" x14ac:dyDescent="0.3">
      <c r="A13" s="4" t="e">
        <v>#REF!</v>
      </c>
      <c r="B13" s="4" t="s">
        <v>82</v>
      </c>
      <c r="C13" s="62"/>
      <c r="D13" s="64" t="s">
        <v>82</v>
      </c>
      <c r="E13" s="61">
        <f>SUM(E7,E10)</f>
        <v>261134.29000000004</v>
      </c>
      <c r="F13" s="61">
        <f t="shared" ref="F13:P13" si="2">SUM(F7,F10)</f>
        <v>259475.88</v>
      </c>
      <c r="G13" s="61">
        <f t="shared" si="2"/>
        <v>383331.17</v>
      </c>
      <c r="H13" s="61">
        <f t="shared" si="2"/>
        <v>237488.28</v>
      </c>
      <c r="I13" s="61">
        <f t="shared" si="2"/>
        <v>265998.23</v>
      </c>
      <c r="J13" s="61">
        <f t="shared" si="2"/>
        <v>324165.57</v>
      </c>
      <c r="K13" s="61">
        <f t="shared" si="2"/>
        <v>365390.34</v>
      </c>
      <c r="L13" s="61">
        <f t="shared" si="2"/>
        <v>362266.56</v>
      </c>
      <c r="M13" s="61">
        <f t="shared" si="2"/>
        <v>310518.33</v>
      </c>
      <c r="N13" s="61">
        <f t="shared" si="2"/>
        <v>301047.8</v>
      </c>
      <c r="O13" s="61">
        <f t="shared" si="2"/>
        <v>306675.5</v>
      </c>
      <c r="P13" s="61">
        <f t="shared" si="2"/>
        <v>453366.52</v>
      </c>
      <c r="Q13" s="59"/>
      <c r="R13" s="4"/>
      <c r="S13" s="4"/>
      <c r="T13" s="4"/>
      <c r="U13" s="4"/>
      <c r="V13" s="4"/>
      <c r="W13" s="4"/>
      <c r="X13" s="4"/>
      <c r="Y13" s="4"/>
      <c r="Z13" s="4"/>
    </row>
    <row r="14" spans="1:26" ht="13.5" customHeight="1" thickBot="1" x14ac:dyDescent="0.35">
      <c r="A14" s="4" t="s">
        <v>84</v>
      </c>
      <c r="B14" s="4" t="s">
        <v>41</v>
      </c>
      <c r="C14" s="63" t="s">
        <v>84</v>
      </c>
      <c r="D14" s="64" t="s">
        <v>41</v>
      </c>
      <c r="E14" s="61">
        <f>SUMIFS('CC Actuals'!E34:E51,'CC Actuals'!$B34:$B51,'CC Actuals'!$B34,'CC Actuals'!$A34:$A51,'CC Actuals'!$A34)</f>
        <v>-14823183.890000001</v>
      </c>
      <c r="F14" s="61">
        <f>SUMIFS('CC Actuals'!F34:F51,'CC Actuals'!$B34:$B51,'CC Actuals'!$B34,'CC Actuals'!$A34:$A51,'CC Actuals'!$A34)</f>
        <v>-16339448.65</v>
      </c>
      <c r="G14" s="61">
        <f>SUMIFS('CC Actuals'!G34:G51,'CC Actuals'!$B34:$B51,'CC Actuals'!$B34,'CC Actuals'!$A34:$A51,'CC Actuals'!$A34)</f>
        <v>-14895162.68</v>
      </c>
      <c r="H14" s="61">
        <f>SUMIFS('CC Actuals'!H34:H51,'CC Actuals'!$B34:$B51,'CC Actuals'!$B34,'CC Actuals'!$A34:$A51,'CC Actuals'!$A34)</f>
        <v>-12698823.350000001</v>
      </c>
      <c r="I14" s="61">
        <f>SUMIFS('CC Actuals'!I34:I51,'CC Actuals'!$B34:$B51,'CC Actuals'!$B34,'CC Actuals'!$A34:$A51,'CC Actuals'!$A34)</f>
        <v>-14008587.450000001</v>
      </c>
      <c r="J14" s="61">
        <f>SUMIFS('CC Actuals'!J34:J51,'CC Actuals'!$B34:$B51,'CC Actuals'!$B34,'CC Actuals'!$A34:$A51,'CC Actuals'!$A34)</f>
        <v>-12192418.84</v>
      </c>
      <c r="K14" s="61">
        <f>SUMIFS('CC Actuals'!K34:K51,'CC Actuals'!$B34:$B51,'CC Actuals'!$B34,'CC Actuals'!$A34:$A51,'CC Actuals'!$A34)</f>
        <v>-17974980.299999997</v>
      </c>
      <c r="L14" s="61">
        <f>SUMIFS('CC Actuals'!L34:L51,'CC Actuals'!$B34:$B51,'CC Actuals'!$B34,'CC Actuals'!$A34:$A51,'CC Actuals'!$A34)</f>
        <v>-17248286.52</v>
      </c>
      <c r="M14" s="61">
        <f>SUMIFS('CC Actuals'!M34:M51,'CC Actuals'!$B34:$B51,'CC Actuals'!$B34,'CC Actuals'!$A34:$A51,'CC Actuals'!$A34)</f>
        <v>-17157766.699999999</v>
      </c>
      <c r="N14" s="61">
        <f>SUMIFS('CC Actuals'!N34:N51,'CC Actuals'!$B34:$B51,'CC Actuals'!$B34,'CC Actuals'!$A34:$A51,'CC Actuals'!$A34)</f>
        <v>-17481320.02</v>
      </c>
      <c r="O14" s="61">
        <f>SUMIFS('CC Actuals'!O34:O51,'CC Actuals'!$B34:$B51,'CC Actuals'!$B34,'CC Actuals'!$A34:$A51,'CC Actuals'!$A34)</f>
        <v>-17365877.739999998</v>
      </c>
      <c r="P14" s="61">
        <f>SUMIFS('CC Actuals'!P34:P51,'CC Actuals'!$B34:$B51,'CC Actuals'!$B34,'CC Actuals'!$A34:$A51,'CC Actuals'!$A34)</f>
        <v>-18008731.18</v>
      </c>
      <c r="Q14" s="59"/>
      <c r="R14" s="4"/>
      <c r="S14" s="4"/>
      <c r="T14" s="4"/>
      <c r="U14" s="4"/>
      <c r="V14" s="4"/>
      <c r="W14" s="4"/>
      <c r="X14" s="4"/>
      <c r="Y14" s="4"/>
      <c r="Z14" s="4"/>
    </row>
    <row r="15" spans="1:26" ht="13.5" customHeight="1" x14ac:dyDescent="0.3">
      <c r="A15" s="4" t="s">
        <v>84</v>
      </c>
      <c r="B15" s="4" t="s">
        <v>81</v>
      </c>
      <c r="C15" s="65"/>
      <c r="D15" s="66" t="s">
        <v>81</v>
      </c>
      <c r="E15" s="65">
        <f>SUMIFS('CC Actuals'!E34:E51,'CC Actuals'!$B34:$B51,'CC Actuals'!$B43,'CC Actuals'!$A34:$A51,'CC Actuals'!$A34)</f>
        <v>125993.22</v>
      </c>
      <c r="F15" s="65">
        <f>SUMIFS('CC Actuals'!F34:F51,'CC Actuals'!$B34:$B51,'CC Actuals'!$B43,'CC Actuals'!$A34:$A51,'CC Actuals'!$A34)</f>
        <v>75075.8</v>
      </c>
      <c r="G15" s="65">
        <f>SUMIFS('CC Actuals'!G34:G51,'CC Actuals'!$B34:$B51,'CC Actuals'!$B43,'CC Actuals'!$A34:$A51,'CC Actuals'!$A34)</f>
        <v>44153.440000000002</v>
      </c>
      <c r="H15" s="65">
        <f>SUMIFS('CC Actuals'!H34:H51,'CC Actuals'!$B34:$B51,'CC Actuals'!$B43,'CC Actuals'!$A34:$A51,'CC Actuals'!$A34)</f>
        <v>71345.01999999999</v>
      </c>
      <c r="I15" s="65">
        <f>SUMIFS('CC Actuals'!I34:I51,'CC Actuals'!$B34:$B51,'CC Actuals'!$B43,'CC Actuals'!$A34:$A51,'CC Actuals'!$A34)</f>
        <v>-20479.969999999998</v>
      </c>
      <c r="J15" s="65">
        <f>SUMIFS('CC Actuals'!J34:J51,'CC Actuals'!$B34:$B51,'CC Actuals'!$B43,'CC Actuals'!$A34:$A51,'CC Actuals'!$A34)</f>
        <v>9632.59</v>
      </c>
      <c r="K15" s="65">
        <f>SUMIFS('CC Actuals'!K34:K51,'CC Actuals'!$B34:$B51,'CC Actuals'!$B43,'CC Actuals'!$A34:$A51,'CC Actuals'!$A34)</f>
        <v>476546.05</v>
      </c>
      <c r="L15" s="65">
        <f>SUMIFS('CC Actuals'!L34:L51,'CC Actuals'!$B34:$B51,'CC Actuals'!$B43,'CC Actuals'!$A34:$A51,'CC Actuals'!$A34)</f>
        <v>464219.42</v>
      </c>
      <c r="M15" s="65">
        <f>SUMIFS('CC Actuals'!M34:M51,'CC Actuals'!$B34:$B51,'CC Actuals'!$B43,'CC Actuals'!$A34:$A51,'CC Actuals'!$A34)</f>
        <v>221113.88999999998</v>
      </c>
      <c r="N15" s="65">
        <f>SUMIFS('CC Actuals'!N34:N51,'CC Actuals'!$B34:$B51,'CC Actuals'!$B43,'CC Actuals'!$A34:$A51,'CC Actuals'!$A34)</f>
        <v>224277.79</v>
      </c>
      <c r="O15" s="65">
        <f>SUMIFS('CC Actuals'!O34:O51,'CC Actuals'!$B34:$B51,'CC Actuals'!$B43,'CC Actuals'!$A34:$A51,'CC Actuals'!$A34)</f>
        <v>263709.95</v>
      </c>
      <c r="P15" s="65">
        <f>SUMIFS('CC Actuals'!P34:P51,'CC Actuals'!$B34:$B51,'CC Actuals'!$B43,'CC Actuals'!$A34:$A51,'CC Actuals'!$A34)</f>
        <v>-77601.91</v>
      </c>
      <c r="Q15" s="59"/>
      <c r="R15" s="4"/>
      <c r="S15" s="4"/>
      <c r="T15" s="4"/>
      <c r="U15" s="4"/>
      <c r="V15" s="4"/>
      <c r="W15" s="4"/>
      <c r="X15" s="4"/>
      <c r="Y15" s="4"/>
      <c r="Z15" s="4"/>
    </row>
    <row r="16" spans="1:26" ht="13.5" customHeight="1" x14ac:dyDescent="0.3">
      <c r="A16" s="4" t="e">
        <v>#REF!</v>
      </c>
      <c r="B16" s="4" t="s">
        <v>82</v>
      </c>
      <c r="C16" s="61"/>
      <c r="D16" s="60" t="s">
        <v>82</v>
      </c>
      <c r="E16" s="61">
        <f>SUMIFS('CC Actuals'!E34:E51,'CC Actuals'!$B34:$B51,'CC Actuals'!$B47,'CC Actuals'!$A34:$A51,'CC Actuals'!$A34)</f>
        <v>855.07000000000016</v>
      </c>
      <c r="F16" s="61">
        <f>SUMIFS('CC Actuals'!F34:F51,'CC Actuals'!$B34:$B51,'CC Actuals'!$B47,'CC Actuals'!$A34:$A51,'CC Actuals'!$A34)</f>
        <v>8643.11</v>
      </c>
      <c r="G16" s="61">
        <f>SUMIFS('CC Actuals'!G34:G51,'CC Actuals'!$B34:$B51,'CC Actuals'!$B47,'CC Actuals'!$A34:$A51,'CC Actuals'!$A34)</f>
        <v>7004.54</v>
      </c>
      <c r="H16" s="61">
        <f>SUMIFS('CC Actuals'!H34:H51,'CC Actuals'!$B34:$B51,'CC Actuals'!$B47,'CC Actuals'!$A34:$A51,'CC Actuals'!$A34)</f>
        <v>-4277.2699999999986</v>
      </c>
      <c r="I16" s="61">
        <f>SUMIFS('CC Actuals'!I34:I51,'CC Actuals'!$B34:$B51,'CC Actuals'!$B47,'CC Actuals'!$A34:$A51,'CC Actuals'!$A34)</f>
        <v>9314.75</v>
      </c>
      <c r="J16" s="61">
        <f>SUMIFS('CC Actuals'!J34:J51,'CC Actuals'!$B34:$B51,'CC Actuals'!$B47,'CC Actuals'!$A34:$A51,'CC Actuals'!$A34)</f>
        <v>8194.59</v>
      </c>
      <c r="K16" s="61">
        <f>SUMIFS('CC Actuals'!K34:K51,'CC Actuals'!$B34:$B51,'CC Actuals'!$B47,'CC Actuals'!$A34:$A51,'CC Actuals'!$A34)</f>
        <v>12985.24</v>
      </c>
      <c r="L16" s="61">
        <f>SUMIFS('CC Actuals'!L34:L51,'CC Actuals'!$B34:$B51,'CC Actuals'!$B47,'CC Actuals'!$A34:$A51,'CC Actuals'!$A34)</f>
        <v>8327.32</v>
      </c>
      <c r="M16" s="61">
        <f>SUMIFS('CC Actuals'!M34:M51,'CC Actuals'!$B34:$B51,'CC Actuals'!$B47,'CC Actuals'!$A34:$A51,'CC Actuals'!$A34)</f>
        <v>12745.36</v>
      </c>
      <c r="N16" s="61">
        <f>SUMIFS('CC Actuals'!N34:N51,'CC Actuals'!$B34:$B51,'CC Actuals'!$B47,'CC Actuals'!$A34:$A51,'CC Actuals'!$A34)</f>
        <v>7073.15</v>
      </c>
      <c r="O16" s="61">
        <f>SUMIFS('CC Actuals'!O34:O51,'CC Actuals'!$B34:$B51,'CC Actuals'!$B47,'CC Actuals'!$A34:$A51,'CC Actuals'!$A34)</f>
        <v>8678.7800000000007</v>
      </c>
      <c r="P16" s="61">
        <f>SUMIFS('CC Actuals'!P34:P51,'CC Actuals'!$B34:$B51,'CC Actuals'!$B47,'CC Actuals'!$A34:$A51,'CC Actuals'!$A34)</f>
        <v>12419.05</v>
      </c>
      <c r="Q16" s="59"/>
      <c r="R16" s="4"/>
      <c r="S16" s="4"/>
      <c r="T16" s="4"/>
      <c r="U16" s="4"/>
      <c r="V16" s="4"/>
      <c r="W16" s="4"/>
      <c r="X16" s="4"/>
      <c r="Y16" s="4"/>
      <c r="Z16" s="4"/>
    </row>
    <row r="17" spans="1:26" ht="13.5" customHeight="1" x14ac:dyDescent="0.3">
      <c r="A17" s="4" t="s">
        <v>48</v>
      </c>
      <c r="B17" s="4" t="s">
        <v>41</v>
      </c>
      <c r="C17" s="63" t="s">
        <v>48</v>
      </c>
      <c r="D17" s="64" t="s">
        <v>41</v>
      </c>
      <c r="E17" s="61">
        <f>E11+E14</f>
        <v>-43177586.469999999</v>
      </c>
      <c r="F17" s="61">
        <f>F11+F14</f>
        <v>-41352612.920000002</v>
      </c>
      <c r="G17" s="61">
        <f t="shared" ref="G17:P17" si="3">G11+G14</f>
        <v>-41061301.68</v>
      </c>
      <c r="H17" s="61">
        <f t="shared" si="3"/>
        <v>-37704400.920000002</v>
      </c>
      <c r="I17" s="61">
        <f t="shared" si="3"/>
        <v>-37987218.090000004</v>
      </c>
      <c r="J17" s="61">
        <f t="shared" si="3"/>
        <v>-37884541.239999995</v>
      </c>
      <c r="K17" s="61">
        <f t="shared" si="3"/>
        <v>-54693279.079999998</v>
      </c>
      <c r="L17" s="61">
        <f t="shared" si="3"/>
        <v>-50838283.929999992</v>
      </c>
      <c r="M17" s="61">
        <f t="shared" si="3"/>
        <v>-50128489.950000003</v>
      </c>
      <c r="N17" s="61">
        <f t="shared" si="3"/>
        <v>-43751729.420000002</v>
      </c>
      <c r="O17" s="61">
        <f t="shared" si="3"/>
        <v>-42181248.700000003</v>
      </c>
      <c r="P17" s="61">
        <f t="shared" si="3"/>
        <v>-43906729.969999999</v>
      </c>
      <c r="Q17" s="59"/>
      <c r="R17" s="4"/>
      <c r="S17" s="4"/>
      <c r="T17" s="4"/>
      <c r="U17" s="4"/>
      <c r="V17" s="4"/>
      <c r="W17" s="4"/>
      <c r="X17" s="4"/>
      <c r="Y17" s="4"/>
      <c r="Z17" s="4"/>
    </row>
    <row r="18" spans="1:26" ht="13.5" customHeight="1" x14ac:dyDescent="0.3">
      <c r="A18" s="4" t="s">
        <v>48</v>
      </c>
      <c r="B18" s="4" t="s">
        <v>81</v>
      </c>
      <c r="C18" s="62"/>
      <c r="D18" s="60" t="s">
        <v>81</v>
      </c>
      <c r="E18" s="61">
        <f t="shared" ref="E18:P18" si="4">E12+E15</f>
        <v>848167.17999999993</v>
      </c>
      <c r="F18" s="61">
        <f t="shared" si="4"/>
        <v>966368.24</v>
      </c>
      <c r="G18" s="61">
        <f t="shared" si="4"/>
        <v>92121.91</v>
      </c>
      <c r="H18" s="61">
        <f t="shared" si="4"/>
        <v>97869.549999999988</v>
      </c>
      <c r="I18" s="61">
        <f t="shared" si="4"/>
        <v>156550.43</v>
      </c>
      <c r="J18" s="61">
        <f t="shared" si="4"/>
        <v>693574.66999999993</v>
      </c>
      <c r="K18" s="61">
        <f t="shared" si="4"/>
        <v>536807.71</v>
      </c>
      <c r="L18" s="61">
        <f t="shared" si="4"/>
        <v>1006975.31</v>
      </c>
      <c r="M18" s="61">
        <f t="shared" si="4"/>
        <v>489816.01</v>
      </c>
      <c r="N18" s="61">
        <f t="shared" si="4"/>
        <v>346881.89</v>
      </c>
      <c r="O18" s="61">
        <f t="shared" si="4"/>
        <v>489605.13</v>
      </c>
      <c r="P18" s="61">
        <f t="shared" si="4"/>
        <v>131234.43</v>
      </c>
      <c r="Q18" s="59"/>
      <c r="R18" s="4"/>
      <c r="S18" s="4"/>
      <c r="T18" s="4"/>
      <c r="U18" s="4"/>
      <c r="V18" s="4"/>
      <c r="W18" s="4"/>
      <c r="X18" s="4"/>
      <c r="Y18" s="4"/>
      <c r="Z18" s="4"/>
    </row>
    <row r="19" spans="1:26" ht="13.5" customHeight="1" x14ac:dyDescent="0.3">
      <c r="A19" s="4" t="e">
        <v>#REF!</v>
      </c>
      <c r="B19" s="4" t="s">
        <v>82</v>
      </c>
      <c r="C19" s="62"/>
      <c r="D19" s="64" t="s">
        <v>82</v>
      </c>
      <c r="E19" s="61">
        <f>E13+E16</f>
        <v>261989.36000000004</v>
      </c>
      <c r="F19" s="61">
        <f t="shared" ref="F19:P19" si="5">F13+F16</f>
        <v>268118.99</v>
      </c>
      <c r="G19" s="61">
        <f t="shared" si="5"/>
        <v>390335.70999999996</v>
      </c>
      <c r="H19" s="61">
        <f t="shared" si="5"/>
        <v>233211.01</v>
      </c>
      <c r="I19" s="61">
        <f t="shared" si="5"/>
        <v>275312.98</v>
      </c>
      <c r="J19" s="61">
        <f t="shared" si="5"/>
        <v>332360.16000000003</v>
      </c>
      <c r="K19" s="61">
        <f t="shared" si="5"/>
        <v>378375.58</v>
      </c>
      <c r="L19" s="61">
        <f t="shared" si="5"/>
        <v>370593.88</v>
      </c>
      <c r="M19" s="61">
        <f t="shared" si="5"/>
        <v>323263.69</v>
      </c>
      <c r="N19" s="61">
        <f t="shared" si="5"/>
        <v>308120.95</v>
      </c>
      <c r="O19" s="61">
        <f t="shared" si="5"/>
        <v>315354.28000000003</v>
      </c>
      <c r="P19" s="61">
        <f t="shared" si="5"/>
        <v>465785.57</v>
      </c>
      <c r="Q19" s="59"/>
      <c r="R19" s="4"/>
      <c r="S19" s="4"/>
      <c r="T19" s="4"/>
      <c r="U19" s="4"/>
      <c r="V19" s="4"/>
      <c r="W19" s="4"/>
      <c r="X19" s="4"/>
      <c r="Y19" s="4"/>
      <c r="Z19" s="4"/>
    </row>
    <row r="20" spans="1:26" ht="13.5" customHeight="1" x14ac:dyDescent="0.3">
      <c r="A20" s="67" t="e">
        <v>#REF!</v>
      </c>
      <c r="B20" s="67" t="e">
        <v>#REF!</v>
      </c>
      <c r="C20" s="68"/>
      <c r="D20" s="68"/>
      <c r="E20" s="69"/>
      <c r="F20" s="69"/>
      <c r="G20" s="69"/>
      <c r="H20" s="69"/>
      <c r="I20" s="69"/>
      <c r="J20" s="69"/>
      <c r="K20" s="69"/>
      <c r="L20" s="69"/>
      <c r="M20" s="69"/>
      <c r="N20" s="69"/>
      <c r="O20" s="69"/>
      <c r="P20" s="69"/>
      <c r="Q20" s="4"/>
      <c r="R20" s="4"/>
      <c r="S20" s="4"/>
      <c r="T20" s="4"/>
      <c r="U20" s="4"/>
      <c r="V20" s="4"/>
      <c r="W20" s="4"/>
      <c r="X20" s="4"/>
      <c r="Y20" s="4"/>
      <c r="Z20" s="4"/>
    </row>
    <row r="21" spans="1:26" ht="49.5" customHeight="1" x14ac:dyDescent="0.4">
      <c r="A21" s="50" t="s">
        <v>85</v>
      </c>
      <c r="B21" s="50" t="e">
        <v>#REF!</v>
      </c>
      <c r="C21" s="70" t="s">
        <v>86</v>
      </c>
      <c r="D21" s="71"/>
      <c r="E21" s="72"/>
      <c r="F21" s="72"/>
      <c r="G21" s="72"/>
      <c r="H21" s="72"/>
      <c r="I21" s="72"/>
      <c r="J21" s="72"/>
      <c r="K21" s="72"/>
      <c r="L21" s="72"/>
      <c r="M21" s="72"/>
      <c r="N21" s="72"/>
      <c r="O21" s="72"/>
      <c r="P21" s="72"/>
      <c r="Q21" s="50"/>
      <c r="R21" s="73"/>
      <c r="S21" s="73"/>
      <c r="T21" s="50"/>
      <c r="U21" s="50"/>
      <c r="V21" s="50"/>
      <c r="W21" s="50"/>
      <c r="X21" s="50"/>
      <c r="Y21" s="50"/>
      <c r="Z21" s="50"/>
    </row>
    <row r="22" spans="1:26" ht="13.5" customHeight="1" x14ac:dyDescent="0.3">
      <c r="A22" s="74" t="s">
        <v>80</v>
      </c>
      <c r="B22" s="74" t="e">
        <v>#REF!</v>
      </c>
      <c r="C22" s="75" t="s">
        <v>80</v>
      </c>
      <c r="D22" s="76"/>
      <c r="E22" s="77" t="s">
        <v>25</v>
      </c>
      <c r="F22" s="77" t="s">
        <v>26</v>
      </c>
      <c r="G22" s="77" t="s">
        <v>28</v>
      </c>
      <c r="H22" s="77" t="s">
        <v>29</v>
      </c>
      <c r="I22" s="77" t="s">
        <v>30</v>
      </c>
      <c r="J22" s="77" t="s">
        <v>31</v>
      </c>
      <c r="K22" s="77" t="s">
        <v>32</v>
      </c>
      <c r="L22" s="77" t="s">
        <v>33</v>
      </c>
      <c r="M22" s="77" t="s">
        <v>34</v>
      </c>
      <c r="N22" s="77" t="s">
        <v>35</v>
      </c>
      <c r="O22" s="77" t="s">
        <v>36</v>
      </c>
      <c r="P22" s="77" t="s">
        <v>37</v>
      </c>
      <c r="Q22" s="2"/>
      <c r="R22" s="78"/>
      <c r="S22" s="78"/>
      <c r="T22" s="2"/>
      <c r="U22" s="2"/>
      <c r="V22" s="2"/>
      <c r="W22" s="2"/>
      <c r="X22" s="2"/>
      <c r="Y22" s="2"/>
      <c r="Z22" s="2"/>
    </row>
    <row r="23" spans="1:26" ht="13.5" customHeight="1" x14ac:dyDescent="0.3">
      <c r="A23" s="67" t="s">
        <v>39</v>
      </c>
      <c r="B23" s="67" t="s">
        <v>87</v>
      </c>
      <c r="C23" s="75" t="s">
        <v>39</v>
      </c>
      <c r="D23" s="79" t="s">
        <v>50</v>
      </c>
      <c r="E23" s="80">
        <v>1660775.16</v>
      </c>
      <c r="F23" s="80">
        <v>1882661.78</v>
      </c>
      <c r="G23" s="80">
        <v>1878601.17</v>
      </c>
      <c r="H23" s="80">
        <v>1759792.56</v>
      </c>
      <c r="I23" s="80">
        <v>1854687.19</v>
      </c>
      <c r="J23" s="80">
        <v>1753760.55</v>
      </c>
      <c r="K23" s="80">
        <v>1620793.23</v>
      </c>
      <c r="L23" s="80">
        <v>1915139.62</v>
      </c>
      <c r="M23" s="80">
        <v>1887212.38</v>
      </c>
      <c r="N23" s="80">
        <v>1899981.36</v>
      </c>
      <c r="O23" s="80">
        <v>2063628.24</v>
      </c>
      <c r="P23" s="80">
        <v>1347335.77</v>
      </c>
      <c r="Q23" s="59"/>
      <c r="R23" s="81"/>
      <c r="S23" s="81"/>
      <c r="T23" s="4"/>
      <c r="U23" s="4"/>
      <c r="V23" s="4"/>
      <c r="W23" s="4"/>
      <c r="X23" s="4"/>
      <c r="Y23" s="4"/>
      <c r="Z23" s="4"/>
    </row>
    <row r="24" spans="1:26" ht="13.5" customHeight="1" x14ac:dyDescent="0.3">
      <c r="A24" s="67" t="s">
        <v>39</v>
      </c>
      <c r="B24" s="67" t="s">
        <v>88</v>
      </c>
      <c r="C24" s="82"/>
      <c r="D24" s="83" t="s">
        <v>72</v>
      </c>
      <c r="E24" s="80">
        <v>7709.15</v>
      </c>
      <c r="F24" s="80">
        <v>1066401.06</v>
      </c>
      <c r="G24" s="80">
        <v>72158.179999999993</v>
      </c>
      <c r="H24" s="80">
        <v>15978.49</v>
      </c>
      <c r="I24" s="80">
        <v>11562.7</v>
      </c>
      <c r="J24" s="80">
        <v>-18117.099999999999</v>
      </c>
      <c r="K24" s="80">
        <v>17085</v>
      </c>
      <c r="L24" s="80">
        <v>17485.009999999998</v>
      </c>
      <c r="M24" s="80">
        <v>46677.75</v>
      </c>
      <c r="N24" s="80">
        <v>16900.28</v>
      </c>
      <c r="O24" s="80">
        <v>48263.63</v>
      </c>
      <c r="P24" s="80">
        <v>250129.47</v>
      </c>
      <c r="Q24" s="59"/>
      <c r="R24" s="81"/>
      <c r="S24" s="81"/>
      <c r="T24" s="4"/>
      <c r="U24" s="4"/>
      <c r="V24" s="4"/>
      <c r="W24" s="4"/>
      <c r="X24" s="4"/>
      <c r="Y24" s="4"/>
      <c r="Z24" s="4"/>
    </row>
    <row r="25" spans="1:26" ht="13.5" customHeight="1" x14ac:dyDescent="0.3">
      <c r="A25" s="67" t="s">
        <v>39</v>
      </c>
      <c r="B25" s="67" t="s">
        <v>89</v>
      </c>
      <c r="C25" s="82"/>
      <c r="D25" s="83" t="s">
        <v>51</v>
      </c>
      <c r="E25" s="80">
        <v>1685877.8999999899</v>
      </c>
      <c r="F25" s="80">
        <v>1685901.65</v>
      </c>
      <c r="G25" s="80">
        <v>1668238.51999999</v>
      </c>
      <c r="H25" s="80">
        <v>1651823.96</v>
      </c>
      <c r="I25" s="80">
        <v>1659145.69</v>
      </c>
      <c r="J25" s="80">
        <v>1647704.55</v>
      </c>
      <c r="K25" s="80">
        <v>2619960.0499999998</v>
      </c>
      <c r="L25" s="80">
        <v>1647287.49</v>
      </c>
      <c r="M25" s="80">
        <v>1636136.29</v>
      </c>
      <c r="N25" s="80">
        <v>1665275.95</v>
      </c>
      <c r="O25" s="80">
        <v>1689141.38</v>
      </c>
      <c r="P25" s="80">
        <v>2741563.9</v>
      </c>
      <c r="Q25" s="59"/>
      <c r="R25" s="81"/>
      <c r="S25" s="81"/>
      <c r="T25" s="4"/>
      <c r="U25" s="4"/>
      <c r="V25" s="4"/>
      <c r="W25" s="4"/>
      <c r="X25" s="4"/>
      <c r="Y25" s="4"/>
      <c r="Z25" s="4"/>
    </row>
    <row r="26" spans="1:26" ht="13.5" customHeight="1" x14ac:dyDescent="0.3">
      <c r="A26" s="67" t="s">
        <v>39</v>
      </c>
      <c r="B26" s="67" t="s">
        <v>90</v>
      </c>
      <c r="C26" s="82"/>
      <c r="D26" s="83" t="s">
        <v>52</v>
      </c>
      <c r="E26" s="80">
        <v>878.82</v>
      </c>
      <c r="F26" s="80">
        <v>1006.6</v>
      </c>
      <c r="G26" s="80">
        <v>10537.1</v>
      </c>
      <c r="H26" s="80">
        <v>17428.5</v>
      </c>
      <c r="I26" s="80">
        <v>12490.52</v>
      </c>
      <c r="J26" s="80">
        <v>19369.400000000001</v>
      </c>
      <c r="K26" s="80">
        <v>16824.599999999999</v>
      </c>
      <c r="L26" s="80">
        <v>18901.259999999998</v>
      </c>
      <c r="M26" s="80">
        <v>20589.740000000002</v>
      </c>
      <c r="N26" s="80">
        <v>16258.14</v>
      </c>
      <c r="O26" s="80">
        <v>20075.5</v>
      </c>
      <c r="P26" s="80">
        <v>17316.689999999999</v>
      </c>
      <c r="Q26" s="59"/>
      <c r="R26" s="81"/>
      <c r="S26" s="81"/>
      <c r="T26" s="4"/>
      <c r="U26" s="4"/>
      <c r="V26" s="4"/>
      <c r="W26" s="4"/>
      <c r="X26" s="4"/>
      <c r="Y26" s="4"/>
      <c r="Z26" s="4"/>
    </row>
    <row r="27" spans="1:26" ht="13.5" customHeight="1" x14ac:dyDescent="0.3">
      <c r="A27" s="74" t="e">
        <v>#REF!</v>
      </c>
      <c r="B27" s="74" t="s">
        <v>91</v>
      </c>
      <c r="C27" s="75"/>
      <c r="D27" s="76" t="s">
        <v>48</v>
      </c>
      <c r="E27" s="77">
        <f>SUM(E23:E26)</f>
        <v>3355241.0299999896</v>
      </c>
      <c r="F27" s="77">
        <f t="shared" ref="F27:P27" si="6">SUM(F23:F26)</f>
        <v>4635971.09</v>
      </c>
      <c r="G27" s="77">
        <f t="shared" si="6"/>
        <v>3629534.96999999</v>
      </c>
      <c r="H27" s="77">
        <f t="shared" si="6"/>
        <v>3445023.51</v>
      </c>
      <c r="I27" s="77">
        <f t="shared" si="6"/>
        <v>3537886.1</v>
      </c>
      <c r="J27" s="77">
        <f t="shared" si="6"/>
        <v>3402717.4</v>
      </c>
      <c r="K27" s="77">
        <f t="shared" si="6"/>
        <v>4274662.879999999</v>
      </c>
      <c r="L27" s="77">
        <f t="shared" si="6"/>
        <v>3598813.38</v>
      </c>
      <c r="M27" s="77">
        <f t="shared" si="6"/>
        <v>3590616.16</v>
      </c>
      <c r="N27" s="77">
        <f t="shared" si="6"/>
        <v>3598415.73</v>
      </c>
      <c r="O27" s="77">
        <f t="shared" si="6"/>
        <v>3821108.75</v>
      </c>
      <c r="P27" s="77">
        <f t="shared" si="6"/>
        <v>4356345.83</v>
      </c>
      <c r="Q27" s="59"/>
      <c r="R27" s="78"/>
      <c r="S27" s="78"/>
      <c r="T27" s="2"/>
      <c r="U27" s="2"/>
      <c r="V27" s="2"/>
      <c r="W27" s="2"/>
      <c r="X27" s="2"/>
      <c r="Y27" s="2"/>
      <c r="Z27" s="2"/>
    </row>
    <row r="28" spans="1:26" ht="13.5" customHeight="1" x14ac:dyDescent="0.3">
      <c r="A28" s="67" t="s">
        <v>58</v>
      </c>
      <c r="B28" s="67" t="s">
        <v>87</v>
      </c>
      <c r="C28" s="75" t="s">
        <v>58</v>
      </c>
      <c r="D28" s="79" t="s">
        <v>50</v>
      </c>
      <c r="E28" s="80">
        <v>8236650.0599999996</v>
      </c>
      <c r="F28" s="80">
        <v>8019736.71</v>
      </c>
      <c r="G28" s="80">
        <v>6010164.9299999997</v>
      </c>
      <c r="H28" s="80">
        <v>6104730.9699999997</v>
      </c>
      <c r="I28" s="80">
        <v>5605441.4000000004</v>
      </c>
      <c r="J28" s="80">
        <v>4339200.82</v>
      </c>
      <c r="K28" s="80">
        <v>6746235.25</v>
      </c>
      <c r="L28" s="80">
        <v>6392627.5199999996</v>
      </c>
      <c r="M28" s="80">
        <v>6555421.1399999997</v>
      </c>
      <c r="N28" s="80">
        <v>6696727.5300000003</v>
      </c>
      <c r="O28" s="80">
        <v>7848392.9500000002</v>
      </c>
      <c r="P28" s="80">
        <v>4237225.5199999996</v>
      </c>
      <c r="Q28" s="59"/>
      <c r="R28" s="81"/>
      <c r="S28" s="4"/>
      <c r="T28" s="4"/>
      <c r="U28" s="4"/>
      <c r="V28" s="4"/>
      <c r="W28" s="4"/>
      <c r="X28" s="4"/>
      <c r="Y28" s="4"/>
      <c r="Z28" s="4"/>
    </row>
    <row r="29" spans="1:26" ht="13.5" customHeight="1" x14ac:dyDescent="0.3">
      <c r="A29" s="67" t="s">
        <v>58</v>
      </c>
      <c r="B29" s="67" t="s">
        <v>88</v>
      </c>
      <c r="C29" s="82"/>
      <c r="D29" s="83" t="s">
        <v>72</v>
      </c>
      <c r="E29" s="80">
        <v>575840.04</v>
      </c>
      <c r="F29" s="80">
        <v>742046.31</v>
      </c>
      <c r="G29" s="80">
        <v>3531242.58</v>
      </c>
      <c r="H29" s="80">
        <v>6871281.2999999998</v>
      </c>
      <c r="I29" s="80">
        <v>10153894.52</v>
      </c>
      <c r="J29" s="80">
        <v>2413342.09</v>
      </c>
      <c r="K29" s="80">
        <v>-1735046.71</v>
      </c>
      <c r="L29" s="80">
        <v>142274.4</v>
      </c>
      <c r="M29" s="80">
        <v>30111.13</v>
      </c>
      <c r="N29" s="80">
        <v>-31339</v>
      </c>
      <c r="O29" s="80">
        <v>848921.26</v>
      </c>
      <c r="P29" s="80">
        <v>184027.21</v>
      </c>
      <c r="Q29" s="59"/>
      <c r="R29" s="4"/>
      <c r="S29" s="4"/>
      <c r="T29" s="4"/>
      <c r="U29" s="4"/>
      <c r="V29" s="4"/>
      <c r="W29" s="4"/>
      <c r="X29" s="4"/>
      <c r="Y29" s="4"/>
      <c r="Z29" s="4"/>
    </row>
    <row r="30" spans="1:26" ht="13.5" customHeight="1" x14ac:dyDescent="0.3">
      <c r="A30" s="67" t="e">
        <v>#REF!</v>
      </c>
      <c r="B30" s="67" t="s">
        <v>89</v>
      </c>
      <c r="C30" s="82"/>
      <c r="D30" s="83" t="s">
        <v>51</v>
      </c>
      <c r="E30" s="80">
        <v>2410257.9</v>
      </c>
      <c r="F30" s="80">
        <v>4486991.42</v>
      </c>
      <c r="G30" s="80">
        <v>4325446.47</v>
      </c>
      <c r="H30" s="80">
        <v>5280190.1399999997</v>
      </c>
      <c r="I30" s="80">
        <v>4134832.09</v>
      </c>
      <c r="J30" s="80">
        <v>3333289.66</v>
      </c>
      <c r="K30" s="80">
        <v>4421187.67</v>
      </c>
      <c r="L30" s="80">
        <v>4776648.3099999996</v>
      </c>
      <c r="M30" s="80">
        <v>3382388.78</v>
      </c>
      <c r="N30" s="80">
        <v>4275968.68</v>
      </c>
      <c r="O30" s="80">
        <v>4142342.03</v>
      </c>
      <c r="P30" s="80">
        <v>2128528.12</v>
      </c>
      <c r="Q30" s="59"/>
      <c r="R30" s="4"/>
      <c r="S30" s="4"/>
      <c r="T30" s="4"/>
      <c r="U30" s="4"/>
      <c r="V30" s="4"/>
      <c r="W30" s="4"/>
      <c r="X30" s="4"/>
      <c r="Y30" s="4"/>
      <c r="Z30" s="4"/>
    </row>
    <row r="31" spans="1:26" ht="12" customHeight="1" x14ac:dyDescent="0.3">
      <c r="A31" s="67" t="e">
        <v>#REF!</v>
      </c>
      <c r="B31" s="67" t="s">
        <v>90</v>
      </c>
      <c r="C31" s="82"/>
      <c r="D31" s="83" t="s">
        <v>52</v>
      </c>
      <c r="E31" s="80">
        <v>199665.93</v>
      </c>
      <c r="F31" s="80">
        <v>511931.56</v>
      </c>
      <c r="G31" s="80">
        <v>40986.74</v>
      </c>
      <c r="H31" s="80">
        <v>390996.21</v>
      </c>
      <c r="I31" s="80">
        <v>277530.65000000002</v>
      </c>
      <c r="J31" s="80">
        <v>226542.21</v>
      </c>
      <c r="K31" s="80">
        <v>209630.52</v>
      </c>
      <c r="L31" s="80">
        <v>40707.440000000002</v>
      </c>
      <c r="M31" s="80">
        <v>381418.97</v>
      </c>
      <c r="N31" s="80">
        <v>181359.76</v>
      </c>
      <c r="O31" s="80">
        <v>203449.96</v>
      </c>
      <c r="P31" s="80">
        <v>205591.67</v>
      </c>
      <c r="Q31" s="59"/>
      <c r="R31" s="4"/>
      <c r="S31" s="4"/>
      <c r="T31" s="4"/>
      <c r="U31" s="4"/>
      <c r="V31" s="4"/>
      <c r="W31" s="4"/>
      <c r="X31" s="4"/>
      <c r="Y31" s="4"/>
      <c r="Z31" s="4"/>
    </row>
    <row r="32" spans="1:26" ht="12" customHeight="1" x14ac:dyDescent="0.3">
      <c r="A32" s="74" t="e">
        <v>#REF!</v>
      </c>
      <c r="B32" s="74" t="s">
        <v>91</v>
      </c>
      <c r="C32" s="84"/>
      <c r="D32" s="85" t="s">
        <v>48</v>
      </c>
      <c r="E32" s="84">
        <f>SUM(E28:E30)</f>
        <v>11222748</v>
      </c>
      <c r="F32" s="84">
        <f t="shared" ref="F32:P32" si="7">SUM(F28:F30)</f>
        <v>13248774.439999999</v>
      </c>
      <c r="G32" s="84">
        <f t="shared" si="7"/>
        <v>13866853.98</v>
      </c>
      <c r="H32" s="84">
        <f t="shared" si="7"/>
        <v>18256202.41</v>
      </c>
      <c r="I32" s="84">
        <f t="shared" si="7"/>
        <v>19894168.009999998</v>
      </c>
      <c r="J32" s="84">
        <f t="shared" si="7"/>
        <v>10085832.57</v>
      </c>
      <c r="K32" s="84">
        <f t="shared" si="7"/>
        <v>9432376.2100000009</v>
      </c>
      <c r="L32" s="84">
        <f t="shared" si="7"/>
        <v>11311550.23</v>
      </c>
      <c r="M32" s="84">
        <f t="shared" si="7"/>
        <v>9967921.0499999989</v>
      </c>
      <c r="N32" s="84">
        <f t="shared" si="7"/>
        <v>10941357.210000001</v>
      </c>
      <c r="O32" s="84">
        <f t="shared" si="7"/>
        <v>12839656.24</v>
      </c>
      <c r="P32" s="84">
        <f t="shared" si="7"/>
        <v>6549780.8499999996</v>
      </c>
      <c r="Q32" s="59"/>
      <c r="R32" s="2"/>
      <c r="S32" s="2"/>
      <c r="T32" s="2"/>
      <c r="U32" s="2"/>
      <c r="V32" s="2"/>
      <c r="W32" s="2"/>
      <c r="X32" s="2"/>
      <c r="Y32" s="2"/>
      <c r="Z32" s="2"/>
    </row>
    <row r="33" spans="1:26" ht="12" customHeight="1" x14ac:dyDescent="0.3">
      <c r="A33" s="67" t="s">
        <v>84</v>
      </c>
      <c r="B33" s="67" t="e">
        <v>#REF!</v>
      </c>
      <c r="C33" s="75" t="s">
        <v>84</v>
      </c>
      <c r="D33" s="83"/>
      <c r="E33" s="80"/>
      <c r="F33" s="80"/>
      <c r="G33" s="80"/>
      <c r="H33" s="80"/>
      <c r="I33" s="80"/>
      <c r="J33" s="80"/>
      <c r="K33" s="80"/>
      <c r="L33" s="80"/>
      <c r="M33" s="80"/>
      <c r="N33" s="80"/>
      <c r="O33" s="80"/>
      <c r="P33" s="80"/>
      <c r="Q33" s="59"/>
      <c r="R33" s="4"/>
      <c r="S33" s="4"/>
      <c r="T33" s="4"/>
      <c r="U33" s="4"/>
      <c r="V33" s="4"/>
      <c r="W33" s="4"/>
      <c r="X33" s="4"/>
      <c r="Y33" s="4"/>
      <c r="Z33" s="4"/>
    </row>
    <row r="34" spans="1:26" ht="12" customHeight="1" x14ac:dyDescent="0.3">
      <c r="A34" s="67" t="s">
        <v>84</v>
      </c>
      <c r="B34" s="67" t="s">
        <v>87</v>
      </c>
      <c r="C34" s="82"/>
      <c r="D34" s="83" t="s">
        <v>50</v>
      </c>
      <c r="E34" s="80">
        <v>1584926.3</v>
      </c>
      <c r="F34" s="80">
        <v>1965578.13</v>
      </c>
      <c r="G34" s="80">
        <v>1710315.75</v>
      </c>
      <c r="H34" s="80">
        <v>1970319.43</v>
      </c>
      <c r="I34" s="80">
        <v>1676646.07</v>
      </c>
      <c r="J34" s="80">
        <v>1665841.08</v>
      </c>
      <c r="K34" s="80">
        <v>2913995.81</v>
      </c>
      <c r="L34" s="80">
        <v>1779367.99</v>
      </c>
      <c r="M34" s="80">
        <v>1105732.53</v>
      </c>
      <c r="N34" s="80">
        <v>528678.19999999995</v>
      </c>
      <c r="O34" s="80">
        <v>782268.79</v>
      </c>
      <c r="P34" s="80">
        <v>1275673.75</v>
      </c>
      <c r="Q34" s="59"/>
      <c r="R34" s="4"/>
      <c r="S34" s="4"/>
      <c r="T34" s="4"/>
      <c r="U34" s="4"/>
      <c r="V34" s="4"/>
      <c r="W34" s="4"/>
      <c r="X34" s="4"/>
      <c r="Y34" s="4"/>
      <c r="Z34" s="4"/>
    </row>
    <row r="35" spans="1:26" ht="12" customHeight="1" x14ac:dyDescent="0.3">
      <c r="A35" s="67" t="s">
        <v>84</v>
      </c>
      <c r="B35" s="67" t="s">
        <v>88</v>
      </c>
      <c r="C35" s="82"/>
      <c r="D35" s="83" t="s">
        <v>72</v>
      </c>
      <c r="E35" s="80">
        <v>1275400.27</v>
      </c>
      <c r="F35" s="80">
        <v>1150303.1499999999</v>
      </c>
      <c r="G35" s="80">
        <v>1716925.39</v>
      </c>
      <c r="H35" s="80">
        <v>643390.05000000005</v>
      </c>
      <c r="I35" s="80">
        <v>929947.65</v>
      </c>
      <c r="J35" s="80">
        <v>168938.16</v>
      </c>
      <c r="K35" s="80">
        <v>-416525.42</v>
      </c>
      <c r="L35" s="80">
        <v>-36101.42</v>
      </c>
      <c r="M35" s="80">
        <v>1480756.03</v>
      </c>
      <c r="N35" s="80">
        <v>434296.79</v>
      </c>
      <c r="O35" s="80">
        <v>468872.97</v>
      </c>
      <c r="P35" s="80">
        <v>1844875.1</v>
      </c>
      <c r="Q35" s="59"/>
      <c r="R35" s="4"/>
      <c r="S35" s="4"/>
      <c r="T35" s="4"/>
      <c r="U35" s="4"/>
      <c r="V35" s="4"/>
      <c r="W35" s="4"/>
      <c r="X35" s="4"/>
      <c r="Y35" s="4"/>
      <c r="Z35" s="4"/>
    </row>
    <row r="36" spans="1:26" ht="12" customHeight="1" x14ac:dyDescent="0.3">
      <c r="A36" s="67" t="e">
        <v>#REF!</v>
      </c>
      <c r="B36" s="67" t="s">
        <v>89</v>
      </c>
      <c r="C36" s="82"/>
      <c r="D36" s="83" t="s">
        <v>51</v>
      </c>
      <c r="E36" s="80">
        <v>1813732.65</v>
      </c>
      <c r="F36" s="80">
        <v>1048170.75</v>
      </c>
      <c r="G36" s="80">
        <v>1872648.41</v>
      </c>
      <c r="H36" s="80">
        <v>1889759.54</v>
      </c>
      <c r="I36" s="80">
        <v>1113563.7</v>
      </c>
      <c r="J36" s="80">
        <v>1034356.38</v>
      </c>
      <c r="K36" s="80">
        <v>269892.73</v>
      </c>
      <c r="L36" s="80">
        <v>919150.37</v>
      </c>
      <c r="M36" s="80">
        <v>942683.48</v>
      </c>
      <c r="N36" s="80">
        <v>995364.67</v>
      </c>
      <c r="O36" s="80">
        <v>1011943.25</v>
      </c>
      <c r="P36" s="80">
        <v>1223544.05</v>
      </c>
      <c r="Q36" s="59"/>
      <c r="R36" s="4"/>
      <c r="S36" s="4"/>
      <c r="T36" s="4"/>
      <c r="U36" s="4"/>
      <c r="V36" s="4"/>
      <c r="W36" s="4"/>
      <c r="X36" s="4"/>
      <c r="Y36" s="4"/>
      <c r="Z36" s="4"/>
    </row>
    <row r="37" spans="1:26" ht="12" customHeight="1" x14ac:dyDescent="0.3">
      <c r="A37" s="67" t="e">
        <v>#REF!</v>
      </c>
      <c r="B37" s="67" t="s">
        <v>92</v>
      </c>
      <c r="C37" s="82"/>
      <c r="D37" s="83" t="s">
        <v>66</v>
      </c>
      <c r="E37" s="80">
        <v>24299.040000000001</v>
      </c>
      <c r="F37" s="80">
        <v>10507.23</v>
      </c>
      <c r="G37" s="80">
        <v>16048.67</v>
      </c>
      <c r="H37" s="80">
        <v>-1397.87</v>
      </c>
      <c r="I37" s="80">
        <v>53153.16</v>
      </c>
      <c r="J37" s="80">
        <v>-42386.63</v>
      </c>
      <c r="K37" s="80">
        <v>-15946.92</v>
      </c>
      <c r="L37" s="80">
        <v>16406.28</v>
      </c>
      <c r="M37" s="80">
        <v>10269.700000000001</v>
      </c>
      <c r="N37" s="80">
        <v>40859.49</v>
      </c>
      <c r="O37" s="80">
        <v>114800.28</v>
      </c>
      <c r="P37" s="80">
        <v>281820.46000000002</v>
      </c>
      <c r="Q37" s="59"/>
      <c r="R37" s="4"/>
      <c r="S37" s="4"/>
      <c r="T37" s="4"/>
      <c r="U37" s="4"/>
      <c r="V37" s="4"/>
      <c r="W37" s="4"/>
      <c r="X37" s="4"/>
      <c r="Y37" s="4"/>
      <c r="Z37" s="4"/>
    </row>
    <row r="38" spans="1:26" ht="12" customHeight="1" x14ac:dyDescent="0.3">
      <c r="A38" s="67" t="e">
        <v>#REF!</v>
      </c>
      <c r="B38" s="67" t="s">
        <v>90</v>
      </c>
      <c r="C38" s="82"/>
      <c r="D38" s="83" t="s">
        <v>52</v>
      </c>
      <c r="E38" s="80">
        <v>457109.56</v>
      </c>
      <c r="F38" s="80">
        <v>-67339.98</v>
      </c>
      <c r="G38" s="80">
        <v>236049.1</v>
      </c>
      <c r="H38" s="80">
        <v>167955.29</v>
      </c>
      <c r="I38" s="80">
        <v>197957.81</v>
      </c>
      <c r="J38" s="80">
        <v>117851.06</v>
      </c>
      <c r="K38" s="80">
        <v>392402.96</v>
      </c>
      <c r="L38" s="80">
        <v>20863.52</v>
      </c>
      <c r="M38" s="80">
        <v>256058.33</v>
      </c>
      <c r="N38" s="80">
        <v>67489.41</v>
      </c>
      <c r="O38" s="80">
        <v>290816.99</v>
      </c>
      <c r="P38" s="80">
        <v>135589.07</v>
      </c>
      <c r="Q38" s="59"/>
      <c r="R38" s="4"/>
      <c r="S38" s="4"/>
      <c r="T38" s="4"/>
      <c r="U38" s="4"/>
      <c r="V38" s="4"/>
      <c r="W38" s="4"/>
      <c r="X38" s="4"/>
      <c r="Y38" s="4"/>
      <c r="Z38" s="4"/>
    </row>
    <row r="39" spans="1:26" ht="12" customHeight="1" x14ac:dyDescent="0.3">
      <c r="A39" s="67" t="e">
        <v>#REF!</v>
      </c>
      <c r="B39" s="67" t="s">
        <v>91</v>
      </c>
      <c r="C39" s="82"/>
      <c r="D39" s="86" t="s">
        <v>48</v>
      </c>
      <c r="E39" s="77">
        <f>SUM(E34:E38)</f>
        <v>5155467.82</v>
      </c>
      <c r="F39" s="77">
        <f t="shared" ref="F39:P39" si="8">SUM(F34:F38)</f>
        <v>4107219.28</v>
      </c>
      <c r="G39" s="77">
        <f t="shared" si="8"/>
        <v>5551987.3199999994</v>
      </c>
      <c r="H39" s="77">
        <f t="shared" si="8"/>
        <v>4670026.4399999995</v>
      </c>
      <c r="I39" s="77">
        <f t="shared" si="8"/>
        <v>3971268.39</v>
      </c>
      <c r="J39" s="77">
        <f t="shared" si="8"/>
        <v>2944600.0500000003</v>
      </c>
      <c r="K39" s="77">
        <f t="shared" si="8"/>
        <v>3143819.16</v>
      </c>
      <c r="L39" s="77">
        <f t="shared" si="8"/>
        <v>2699686.7399999998</v>
      </c>
      <c r="M39" s="77">
        <f t="shared" si="8"/>
        <v>3795500.0700000003</v>
      </c>
      <c r="N39" s="77">
        <f t="shared" si="8"/>
        <v>2066688.56</v>
      </c>
      <c r="O39" s="77">
        <f t="shared" si="8"/>
        <v>2668702.2799999993</v>
      </c>
      <c r="P39" s="77">
        <f t="shared" si="8"/>
        <v>4761502.4300000006</v>
      </c>
      <c r="Q39" s="80"/>
      <c r="R39" s="4"/>
      <c r="S39" s="4"/>
      <c r="T39" s="4"/>
      <c r="U39" s="4"/>
      <c r="V39" s="4"/>
      <c r="W39" s="4"/>
      <c r="X39" s="4"/>
      <c r="Y39" s="4"/>
      <c r="Z39" s="4"/>
    </row>
    <row r="40" spans="1:26" ht="36.75" customHeight="1" x14ac:dyDescent="0.4">
      <c r="A40" s="50"/>
      <c r="B40" s="50"/>
      <c r="C40" s="87" t="s">
        <v>93</v>
      </c>
      <c r="D40" s="88"/>
      <c r="E40" s="89"/>
      <c r="F40" s="89"/>
      <c r="G40" s="89"/>
      <c r="H40" s="89"/>
      <c r="I40" s="89"/>
      <c r="J40" s="89"/>
      <c r="K40" s="89"/>
      <c r="L40" s="89"/>
      <c r="M40" s="89"/>
      <c r="N40" s="89"/>
      <c r="O40" s="89"/>
      <c r="P40" s="89"/>
      <c r="Q40" s="50"/>
      <c r="R40" s="50"/>
      <c r="S40" s="50"/>
      <c r="T40" s="50"/>
      <c r="U40" s="50"/>
      <c r="V40" s="50"/>
      <c r="W40" s="50"/>
      <c r="X40" s="50"/>
      <c r="Y40" s="50"/>
      <c r="Z40" s="50"/>
    </row>
    <row r="41" spans="1:26" ht="12" customHeight="1" x14ac:dyDescent="0.3">
      <c r="A41" s="4" t="s">
        <v>94</v>
      </c>
      <c r="B41" s="4" t="e">
        <v>#REF!</v>
      </c>
      <c r="C41" s="90" t="s">
        <v>94</v>
      </c>
      <c r="D41" s="57"/>
      <c r="E41" s="56" t="s">
        <v>25</v>
      </c>
      <c r="F41" s="56" t="s">
        <v>26</v>
      </c>
      <c r="G41" s="56" t="s">
        <v>28</v>
      </c>
      <c r="H41" s="56" t="s">
        <v>29</v>
      </c>
      <c r="I41" s="56" t="s">
        <v>30</v>
      </c>
      <c r="J41" s="56" t="s">
        <v>31</v>
      </c>
      <c r="K41" s="56" t="s">
        <v>32</v>
      </c>
      <c r="L41" s="56" t="s">
        <v>33</v>
      </c>
      <c r="M41" s="56" t="s">
        <v>34</v>
      </c>
      <c r="N41" s="56" t="s">
        <v>35</v>
      </c>
      <c r="O41" s="56" t="s">
        <v>36</v>
      </c>
      <c r="P41" s="56" t="s">
        <v>37</v>
      </c>
      <c r="Q41" s="2"/>
      <c r="R41" s="4"/>
      <c r="S41" s="4"/>
      <c r="T41" s="4"/>
      <c r="U41" s="4"/>
      <c r="V41" s="4"/>
      <c r="W41" s="4"/>
      <c r="X41" s="4"/>
      <c r="Y41" s="4"/>
      <c r="Z41" s="4"/>
    </row>
    <row r="42" spans="1:26" ht="12" customHeight="1" x14ac:dyDescent="0.3">
      <c r="A42" s="4" t="s">
        <v>94</v>
      </c>
      <c r="B42" s="4" t="s">
        <v>87</v>
      </c>
      <c r="C42" s="61"/>
      <c r="D42" s="60" t="s">
        <v>50</v>
      </c>
      <c r="E42" s="61">
        <f>SUMIFS(E23:E39,$D23:$D39,$D23)</f>
        <v>11482351.52</v>
      </c>
      <c r="F42" s="61">
        <f t="shared" ref="F42:P42" si="9">SUMIFS(F23:F39,$D23:$D39,$D23)</f>
        <v>11867976.620000001</v>
      </c>
      <c r="G42" s="61">
        <f t="shared" si="9"/>
        <v>9599081.8499999996</v>
      </c>
      <c r="H42" s="61">
        <f t="shared" si="9"/>
        <v>9834842.959999999</v>
      </c>
      <c r="I42" s="61">
        <f t="shared" si="9"/>
        <v>9136774.6600000001</v>
      </c>
      <c r="J42" s="61">
        <f t="shared" si="9"/>
        <v>7758802.4500000002</v>
      </c>
      <c r="K42" s="61">
        <f t="shared" si="9"/>
        <v>11281024.290000001</v>
      </c>
      <c r="L42" s="61">
        <f t="shared" si="9"/>
        <v>10087135.129999999</v>
      </c>
      <c r="M42" s="61">
        <f t="shared" si="9"/>
        <v>9548366.0499999989</v>
      </c>
      <c r="N42" s="61">
        <f t="shared" si="9"/>
        <v>9125387.0899999999</v>
      </c>
      <c r="O42" s="61">
        <f t="shared" si="9"/>
        <v>10694289.98</v>
      </c>
      <c r="P42" s="61">
        <f t="shared" si="9"/>
        <v>6860235.0399999991</v>
      </c>
      <c r="Q42" s="59"/>
      <c r="R42" s="4"/>
      <c r="S42" s="4"/>
      <c r="T42" s="4"/>
      <c r="U42" s="4"/>
      <c r="V42" s="4"/>
      <c r="W42" s="4"/>
      <c r="X42" s="4"/>
      <c r="Y42" s="4"/>
      <c r="Z42" s="4"/>
    </row>
    <row r="43" spans="1:26" ht="12" customHeight="1" x14ac:dyDescent="0.3">
      <c r="A43" s="4" t="s">
        <v>94</v>
      </c>
      <c r="B43" s="4" t="s">
        <v>88</v>
      </c>
      <c r="C43" s="62"/>
      <c r="D43" s="64" t="s">
        <v>72</v>
      </c>
      <c r="E43" s="61">
        <f>SUMIFS(E23:E39,$D23:$D39,$D$43)</f>
        <v>1858949.46</v>
      </c>
      <c r="F43" s="61">
        <f t="shared" ref="F43:P43" si="10">SUMIFS(F23:F39,$D23:$D39,$D$43)</f>
        <v>2958750.52</v>
      </c>
      <c r="G43" s="61">
        <f t="shared" si="10"/>
        <v>5320326.1500000004</v>
      </c>
      <c r="H43" s="61">
        <f t="shared" si="10"/>
        <v>7530649.8399999999</v>
      </c>
      <c r="I43" s="61">
        <f t="shared" si="10"/>
        <v>11095404.869999999</v>
      </c>
      <c r="J43" s="61">
        <f t="shared" si="10"/>
        <v>2564163.15</v>
      </c>
      <c r="K43" s="61">
        <f t="shared" si="10"/>
        <v>-2134487.13</v>
      </c>
      <c r="L43" s="61">
        <f t="shared" si="10"/>
        <v>123657.99</v>
      </c>
      <c r="M43" s="61">
        <f t="shared" si="10"/>
        <v>1557544.9100000001</v>
      </c>
      <c r="N43" s="61">
        <f t="shared" si="10"/>
        <v>419858.06999999995</v>
      </c>
      <c r="O43" s="61">
        <f t="shared" si="10"/>
        <v>1366057.8599999999</v>
      </c>
      <c r="P43" s="61">
        <f t="shared" si="10"/>
        <v>2279031.7800000003</v>
      </c>
      <c r="Q43" s="59"/>
      <c r="R43" s="4"/>
      <c r="S43" s="4"/>
      <c r="T43" s="4"/>
      <c r="U43" s="4"/>
      <c r="V43" s="4"/>
      <c r="W43" s="4"/>
      <c r="X43" s="4"/>
      <c r="Y43" s="4"/>
      <c r="Z43" s="4"/>
    </row>
    <row r="44" spans="1:26" ht="12" customHeight="1" x14ac:dyDescent="0.3">
      <c r="A44" s="4" t="s">
        <v>94</v>
      </c>
      <c r="B44" s="4" t="s">
        <v>89</v>
      </c>
      <c r="C44" s="62"/>
      <c r="D44" s="64" t="s">
        <v>51</v>
      </c>
      <c r="E44" s="61">
        <f>SUMIFS(E23:E39,$D23:$D39,$D$44)</f>
        <v>5909868.4499999899</v>
      </c>
      <c r="F44" s="61">
        <f t="shared" ref="F44:P44" si="11">SUMIFS(F23:F39,$D23:$D39,$D$44)</f>
        <v>7221063.8200000003</v>
      </c>
      <c r="G44" s="61">
        <f t="shared" si="11"/>
        <v>7866333.3999999901</v>
      </c>
      <c r="H44" s="61">
        <f t="shared" si="11"/>
        <v>8821773.6400000006</v>
      </c>
      <c r="I44" s="61">
        <f t="shared" si="11"/>
        <v>6907541.4799999995</v>
      </c>
      <c r="J44" s="61">
        <f t="shared" si="11"/>
        <v>6015350.5899999999</v>
      </c>
      <c r="K44" s="61">
        <f t="shared" si="11"/>
        <v>7311040.4499999993</v>
      </c>
      <c r="L44" s="61">
        <f t="shared" si="11"/>
        <v>7343086.1699999999</v>
      </c>
      <c r="M44" s="61">
        <f t="shared" si="11"/>
        <v>5961208.5500000007</v>
      </c>
      <c r="N44" s="61">
        <f t="shared" si="11"/>
        <v>6936609.2999999998</v>
      </c>
      <c r="O44" s="61">
        <f t="shared" si="11"/>
        <v>6843426.6600000001</v>
      </c>
      <c r="P44" s="61">
        <f t="shared" si="11"/>
        <v>6093636.0699999994</v>
      </c>
      <c r="Q44" s="59"/>
      <c r="R44" s="4"/>
      <c r="S44" s="4"/>
      <c r="T44" s="4"/>
      <c r="U44" s="4"/>
      <c r="V44" s="4"/>
      <c r="W44" s="4"/>
      <c r="X44" s="4"/>
      <c r="Y44" s="4"/>
      <c r="Z44" s="4"/>
    </row>
    <row r="45" spans="1:26" ht="12" customHeight="1" x14ac:dyDescent="0.3">
      <c r="A45" s="4" t="s">
        <v>94</v>
      </c>
      <c r="B45" s="4" t="s">
        <v>90</v>
      </c>
      <c r="C45" s="62"/>
      <c r="D45" s="64" t="s">
        <v>66</v>
      </c>
      <c r="E45" s="61">
        <f>SUMIFS(E23:E39,$D23:$D39,$D$45)</f>
        <v>24299.040000000001</v>
      </c>
      <c r="F45" s="61">
        <f t="shared" ref="F45:P45" si="12">SUMIFS(F23:F39,$D23:$D39,$D$45)</f>
        <v>10507.23</v>
      </c>
      <c r="G45" s="61">
        <f t="shared" si="12"/>
        <v>16048.67</v>
      </c>
      <c r="H45" s="61">
        <f t="shared" si="12"/>
        <v>-1397.87</v>
      </c>
      <c r="I45" s="61">
        <f t="shared" si="12"/>
        <v>53153.16</v>
      </c>
      <c r="J45" s="61">
        <f t="shared" si="12"/>
        <v>-42386.63</v>
      </c>
      <c r="K45" s="61">
        <f t="shared" si="12"/>
        <v>-15946.92</v>
      </c>
      <c r="L45" s="61">
        <f t="shared" si="12"/>
        <v>16406.28</v>
      </c>
      <c r="M45" s="61">
        <f t="shared" si="12"/>
        <v>10269.700000000001</v>
      </c>
      <c r="N45" s="61">
        <f t="shared" si="12"/>
        <v>40859.49</v>
      </c>
      <c r="O45" s="61">
        <f t="shared" si="12"/>
        <v>114800.28</v>
      </c>
      <c r="P45" s="61">
        <f t="shared" si="12"/>
        <v>281820.46000000002</v>
      </c>
      <c r="Q45" s="59"/>
      <c r="R45" s="4"/>
      <c r="S45" s="4"/>
      <c r="T45" s="4"/>
      <c r="U45" s="4"/>
      <c r="V45" s="4"/>
      <c r="W45" s="4"/>
      <c r="X45" s="4"/>
      <c r="Y45" s="4"/>
      <c r="Z45" s="4"/>
    </row>
    <row r="46" spans="1:26" ht="12" customHeight="1" x14ac:dyDescent="0.3">
      <c r="A46" s="4" t="s">
        <v>94</v>
      </c>
      <c r="B46" s="4" t="s">
        <v>92</v>
      </c>
      <c r="C46" s="62"/>
      <c r="D46" s="64" t="s">
        <v>52</v>
      </c>
      <c r="E46" s="61">
        <f>SUMIFS(E23:E39,$D23:$D39,$D$46)</f>
        <v>657654.31000000006</v>
      </c>
      <c r="F46" s="61">
        <f t="shared" ref="F46:P46" si="13">SUMIFS(F23:F39,$D23:$D39,$D$46)</f>
        <v>445598.18</v>
      </c>
      <c r="G46" s="61">
        <f t="shared" si="13"/>
        <v>287572.94</v>
      </c>
      <c r="H46" s="61">
        <f t="shared" si="13"/>
        <v>576380</v>
      </c>
      <c r="I46" s="61">
        <f t="shared" si="13"/>
        <v>487978.98000000004</v>
      </c>
      <c r="J46" s="61">
        <f t="shared" si="13"/>
        <v>363762.67</v>
      </c>
      <c r="K46" s="61">
        <f t="shared" si="13"/>
        <v>618858.08000000007</v>
      </c>
      <c r="L46" s="61">
        <f t="shared" si="13"/>
        <v>80472.22</v>
      </c>
      <c r="M46" s="61">
        <f t="shared" si="13"/>
        <v>658067.03999999992</v>
      </c>
      <c r="N46" s="61">
        <f t="shared" si="13"/>
        <v>265107.31000000006</v>
      </c>
      <c r="O46" s="61">
        <f t="shared" si="13"/>
        <v>514342.44999999995</v>
      </c>
      <c r="P46" s="61">
        <f t="shared" si="13"/>
        <v>358497.43000000005</v>
      </c>
      <c r="Q46" s="59"/>
      <c r="R46" s="4"/>
      <c r="S46" s="4"/>
      <c r="T46" s="4"/>
      <c r="U46" s="4"/>
      <c r="V46" s="4"/>
      <c r="W46" s="4"/>
      <c r="X46" s="4"/>
      <c r="Y46" s="4"/>
      <c r="Z46" s="4"/>
    </row>
    <row r="47" spans="1:26" ht="12" customHeight="1" x14ac:dyDescent="0.3">
      <c r="A47" s="4" t="s">
        <v>94</v>
      </c>
      <c r="B47" s="4" t="s">
        <v>92</v>
      </c>
      <c r="C47" s="62"/>
      <c r="D47" s="64" t="s">
        <v>48</v>
      </c>
      <c r="E47" s="56">
        <f>SUBTOTAL(9,E42:E46)</f>
        <v>19933122.77999999</v>
      </c>
      <c r="F47" s="56">
        <f t="shared" ref="F47:P47" si="14">SUBTOTAL(9,F42:F46)</f>
        <v>22503896.370000001</v>
      </c>
      <c r="G47" s="56">
        <f t="shared" si="14"/>
        <v>23089363.009999994</v>
      </c>
      <c r="H47" s="56">
        <f t="shared" si="14"/>
        <v>26762248.569999997</v>
      </c>
      <c r="I47" s="56">
        <f t="shared" si="14"/>
        <v>27680853.150000002</v>
      </c>
      <c r="J47" s="56">
        <f t="shared" si="14"/>
        <v>16659692.229999999</v>
      </c>
      <c r="K47" s="56">
        <f t="shared" si="14"/>
        <v>17060488.77</v>
      </c>
      <c r="L47" s="56">
        <f t="shared" si="14"/>
        <v>17650757.789999999</v>
      </c>
      <c r="M47" s="56">
        <f t="shared" si="14"/>
        <v>17735456.249999996</v>
      </c>
      <c r="N47" s="56">
        <f t="shared" si="14"/>
        <v>16787821.260000002</v>
      </c>
      <c r="O47" s="56">
        <f t="shared" si="14"/>
        <v>19532917.23</v>
      </c>
      <c r="P47" s="56">
        <f t="shared" si="14"/>
        <v>15873220.780000001</v>
      </c>
      <c r="Q47" s="4"/>
      <c r="R47" s="4"/>
      <c r="S47" s="4"/>
      <c r="T47" s="4"/>
      <c r="U47" s="4"/>
      <c r="V47" s="4"/>
      <c r="W47" s="4"/>
      <c r="X47" s="4"/>
      <c r="Y47" s="4"/>
      <c r="Z47" s="4"/>
    </row>
    <row r="48" spans="1:26" ht="12" customHeight="1" x14ac:dyDescent="0.3">
      <c r="A48" s="4" t="s">
        <v>94</v>
      </c>
      <c r="B48" s="4" t="s">
        <v>92</v>
      </c>
      <c r="C48" s="62"/>
      <c r="D48" s="60"/>
      <c r="E48" s="61"/>
      <c r="F48" s="61"/>
      <c r="G48" s="61"/>
      <c r="H48" s="61"/>
      <c r="I48" s="61"/>
      <c r="J48" s="61"/>
      <c r="K48" s="61"/>
      <c r="L48" s="61"/>
      <c r="M48" s="61"/>
      <c r="N48" s="61"/>
      <c r="O48" s="61"/>
      <c r="P48" s="61"/>
      <c r="Q48" s="4"/>
      <c r="R48" s="4"/>
      <c r="S48" s="4"/>
      <c r="T48" s="4"/>
      <c r="U48" s="4"/>
      <c r="V48" s="4"/>
      <c r="W48" s="4"/>
      <c r="X48" s="4"/>
      <c r="Y48" s="4"/>
      <c r="Z48" s="4"/>
    </row>
    <row r="49" spans="1:26" ht="12" customHeight="1" x14ac:dyDescent="0.3">
      <c r="A49" s="4" t="s">
        <v>94</v>
      </c>
      <c r="B49" s="4" t="s">
        <v>92</v>
      </c>
      <c r="C49" s="62"/>
      <c r="D49" s="64"/>
      <c r="E49" s="61"/>
      <c r="F49" s="61"/>
      <c r="G49" s="61"/>
      <c r="H49" s="61"/>
      <c r="I49" s="61"/>
      <c r="J49" s="61"/>
      <c r="K49" s="61"/>
      <c r="L49" s="61"/>
      <c r="M49" s="61"/>
      <c r="N49" s="61"/>
      <c r="O49" s="61"/>
      <c r="P49" s="61"/>
      <c r="Q49" s="4"/>
      <c r="R49" s="4"/>
      <c r="S49" s="4"/>
      <c r="T49" s="4"/>
      <c r="U49" s="4"/>
      <c r="V49" s="4"/>
      <c r="W49" s="4"/>
      <c r="X49" s="4"/>
      <c r="Y49" s="4"/>
      <c r="Z49" s="4"/>
    </row>
    <row r="50" spans="1:26" ht="12" customHeight="1" x14ac:dyDescent="0.3">
      <c r="A50" s="4" t="s">
        <v>94</v>
      </c>
      <c r="B50" s="4" t="s">
        <v>92</v>
      </c>
      <c r="C50" s="62"/>
      <c r="D50" s="60"/>
      <c r="E50" s="61"/>
      <c r="F50" s="61"/>
      <c r="G50" s="61"/>
      <c r="H50" s="61"/>
      <c r="I50" s="61"/>
      <c r="J50" s="61"/>
      <c r="K50" s="61"/>
      <c r="L50" s="61"/>
      <c r="M50" s="61"/>
      <c r="N50" s="61"/>
      <c r="O50" s="61"/>
      <c r="P50" s="61"/>
      <c r="Q50" s="4"/>
      <c r="R50" s="4"/>
      <c r="S50" s="4"/>
      <c r="T50" s="4"/>
      <c r="U50" s="4"/>
      <c r="V50" s="4"/>
      <c r="W50" s="4"/>
      <c r="X50" s="4"/>
      <c r="Y50" s="4"/>
      <c r="Z50" s="4"/>
    </row>
    <row r="51" spans="1:26" ht="12" customHeight="1" x14ac:dyDescent="0.3">
      <c r="A51" s="4" t="s">
        <v>94</v>
      </c>
      <c r="B51" s="4" t="s">
        <v>92</v>
      </c>
      <c r="C51" s="62"/>
      <c r="D51" s="64"/>
      <c r="E51" s="61"/>
      <c r="F51" s="61"/>
      <c r="G51" s="61"/>
      <c r="H51" s="61"/>
      <c r="I51" s="61"/>
      <c r="J51" s="61"/>
      <c r="K51" s="61"/>
      <c r="L51" s="61"/>
      <c r="M51" s="61"/>
      <c r="N51" s="61"/>
      <c r="O51" s="61"/>
      <c r="P51" s="61"/>
      <c r="Q51" s="4"/>
      <c r="R51" s="4"/>
      <c r="S51" s="4"/>
      <c r="T51" s="4"/>
      <c r="U51" s="4"/>
      <c r="V51" s="4"/>
      <c r="W51" s="4"/>
      <c r="X51" s="4"/>
      <c r="Y51" s="4"/>
      <c r="Z51" s="4"/>
    </row>
    <row r="52" spans="1:26" ht="12" customHeight="1" x14ac:dyDescent="0.3">
      <c r="A52" s="4" t="s">
        <v>94</v>
      </c>
      <c r="B52" s="4" t="s">
        <v>92</v>
      </c>
      <c r="C52" s="62"/>
      <c r="D52" s="60"/>
      <c r="E52" s="61"/>
      <c r="F52" s="61"/>
      <c r="G52" s="61"/>
      <c r="H52" s="61"/>
      <c r="I52" s="61"/>
      <c r="J52" s="61"/>
      <c r="K52" s="61"/>
      <c r="L52" s="61"/>
      <c r="M52" s="61"/>
      <c r="N52" s="61"/>
      <c r="O52" s="61"/>
      <c r="P52" s="61"/>
      <c r="Q52" s="4"/>
      <c r="R52" s="4"/>
      <c r="S52" s="4"/>
      <c r="T52" s="4"/>
      <c r="U52" s="4"/>
      <c r="V52" s="4"/>
      <c r="W52" s="4"/>
      <c r="X52" s="4"/>
      <c r="Y52" s="4"/>
      <c r="Z52" s="4"/>
    </row>
    <row r="53" spans="1:26" ht="12" customHeight="1" x14ac:dyDescent="0.3">
      <c r="A53" s="4" t="s">
        <v>94</v>
      </c>
      <c r="B53" s="4" t="s">
        <v>92</v>
      </c>
      <c r="C53" s="62"/>
      <c r="D53" s="64"/>
      <c r="E53" s="61"/>
      <c r="F53" s="61"/>
      <c r="G53" s="61"/>
      <c r="H53" s="61"/>
      <c r="I53" s="61"/>
      <c r="J53" s="61"/>
      <c r="K53" s="61"/>
      <c r="L53" s="61"/>
      <c r="M53" s="61"/>
      <c r="N53" s="61"/>
      <c r="O53" s="61"/>
      <c r="P53" s="61"/>
      <c r="Q53" s="4"/>
      <c r="R53" s="4"/>
      <c r="S53" s="4"/>
      <c r="T53" s="4"/>
      <c r="U53" s="4"/>
      <c r="V53" s="4"/>
      <c r="W53" s="4"/>
      <c r="X53" s="4"/>
      <c r="Y53" s="4"/>
      <c r="Z53" s="4"/>
    </row>
    <row r="54" spans="1:26" ht="12" customHeight="1" x14ac:dyDescent="0.3">
      <c r="A54" s="4" t="s">
        <v>94</v>
      </c>
      <c r="B54" s="4" t="s">
        <v>92</v>
      </c>
      <c r="C54" s="62"/>
      <c r="D54" s="64"/>
      <c r="E54" s="61"/>
      <c r="F54" s="61"/>
      <c r="G54" s="61"/>
      <c r="H54" s="61"/>
      <c r="I54" s="61"/>
      <c r="J54" s="61"/>
      <c r="K54" s="61"/>
      <c r="L54" s="61"/>
      <c r="M54" s="61"/>
      <c r="N54" s="61"/>
      <c r="O54" s="61"/>
      <c r="P54" s="61"/>
      <c r="Q54" s="4"/>
      <c r="R54" s="4"/>
      <c r="S54" s="4"/>
      <c r="T54" s="4"/>
      <c r="U54" s="4"/>
      <c r="V54" s="4"/>
      <c r="W54" s="4"/>
      <c r="X54" s="4"/>
      <c r="Y54" s="4"/>
      <c r="Z54" s="4"/>
    </row>
    <row r="55" spans="1:26" ht="12" customHeight="1" x14ac:dyDescent="0.3">
      <c r="A55" s="4" t="s">
        <v>94</v>
      </c>
      <c r="B55" s="4" t="s">
        <v>92</v>
      </c>
      <c r="C55" s="62"/>
      <c r="D55" s="64"/>
      <c r="E55" s="61"/>
      <c r="F55" s="61"/>
      <c r="G55" s="61"/>
      <c r="H55" s="61"/>
      <c r="I55" s="61"/>
      <c r="J55" s="61"/>
      <c r="K55" s="61"/>
      <c r="L55" s="61"/>
      <c r="M55" s="61"/>
      <c r="N55" s="61"/>
      <c r="O55" s="61"/>
      <c r="P55" s="61"/>
      <c r="Q55" s="4"/>
      <c r="R55" s="4"/>
      <c r="S55" s="4"/>
      <c r="T55" s="4"/>
      <c r="U55" s="4"/>
      <c r="V55" s="4"/>
      <c r="W55" s="4"/>
      <c r="X55" s="4"/>
      <c r="Y55" s="4"/>
      <c r="Z55" s="4"/>
    </row>
    <row r="56" spans="1:26" ht="12" customHeight="1" x14ac:dyDescent="0.3">
      <c r="A56" s="4" t="s">
        <v>94</v>
      </c>
      <c r="B56" s="4" t="s">
        <v>92</v>
      </c>
      <c r="C56" s="62"/>
      <c r="D56" s="64"/>
      <c r="E56" s="61"/>
      <c r="F56" s="61"/>
      <c r="G56" s="61"/>
      <c r="H56" s="61"/>
      <c r="I56" s="61"/>
      <c r="J56" s="61"/>
      <c r="K56" s="61"/>
      <c r="L56" s="61"/>
      <c r="M56" s="61"/>
      <c r="N56" s="61"/>
      <c r="O56" s="61"/>
      <c r="P56" s="61"/>
      <c r="Q56" s="4"/>
      <c r="R56" s="4"/>
      <c r="S56" s="4"/>
      <c r="T56" s="4"/>
      <c r="U56" s="4"/>
      <c r="V56" s="4"/>
      <c r="W56" s="4"/>
      <c r="X56" s="4"/>
      <c r="Y56" s="4"/>
      <c r="Z56" s="4"/>
    </row>
    <row r="57" spans="1:26" ht="12" customHeight="1" x14ac:dyDescent="0.3">
      <c r="A57" s="4" t="s">
        <v>94</v>
      </c>
      <c r="B57" s="4" t="s">
        <v>92</v>
      </c>
      <c r="C57" s="62"/>
      <c r="D57" s="64"/>
      <c r="E57" s="61"/>
      <c r="F57" s="61"/>
      <c r="G57" s="61"/>
      <c r="H57" s="61"/>
      <c r="I57" s="61"/>
      <c r="J57" s="61"/>
      <c r="K57" s="61"/>
      <c r="L57" s="61"/>
      <c r="M57" s="61"/>
      <c r="N57" s="61"/>
      <c r="O57" s="61"/>
      <c r="P57" s="61"/>
      <c r="Q57" s="4"/>
      <c r="R57" s="4"/>
      <c r="S57" s="4"/>
      <c r="T57" s="4"/>
      <c r="U57" s="4"/>
      <c r="V57" s="4"/>
      <c r="W57" s="4"/>
      <c r="X57" s="4"/>
      <c r="Y57" s="4"/>
      <c r="Z57" s="4"/>
    </row>
    <row r="58" spans="1:26" ht="12" customHeight="1" x14ac:dyDescent="0.3">
      <c r="A58" s="4" t="s">
        <v>94</v>
      </c>
      <c r="B58" s="4" t="s">
        <v>92</v>
      </c>
      <c r="C58" s="62"/>
      <c r="D58" s="60"/>
      <c r="E58" s="61"/>
      <c r="F58" s="61"/>
      <c r="G58" s="61"/>
      <c r="H58" s="61"/>
      <c r="I58" s="61"/>
      <c r="J58" s="61"/>
      <c r="K58" s="61"/>
      <c r="L58" s="61"/>
      <c r="M58" s="61"/>
      <c r="N58" s="61"/>
      <c r="O58" s="61"/>
      <c r="P58" s="61"/>
      <c r="Q58" s="4"/>
      <c r="R58" s="4"/>
      <c r="S58" s="4"/>
      <c r="T58" s="4"/>
      <c r="U58" s="4"/>
      <c r="V58" s="4"/>
      <c r="W58" s="4"/>
      <c r="X58" s="4"/>
      <c r="Y58" s="4"/>
      <c r="Z58" s="4"/>
    </row>
    <row r="59" spans="1:26" ht="12" customHeight="1" x14ac:dyDescent="0.3">
      <c r="A59" s="4" t="s">
        <v>94</v>
      </c>
      <c r="B59" s="4" t="s">
        <v>92</v>
      </c>
      <c r="C59" s="62"/>
      <c r="D59" s="64"/>
      <c r="E59" s="61"/>
      <c r="F59" s="61"/>
      <c r="G59" s="61"/>
      <c r="H59" s="61"/>
      <c r="I59" s="61"/>
      <c r="J59" s="61"/>
      <c r="K59" s="61"/>
      <c r="L59" s="61"/>
      <c r="M59" s="61"/>
      <c r="N59" s="61"/>
      <c r="O59" s="61"/>
      <c r="P59" s="61"/>
      <c r="Q59" s="4"/>
      <c r="R59" s="4"/>
      <c r="S59" s="4"/>
      <c r="T59" s="4"/>
      <c r="U59" s="4"/>
      <c r="V59" s="4"/>
      <c r="W59" s="4"/>
      <c r="X59" s="4"/>
      <c r="Y59" s="4"/>
      <c r="Z59" s="4"/>
    </row>
    <row r="60" spans="1:26" ht="12" customHeight="1" x14ac:dyDescent="0.3">
      <c r="A60" s="4" t="s">
        <v>94</v>
      </c>
      <c r="B60" s="4" t="s">
        <v>92</v>
      </c>
      <c r="C60" s="62"/>
      <c r="D60" s="64"/>
      <c r="E60" s="61"/>
      <c r="F60" s="61"/>
      <c r="G60" s="61"/>
      <c r="H60" s="61"/>
      <c r="I60" s="61"/>
      <c r="J60" s="61"/>
      <c r="K60" s="61"/>
      <c r="L60" s="61"/>
      <c r="M60" s="61"/>
      <c r="N60" s="61"/>
      <c r="O60" s="61"/>
      <c r="P60" s="61"/>
      <c r="Q60" s="4"/>
      <c r="R60" s="4"/>
      <c r="S60" s="4"/>
      <c r="T60" s="4"/>
      <c r="U60" s="4"/>
      <c r="V60" s="4"/>
      <c r="W60" s="4"/>
      <c r="X60" s="4"/>
      <c r="Y60" s="4"/>
      <c r="Z60" s="4"/>
    </row>
    <row r="61" spans="1:26" ht="12" customHeight="1" x14ac:dyDescent="0.3">
      <c r="A61" s="4" t="s">
        <v>94</v>
      </c>
      <c r="B61" s="4" t="s">
        <v>92</v>
      </c>
      <c r="C61" s="62"/>
      <c r="D61" s="64"/>
      <c r="E61" s="61"/>
      <c r="F61" s="61"/>
      <c r="G61" s="61"/>
      <c r="H61" s="61"/>
      <c r="I61" s="61"/>
      <c r="J61" s="61"/>
      <c r="K61" s="61"/>
      <c r="L61" s="61"/>
      <c r="M61" s="61"/>
      <c r="N61" s="61"/>
      <c r="O61" s="61"/>
      <c r="P61" s="61"/>
      <c r="Q61" s="4"/>
      <c r="R61" s="4"/>
      <c r="S61" s="4"/>
      <c r="T61" s="4"/>
      <c r="U61" s="4"/>
      <c r="V61" s="4"/>
      <c r="W61" s="4"/>
      <c r="X61" s="4"/>
      <c r="Y61" s="4"/>
      <c r="Z61" s="4"/>
    </row>
    <row r="62" spans="1:26" ht="12" customHeight="1" x14ac:dyDescent="0.3">
      <c r="A62" s="4" t="s">
        <v>94</v>
      </c>
      <c r="B62" s="4" t="s">
        <v>92</v>
      </c>
      <c r="C62" s="62"/>
      <c r="D62" s="64"/>
      <c r="E62" s="61"/>
      <c r="F62" s="61"/>
      <c r="G62" s="61"/>
      <c r="H62" s="61"/>
      <c r="I62" s="61"/>
      <c r="J62" s="61"/>
      <c r="K62" s="61"/>
      <c r="L62" s="61"/>
      <c r="M62" s="61"/>
      <c r="N62" s="61"/>
      <c r="O62" s="61"/>
      <c r="P62" s="61"/>
      <c r="Q62" s="4"/>
      <c r="R62" s="4"/>
      <c r="S62" s="4"/>
      <c r="T62" s="4"/>
      <c r="U62" s="4"/>
      <c r="V62" s="4"/>
      <c r="W62" s="4"/>
      <c r="X62" s="4"/>
      <c r="Y62" s="4"/>
      <c r="Z62" s="4"/>
    </row>
    <row r="63" spans="1:26" ht="12" customHeight="1" x14ac:dyDescent="0.3">
      <c r="A63" s="4" t="s">
        <v>94</v>
      </c>
      <c r="B63" s="4" t="s">
        <v>92</v>
      </c>
      <c r="C63" s="62"/>
      <c r="D63" s="64"/>
      <c r="E63" s="61"/>
      <c r="F63" s="61"/>
      <c r="G63" s="61"/>
      <c r="H63" s="61"/>
      <c r="I63" s="61"/>
      <c r="J63" s="61"/>
      <c r="K63" s="61"/>
      <c r="L63" s="61"/>
      <c r="M63" s="61"/>
      <c r="N63" s="61"/>
      <c r="O63" s="61"/>
      <c r="P63" s="61"/>
      <c r="Q63" s="4"/>
      <c r="R63" s="4"/>
      <c r="S63" s="4"/>
      <c r="T63" s="4"/>
      <c r="U63" s="4"/>
      <c r="V63" s="4"/>
      <c r="W63" s="4"/>
      <c r="X63" s="4"/>
      <c r="Y63" s="4"/>
      <c r="Z63" s="4"/>
    </row>
    <row r="64" spans="1:26" ht="12" customHeight="1" x14ac:dyDescent="0.3">
      <c r="A64" s="4" t="s">
        <v>94</v>
      </c>
      <c r="B64" s="4" t="s">
        <v>92</v>
      </c>
      <c r="C64" s="62"/>
      <c r="D64" s="64"/>
      <c r="E64" s="61"/>
      <c r="F64" s="61"/>
      <c r="G64" s="61"/>
      <c r="H64" s="61"/>
      <c r="I64" s="61"/>
      <c r="J64" s="61"/>
      <c r="K64" s="61"/>
      <c r="L64" s="61"/>
      <c r="M64" s="61"/>
      <c r="N64" s="61"/>
      <c r="O64" s="61"/>
      <c r="P64" s="61"/>
      <c r="Q64" s="4"/>
      <c r="R64" s="4"/>
      <c r="S64" s="4"/>
      <c r="T64" s="4"/>
      <c r="U64" s="4"/>
      <c r="V64" s="4"/>
      <c r="W64" s="4"/>
      <c r="X64" s="4"/>
      <c r="Y64" s="4"/>
      <c r="Z64" s="4"/>
    </row>
    <row r="65" spans="1:26" ht="12" customHeight="1" x14ac:dyDescent="0.3">
      <c r="A65" s="4" t="s">
        <v>94</v>
      </c>
      <c r="B65" s="4" t="s">
        <v>92</v>
      </c>
      <c r="C65" s="62"/>
      <c r="D65" s="64"/>
      <c r="E65" s="61"/>
      <c r="F65" s="61"/>
      <c r="G65" s="61"/>
      <c r="H65" s="61"/>
      <c r="I65" s="61"/>
      <c r="J65" s="61"/>
      <c r="K65" s="61"/>
      <c r="L65" s="61"/>
      <c r="M65" s="61"/>
      <c r="N65" s="61"/>
      <c r="O65" s="61"/>
      <c r="P65" s="61"/>
      <c r="Q65" s="4"/>
      <c r="R65" s="4"/>
      <c r="S65" s="4"/>
      <c r="T65" s="4"/>
      <c r="U65" s="4"/>
      <c r="V65" s="4"/>
      <c r="W65" s="4"/>
      <c r="X65" s="4"/>
      <c r="Y65" s="4"/>
      <c r="Z65" s="4"/>
    </row>
    <row r="66" spans="1:26" ht="12" customHeight="1" x14ac:dyDescent="0.3">
      <c r="A66" s="4" t="s">
        <v>94</v>
      </c>
      <c r="B66" s="4" t="s">
        <v>92</v>
      </c>
      <c r="C66" s="65"/>
      <c r="D66" s="66"/>
      <c r="E66" s="65"/>
      <c r="F66" s="65"/>
      <c r="G66" s="65"/>
      <c r="H66" s="65"/>
      <c r="I66" s="65"/>
      <c r="J66" s="65"/>
      <c r="K66" s="65"/>
      <c r="L66" s="65"/>
      <c r="M66" s="65"/>
      <c r="N66" s="65"/>
      <c r="O66" s="65"/>
      <c r="P66" s="65"/>
      <c r="Q66" s="4"/>
      <c r="R66" s="4"/>
      <c r="S66" s="4"/>
      <c r="T66" s="4"/>
      <c r="U66" s="4"/>
      <c r="V66" s="4"/>
      <c r="W66" s="4"/>
      <c r="X66" s="4"/>
      <c r="Y66" s="4"/>
      <c r="Z66" s="4"/>
    </row>
    <row r="67" spans="1:26" ht="12" customHeight="1" x14ac:dyDescent="0.3">
      <c r="A67" s="4" t="s">
        <v>94</v>
      </c>
      <c r="B67" s="4" t="s">
        <v>92</v>
      </c>
      <c r="C67" s="91"/>
      <c r="D67" s="57"/>
      <c r="E67" s="58"/>
      <c r="F67" s="58"/>
      <c r="G67" s="58"/>
      <c r="H67" s="58"/>
      <c r="I67" s="58"/>
      <c r="J67" s="58"/>
      <c r="K67" s="58"/>
      <c r="L67" s="58"/>
      <c r="M67" s="58"/>
      <c r="N67" s="58"/>
      <c r="O67" s="58"/>
      <c r="P67" s="58"/>
      <c r="Q67" s="4"/>
      <c r="R67" s="4"/>
      <c r="S67" s="4"/>
      <c r="T67" s="4"/>
      <c r="U67" s="4"/>
      <c r="V67" s="4"/>
      <c r="W67" s="4"/>
      <c r="X67" s="4"/>
      <c r="Y67" s="4"/>
      <c r="Z67" s="4"/>
    </row>
    <row r="68" spans="1:26" ht="12" customHeight="1" x14ac:dyDescent="0.3">
      <c r="A68" s="4" t="s">
        <v>94</v>
      </c>
      <c r="B68" s="4" t="s">
        <v>92</v>
      </c>
      <c r="C68" s="61"/>
      <c r="D68" s="60"/>
      <c r="E68" s="61"/>
      <c r="F68" s="61"/>
      <c r="G68" s="61"/>
      <c r="H68" s="61"/>
      <c r="I68" s="61"/>
      <c r="J68" s="61"/>
      <c r="K68" s="61"/>
      <c r="L68" s="61"/>
      <c r="M68" s="61"/>
      <c r="N68" s="61"/>
      <c r="O68" s="61"/>
      <c r="P68" s="61"/>
      <c r="Q68" s="4"/>
      <c r="R68" s="4"/>
      <c r="S68" s="4"/>
      <c r="T68" s="4"/>
      <c r="U68" s="4"/>
      <c r="V68" s="4"/>
      <c r="W68" s="4"/>
      <c r="X68" s="4"/>
      <c r="Y68" s="4"/>
      <c r="Z68" s="4"/>
    </row>
    <row r="69" spans="1:26" ht="12" customHeight="1" x14ac:dyDescent="0.3">
      <c r="A69" s="4" t="s">
        <v>94</v>
      </c>
      <c r="B69" s="4" t="s">
        <v>92</v>
      </c>
      <c r="C69" s="62"/>
      <c r="D69" s="64"/>
      <c r="E69" s="61"/>
      <c r="F69" s="61"/>
      <c r="G69" s="61"/>
      <c r="H69" s="61"/>
      <c r="I69" s="61"/>
      <c r="J69" s="61"/>
      <c r="K69" s="61"/>
      <c r="L69" s="61"/>
      <c r="M69" s="61"/>
      <c r="N69" s="61"/>
      <c r="O69" s="61"/>
      <c r="P69" s="61"/>
      <c r="Q69" s="4"/>
      <c r="R69" s="4"/>
      <c r="S69" s="4"/>
      <c r="T69" s="4"/>
      <c r="U69" s="4"/>
      <c r="V69" s="4"/>
      <c r="W69" s="4"/>
      <c r="X69" s="4"/>
      <c r="Y69" s="4"/>
      <c r="Z69" s="4"/>
    </row>
    <row r="70" spans="1:26" ht="12" customHeight="1" x14ac:dyDescent="0.3">
      <c r="A70" s="4" t="s">
        <v>94</v>
      </c>
      <c r="B70" s="4" t="s">
        <v>92</v>
      </c>
      <c r="C70" s="62"/>
      <c r="D70" s="60"/>
      <c r="E70" s="61"/>
      <c r="F70" s="61"/>
      <c r="G70" s="61"/>
      <c r="H70" s="61"/>
      <c r="I70" s="61"/>
      <c r="J70" s="61"/>
      <c r="K70" s="61"/>
      <c r="L70" s="61"/>
      <c r="M70" s="61"/>
      <c r="N70" s="61"/>
      <c r="O70" s="61"/>
      <c r="P70" s="61"/>
      <c r="Q70" s="4"/>
      <c r="R70" s="4"/>
      <c r="S70" s="4"/>
      <c r="T70" s="4"/>
      <c r="U70" s="4"/>
      <c r="V70" s="4"/>
      <c r="W70" s="4"/>
      <c r="X70" s="4"/>
      <c r="Y70" s="4"/>
      <c r="Z70" s="4"/>
    </row>
    <row r="71" spans="1:26" ht="12" customHeight="1" x14ac:dyDescent="0.3">
      <c r="A71" s="4" t="s">
        <v>94</v>
      </c>
      <c r="B71" s="4" t="s">
        <v>92</v>
      </c>
      <c r="C71" s="62"/>
      <c r="D71" s="64"/>
      <c r="E71" s="61"/>
      <c r="F71" s="61"/>
      <c r="G71" s="61"/>
      <c r="H71" s="61"/>
      <c r="I71" s="61"/>
      <c r="J71" s="61"/>
      <c r="K71" s="61"/>
      <c r="L71" s="61"/>
      <c r="M71" s="61"/>
      <c r="N71" s="61"/>
      <c r="O71" s="61"/>
      <c r="P71" s="61"/>
      <c r="Q71" s="4"/>
      <c r="R71" s="4"/>
      <c r="S71" s="4"/>
      <c r="T71" s="4"/>
      <c r="U71" s="4"/>
      <c r="V71" s="4"/>
      <c r="W71" s="4"/>
      <c r="X71" s="4"/>
      <c r="Y71" s="4"/>
      <c r="Z71" s="4"/>
    </row>
    <row r="72" spans="1:26" ht="12" customHeight="1" x14ac:dyDescent="0.3">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2" customHeight="1" x14ac:dyDescent="0.3">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2" customHeight="1" x14ac:dyDescent="0.3">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2" customHeight="1" x14ac:dyDescent="0.3">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2" customHeight="1" x14ac:dyDescent="0.3">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2" customHeight="1" x14ac:dyDescent="0.3">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2" customHeight="1" x14ac:dyDescent="0.3">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2" customHeight="1" x14ac:dyDescent="0.3">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2" customHeight="1" x14ac:dyDescent="0.3">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2" customHeight="1" x14ac:dyDescent="0.3">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 customHeight="1" x14ac:dyDescent="0.3">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 customHeight="1" x14ac:dyDescent="0.3">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 customHeight="1" x14ac:dyDescent="0.3">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 customHeight="1" x14ac:dyDescent="0.3">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 customHeight="1" x14ac:dyDescent="0.3">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 customHeight="1" x14ac:dyDescent="0.3">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 customHeight="1" x14ac:dyDescent="0.3">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 customHeight="1" x14ac:dyDescent="0.3">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 customHeight="1" x14ac:dyDescent="0.3">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 customHeight="1" x14ac:dyDescent="0.3">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 customHeight="1" x14ac:dyDescent="0.3">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 customHeight="1" x14ac:dyDescent="0.3">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 customHeight="1" x14ac:dyDescent="0.3">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 customHeight="1" x14ac:dyDescent="0.3">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 customHeight="1" x14ac:dyDescent="0.3">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 customHeight="1" x14ac:dyDescent="0.3">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 customHeight="1" x14ac:dyDescent="0.3">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 customHeight="1" x14ac:dyDescent="0.3">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 customHeight="1" x14ac:dyDescent="0.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 customHeight="1" x14ac:dyDescent="0.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 customHeight="1" x14ac:dyDescent="0.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 customHeight="1" x14ac:dyDescent="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 customHeight="1" x14ac:dyDescent="0.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 customHeight="1" x14ac:dyDescent="0.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 customHeight="1" x14ac:dyDescent="0.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 customHeight="1" x14ac:dyDescent="0.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 customHeight="1" x14ac:dyDescent="0.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 customHeight="1" x14ac:dyDescent="0.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 customHeight="1" x14ac:dyDescent="0.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 customHeight="1" x14ac:dyDescent="0.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 customHeight="1" x14ac:dyDescent="0.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 customHeight="1" x14ac:dyDescent="0.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 customHeight="1" x14ac:dyDescent="0.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 customHeight="1" x14ac:dyDescent="0.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 customHeight="1" x14ac:dyDescent="0.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 customHeight="1" x14ac:dyDescent="0.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 customHeight="1" x14ac:dyDescent="0.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 customHeight="1" x14ac:dyDescent="0.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 customHeight="1" x14ac:dyDescent="0.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 customHeight="1" x14ac:dyDescent="0.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 customHeight="1" x14ac:dyDescent="0.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 customHeight="1" x14ac:dyDescent="0.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 customHeight="1" x14ac:dyDescent="0.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 customHeight="1" x14ac:dyDescent="0.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 customHeight="1" x14ac:dyDescent="0.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 customHeight="1" x14ac:dyDescent="0.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 customHeight="1" x14ac:dyDescent="0.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 customHeight="1" x14ac:dyDescent="0.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 customHeight="1" x14ac:dyDescent="0.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 customHeight="1" x14ac:dyDescent="0.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 customHeight="1" x14ac:dyDescent="0.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 customHeight="1" x14ac:dyDescent="0.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 customHeight="1" x14ac:dyDescent="0.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 customHeight="1" x14ac:dyDescent="0.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 customHeight="1" x14ac:dyDescent="0.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 customHeight="1" x14ac:dyDescent="0.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 customHeight="1" x14ac:dyDescent="0.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 customHeight="1" x14ac:dyDescent="0.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 customHeight="1" x14ac:dyDescent="0.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 customHeight="1" x14ac:dyDescent="0.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 customHeight="1" x14ac:dyDescent="0.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 customHeight="1" x14ac:dyDescent="0.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 customHeight="1" x14ac:dyDescent="0.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 customHeight="1" x14ac:dyDescent="0.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 customHeight="1" x14ac:dyDescent="0.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 customHeight="1" x14ac:dyDescent="0.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 customHeight="1" x14ac:dyDescent="0.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 customHeight="1" x14ac:dyDescent="0.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 customHeight="1" x14ac:dyDescent="0.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 customHeight="1" x14ac:dyDescent="0.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 customHeight="1" x14ac:dyDescent="0.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 customHeight="1" x14ac:dyDescent="0.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 customHeight="1" x14ac:dyDescent="0.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 customHeight="1" x14ac:dyDescent="0.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 customHeight="1" x14ac:dyDescent="0.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 customHeight="1" x14ac:dyDescent="0.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 customHeight="1" x14ac:dyDescent="0.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 customHeight="1" x14ac:dyDescent="0.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 customHeight="1" x14ac:dyDescent="0.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 customHeight="1" x14ac:dyDescent="0.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 customHeight="1" x14ac:dyDescent="0.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 customHeight="1" x14ac:dyDescent="0.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 customHeight="1" x14ac:dyDescent="0.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 customHeight="1" x14ac:dyDescent="0.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 customHeight="1" x14ac:dyDescent="0.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 customHeight="1" x14ac:dyDescent="0.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 customHeight="1" x14ac:dyDescent="0.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 customHeight="1" x14ac:dyDescent="0.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 customHeight="1" x14ac:dyDescent="0.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 customHeight="1" x14ac:dyDescent="0.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 customHeight="1" x14ac:dyDescent="0.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 customHeight="1" x14ac:dyDescent="0.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 customHeight="1" x14ac:dyDescent="0.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 customHeight="1" x14ac:dyDescent="0.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 customHeight="1" x14ac:dyDescent="0.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 customHeight="1" x14ac:dyDescent="0.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 customHeight="1" x14ac:dyDescent="0.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 customHeight="1" x14ac:dyDescent="0.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 customHeight="1" x14ac:dyDescent="0.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 customHeight="1" x14ac:dyDescent="0.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 customHeight="1" x14ac:dyDescent="0.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 customHeight="1" x14ac:dyDescent="0.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 customHeight="1" x14ac:dyDescent="0.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 customHeight="1" x14ac:dyDescent="0.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 customHeight="1" x14ac:dyDescent="0.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 customHeight="1" x14ac:dyDescent="0.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 customHeight="1" x14ac:dyDescent="0.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 customHeight="1" x14ac:dyDescent="0.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 customHeight="1" x14ac:dyDescent="0.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 customHeight="1" x14ac:dyDescent="0.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 customHeight="1" x14ac:dyDescent="0.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 customHeight="1" x14ac:dyDescent="0.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 customHeight="1" x14ac:dyDescent="0.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 customHeight="1" x14ac:dyDescent="0.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 customHeight="1" x14ac:dyDescent="0.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 customHeight="1" x14ac:dyDescent="0.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 customHeight="1" x14ac:dyDescent="0.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 customHeight="1" x14ac:dyDescent="0.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 customHeight="1" x14ac:dyDescent="0.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 customHeight="1" x14ac:dyDescent="0.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 customHeight="1" x14ac:dyDescent="0.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 customHeight="1" x14ac:dyDescent="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 customHeight="1" x14ac:dyDescent="0.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 customHeight="1" x14ac:dyDescent="0.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 customHeight="1" x14ac:dyDescent="0.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 customHeight="1" x14ac:dyDescent="0.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 customHeight="1" x14ac:dyDescent="0.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 customHeight="1" x14ac:dyDescent="0.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 customHeight="1" x14ac:dyDescent="0.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 customHeight="1" x14ac:dyDescent="0.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 customHeight="1" x14ac:dyDescent="0.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 customHeight="1" x14ac:dyDescent="0.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 customHeight="1" x14ac:dyDescent="0.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 customHeight="1" x14ac:dyDescent="0.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 customHeight="1" x14ac:dyDescent="0.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 customHeight="1" x14ac:dyDescent="0.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 customHeight="1" x14ac:dyDescent="0.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 customHeight="1" x14ac:dyDescent="0.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 customHeight="1" x14ac:dyDescent="0.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 customHeight="1" x14ac:dyDescent="0.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 customHeight="1" x14ac:dyDescent="0.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 customHeight="1" x14ac:dyDescent="0.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 customHeight="1" x14ac:dyDescent="0.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 customHeight="1" x14ac:dyDescent="0.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 customHeight="1" x14ac:dyDescent="0.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 customHeight="1" x14ac:dyDescent="0.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 customHeight="1" x14ac:dyDescent="0.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 customHeight="1" x14ac:dyDescent="0.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 customHeight="1" x14ac:dyDescent="0.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 customHeight="1" x14ac:dyDescent="0.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 customHeight="1" x14ac:dyDescent="0.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 customHeight="1" x14ac:dyDescent="0.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 customHeight="1" x14ac:dyDescent="0.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 customHeight="1" x14ac:dyDescent="0.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 customHeight="1" x14ac:dyDescent="0.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 customHeight="1" x14ac:dyDescent="0.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 customHeight="1" x14ac:dyDescent="0.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 customHeight="1" x14ac:dyDescent="0.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 customHeight="1" x14ac:dyDescent="0.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 customHeight="1" x14ac:dyDescent="0.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 customHeight="1" x14ac:dyDescent="0.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 customHeight="1" x14ac:dyDescent="0.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 customHeight="1" x14ac:dyDescent="0.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 customHeight="1" x14ac:dyDescent="0.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 customHeight="1" x14ac:dyDescent="0.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 customHeight="1" x14ac:dyDescent="0.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 customHeight="1" x14ac:dyDescent="0.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 customHeight="1" x14ac:dyDescent="0.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 customHeight="1" x14ac:dyDescent="0.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 customHeight="1" x14ac:dyDescent="0.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 customHeight="1" x14ac:dyDescent="0.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 customHeight="1" x14ac:dyDescent="0.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 customHeight="1" x14ac:dyDescent="0.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 customHeight="1" x14ac:dyDescent="0.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 customHeight="1" x14ac:dyDescent="0.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 customHeight="1" x14ac:dyDescent="0.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 customHeight="1" x14ac:dyDescent="0.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 customHeight="1" x14ac:dyDescent="0.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 customHeight="1" x14ac:dyDescent="0.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 customHeight="1" x14ac:dyDescent="0.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 customHeight="1" x14ac:dyDescent="0.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 customHeight="1" x14ac:dyDescent="0.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 customHeight="1" x14ac:dyDescent="0.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 customHeight="1" x14ac:dyDescent="0.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 customHeight="1" x14ac:dyDescent="0.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 customHeight="1" x14ac:dyDescent="0.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 customHeight="1" x14ac:dyDescent="0.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 customHeight="1" x14ac:dyDescent="0.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 customHeight="1" x14ac:dyDescent="0.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 customHeight="1" x14ac:dyDescent="0.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 customHeight="1" x14ac:dyDescent="0.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 customHeight="1" x14ac:dyDescent="0.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 customHeight="1" x14ac:dyDescent="0.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 customHeight="1" x14ac:dyDescent="0.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 customHeight="1" x14ac:dyDescent="0.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 customHeight="1" x14ac:dyDescent="0.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 customHeight="1" x14ac:dyDescent="0.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 customHeight="1" x14ac:dyDescent="0.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 customHeight="1" x14ac:dyDescent="0.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 customHeight="1" x14ac:dyDescent="0.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 customHeight="1" x14ac:dyDescent="0.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 customHeight="1" x14ac:dyDescent="0.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 customHeight="1" x14ac:dyDescent="0.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 customHeight="1" x14ac:dyDescent="0.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 customHeight="1" x14ac:dyDescent="0.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 customHeight="1" x14ac:dyDescent="0.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 customHeight="1" x14ac:dyDescent="0.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 customHeight="1" x14ac:dyDescent="0.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 customHeight="1" x14ac:dyDescent="0.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 customHeight="1" x14ac:dyDescent="0.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 customHeight="1" x14ac:dyDescent="0.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 customHeight="1" x14ac:dyDescent="0.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 customHeight="1" x14ac:dyDescent="0.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 customHeight="1" x14ac:dyDescent="0.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 customHeight="1" x14ac:dyDescent="0.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 customHeight="1" x14ac:dyDescent="0.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 customHeight="1" x14ac:dyDescent="0.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 customHeight="1" x14ac:dyDescent="0.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 customHeight="1" x14ac:dyDescent="0.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 customHeight="1" x14ac:dyDescent="0.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 customHeight="1" x14ac:dyDescent="0.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 customHeight="1" x14ac:dyDescent="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 customHeight="1" x14ac:dyDescent="0.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 customHeight="1" x14ac:dyDescent="0.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 customHeight="1" x14ac:dyDescent="0.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 customHeight="1" x14ac:dyDescent="0.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 customHeight="1" x14ac:dyDescent="0.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 customHeight="1" x14ac:dyDescent="0.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 customHeight="1" x14ac:dyDescent="0.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 customHeight="1" x14ac:dyDescent="0.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 customHeight="1" x14ac:dyDescent="0.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 customHeight="1" x14ac:dyDescent="0.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 customHeight="1" x14ac:dyDescent="0.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 customHeight="1" x14ac:dyDescent="0.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 customHeight="1" x14ac:dyDescent="0.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 customHeight="1" x14ac:dyDescent="0.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 customHeight="1" x14ac:dyDescent="0.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 customHeight="1" x14ac:dyDescent="0.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 customHeight="1" x14ac:dyDescent="0.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 customHeight="1" x14ac:dyDescent="0.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 customHeight="1" x14ac:dyDescent="0.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 customHeight="1" x14ac:dyDescent="0.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 customHeight="1" x14ac:dyDescent="0.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 customHeight="1" x14ac:dyDescent="0.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 customHeight="1" x14ac:dyDescent="0.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 customHeight="1" x14ac:dyDescent="0.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 customHeight="1" x14ac:dyDescent="0.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 customHeight="1" x14ac:dyDescent="0.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 customHeight="1" x14ac:dyDescent="0.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 customHeight="1" x14ac:dyDescent="0.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 customHeight="1" x14ac:dyDescent="0.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 customHeight="1" x14ac:dyDescent="0.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 customHeight="1" x14ac:dyDescent="0.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 customHeight="1" x14ac:dyDescent="0.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 customHeight="1" x14ac:dyDescent="0.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 customHeight="1" x14ac:dyDescent="0.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 customHeight="1" x14ac:dyDescent="0.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 customHeight="1" x14ac:dyDescent="0.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 customHeight="1" x14ac:dyDescent="0.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 customHeight="1" x14ac:dyDescent="0.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 customHeight="1" x14ac:dyDescent="0.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 customHeight="1" x14ac:dyDescent="0.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 customHeight="1" x14ac:dyDescent="0.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 customHeight="1" x14ac:dyDescent="0.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 customHeight="1" x14ac:dyDescent="0.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 customHeight="1" x14ac:dyDescent="0.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 customHeight="1" x14ac:dyDescent="0.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 customHeight="1" x14ac:dyDescent="0.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 customHeight="1" x14ac:dyDescent="0.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 customHeight="1" x14ac:dyDescent="0.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 customHeight="1" x14ac:dyDescent="0.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 customHeight="1" x14ac:dyDescent="0.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 customHeight="1" x14ac:dyDescent="0.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 customHeight="1" x14ac:dyDescent="0.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 customHeight="1" x14ac:dyDescent="0.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 customHeight="1" x14ac:dyDescent="0.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 customHeight="1" x14ac:dyDescent="0.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 customHeight="1" x14ac:dyDescent="0.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 customHeight="1" x14ac:dyDescent="0.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 customHeight="1" x14ac:dyDescent="0.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 customHeight="1" x14ac:dyDescent="0.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 customHeight="1" x14ac:dyDescent="0.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 customHeight="1" x14ac:dyDescent="0.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 customHeight="1" x14ac:dyDescent="0.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 customHeight="1" x14ac:dyDescent="0.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 customHeight="1" x14ac:dyDescent="0.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 customHeight="1" x14ac:dyDescent="0.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 customHeight="1" x14ac:dyDescent="0.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 customHeight="1" x14ac:dyDescent="0.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 customHeight="1" x14ac:dyDescent="0.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 customHeight="1" x14ac:dyDescent="0.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 customHeight="1" x14ac:dyDescent="0.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 customHeight="1" x14ac:dyDescent="0.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 customHeight="1" x14ac:dyDescent="0.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 customHeight="1" x14ac:dyDescent="0.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 customHeight="1" x14ac:dyDescent="0.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 customHeight="1" x14ac:dyDescent="0.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 customHeight="1" x14ac:dyDescent="0.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 customHeight="1" x14ac:dyDescent="0.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 customHeight="1" x14ac:dyDescent="0.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 customHeight="1" x14ac:dyDescent="0.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 customHeight="1" x14ac:dyDescent="0.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 customHeight="1" x14ac:dyDescent="0.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 customHeight="1" x14ac:dyDescent="0.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 customHeight="1" x14ac:dyDescent="0.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 customHeight="1" x14ac:dyDescent="0.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 customHeight="1" x14ac:dyDescent="0.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 customHeight="1" x14ac:dyDescent="0.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 customHeight="1" x14ac:dyDescent="0.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 customHeight="1" x14ac:dyDescent="0.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 customHeight="1" x14ac:dyDescent="0.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 customHeight="1" x14ac:dyDescent="0.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 customHeight="1" x14ac:dyDescent="0.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 customHeight="1" x14ac:dyDescent="0.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 customHeight="1" x14ac:dyDescent="0.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 customHeight="1" x14ac:dyDescent="0.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 customHeight="1" x14ac:dyDescent="0.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 customHeight="1" x14ac:dyDescent="0.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 customHeight="1" x14ac:dyDescent="0.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 customHeight="1" x14ac:dyDescent="0.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 customHeight="1" x14ac:dyDescent="0.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 customHeight="1" x14ac:dyDescent="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 customHeight="1" x14ac:dyDescent="0.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 customHeight="1" x14ac:dyDescent="0.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 customHeight="1" x14ac:dyDescent="0.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 customHeight="1" x14ac:dyDescent="0.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 customHeight="1" x14ac:dyDescent="0.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 customHeight="1" x14ac:dyDescent="0.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 customHeight="1" x14ac:dyDescent="0.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 customHeight="1" x14ac:dyDescent="0.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 customHeight="1" x14ac:dyDescent="0.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 customHeight="1" x14ac:dyDescent="0.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 customHeight="1" x14ac:dyDescent="0.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 customHeight="1" x14ac:dyDescent="0.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 customHeight="1" x14ac:dyDescent="0.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 customHeight="1" x14ac:dyDescent="0.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 customHeight="1" x14ac:dyDescent="0.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 customHeight="1" x14ac:dyDescent="0.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 customHeight="1" x14ac:dyDescent="0.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 customHeight="1" x14ac:dyDescent="0.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 customHeight="1" x14ac:dyDescent="0.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 customHeight="1" x14ac:dyDescent="0.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 customHeight="1" x14ac:dyDescent="0.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 customHeight="1" x14ac:dyDescent="0.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 customHeight="1" x14ac:dyDescent="0.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 customHeight="1" x14ac:dyDescent="0.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 customHeight="1" x14ac:dyDescent="0.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 customHeight="1" x14ac:dyDescent="0.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 customHeight="1" x14ac:dyDescent="0.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 customHeight="1" x14ac:dyDescent="0.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 customHeight="1" x14ac:dyDescent="0.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 customHeight="1" x14ac:dyDescent="0.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 customHeight="1" x14ac:dyDescent="0.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 customHeight="1" x14ac:dyDescent="0.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 customHeight="1" x14ac:dyDescent="0.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 customHeight="1" x14ac:dyDescent="0.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 customHeight="1" x14ac:dyDescent="0.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 customHeight="1" x14ac:dyDescent="0.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 customHeight="1" x14ac:dyDescent="0.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 customHeight="1" x14ac:dyDescent="0.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 customHeight="1" x14ac:dyDescent="0.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 customHeight="1" x14ac:dyDescent="0.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 customHeight="1" x14ac:dyDescent="0.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 customHeight="1" x14ac:dyDescent="0.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 customHeight="1" x14ac:dyDescent="0.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 customHeight="1" x14ac:dyDescent="0.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 customHeight="1" x14ac:dyDescent="0.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 customHeight="1" x14ac:dyDescent="0.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 customHeight="1" x14ac:dyDescent="0.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 customHeight="1" x14ac:dyDescent="0.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 customHeight="1" x14ac:dyDescent="0.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 customHeight="1" x14ac:dyDescent="0.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 customHeight="1" x14ac:dyDescent="0.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 customHeight="1" x14ac:dyDescent="0.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 customHeight="1" x14ac:dyDescent="0.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 customHeight="1" x14ac:dyDescent="0.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 customHeight="1" x14ac:dyDescent="0.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 customHeight="1" x14ac:dyDescent="0.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 customHeight="1" x14ac:dyDescent="0.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 customHeight="1" x14ac:dyDescent="0.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 customHeight="1" x14ac:dyDescent="0.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 customHeight="1" x14ac:dyDescent="0.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 customHeight="1" x14ac:dyDescent="0.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 customHeight="1" x14ac:dyDescent="0.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 customHeight="1" x14ac:dyDescent="0.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 customHeight="1" x14ac:dyDescent="0.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 customHeight="1" x14ac:dyDescent="0.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 customHeight="1" x14ac:dyDescent="0.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 customHeight="1" x14ac:dyDescent="0.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 customHeight="1" x14ac:dyDescent="0.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 customHeight="1" x14ac:dyDescent="0.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 customHeight="1" x14ac:dyDescent="0.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 customHeight="1" x14ac:dyDescent="0.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 customHeight="1" x14ac:dyDescent="0.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 customHeight="1" x14ac:dyDescent="0.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 customHeight="1" x14ac:dyDescent="0.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 customHeight="1" x14ac:dyDescent="0.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 customHeight="1" x14ac:dyDescent="0.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 customHeight="1" x14ac:dyDescent="0.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 customHeight="1" x14ac:dyDescent="0.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 customHeight="1" x14ac:dyDescent="0.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 customHeight="1" x14ac:dyDescent="0.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 customHeight="1" x14ac:dyDescent="0.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 customHeight="1" x14ac:dyDescent="0.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 customHeight="1" x14ac:dyDescent="0.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 customHeight="1" x14ac:dyDescent="0.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 customHeight="1" x14ac:dyDescent="0.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 customHeight="1" x14ac:dyDescent="0.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 customHeight="1" x14ac:dyDescent="0.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 customHeight="1" x14ac:dyDescent="0.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 customHeight="1" x14ac:dyDescent="0.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 customHeight="1" x14ac:dyDescent="0.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 customHeight="1" x14ac:dyDescent="0.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 customHeight="1" x14ac:dyDescent="0.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 customHeight="1" x14ac:dyDescent="0.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 customHeight="1" x14ac:dyDescent="0.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 customHeight="1" x14ac:dyDescent="0.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 customHeight="1" x14ac:dyDescent="0.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 customHeight="1" x14ac:dyDescent="0.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 customHeight="1" x14ac:dyDescent="0.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 customHeight="1" x14ac:dyDescent="0.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 customHeight="1" x14ac:dyDescent="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 customHeight="1" x14ac:dyDescent="0.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 customHeight="1" x14ac:dyDescent="0.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 customHeight="1" x14ac:dyDescent="0.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 customHeight="1" x14ac:dyDescent="0.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 customHeight="1" x14ac:dyDescent="0.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 customHeight="1" x14ac:dyDescent="0.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 customHeight="1" x14ac:dyDescent="0.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 customHeight="1" x14ac:dyDescent="0.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 customHeight="1" x14ac:dyDescent="0.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 customHeight="1" x14ac:dyDescent="0.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 customHeight="1" x14ac:dyDescent="0.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 customHeight="1" x14ac:dyDescent="0.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 customHeight="1" x14ac:dyDescent="0.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 customHeight="1" x14ac:dyDescent="0.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 customHeight="1" x14ac:dyDescent="0.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 customHeight="1" x14ac:dyDescent="0.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 customHeight="1" x14ac:dyDescent="0.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 customHeight="1" x14ac:dyDescent="0.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 customHeight="1" x14ac:dyDescent="0.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 customHeight="1" x14ac:dyDescent="0.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 customHeight="1" x14ac:dyDescent="0.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 customHeight="1" x14ac:dyDescent="0.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 customHeight="1" x14ac:dyDescent="0.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 customHeight="1" x14ac:dyDescent="0.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 customHeight="1" x14ac:dyDescent="0.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 customHeight="1" x14ac:dyDescent="0.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 customHeight="1" x14ac:dyDescent="0.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 customHeight="1" x14ac:dyDescent="0.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 customHeight="1" x14ac:dyDescent="0.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 customHeight="1" x14ac:dyDescent="0.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 customHeight="1" x14ac:dyDescent="0.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 customHeight="1" x14ac:dyDescent="0.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 customHeight="1" x14ac:dyDescent="0.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 customHeight="1" x14ac:dyDescent="0.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 customHeight="1" x14ac:dyDescent="0.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 customHeight="1" x14ac:dyDescent="0.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 customHeight="1" x14ac:dyDescent="0.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 customHeight="1" x14ac:dyDescent="0.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 customHeight="1" x14ac:dyDescent="0.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 customHeight="1" x14ac:dyDescent="0.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 customHeight="1" x14ac:dyDescent="0.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 customHeight="1" x14ac:dyDescent="0.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 customHeight="1" x14ac:dyDescent="0.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 customHeight="1" x14ac:dyDescent="0.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 customHeight="1" x14ac:dyDescent="0.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 customHeight="1" x14ac:dyDescent="0.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 customHeight="1" x14ac:dyDescent="0.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 customHeight="1" x14ac:dyDescent="0.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 customHeight="1" x14ac:dyDescent="0.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 customHeight="1" x14ac:dyDescent="0.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 customHeight="1" x14ac:dyDescent="0.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 customHeight="1" x14ac:dyDescent="0.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 customHeight="1" x14ac:dyDescent="0.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 customHeight="1" x14ac:dyDescent="0.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 customHeight="1" x14ac:dyDescent="0.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 customHeight="1" x14ac:dyDescent="0.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 customHeight="1" x14ac:dyDescent="0.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 customHeight="1" x14ac:dyDescent="0.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 customHeight="1" x14ac:dyDescent="0.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 customHeight="1" x14ac:dyDescent="0.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 customHeight="1" x14ac:dyDescent="0.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 customHeight="1" x14ac:dyDescent="0.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 customHeight="1" x14ac:dyDescent="0.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 customHeight="1" x14ac:dyDescent="0.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 customHeight="1" x14ac:dyDescent="0.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 customHeight="1" x14ac:dyDescent="0.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 customHeight="1" x14ac:dyDescent="0.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 customHeight="1" x14ac:dyDescent="0.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 customHeight="1" x14ac:dyDescent="0.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 customHeight="1" x14ac:dyDescent="0.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 customHeight="1" x14ac:dyDescent="0.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 customHeight="1" x14ac:dyDescent="0.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 customHeight="1" x14ac:dyDescent="0.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 customHeight="1" x14ac:dyDescent="0.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 customHeight="1" x14ac:dyDescent="0.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 customHeight="1" x14ac:dyDescent="0.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 customHeight="1" x14ac:dyDescent="0.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 customHeight="1" x14ac:dyDescent="0.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 customHeight="1" x14ac:dyDescent="0.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 customHeight="1" x14ac:dyDescent="0.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 customHeight="1" x14ac:dyDescent="0.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 customHeight="1" x14ac:dyDescent="0.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 customHeight="1" x14ac:dyDescent="0.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 customHeight="1" x14ac:dyDescent="0.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 customHeight="1" x14ac:dyDescent="0.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 customHeight="1" x14ac:dyDescent="0.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 customHeight="1" x14ac:dyDescent="0.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 customHeight="1" x14ac:dyDescent="0.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 customHeight="1" x14ac:dyDescent="0.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 customHeight="1" x14ac:dyDescent="0.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 customHeight="1" x14ac:dyDescent="0.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 customHeight="1" x14ac:dyDescent="0.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 customHeight="1" x14ac:dyDescent="0.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 customHeight="1" x14ac:dyDescent="0.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 customHeight="1" x14ac:dyDescent="0.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 customHeight="1" x14ac:dyDescent="0.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 customHeight="1" x14ac:dyDescent="0.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 customHeight="1" x14ac:dyDescent="0.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 customHeight="1" x14ac:dyDescent="0.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 customHeight="1" x14ac:dyDescent="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 customHeight="1" x14ac:dyDescent="0.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 customHeight="1" x14ac:dyDescent="0.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 customHeight="1" x14ac:dyDescent="0.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 customHeight="1" x14ac:dyDescent="0.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 customHeight="1" x14ac:dyDescent="0.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 customHeight="1" x14ac:dyDescent="0.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 customHeight="1" x14ac:dyDescent="0.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 customHeight="1" x14ac:dyDescent="0.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 customHeight="1" x14ac:dyDescent="0.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 customHeight="1" x14ac:dyDescent="0.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 customHeight="1" x14ac:dyDescent="0.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 customHeight="1" x14ac:dyDescent="0.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 customHeight="1" x14ac:dyDescent="0.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 customHeight="1" x14ac:dyDescent="0.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 customHeight="1" x14ac:dyDescent="0.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 customHeight="1" x14ac:dyDescent="0.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 customHeight="1" x14ac:dyDescent="0.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 customHeight="1" x14ac:dyDescent="0.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 customHeight="1" x14ac:dyDescent="0.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 customHeight="1" x14ac:dyDescent="0.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 customHeight="1" x14ac:dyDescent="0.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 customHeight="1" x14ac:dyDescent="0.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 customHeight="1" x14ac:dyDescent="0.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 customHeight="1" x14ac:dyDescent="0.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 customHeight="1" x14ac:dyDescent="0.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 customHeight="1" x14ac:dyDescent="0.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 customHeight="1" x14ac:dyDescent="0.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 customHeight="1" x14ac:dyDescent="0.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 customHeight="1" x14ac:dyDescent="0.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 customHeight="1" x14ac:dyDescent="0.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 customHeight="1" x14ac:dyDescent="0.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 customHeight="1" x14ac:dyDescent="0.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 customHeight="1" x14ac:dyDescent="0.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 customHeight="1" x14ac:dyDescent="0.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 customHeight="1" x14ac:dyDescent="0.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 customHeight="1" x14ac:dyDescent="0.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 customHeight="1" x14ac:dyDescent="0.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 customHeight="1" x14ac:dyDescent="0.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 customHeight="1" x14ac:dyDescent="0.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 customHeight="1" x14ac:dyDescent="0.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 customHeight="1" x14ac:dyDescent="0.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 customHeight="1" x14ac:dyDescent="0.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 customHeight="1" x14ac:dyDescent="0.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 customHeight="1" x14ac:dyDescent="0.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 customHeight="1" x14ac:dyDescent="0.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 customHeight="1" x14ac:dyDescent="0.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 customHeight="1" x14ac:dyDescent="0.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 customHeight="1" x14ac:dyDescent="0.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 customHeight="1" x14ac:dyDescent="0.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 customHeight="1" x14ac:dyDescent="0.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 customHeight="1" x14ac:dyDescent="0.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 customHeight="1" x14ac:dyDescent="0.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 customHeight="1" x14ac:dyDescent="0.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 customHeight="1" x14ac:dyDescent="0.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 customHeight="1" x14ac:dyDescent="0.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 customHeight="1" x14ac:dyDescent="0.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 customHeight="1" x14ac:dyDescent="0.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 customHeight="1" x14ac:dyDescent="0.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 customHeight="1" x14ac:dyDescent="0.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 customHeight="1" x14ac:dyDescent="0.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 customHeight="1" x14ac:dyDescent="0.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 customHeight="1" x14ac:dyDescent="0.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 customHeight="1" x14ac:dyDescent="0.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 customHeight="1" x14ac:dyDescent="0.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 customHeight="1" x14ac:dyDescent="0.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 customHeight="1" x14ac:dyDescent="0.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 customHeight="1" x14ac:dyDescent="0.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 customHeight="1" x14ac:dyDescent="0.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 customHeight="1" x14ac:dyDescent="0.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 customHeight="1" x14ac:dyDescent="0.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 customHeight="1" x14ac:dyDescent="0.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 customHeight="1" x14ac:dyDescent="0.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 customHeight="1" x14ac:dyDescent="0.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 customHeight="1" x14ac:dyDescent="0.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 customHeight="1" x14ac:dyDescent="0.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 customHeight="1" x14ac:dyDescent="0.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 customHeight="1" x14ac:dyDescent="0.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 customHeight="1" x14ac:dyDescent="0.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 customHeight="1" x14ac:dyDescent="0.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 customHeight="1" x14ac:dyDescent="0.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 customHeight="1" x14ac:dyDescent="0.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 customHeight="1" x14ac:dyDescent="0.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 customHeight="1" x14ac:dyDescent="0.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 customHeight="1" x14ac:dyDescent="0.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 customHeight="1" x14ac:dyDescent="0.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 customHeight="1" x14ac:dyDescent="0.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 customHeight="1" x14ac:dyDescent="0.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 customHeight="1" x14ac:dyDescent="0.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 customHeight="1" x14ac:dyDescent="0.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 customHeight="1" x14ac:dyDescent="0.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 customHeight="1" x14ac:dyDescent="0.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 customHeight="1" x14ac:dyDescent="0.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 customHeight="1" x14ac:dyDescent="0.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 customHeight="1" x14ac:dyDescent="0.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 customHeight="1" x14ac:dyDescent="0.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 customHeight="1" x14ac:dyDescent="0.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 customHeight="1" x14ac:dyDescent="0.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 customHeight="1" x14ac:dyDescent="0.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 customHeight="1" x14ac:dyDescent="0.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 customHeight="1" x14ac:dyDescent="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 customHeight="1" x14ac:dyDescent="0.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 customHeight="1" x14ac:dyDescent="0.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 customHeight="1" x14ac:dyDescent="0.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 customHeight="1" x14ac:dyDescent="0.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 customHeight="1" x14ac:dyDescent="0.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 customHeight="1" x14ac:dyDescent="0.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 customHeight="1" x14ac:dyDescent="0.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 customHeight="1" x14ac:dyDescent="0.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 customHeight="1" x14ac:dyDescent="0.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 customHeight="1" x14ac:dyDescent="0.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 customHeight="1" x14ac:dyDescent="0.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 customHeight="1" x14ac:dyDescent="0.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 customHeight="1" x14ac:dyDescent="0.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 customHeight="1" x14ac:dyDescent="0.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 customHeight="1" x14ac:dyDescent="0.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 customHeight="1" x14ac:dyDescent="0.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 customHeight="1" x14ac:dyDescent="0.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 customHeight="1" x14ac:dyDescent="0.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 customHeight="1" x14ac:dyDescent="0.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 customHeight="1" x14ac:dyDescent="0.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 customHeight="1" x14ac:dyDescent="0.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 customHeight="1" x14ac:dyDescent="0.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 customHeight="1" x14ac:dyDescent="0.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 customHeight="1" x14ac:dyDescent="0.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 customHeight="1" x14ac:dyDescent="0.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 customHeight="1" x14ac:dyDescent="0.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 customHeight="1" x14ac:dyDescent="0.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 customHeight="1" x14ac:dyDescent="0.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 customHeight="1" x14ac:dyDescent="0.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 customHeight="1" x14ac:dyDescent="0.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 customHeight="1" x14ac:dyDescent="0.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 customHeight="1" x14ac:dyDescent="0.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 customHeight="1" x14ac:dyDescent="0.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 customHeight="1" x14ac:dyDescent="0.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 customHeight="1" x14ac:dyDescent="0.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 customHeight="1" x14ac:dyDescent="0.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 customHeight="1" x14ac:dyDescent="0.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 customHeight="1" x14ac:dyDescent="0.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 customHeight="1" x14ac:dyDescent="0.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 customHeight="1" x14ac:dyDescent="0.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 customHeight="1" x14ac:dyDescent="0.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 customHeight="1" x14ac:dyDescent="0.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 customHeight="1" x14ac:dyDescent="0.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 customHeight="1" x14ac:dyDescent="0.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 customHeight="1" x14ac:dyDescent="0.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 customHeight="1" x14ac:dyDescent="0.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 customHeight="1" x14ac:dyDescent="0.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 customHeight="1" x14ac:dyDescent="0.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 customHeight="1" x14ac:dyDescent="0.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 customHeight="1" x14ac:dyDescent="0.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 customHeight="1" x14ac:dyDescent="0.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 customHeight="1" x14ac:dyDescent="0.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 customHeight="1" x14ac:dyDescent="0.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 customHeight="1" x14ac:dyDescent="0.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 customHeight="1" x14ac:dyDescent="0.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 customHeight="1" x14ac:dyDescent="0.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 customHeight="1" x14ac:dyDescent="0.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 customHeight="1" x14ac:dyDescent="0.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 customHeight="1" x14ac:dyDescent="0.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 customHeight="1" x14ac:dyDescent="0.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 customHeight="1" x14ac:dyDescent="0.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 customHeight="1" x14ac:dyDescent="0.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 customHeight="1" x14ac:dyDescent="0.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 customHeight="1" x14ac:dyDescent="0.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 customHeight="1" x14ac:dyDescent="0.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 customHeight="1" x14ac:dyDescent="0.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 customHeight="1" x14ac:dyDescent="0.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 customHeight="1" x14ac:dyDescent="0.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 customHeight="1" x14ac:dyDescent="0.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 customHeight="1" x14ac:dyDescent="0.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 customHeight="1" x14ac:dyDescent="0.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 customHeight="1" x14ac:dyDescent="0.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 customHeight="1" x14ac:dyDescent="0.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 customHeight="1" x14ac:dyDescent="0.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 customHeight="1" x14ac:dyDescent="0.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 customHeight="1" x14ac:dyDescent="0.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 customHeight="1" x14ac:dyDescent="0.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 customHeight="1" x14ac:dyDescent="0.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 customHeight="1" x14ac:dyDescent="0.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 customHeight="1" x14ac:dyDescent="0.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 customHeight="1" x14ac:dyDescent="0.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 customHeight="1" x14ac:dyDescent="0.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 customHeight="1" x14ac:dyDescent="0.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 customHeight="1" x14ac:dyDescent="0.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 customHeight="1" x14ac:dyDescent="0.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 customHeight="1" x14ac:dyDescent="0.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 customHeight="1" x14ac:dyDescent="0.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 customHeight="1" x14ac:dyDescent="0.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 customHeight="1" x14ac:dyDescent="0.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 customHeight="1" x14ac:dyDescent="0.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 customHeight="1" x14ac:dyDescent="0.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 customHeight="1" x14ac:dyDescent="0.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 customHeight="1" x14ac:dyDescent="0.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 customHeight="1" x14ac:dyDescent="0.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 customHeight="1" x14ac:dyDescent="0.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 customHeight="1" x14ac:dyDescent="0.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 customHeight="1" x14ac:dyDescent="0.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 customHeight="1" x14ac:dyDescent="0.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 customHeight="1" x14ac:dyDescent="0.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 customHeight="1" x14ac:dyDescent="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 customHeight="1" x14ac:dyDescent="0.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 customHeight="1" x14ac:dyDescent="0.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 customHeight="1" x14ac:dyDescent="0.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 customHeight="1" x14ac:dyDescent="0.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 customHeight="1" x14ac:dyDescent="0.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 customHeight="1" x14ac:dyDescent="0.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 customHeight="1" x14ac:dyDescent="0.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 customHeight="1" x14ac:dyDescent="0.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 customHeight="1" x14ac:dyDescent="0.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 customHeight="1" x14ac:dyDescent="0.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 customHeight="1" x14ac:dyDescent="0.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 customHeight="1" x14ac:dyDescent="0.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 customHeight="1" x14ac:dyDescent="0.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 customHeight="1" x14ac:dyDescent="0.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 customHeight="1" x14ac:dyDescent="0.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 customHeight="1" x14ac:dyDescent="0.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 customHeight="1" x14ac:dyDescent="0.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 customHeight="1" x14ac:dyDescent="0.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 customHeight="1" x14ac:dyDescent="0.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 customHeight="1" x14ac:dyDescent="0.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 customHeight="1" x14ac:dyDescent="0.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 customHeight="1" x14ac:dyDescent="0.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 customHeight="1" x14ac:dyDescent="0.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 customHeight="1" x14ac:dyDescent="0.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 customHeight="1" x14ac:dyDescent="0.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 customHeight="1" x14ac:dyDescent="0.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 customHeight="1" x14ac:dyDescent="0.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 customHeight="1" x14ac:dyDescent="0.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 customHeight="1" x14ac:dyDescent="0.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 customHeight="1" x14ac:dyDescent="0.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 customHeight="1" x14ac:dyDescent="0.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 customHeight="1" x14ac:dyDescent="0.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 customHeight="1" x14ac:dyDescent="0.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 customHeight="1" x14ac:dyDescent="0.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 customHeight="1" x14ac:dyDescent="0.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 customHeight="1" x14ac:dyDescent="0.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 customHeight="1" x14ac:dyDescent="0.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 customHeight="1" x14ac:dyDescent="0.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 customHeight="1" x14ac:dyDescent="0.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 customHeight="1" x14ac:dyDescent="0.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 customHeight="1" x14ac:dyDescent="0.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 customHeight="1" x14ac:dyDescent="0.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 customHeight="1" x14ac:dyDescent="0.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 customHeight="1" x14ac:dyDescent="0.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 customHeight="1" x14ac:dyDescent="0.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 customHeight="1" x14ac:dyDescent="0.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 customHeight="1" x14ac:dyDescent="0.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 customHeight="1" x14ac:dyDescent="0.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 customHeight="1" x14ac:dyDescent="0.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 customHeight="1" x14ac:dyDescent="0.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 customHeight="1" x14ac:dyDescent="0.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 customHeight="1" x14ac:dyDescent="0.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 customHeight="1" x14ac:dyDescent="0.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 customHeight="1" x14ac:dyDescent="0.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 customHeight="1" x14ac:dyDescent="0.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 customHeight="1" x14ac:dyDescent="0.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 customHeight="1" x14ac:dyDescent="0.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 customHeight="1" x14ac:dyDescent="0.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 customHeight="1" x14ac:dyDescent="0.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 customHeight="1" x14ac:dyDescent="0.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 customHeight="1" x14ac:dyDescent="0.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 customHeight="1" x14ac:dyDescent="0.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 customHeight="1" x14ac:dyDescent="0.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 customHeight="1" x14ac:dyDescent="0.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 customHeight="1" x14ac:dyDescent="0.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 customHeight="1" x14ac:dyDescent="0.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 customHeight="1" x14ac:dyDescent="0.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 customHeight="1" x14ac:dyDescent="0.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 customHeight="1" x14ac:dyDescent="0.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 customHeight="1" x14ac:dyDescent="0.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 customHeight="1" x14ac:dyDescent="0.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 customHeight="1" x14ac:dyDescent="0.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 customHeight="1" x14ac:dyDescent="0.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 customHeight="1" x14ac:dyDescent="0.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 customHeight="1" x14ac:dyDescent="0.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 customHeight="1" x14ac:dyDescent="0.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 customHeight="1" x14ac:dyDescent="0.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 customHeight="1" x14ac:dyDescent="0.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 customHeight="1" x14ac:dyDescent="0.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 customHeight="1" x14ac:dyDescent="0.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 customHeight="1" x14ac:dyDescent="0.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 customHeight="1" x14ac:dyDescent="0.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 customHeight="1" x14ac:dyDescent="0.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 customHeight="1" x14ac:dyDescent="0.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 customHeight="1" x14ac:dyDescent="0.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 customHeight="1" x14ac:dyDescent="0.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 customHeight="1" x14ac:dyDescent="0.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 customHeight="1" x14ac:dyDescent="0.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 customHeight="1" x14ac:dyDescent="0.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 customHeight="1" x14ac:dyDescent="0.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 customHeight="1" x14ac:dyDescent="0.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 customHeight="1" x14ac:dyDescent="0.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 customHeight="1" x14ac:dyDescent="0.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 customHeight="1" x14ac:dyDescent="0.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 customHeight="1" x14ac:dyDescent="0.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 customHeight="1" x14ac:dyDescent="0.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 customHeight="1" x14ac:dyDescent="0.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 customHeight="1" x14ac:dyDescent="0.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 customHeight="1" x14ac:dyDescent="0.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 customHeight="1" x14ac:dyDescent="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 customHeight="1" x14ac:dyDescent="0.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 customHeight="1" x14ac:dyDescent="0.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 customHeight="1" x14ac:dyDescent="0.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 customHeight="1" x14ac:dyDescent="0.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 customHeight="1" x14ac:dyDescent="0.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 customHeight="1" x14ac:dyDescent="0.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 customHeight="1" x14ac:dyDescent="0.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 customHeight="1" x14ac:dyDescent="0.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 customHeight="1" x14ac:dyDescent="0.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 customHeight="1" x14ac:dyDescent="0.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 customHeight="1" x14ac:dyDescent="0.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 customHeight="1" x14ac:dyDescent="0.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 customHeight="1" x14ac:dyDescent="0.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 customHeight="1" x14ac:dyDescent="0.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 customHeight="1" x14ac:dyDescent="0.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 customHeight="1" x14ac:dyDescent="0.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 customHeight="1" x14ac:dyDescent="0.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 customHeight="1" x14ac:dyDescent="0.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 customHeight="1" x14ac:dyDescent="0.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 customHeight="1" x14ac:dyDescent="0.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 customHeight="1" x14ac:dyDescent="0.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 customHeight="1" x14ac:dyDescent="0.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 customHeight="1" x14ac:dyDescent="0.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 customHeight="1" x14ac:dyDescent="0.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 customHeight="1" x14ac:dyDescent="0.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 customHeight="1" x14ac:dyDescent="0.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 customHeight="1" x14ac:dyDescent="0.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 customHeight="1" x14ac:dyDescent="0.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 customHeight="1" x14ac:dyDescent="0.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 customHeight="1" x14ac:dyDescent="0.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 customHeight="1" x14ac:dyDescent="0.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 customHeight="1" x14ac:dyDescent="0.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 customHeight="1" x14ac:dyDescent="0.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 customHeight="1" x14ac:dyDescent="0.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 customHeight="1" x14ac:dyDescent="0.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 customHeight="1" x14ac:dyDescent="0.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 customHeight="1" x14ac:dyDescent="0.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 customHeight="1" x14ac:dyDescent="0.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 customHeight="1" x14ac:dyDescent="0.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 customHeight="1" x14ac:dyDescent="0.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 customHeight="1" x14ac:dyDescent="0.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 customHeight="1" x14ac:dyDescent="0.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 customHeight="1" x14ac:dyDescent="0.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 customHeight="1" x14ac:dyDescent="0.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 customHeight="1" x14ac:dyDescent="0.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 customHeight="1" x14ac:dyDescent="0.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 customHeight="1" x14ac:dyDescent="0.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 customHeight="1" x14ac:dyDescent="0.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 customHeight="1" x14ac:dyDescent="0.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 customHeight="1" x14ac:dyDescent="0.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 customHeight="1" x14ac:dyDescent="0.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 customHeight="1" x14ac:dyDescent="0.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 customHeight="1" x14ac:dyDescent="0.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 customHeight="1" x14ac:dyDescent="0.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 customHeight="1" x14ac:dyDescent="0.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 customHeight="1" x14ac:dyDescent="0.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 customHeight="1" x14ac:dyDescent="0.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 customHeight="1" x14ac:dyDescent="0.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 customHeight="1" x14ac:dyDescent="0.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 customHeight="1" x14ac:dyDescent="0.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 customHeight="1" x14ac:dyDescent="0.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 customHeight="1" x14ac:dyDescent="0.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 customHeight="1" x14ac:dyDescent="0.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 customHeight="1" x14ac:dyDescent="0.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 customHeight="1" x14ac:dyDescent="0.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 customHeight="1" x14ac:dyDescent="0.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 customHeight="1" x14ac:dyDescent="0.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 customHeight="1" x14ac:dyDescent="0.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 customHeight="1" x14ac:dyDescent="0.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 customHeight="1" x14ac:dyDescent="0.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 customHeight="1" x14ac:dyDescent="0.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 customHeight="1" x14ac:dyDescent="0.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 customHeight="1" x14ac:dyDescent="0.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 customHeight="1" x14ac:dyDescent="0.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 customHeight="1" x14ac:dyDescent="0.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 customHeight="1" x14ac:dyDescent="0.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 customHeight="1" x14ac:dyDescent="0.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 customHeight="1" x14ac:dyDescent="0.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 customHeight="1" x14ac:dyDescent="0.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 customHeight="1" x14ac:dyDescent="0.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 customHeight="1" x14ac:dyDescent="0.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 customHeight="1" x14ac:dyDescent="0.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 customHeight="1" x14ac:dyDescent="0.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 customHeight="1" x14ac:dyDescent="0.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 customHeight="1" x14ac:dyDescent="0.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 customHeight="1" x14ac:dyDescent="0.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 customHeight="1" x14ac:dyDescent="0.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 customHeight="1" x14ac:dyDescent="0.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 customHeight="1" x14ac:dyDescent="0.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 customHeight="1" x14ac:dyDescent="0.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 customHeight="1" x14ac:dyDescent="0.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 customHeight="1" x14ac:dyDescent="0.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 customHeight="1" x14ac:dyDescent="0.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 customHeight="1" x14ac:dyDescent="0.3">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2" customHeight="1" x14ac:dyDescent="0.3">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2" customHeight="1" x14ac:dyDescent="0.3">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2" customHeight="1" x14ac:dyDescent="0.3">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2" customHeight="1" x14ac:dyDescent="0.3">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sheetData>
  <mergeCells count="2">
    <mergeCell ref="C2:K2"/>
    <mergeCell ref="C3:K3"/>
  </mergeCells>
  <pageMargins left="0.7" right="0.7" top="0.75" bottom="0.75" header="0" footer="0"/>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Z1009"/>
  <sheetViews>
    <sheetView showGridLines="0" topLeftCell="A109" zoomScale="70" zoomScaleNormal="70" workbookViewId="0">
      <selection activeCell="K23" sqref="K23"/>
    </sheetView>
  </sheetViews>
  <sheetFormatPr defaultColWidth="14.44140625" defaultRowHeight="15" customHeight="1" x14ac:dyDescent="0.3"/>
  <cols>
    <col min="1" max="14" width="26.88671875" customWidth="1"/>
    <col min="15" max="22" width="8.6640625" customWidth="1"/>
  </cols>
  <sheetData>
    <row r="1" spans="1:26" ht="42" customHeight="1" x14ac:dyDescent="0.3">
      <c r="A1" s="234" t="s">
        <v>95</v>
      </c>
      <c r="B1" s="220"/>
      <c r="C1" s="220"/>
      <c r="D1" s="220"/>
      <c r="E1" s="221"/>
      <c r="F1" s="6"/>
      <c r="G1" s="6"/>
      <c r="H1" s="6"/>
      <c r="I1" s="6"/>
      <c r="J1" s="6"/>
      <c r="K1" s="6"/>
      <c r="L1" s="6"/>
      <c r="M1" s="6"/>
      <c r="N1" s="6"/>
      <c r="O1" s="6"/>
      <c r="P1" s="6"/>
      <c r="Q1" s="6"/>
      <c r="R1" s="6"/>
      <c r="S1" s="6"/>
      <c r="T1" s="6"/>
      <c r="U1" s="6"/>
      <c r="V1" s="6"/>
      <c r="W1" s="6"/>
      <c r="X1" s="6"/>
      <c r="Y1" s="6"/>
      <c r="Z1" s="6"/>
    </row>
    <row r="2" spans="1:26" ht="119.25" customHeight="1" x14ac:dyDescent="0.3">
      <c r="A2" s="235" t="s">
        <v>96</v>
      </c>
      <c r="B2" s="220"/>
      <c r="C2" s="220"/>
      <c r="D2" s="220"/>
      <c r="E2" s="220"/>
      <c r="F2" s="220"/>
      <c r="G2" s="220"/>
      <c r="H2" s="220"/>
      <c r="I2" s="220"/>
      <c r="J2" s="220"/>
      <c r="K2" s="221"/>
      <c r="L2" s="3"/>
      <c r="M2" s="3"/>
      <c r="N2" s="3"/>
      <c r="O2" s="3"/>
      <c r="P2" s="3"/>
      <c r="Q2" s="3"/>
      <c r="R2" s="3"/>
      <c r="S2" s="3"/>
      <c r="T2" s="3"/>
      <c r="U2" s="3"/>
      <c r="V2" s="3"/>
      <c r="W2" s="3"/>
      <c r="X2" s="3"/>
      <c r="Y2" s="3"/>
      <c r="Z2" s="3"/>
    </row>
    <row r="3" spans="1:26" ht="12.75" customHeight="1" x14ac:dyDescent="0.3">
      <c r="A3" s="92"/>
      <c r="B3" s="3"/>
      <c r="C3" s="3"/>
      <c r="D3" s="3"/>
      <c r="E3" s="3"/>
      <c r="F3" s="3"/>
      <c r="G3" s="3"/>
      <c r="H3" s="3"/>
      <c r="I3" s="3"/>
      <c r="J3" s="3"/>
      <c r="K3" s="3"/>
      <c r="L3" s="3"/>
      <c r="M3" s="3"/>
      <c r="N3" s="3"/>
      <c r="O3" s="3"/>
      <c r="P3" s="3"/>
      <c r="Q3" s="3"/>
      <c r="R3" s="3"/>
      <c r="S3" s="3"/>
      <c r="T3" s="3"/>
      <c r="U3" s="3"/>
      <c r="V3" s="3"/>
      <c r="W3" s="3"/>
      <c r="X3" s="3"/>
      <c r="Y3" s="3"/>
      <c r="Z3" s="3"/>
    </row>
    <row r="4" spans="1:26" ht="72" customHeight="1" x14ac:dyDescent="0.3">
      <c r="A4" s="236" t="s">
        <v>97</v>
      </c>
      <c r="B4" s="220"/>
      <c r="C4" s="220"/>
      <c r="D4" s="220"/>
      <c r="E4" s="220"/>
      <c r="F4" s="220"/>
      <c r="G4" s="220"/>
      <c r="H4" s="220"/>
      <c r="I4" s="220"/>
      <c r="J4" s="221"/>
      <c r="K4" s="6"/>
      <c r="L4" s="6"/>
      <c r="M4" s="6"/>
      <c r="N4" s="6"/>
      <c r="O4" s="6"/>
      <c r="P4" s="6"/>
      <c r="Q4" s="6"/>
      <c r="R4" s="6"/>
      <c r="S4" s="6"/>
      <c r="T4" s="6"/>
      <c r="U4" s="6"/>
      <c r="V4" s="6"/>
      <c r="W4" s="6"/>
      <c r="X4" s="6"/>
      <c r="Y4" s="6"/>
      <c r="Z4" s="6"/>
    </row>
    <row r="5" spans="1:26" ht="20.25" customHeight="1" x14ac:dyDescent="0.3">
      <c r="A5" s="93"/>
      <c r="B5" s="11"/>
      <c r="C5" s="11"/>
      <c r="D5" s="11"/>
      <c r="E5" s="11"/>
      <c r="F5" s="11"/>
      <c r="G5" s="11"/>
      <c r="H5" s="11"/>
      <c r="I5" s="11"/>
      <c r="J5" s="11"/>
      <c r="K5" s="6"/>
      <c r="L5" s="6"/>
      <c r="M5" s="6"/>
      <c r="N5" s="6"/>
      <c r="O5" s="6"/>
      <c r="P5" s="6"/>
      <c r="Q5" s="6"/>
      <c r="R5" s="6"/>
      <c r="S5" s="6"/>
      <c r="T5" s="6"/>
      <c r="U5" s="6"/>
      <c r="V5" s="6"/>
      <c r="W5" s="6"/>
      <c r="X5" s="6"/>
      <c r="Y5" s="6"/>
      <c r="Z5" s="6"/>
    </row>
    <row r="6" spans="1:26" ht="12.75" customHeight="1" x14ac:dyDescent="0.3">
      <c r="A6" s="236" t="s">
        <v>98</v>
      </c>
      <c r="B6" s="220"/>
      <c r="C6" s="220"/>
      <c r="D6" s="220"/>
      <c r="E6" s="220"/>
      <c r="F6" s="220"/>
      <c r="G6" s="220"/>
      <c r="H6" s="220"/>
      <c r="I6" s="220"/>
      <c r="J6" s="220"/>
      <c r="K6" s="220"/>
      <c r="L6" s="220"/>
      <c r="M6" s="220"/>
      <c r="N6" s="220"/>
      <c r="O6" s="220"/>
      <c r="P6" s="220"/>
      <c r="Q6" s="220"/>
      <c r="R6" s="220"/>
      <c r="S6" s="220"/>
      <c r="T6" s="220"/>
      <c r="U6" s="220"/>
      <c r="V6" s="220"/>
      <c r="W6" s="220"/>
      <c r="X6" s="220"/>
      <c r="Y6" s="220"/>
      <c r="Z6" s="221"/>
    </row>
    <row r="7" spans="1:26" ht="30" customHeight="1" x14ac:dyDescent="0.3">
      <c r="A7" s="94" t="s">
        <v>99</v>
      </c>
      <c r="B7" s="6"/>
      <c r="C7" s="6"/>
      <c r="D7" s="6"/>
      <c r="E7" s="6"/>
      <c r="F7" s="6"/>
      <c r="G7" s="6"/>
      <c r="H7" s="6"/>
      <c r="I7" s="6"/>
      <c r="J7" s="6"/>
      <c r="K7" s="6"/>
      <c r="L7" s="6"/>
      <c r="M7" s="6"/>
      <c r="N7" s="6"/>
      <c r="O7" s="6"/>
      <c r="P7" s="6"/>
      <c r="Q7" s="6"/>
      <c r="R7" s="6"/>
      <c r="S7" s="6"/>
      <c r="T7" s="6"/>
      <c r="U7" s="6"/>
      <c r="V7" s="6"/>
      <c r="W7" s="6"/>
      <c r="X7" s="6"/>
      <c r="Y7" s="6"/>
      <c r="Z7" s="6"/>
    </row>
    <row r="8" spans="1:26" ht="12.75" customHeight="1" x14ac:dyDescent="0.3">
      <c r="A8" s="95" t="s">
        <v>94</v>
      </c>
      <c r="B8" s="96"/>
      <c r="C8" s="22" t="s">
        <v>25</v>
      </c>
      <c r="D8" s="22" t="s">
        <v>26</v>
      </c>
      <c r="E8" s="22" t="s">
        <v>28</v>
      </c>
      <c r="F8" s="22" t="s">
        <v>29</v>
      </c>
      <c r="G8" s="22" t="s">
        <v>30</v>
      </c>
      <c r="H8" s="22" t="s">
        <v>31</v>
      </c>
      <c r="I8" s="22" t="s">
        <v>32</v>
      </c>
      <c r="J8" s="22" t="s">
        <v>33</v>
      </c>
      <c r="K8" s="22" t="s">
        <v>34</v>
      </c>
      <c r="L8" s="22" t="s">
        <v>35</v>
      </c>
      <c r="M8" s="22" t="s">
        <v>36</v>
      </c>
      <c r="N8" s="22" t="s">
        <v>37</v>
      </c>
      <c r="O8" s="6"/>
      <c r="P8" s="6"/>
      <c r="Q8" s="6"/>
      <c r="R8" s="6"/>
      <c r="S8" s="6"/>
      <c r="T8" s="6"/>
      <c r="U8" s="6"/>
      <c r="V8" s="6"/>
      <c r="W8" s="6"/>
      <c r="X8" s="6"/>
      <c r="Y8" s="6"/>
      <c r="Z8" s="6"/>
    </row>
    <row r="9" spans="1:26" ht="12.75" customHeight="1" x14ac:dyDescent="0.3">
      <c r="A9" s="97" t="s">
        <v>39</v>
      </c>
      <c r="B9" s="98" t="s">
        <v>41</v>
      </c>
      <c r="C9" s="212">
        <f>SUM('Financial BUDGET'!C3)</f>
        <v>-8213375.7000000002</v>
      </c>
      <c r="D9" s="213">
        <f>SUM('Financial BUDGET'!D3)</f>
        <v>-5968279.7000000002</v>
      </c>
      <c r="E9" s="213">
        <f>SUM('Financial BUDGET'!E3)</f>
        <v>-5943759.7000000002</v>
      </c>
      <c r="F9" s="213">
        <f>SUM('Financial BUDGET'!F3)</f>
        <v>-4405551.2300000004</v>
      </c>
      <c r="G9" s="213">
        <f>SUM('Financial BUDGET'!G3)</f>
        <v>-7250656.2300000004</v>
      </c>
      <c r="H9" s="213">
        <f>SUM('Financial BUDGET'!H3)</f>
        <v>-8001217.2300000004</v>
      </c>
      <c r="I9" s="213">
        <f>SUM('Financial BUDGET'!I3)</f>
        <v>-10464692.23</v>
      </c>
      <c r="J9" s="213">
        <f>SUM('Financial BUDGET'!J3)</f>
        <v>-9728864.2300000004</v>
      </c>
      <c r="K9" s="213">
        <f>SUM('Financial BUDGET'!K3)</f>
        <v>-10439474.23</v>
      </c>
      <c r="L9" s="213">
        <f>SUM('Financial BUDGET'!L3)</f>
        <v>-8093996.2300000004</v>
      </c>
      <c r="M9" s="213">
        <f>SUM('Financial BUDGET'!M3)</f>
        <v>-7467847.2300000004</v>
      </c>
      <c r="N9" s="213">
        <f>SUM('Financial BUDGET'!N3)</f>
        <v>-8015833.2300000004</v>
      </c>
      <c r="O9" s="4"/>
      <c r="P9" s="4"/>
      <c r="Q9" s="4"/>
      <c r="R9" s="4"/>
      <c r="S9" s="4"/>
      <c r="T9" s="4"/>
      <c r="U9" s="4"/>
      <c r="V9" s="4"/>
      <c r="W9" s="3"/>
      <c r="X9" s="3"/>
      <c r="Y9" s="3"/>
      <c r="Z9" s="3"/>
    </row>
    <row r="10" spans="1:26" ht="12.75" customHeight="1" x14ac:dyDescent="0.3">
      <c r="A10" s="25"/>
      <c r="B10" s="25" t="s">
        <v>81</v>
      </c>
      <c r="C10" s="64">
        <f ca="1">OFFSET('Financial BUDGET'!C4,0,0)</f>
        <v>30000</v>
      </c>
      <c r="D10" s="64">
        <f ca="1">OFFSET('Financial BUDGET'!D4,0,0)</f>
        <v>30000</v>
      </c>
      <c r="E10" s="64">
        <f ca="1">OFFSET('Financial BUDGET'!E4,0,0)</f>
        <v>30000</v>
      </c>
      <c r="F10" s="64">
        <f ca="1">OFFSET('Financial BUDGET'!F4,0,0)</f>
        <v>30000</v>
      </c>
      <c r="G10" s="64">
        <f ca="1">OFFSET('Financial BUDGET'!G4,0,0)</f>
        <v>30000</v>
      </c>
      <c r="H10" s="64">
        <f ca="1">OFFSET('Financial BUDGET'!H4,0,0)</f>
        <v>30000</v>
      </c>
      <c r="I10" s="64">
        <f ca="1">OFFSET('Financial BUDGET'!I4,0,0)</f>
        <v>30000</v>
      </c>
      <c r="J10" s="64">
        <f ca="1">OFFSET('Financial BUDGET'!J4,0,0)</f>
        <v>30000</v>
      </c>
      <c r="K10" s="64">
        <f ca="1">OFFSET('Financial BUDGET'!K4,0,0)</f>
        <v>30000</v>
      </c>
      <c r="L10" s="64">
        <f ca="1">OFFSET('Financial BUDGET'!L4,0,0)</f>
        <v>30000</v>
      </c>
      <c r="M10" s="64">
        <f ca="1">OFFSET('Financial BUDGET'!M4,0,0)</f>
        <v>30000</v>
      </c>
      <c r="N10" s="64">
        <f ca="1">OFFSET('Financial BUDGET'!N4,0,0)</f>
        <v>30000</v>
      </c>
      <c r="O10" s="4"/>
      <c r="P10" s="4"/>
      <c r="Q10" s="4"/>
      <c r="R10" s="4"/>
      <c r="S10" s="4"/>
      <c r="T10" s="4"/>
      <c r="U10" s="4"/>
      <c r="V10" s="4"/>
      <c r="W10" s="3"/>
      <c r="X10" s="3"/>
      <c r="Y10" s="3"/>
      <c r="Z10" s="3"/>
    </row>
    <row r="11" spans="1:26" ht="12.75" customHeight="1" x14ac:dyDescent="0.3">
      <c r="A11" s="25"/>
      <c r="B11" s="25" t="s">
        <v>82</v>
      </c>
      <c r="C11" s="64">
        <f ca="1">OFFSET('Financial BUDGET'!C5,0,)</f>
        <v>30000</v>
      </c>
      <c r="D11" s="64">
        <f ca="1">OFFSET('Financial BUDGET'!D5,0,)</f>
        <v>30000</v>
      </c>
      <c r="E11" s="64">
        <f ca="1">OFFSET('Financial BUDGET'!E5,0,)</f>
        <v>29923.74</v>
      </c>
      <c r="F11" s="64">
        <f ca="1">OFFSET('Financial BUDGET'!F5,0,)</f>
        <v>30000</v>
      </c>
      <c r="G11" s="64">
        <f ca="1">OFFSET('Financial BUDGET'!G5,0,)</f>
        <v>30000</v>
      </c>
      <c r="H11" s="64">
        <f ca="1">OFFSET('Financial BUDGET'!H5,0,)</f>
        <v>30000</v>
      </c>
      <c r="I11" s="64">
        <f ca="1">OFFSET('Financial BUDGET'!I5,0,)</f>
        <v>30000</v>
      </c>
      <c r="J11" s="64">
        <f ca="1">OFFSET('Financial BUDGET'!J5,0,)</f>
        <v>30000</v>
      </c>
      <c r="K11" s="64">
        <f ca="1">OFFSET('Financial BUDGET'!K5,0,)</f>
        <v>30000</v>
      </c>
      <c r="L11" s="64">
        <f ca="1">OFFSET('Financial BUDGET'!L5,0,)</f>
        <v>30000</v>
      </c>
      <c r="M11" s="64">
        <f ca="1">OFFSET('Financial BUDGET'!M5,0,)</f>
        <v>30000</v>
      </c>
      <c r="N11" s="64">
        <f ca="1">OFFSET('Financial BUDGET'!N5,0,)</f>
        <v>30000</v>
      </c>
      <c r="O11" s="4"/>
      <c r="P11" s="4"/>
      <c r="Q11" s="4"/>
      <c r="R11" s="4"/>
      <c r="S11" s="4"/>
      <c r="T11" s="4"/>
      <c r="U11" s="4"/>
      <c r="V11" s="4"/>
      <c r="W11" s="3"/>
      <c r="X11" s="3"/>
      <c r="Y11" s="3"/>
      <c r="Z11" s="3"/>
    </row>
    <row r="12" spans="1:26" ht="12.75" customHeight="1" x14ac:dyDescent="0.3">
      <c r="A12" s="25"/>
      <c r="B12" s="25" t="s">
        <v>100</v>
      </c>
      <c r="C12" s="64">
        <f ca="1">OFFSET('Financial BUDGET'!C26,0,0)</f>
        <v>2870946.71</v>
      </c>
      <c r="D12" s="64">
        <f ca="1">OFFSET('Financial BUDGET'!D26,0,0)</f>
        <v>2893964.8600000003</v>
      </c>
      <c r="E12" s="64">
        <f ca="1">OFFSET('Financial BUDGET'!E26,0,0)</f>
        <v>4946553.25</v>
      </c>
      <c r="F12" s="64">
        <f ca="1">OFFSET('Financial BUDGET'!F26,0,0)</f>
        <v>3649852.2800000003</v>
      </c>
      <c r="G12" s="64">
        <f ca="1">OFFSET('Financial BUDGET'!G26,0,0)</f>
        <v>3390311.38</v>
      </c>
      <c r="H12" s="64">
        <f ca="1">OFFSET('Financial BUDGET'!H26,0,0)</f>
        <v>3296135.35</v>
      </c>
      <c r="I12" s="64">
        <f ca="1">OFFSET('Financial BUDGET'!I26,0,0)</f>
        <v>3371678.94</v>
      </c>
      <c r="J12" s="64">
        <f ca="1">OFFSET('Financial BUDGET'!J26,0,0)</f>
        <v>3486089.18</v>
      </c>
      <c r="K12" s="64">
        <f ca="1">OFFSET('Financial BUDGET'!K26,0,0)</f>
        <v>3420874.4299999997</v>
      </c>
      <c r="L12" s="64">
        <f ca="1">OFFSET('Financial BUDGET'!L26,0,0)</f>
        <v>3482686.52</v>
      </c>
      <c r="M12" s="64">
        <f ca="1">OFFSET('Financial BUDGET'!M26,0,0)</f>
        <v>3359577.0700000003</v>
      </c>
      <c r="N12" s="64">
        <f ca="1">OFFSET('Financial BUDGET'!N26,0,0)</f>
        <v>3881716.73</v>
      </c>
      <c r="O12" s="4"/>
      <c r="P12" s="4"/>
      <c r="Q12" s="4"/>
      <c r="R12" s="4"/>
      <c r="S12" s="4"/>
      <c r="T12" s="4"/>
      <c r="U12" s="4"/>
      <c r="V12" s="4"/>
      <c r="W12" s="3"/>
      <c r="X12" s="3"/>
      <c r="Y12" s="3"/>
      <c r="Z12" s="3"/>
    </row>
    <row r="13" spans="1:26" ht="12.75" customHeight="1" x14ac:dyDescent="0.3">
      <c r="A13" s="25" t="s">
        <v>58</v>
      </c>
      <c r="B13" s="25" t="s">
        <v>41</v>
      </c>
      <c r="C13" s="64">
        <f>SUM('Financial BUDGET'!C7)</f>
        <v>-16539850.560000001</v>
      </c>
      <c r="D13" s="64">
        <f>SUM('Financial BUDGET'!D7)</f>
        <v>-14936115.32</v>
      </c>
      <c r="E13" s="64">
        <f>SUM('Financial BUDGET'!E7)</f>
        <v>-14911829.35</v>
      </c>
      <c r="F13" s="64">
        <f>SUM('Financial BUDGET'!F7)</f>
        <v>-12812490.02</v>
      </c>
      <c r="G13" s="64">
        <f>SUM('Financial BUDGET'!G7)</f>
        <v>-13725254.119999999</v>
      </c>
      <c r="H13" s="64">
        <f>SUM('Financial BUDGET'!H7)</f>
        <v>-12969085.51</v>
      </c>
      <c r="I13" s="64">
        <f>SUM('Financial BUDGET'!I7)</f>
        <v>-17691646.970000003</v>
      </c>
      <c r="J13" s="64">
        <f>SUM('Financial BUDGET'!J7)</f>
        <v>-16929153.190000001</v>
      </c>
      <c r="K13" s="64">
        <f>SUM('Financial BUDGET'!K7)</f>
        <v>-15974433.369999999</v>
      </c>
      <c r="L13" s="64">
        <f>SUM('Financial BUDGET'!L7)</f>
        <v>-19039986.690000001</v>
      </c>
      <c r="M13" s="64">
        <f>SUM('Financial BUDGET'!M7)</f>
        <v>-17082544.41</v>
      </c>
      <c r="N13" s="64">
        <f>SUM('Financial BUDGET'!N7)</f>
        <v>-18945397.850000001</v>
      </c>
      <c r="O13" s="4"/>
      <c r="P13" s="4"/>
      <c r="Q13" s="4"/>
      <c r="R13" s="4"/>
      <c r="S13" s="4"/>
      <c r="T13" s="4"/>
      <c r="U13" s="4"/>
      <c r="V13" s="4"/>
      <c r="W13" s="3"/>
      <c r="X13" s="3"/>
      <c r="Y13" s="3"/>
      <c r="Z13" s="3"/>
    </row>
    <row r="14" spans="1:26" ht="12.75" customHeight="1" x14ac:dyDescent="0.3">
      <c r="A14" s="25"/>
      <c r="B14" s="25" t="s">
        <v>81</v>
      </c>
      <c r="C14" s="64">
        <f ca="1">OFFSET('Financial BUDGET'!C8,0,0)</f>
        <v>169981</v>
      </c>
      <c r="D14" s="64">
        <f ca="1">OFFSET('Financial BUDGET'!D8,0,0)</f>
        <v>169981</v>
      </c>
      <c r="E14" s="64">
        <f ca="1">OFFSET('Financial BUDGET'!E8,0,0)</f>
        <v>169981</v>
      </c>
      <c r="F14" s="64">
        <f ca="1">OFFSET('Financial BUDGET'!F8,0,0)</f>
        <v>166888</v>
      </c>
      <c r="G14" s="64">
        <f ca="1">OFFSET('Financial BUDGET'!G8,0,0)</f>
        <v>166888</v>
      </c>
      <c r="H14" s="64">
        <f ca="1">OFFSET('Financial BUDGET'!H8,0,0)</f>
        <v>392677</v>
      </c>
      <c r="I14" s="64">
        <f ca="1">OFFSET('Financial BUDGET'!I8,0,0)</f>
        <v>392677</v>
      </c>
      <c r="J14" s="64">
        <f ca="1">OFFSET('Financial BUDGET'!J8,0,0)</f>
        <v>608648</v>
      </c>
      <c r="K14" s="64">
        <f ca="1">OFFSET('Financial BUDGET'!K8,0,0)</f>
        <v>608648</v>
      </c>
      <c r="L14" s="64">
        <f ca="1">OFFSET('Financial BUDGET'!L8,0,0)</f>
        <v>166888</v>
      </c>
      <c r="M14" s="64">
        <f ca="1">OFFSET('Financial BUDGET'!M8,0,0)</f>
        <v>166888</v>
      </c>
      <c r="N14" s="64">
        <f ca="1">OFFSET('Financial BUDGET'!N8,0,0)</f>
        <v>166888</v>
      </c>
      <c r="O14" s="4"/>
      <c r="P14" s="4"/>
      <c r="Q14" s="4"/>
      <c r="R14" s="4"/>
      <c r="S14" s="4"/>
      <c r="T14" s="4"/>
      <c r="U14" s="4"/>
      <c r="V14" s="4"/>
      <c r="W14" s="3"/>
      <c r="X14" s="3"/>
      <c r="Y14" s="3"/>
      <c r="Z14" s="3"/>
    </row>
    <row r="15" spans="1:26" ht="12.75" customHeight="1" x14ac:dyDescent="0.3">
      <c r="A15" s="25"/>
      <c r="B15" s="25" t="s">
        <v>82</v>
      </c>
      <c r="C15" s="64">
        <f ca="1">OFFSET('Financial BUDGET'!C9,0,0)</f>
        <v>479062.54</v>
      </c>
      <c r="D15" s="64">
        <f ca="1">OFFSET('Financial BUDGET'!D9,0,0)</f>
        <v>479062.54</v>
      </c>
      <c r="E15" s="64">
        <f ca="1">OFFSET('Financial BUDGET'!E9,0,0)</f>
        <v>479062.54</v>
      </c>
      <c r="F15" s="64">
        <f ca="1">OFFSET('Financial BUDGET'!F9,0,0)</f>
        <v>479062.54</v>
      </c>
      <c r="G15" s="64">
        <f ca="1">OFFSET('Financial BUDGET'!G9,0,0)</f>
        <v>479062.54</v>
      </c>
      <c r="H15" s="64">
        <f ca="1">OFFSET('Financial BUDGET'!H9,0,0)</f>
        <v>479062.54</v>
      </c>
      <c r="I15" s="64">
        <f ca="1">OFFSET('Financial BUDGET'!I9,0,0)</f>
        <v>479062.54</v>
      </c>
      <c r="J15" s="64">
        <f ca="1">OFFSET('Financial BUDGET'!J9,0,0)</f>
        <v>479062.54</v>
      </c>
      <c r="K15" s="64">
        <f ca="1">OFFSET('Financial BUDGET'!K9,0,0)</f>
        <v>479062.54</v>
      </c>
      <c r="L15" s="64">
        <f ca="1">OFFSET('Financial BUDGET'!L9,0,0)</f>
        <v>479062.54</v>
      </c>
      <c r="M15" s="64">
        <f ca="1">OFFSET('Financial BUDGET'!M9,0,0)</f>
        <v>479062.54</v>
      </c>
      <c r="N15" s="64">
        <f ca="1">OFFSET('Financial BUDGET'!N9,0,0)</f>
        <v>479062.54</v>
      </c>
      <c r="O15" s="4"/>
      <c r="P15" s="4"/>
      <c r="Q15" s="4"/>
      <c r="R15" s="4"/>
      <c r="S15" s="4"/>
      <c r="T15" s="4"/>
      <c r="U15" s="4"/>
      <c r="V15" s="4"/>
      <c r="W15" s="3"/>
      <c r="X15" s="3"/>
      <c r="Y15" s="3"/>
      <c r="Z15" s="3"/>
    </row>
    <row r="16" spans="1:26" ht="12.75" customHeight="1" x14ac:dyDescent="0.3">
      <c r="A16" s="25"/>
      <c r="B16" s="25" t="s">
        <v>100</v>
      </c>
      <c r="C16" s="64">
        <f ca="1">OFFSET('Financial BUDGET'!C32,0,0)</f>
        <v>10156042.75</v>
      </c>
      <c r="D16" s="64">
        <f ca="1">OFFSET('Financial BUDGET'!D32,0,0)</f>
        <v>10507931.76</v>
      </c>
      <c r="E16" s="64">
        <f ca="1">OFFSET('Financial BUDGET'!E32,0,0)</f>
        <v>14876453.26</v>
      </c>
      <c r="F16" s="64">
        <f ca="1">OFFSET('Financial BUDGET'!F32,0,0)</f>
        <v>17913936.32</v>
      </c>
      <c r="G16" s="64">
        <f ca="1">OFFSET('Financial BUDGET'!G32,0,0)</f>
        <v>16602328.669999998</v>
      </c>
      <c r="H16" s="64">
        <f ca="1">OFFSET('Financial BUDGET'!H32,0,0)</f>
        <v>11716587.91</v>
      </c>
      <c r="I16" s="64">
        <f ca="1">OFFSET('Financial BUDGET'!I32,0,0)</f>
        <v>8737662.6500000004</v>
      </c>
      <c r="J16" s="64">
        <f ca="1">OFFSET('Financial BUDGET'!J32,0,0)</f>
        <v>8769854.0099999998</v>
      </c>
      <c r="K16" s="64">
        <f ca="1">OFFSET('Financial BUDGET'!K32,0,0)</f>
        <v>10564946.010000002</v>
      </c>
      <c r="L16" s="64">
        <f ca="1">OFFSET('Financial BUDGET'!L32,0,0)</f>
        <v>10222269.529999999</v>
      </c>
      <c r="M16" s="64">
        <f ca="1">OFFSET('Financial BUDGET'!M32,0,0)</f>
        <v>10608268.550000001</v>
      </c>
      <c r="N16" s="64">
        <f ca="1">OFFSET('Financial BUDGET'!N32,0,0)</f>
        <v>12229507.550000001</v>
      </c>
      <c r="O16" s="4"/>
      <c r="P16" s="4"/>
      <c r="Q16" s="4"/>
      <c r="R16" s="4"/>
      <c r="S16" s="4"/>
      <c r="T16" s="4"/>
      <c r="U16" s="4"/>
      <c r="V16" s="4"/>
      <c r="W16" s="3"/>
      <c r="X16" s="3"/>
      <c r="Y16" s="3"/>
      <c r="Z16" s="3"/>
    </row>
    <row r="17" spans="1:26" ht="12.75" customHeight="1" x14ac:dyDescent="0.3">
      <c r="A17" s="25" t="s">
        <v>84</v>
      </c>
      <c r="B17" s="25" t="s">
        <v>41</v>
      </c>
      <c r="C17" s="64">
        <f>SUM('Financial BUDGET'!C11)</f>
        <v>-17486457.32</v>
      </c>
      <c r="D17" s="64">
        <f>SUM('Financial BUDGET'!D11)</f>
        <v>-17080683.32</v>
      </c>
      <c r="E17" s="64">
        <f>SUM('Financial BUDGET'!E11)</f>
        <v>-18779074.32</v>
      </c>
      <c r="F17" s="64">
        <f>SUM('Financial BUDGET'!F11)</f>
        <v>-16393725.940000001</v>
      </c>
      <c r="G17" s="64">
        <f>SUM('Financial BUDGET'!G11)</f>
        <v>-18198123.939999998</v>
      </c>
      <c r="H17" s="64">
        <f>SUM('Financial BUDGET'!H11)</f>
        <v>-18745041.939999998</v>
      </c>
      <c r="I17" s="64">
        <f>SUM('Financial BUDGET'!I11)</f>
        <v>-20438972.939999998</v>
      </c>
      <c r="J17" s="64">
        <f>SUM('Financial BUDGET'!J11)</f>
        <v>-19896925.939999998</v>
      </c>
      <c r="K17" s="64">
        <f>SUM('Financial BUDGET'!K11)</f>
        <v>-20741539.48</v>
      </c>
      <c r="L17" s="64">
        <f>SUM('Financial BUDGET'!L11)</f>
        <v>-17125160.940000001</v>
      </c>
      <c r="M17" s="64">
        <f>SUM('Financial BUDGET'!M11)</f>
        <v>-18572607.939999998</v>
      </c>
      <c r="N17" s="64">
        <f>SUM('Financial BUDGET'!N11)</f>
        <v>-19240921.939999998</v>
      </c>
      <c r="O17" s="4"/>
      <c r="P17" s="4"/>
      <c r="Q17" s="4"/>
      <c r="R17" s="4"/>
      <c r="S17" s="4"/>
      <c r="T17" s="4"/>
      <c r="U17" s="4"/>
      <c r="V17" s="4"/>
      <c r="W17" s="3"/>
      <c r="X17" s="3"/>
      <c r="Y17" s="3"/>
      <c r="Z17" s="3"/>
    </row>
    <row r="18" spans="1:26" ht="12.75" customHeight="1" x14ac:dyDescent="0.3">
      <c r="A18" s="25"/>
      <c r="B18" s="25" t="s">
        <v>81</v>
      </c>
      <c r="C18" s="64">
        <f ca="1">OFFSET('Financial BUDGET'!C12,0,0)</f>
        <v>150914</v>
      </c>
      <c r="D18" s="64">
        <f ca="1">OFFSET('Financial BUDGET'!D12,0,0)</f>
        <v>150914</v>
      </c>
      <c r="E18" s="64">
        <f ca="1">OFFSET('Financial BUDGET'!E12,0,0)</f>
        <v>150914</v>
      </c>
      <c r="F18" s="64">
        <f ca="1">OFFSET('Financial BUDGET'!F12,0,0)</f>
        <v>145582</v>
      </c>
      <c r="G18" s="64">
        <f ca="1">OFFSET('Financial BUDGET'!G12,0,0)</f>
        <v>145582</v>
      </c>
      <c r="H18" s="64">
        <f ca="1">OFFSET('Financial BUDGET'!H12,0,0)</f>
        <v>341130</v>
      </c>
      <c r="I18" s="64">
        <f ca="1">OFFSET('Financial BUDGET'!I12,0,0)</f>
        <v>341130</v>
      </c>
      <c r="J18" s="64">
        <f ca="1">OFFSET('Financial BUDGET'!J12,0,0)</f>
        <v>528180</v>
      </c>
      <c r="K18" s="64">
        <f ca="1">OFFSET('Financial BUDGET'!K12,0,0)</f>
        <v>528180</v>
      </c>
      <c r="L18" s="64">
        <f ca="1">OFFSET('Financial BUDGET'!L12,0,0)</f>
        <v>145582</v>
      </c>
      <c r="M18" s="64">
        <f ca="1">OFFSET('Financial BUDGET'!M12,0,0)</f>
        <v>145582</v>
      </c>
      <c r="N18" s="64">
        <f ca="1">OFFSET('Financial BUDGET'!N12,0,0)</f>
        <v>145582</v>
      </c>
      <c r="O18" s="4"/>
      <c r="P18" s="4"/>
      <c r="Q18" s="4"/>
      <c r="R18" s="4"/>
      <c r="S18" s="4"/>
      <c r="T18" s="4"/>
      <c r="U18" s="4"/>
      <c r="V18" s="4"/>
      <c r="W18" s="3"/>
      <c r="X18" s="3"/>
      <c r="Y18" s="3"/>
      <c r="Z18" s="3"/>
    </row>
    <row r="19" spans="1:26" ht="12.75" customHeight="1" x14ac:dyDescent="0.3">
      <c r="A19" s="25"/>
      <c r="B19" s="25" t="s">
        <v>82</v>
      </c>
      <c r="C19" s="64">
        <f ca="1">OFFSET('Financial BUDGET'!C13,0,0)</f>
        <v>4850</v>
      </c>
      <c r="D19" s="64">
        <f ca="1">OFFSET('Financial BUDGET'!D13,0,0)</f>
        <v>9600</v>
      </c>
      <c r="E19" s="64">
        <f ca="1">OFFSET('Financial BUDGET'!E13,0,0)</f>
        <v>4850</v>
      </c>
      <c r="F19" s="64">
        <f ca="1">OFFSET('Financial BUDGET'!F13,0,0)</f>
        <v>4850</v>
      </c>
      <c r="G19" s="64">
        <f ca="1">OFFSET('Financial BUDGET'!G13,0,0)</f>
        <v>4850</v>
      </c>
      <c r="H19" s="64">
        <f ca="1">OFFSET('Financial BUDGET'!H13,0,0)</f>
        <v>4850</v>
      </c>
      <c r="I19" s="64">
        <f ca="1">OFFSET('Financial BUDGET'!I13,0,0)</f>
        <v>4850</v>
      </c>
      <c r="J19" s="64">
        <f ca="1">OFFSET('Financial BUDGET'!J13,0,0)</f>
        <v>9600</v>
      </c>
      <c r="K19" s="64">
        <f ca="1">OFFSET('Financial BUDGET'!K13,0,0)</f>
        <v>4850</v>
      </c>
      <c r="L19" s="64">
        <f ca="1">OFFSET('Financial BUDGET'!L13,0,0)</f>
        <v>4850</v>
      </c>
      <c r="M19" s="64">
        <f ca="1">OFFSET('Financial BUDGET'!M13,0,0)</f>
        <v>4850</v>
      </c>
      <c r="N19" s="64">
        <f ca="1">OFFSET('Financial BUDGET'!N13,0,0)</f>
        <v>4850</v>
      </c>
      <c r="O19" s="4"/>
      <c r="P19" s="4"/>
      <c r="Q19" s="4"/>
      <c r="R19" s="4"/>
      <c r="S19" s="4"/>
      <c r="T19" s="4"/>
      <c r="U19" s="4"/>
      <c r="V19" s="4"/>
      <c r="W19" s="3"/>
      <c r="X19" s="3"/>
      <c r="Y19" s="3"/>
      <c r="Z19" s="3"/>
    </row>
    <row r="20" spans="1:26" ht="12.75" customHeight="1" x14ac:dyDescent="0.3">
      <c r="A20" s="25"/>
      <c r="B20" s="25" t="s">
        <v>100</v>
      </c>
      <c r="C20" s="214">
        <f ca="1">OFFSET('Financial BUDGET'!C38,0,0)</f>
        <v>5306245.1399999997</v>
      </c>
      <c r="D20" s="214">
        <f ca="1">OFFSET('Financial BUDGET'!D38,0,0)</f>
        <v>4773912.8199999994</v>
      </c>
      <c r="E20" s="214">
        <f ca="1">OFFSET('Financial BUDGET'!E38,0,0)</f>
        <v>4697833.7299999995</v>
      </c>
      <c r="F20" s="214">
        <f ca="1">OFFSET('Financial BUDGET'!F38,0,0)</f>
        <v>2982712.6999999997</v>
      </c>
      <c r="G20" s="214">
        <f ca="1">OFFSET('Financial BUDGET'!G38,0,0)</f>
        <v>6311780.6000000006</v>
      </c>
      <c r="H20" s="214">
        <f ca="1">OFFSET('Financial BUDGET'!H38,0,0)</f>
        <v>2025499.16</v>
      </c>
      <c r="I20" s="214">
        <f ca="1">OFFSET('Financial BUDGET'!I38,0,0)</f>
        <v>3457616.66</v>
      </c>
      <c r="J20" s="214">
        <f ca="1">OFFSET('Financial BUDGET'!J38,0,0)</f>
        <v>2884003.88</v>
      </c>
      <c r="K20" s="214">
        <f ca="1">OFFSET('Financial BUDGET'!K38,0,0)</f>
        <v>2408511.39</v>
      </c>
      <c r="L20" s="214">
        <f ca="1">OFFSET('Financial BUDGET'!L38,0,0)</f>
        <v>4555248.4799999995</v>
      </c>
      <c r="M20" s="214">
        <f ca="1">OFFSET('Financial BUDGET'!M38,0,0)</f>
        <v>4548727.24</v>
      </c>
      <c r="N20" s="214">
        <f ca="1">OFFSET('Financial BUDGET'!N38,0,0)</f>
        <v>4544356.8599999994</v>
      </c>
      <c r="O20" s="4"/>
      <c r="P20" s="4"/>
      <c r="Q20" s="4"/>
      <c r="R20" s="4"/>
      <c r="S20" s="4"/>
      <c r="T20" s="4"/>
      <c r="U20" s="4"/>
      <c r="V20" s="4"/>
      <c r="W20" s="3"/>
      <c r="X20" s="3"/>
      <c r="Y20" s="3"/>
      <c r="Z20" s="3"/>
    </row>
    <row r="21" spans="1:26" ht="12.75" customHeight="1" x14ac:dyDescent="0.3">
      <c r="A21" s="25" t="s">
        <v>94</v>
      </c>
      <c r="B21" s="25" t="s">
        <v>41</v>
      </c>
      <c r="C21" s="64">
        <f>SUM('Financial BUDGET'!C15)</f>
        <v>-42239683.579999998</v>
      </c>
      <c r="D21" s="64">
        <f>SUM('Financial BUDGET'!D15)</f>
        <v>-37985078.340000004</v>
      </c>
      <c r="E21" s="64">
        <f>SUM('Financial BUDGET'!E15)</f>
        <v>-39634663.370000005</v>
      </c>
      <c r="F21" s="64">
        <f>SUM('Financial BUDGET'!F15)</f>
        <v>-33611767.189999998</v>
      </c>
      <c r="G21" s="64">
        <f>SUM('Financial BUDGET'!G15)</f>
        <v>-39174034.289999999</v>
      </c>
      <c r="H21" s="64">
        <f>SUM('Financial BUDGET'!H15)</f>
        <v>-39715344.68</v>
      </c>
      <c r="I21" s="64">
        <f>SUM('Financial BUDGET'!I15)</f>
        <v>-48595312.140000001</v>
      </c>
      <c r="J21" s="64">
        <f>SUM('Financial BUDGET'!J15)</f>
        <v>-46554943.359999999</v>
      </c>
      <c r="K21" s="64">
        <f>SUM('Financial BUDGET'!K15)</f>
        <v>-47155447.079999998</v>
      </c>
      <c r="L21" s="64">
        <f>SUM('Financial BUDGET'!L15)</f>
        <v>-44259143.859999999</v>
      </c>
      <c r="M21" s="64">
        <f>SUM('Financial BUDGET'!M15)</f>
        <v>-43122999.579999998</v>
      </c>
      <c r="N21" s="64">
        <f>SUM('Financial BUDGET'!N15)</f>
        <v>-46202153.019999996</v>
      </c>
      <c r="O21" s="4"/>
      <c r="P21" s="4"/>
      <c r="Q21" s="4"/>
      <c r="R21" s="4"/>
      <c r="S21" s="4"/>
      <c r="T21" s="4"/>
      <c r="U21" s="4"/>
      <c r="V21" s="4"/>
      <c r="W21" s="3"/>
      <c r="X21" s="3"/>
      <c r="Y21" s="3"/>
      <c r="Z21" s="3"/>
    </row>
    <row r="22" spans="1:26" ht="12.75" customHeight="1" x14ac:dyDescent="0.3">
      <c r="A22" s="25"/>
      <c r="B22" s="25" t="s">
        <v>81</v>
      </c>
      <c r="C22" s="214">
        <f ca="1">OFFSET('Financial BUDGET'!C16,0,0)</f>
        <v>350895</v>
      </c>
      <c r="D22" s="214">
        <f ca="1">OFFSET('Financial BUDGET'!D16,0,0)</f>
        <v>350895</v>
      </c>
      <c r="E22" s="214">
        <f ca="1">OFFSET('Financial BUDGET'!E16,0,0)</f>
        <v>350895</v>
      </c>
      <c r="F22" s="214">
        <f ca="1">OFFSET('Financial BUDGET'!F16,0,0)</f>
        <v>342470</v>
      </c>
      <c r="G22" s="214">
        <f ca="1">OFFSET('Financial BUDGET'!G16,0,0)</f>
        <v>342470</v>
      </c>
      <c r="H22" s="214">
        <f ca="1">OFFSET('Financial BUDGET'!H16,0,0)</f>
        <v>763807</v>
      </c>
      <c r="I22" s="214">
        <f ca="1">OFFSET('Financial BUDGET'!I16,0,0)</f>
        <v>763807</v>
      </c>
      <c r="J22" s="214">
        <f ca="1">OFFSET('Financial BUDGET'!J16,0,0)</f>
        <v>1166828</v>
      </c>
      <c r="K22" s="214">
        <f ca="1">OFFSET('Financial BUDGET'!K16,0,0)</f>
        <v>1166828</v>
      </c>
      <c r="L22" s="214">
        <f ca="1">OFFSET('Financial BUDGET'!L16,0,0)</f>
        <v>342470</v>
      </c>
      <c r="M22" s="214">
        <f ca="1">OFFSET('Financial BUDGET'!M16,0,0)</f>
        <v>342470</v>
      </c>
      <c r="N22" s="214">
        <f ca="1">OFFSET('Financial BUDGET'!N16,0,0)</f>
        <v>342470</v>
      </c>
      <c r="O22" s="4"/>
      <c r="P22" s="4"/>
      <c r="Q22" s="4"/>
      <c r="R22" s="4"/>
      <c r="S22" s="4"/>
      <c r="T22" s="4"/>
      <c r="U22" s="4"/>
      <c r="V22" s="4"/>
      <c r="W22" s="3"/>
      <c r="X22" s="3"/>
      <c r="Y22" s="3"/>
      <c r="Z22" s="3"/>
    </row>
    <row r="23" spans="1:26" ht="12.75" customHeight="1" x14ac:dyDescent="0.3">
      <c r="A23" s="25"/>
      <c r="B23" s="25" t="s">
        <v>82</v>
      </c>
      <c r="C23" s="64">
        <f ca="1">OFFSET('Financial BUDGET'!C17,0,0)</f>
        <v>513912.54</v>
      </c>
      <c r="D23" s="64">
        <f ca="1">OFFSET('Financial BUDGET'!D17,0,0)</f>
        <v>518662.54</v>
      </c>
      <c r="E23" s="64">
        <f ca="1">OFFSET('Financial BUDGET'!E17,0,0)</f>
        <v>513836.27999999997</v>
      </c>
      <c r="F23" s="64">
        <f ca="1">OFFSET('Financial BUDGET'!F17,0,0)</f>
        <v>513912.54</v>
      </c>
      <c r="G23" s="64">
        <f ca="1">OFFSET('Financial BUDGET'!G17,0,0)</f>
        <v>513912.54</v>
      </c>
      <c r="H23" s="64">
        <f ca="1">OFFSET('Financial BUDGET'!H17,0,0)</f>
        <v>513912.54</v>
      </c>
      <c r="I23" s="64">
        <f ca="1">OFFSET('Financial BUDGET'!I17,0,0)</f>
        <v>513912.54</v>
      </c>
      <c r="J23" s="64">
        <f ca="1">OFFSET('Financial BUDGET'!J17,0,0)</f>
        <v>518662.54</v>
      </c>
      <c r="K23" s="64">
        <f ca="1">OFFSET('Financial BUDGET'!K17,0,0)</f>
        <v>513912.54</v>
      </c>
      <c r="L23" s="64">
        <f ca="1">OFFSET('Financial BUDGET'!L17,0,0)</f>
        <v>513912.54</v>
      </c>
      <c r="M23" s="64">
        <f ca="1">OFFSET('Financial BUDGET'!M17,0,0)</f>
        <v>513912.54</v>
      </c>
      <c r="N23" s="64">
        <f ca="1">OFFSET('Financial BUDGET'!N17,0,0)</f>
        <v>513912.54</v>
      </c>
      <c r="O23" s="4"/>
      <c r="P23" s="4"/>
      <c r="Q23" s="4"/>
      <c r="R23" s="4"/>
      <c r="S23" s="4"/>
      <c r="T23" s="4"/>
      <c r="U23" s="4"/>
      <c r="V23" s="4"/>
      <c r="W23" s="3"/>
      <c r="X23" s="3"/>
      <c r="Y23" s="3"/>
      <c r="Z23" s="3"/>
    </row>
    <row r="24" spans="1:26" ht="12.75" customHeight="1" x14ac:dyDescent="0.3">
      <c r="A24" s="3"/>
      <c r="B24" s="3" t="s">
        <v>100</v>
      </c>
      <c r="C24" s="68">
        <f ca="1">OFFSET('Financial BUDGET'!C38,0,0)</f>
        <v>5306245.1399999997</v>
      </c>
      <c r="D24" s="68">
        <f ca="1">OFFSET('Financial BUDGET'!D38,0,0)</f>
        <v>4773912.8199999994</v>
      </c>
      <c r="E24" s="68">
        <f ca="1">OFFSET('Financial BUDGET'!E38,0,0)</f>
        <v>4697833.7299999995</v>
      </c>
      <c r="F24" s="68">
        <f ca="1">OFFSET('Financial BUDGET'!F38,0,0)</f>
        <v>2982712.6999999997</v>
      </c>
      <c r="G24" s="68">
        <f ca="1">OFFSET('Financial BUDGET'!G38,0,0)</f>
        <v>6311780.6000000006</v>
      </c>
      <c r="H24" s="68">
        <f ca="1">OFFSET('Financial BUDGET'!H38,0,0)</f>
        <v>2025499.16</v>
      </c>
      <c r="I24" s="68">
        <f ca="1">OFFSET('Financial BUDGET'!I38,0,0)</f>
        <v>3457616.66</v>
      </c>
      <c r="J24" s="68">
        <f ca="1">OFFSET('Financial BUDGET'!J38,0,0)</f>
        <v>2884003.88</v>
      </c>
      <c r="K24" s="68">
        <f ca="1">OFFSET('Financial BUDGET'!K38,0,0)</f>
        <v>2408511.39</v>
      </c>
      <c r="L24" s="68">
        <f ca="1">OFFSET('Financial BUDGET'!L38,0,0)</f>
        <v>4555248.4799999995</v>
      </c>
      <c r="M24" s="68">
        <f ca="1">OFFSET('Financial BUDGET'!M38,0,0)</f>
        <v>4548727.24</v>
      </c>
      <c r="N24" s="68">
        <f ca="1">OFFSET('Financial BUDGET'!N38,0,0)</f>
        <v>4544356.8599999994</v>
      </c>
      <c r="O24" s="3"/>
      <c r="P24" s="3"/>
      <c r="Q24" s="3"/>
      <c r="R24" s="3"/>
      <c r="S24" s="3"/>
      <c r="T24" s="3"/>
      <c r="U24" s="3"/>
      <c r="V24" s="3"/>
      <c r="W24" s="3"/>
      <c r="X24" s="3"/>
      <c r="Y24" s="3"/>
      <c r="Z24" s="3"/>
    </row>
    <row r="25" spans="1:26" ht="27" customHeight="1" x14ac:dyDescent="0.3">
      <c r="A25" s="94" t="s">
        <v>101</v>
      </c>
      <c r="B25" s="6"/>
      <c r="C25" s="6"/>
      <c r="D25" s="6"/>
      <c r="E25" s="6"/>
      <c r="F25" s="6"/>
      <c r="G25" s="6"/>
      <c r="H25" s="6"/>
      <c r="I25" s="6"/>
      <c r="J25" s="6"/>
      <c r="K25" s="6"/>
      <c r="L25" s="6"/>
      <c r="M25" s="6"/>
      <c r="N25" s="6"/>
      <c r="O25" s="6"/>
      <c r="P25" s="6"/>
      <c r="Q25" s="6"/>
      <c r="R25" s="6"/>
      <c r="S25" s="6"/>
      <c r="T25" s="6"/>
      <c r="U25" s="6"/>
      <c r="V25" s="6"/>
      <c r="W25" s="6"/>
      <c r="X25" s="6"/>
      <c r="Y25" s="6"/>
      <c r="Z25" s="6"/>
    </row>
    <row r="26" spans="1:26" ht="57.75" customHeight="1" x14ac:dyDescent="0.3">
      <c r="A26" s="236" t="s">
        <v>102</v>
      </c>
      <c r="B26" s="220"/>
      <c r="C26" s="220"/>
      <c r="D26" s="220"/>
      <c r="E26" s="220"/>
      <c r="F26" s="220"/>
      <c r="G26" s="220"/>
      <c r="H26" s="220"/>
      <c r="I26" s="220"/>
      <c r="J26" s="220"/>
      <c r="K26" s="221"/>
      <c r="L26" s="6"/>
      <c r="M26" s="6"/>
      <c r="N26" s="6"/>
      <c r="O26" s="6"/>
      <c r="P26" s="6"/>
      <c r="Q26" s="6"/>
      <c r="R26" s="6"/>
      <c r="S26" s="6"/>
      <c r="T26" s="6"/>
      <c r="U26" s="6"/>
      <c r="V26" s="6"/>
      <c r="W26" s="6"/>
      <c r="X26" s="6"/>
      <c r="Y26" s="6"/>
      <c r="Z26" s="6"/>
    </row>
    <row r="27" spans="1:26" ht="15" customHeight="1" x14ac:dyDescent="0.3">
      <c r="A27" s="99"/>
      <c r="B27" s="99"/>
      <c r="C27" s="99"/>
      <c r="D27" s="99"/>
      <c r="E27" s="99"/>
      <c r="F27" s="99"/>
      <c r="G27" s="99"/>
      <c r="H27" s="99"/>
      <c r="I27" s="99"/>
      <c r="J27" s="99"/>
      <c r="K27" s="99"/>
      <c r="L27" s="99"/>
      <c r="M27" s="99"/>
      <c r="N27" s="99"/>
      <c r="O27" s="99"/>
      <c r="P27" s="99"/>
      <c r="Q27" s="99"/>
      <c r="R27" s="99"/>
      <c r="S27" s="99"/>
      <c r="T27" s="99"/>
      <c r="U27" s="99"/>
      <c r="V27" s="99"/>
      <c r="W27" s="99"/>
      <c r="X27" s="99"/>
      <c r="Y27" s="99"/>
      <c r="Z27" s="99"/>
    </row>
    <row r="28" spans="1:26" ht="12.75" customHeight="1" x14ac:dyDescent="0.3">
      <c r="A28" s="236" t="s">
        <v>105</v>
      </c>
      <c r="B28" s="220"/>
      <c r="C28" s="220"/>
      <c r="D28" s="220"/>
      <c r="E28" s="220"/>
      <c r="F28" s="220"/>
      <c r="G28" s="220"/>
      <c r="H28" s="220"/>
      <c r="I28" s="220"/>
      <c r="J28" s="220"/>
      <c r="K28" s="220"/>
      <c r="L28" s="220"/>
      <c r="M28" s="220"/>
      <c r="N28" s="220"/>
      <c r="O28" s="220"/>
      <c r="P28" s="220"/>
      <c r="Q28" s="220"/>
      <c r="R28" s="220"/>
      <c r="S28" s="220"/>
      <c r="T28" s="220"/>
      <c r="U28" s="220"/>
      <c r="V28" s="220"/>
      <c r="W28" s="220"/>
      <c r="X28" s="220"/>
      <c r="Y28" s="220"/>
      <c r="Z28" s="221"/>
    </row>
    <row r="29" spans="1:26" ht="27" customHeight="1" x14ac:dyDescent="0.3">
      <c r="A29" s="101" t="s">
        <v>94</v>
      </c>
      <c r="B29" s="96"/>
      <c r="C29" s="22" t="s">
        <v>25</v>
      </c>
      <c r="D29" s="22" t="s">
        <v>26</v>
      </c>
      <c r="E29" s="22" t="s">
        <v>28</v>
      </c>
      <c r="F29" s="22" t="s">
        <v>29</v>
      </c>
      <c r="G29" s="22" t="s">
        <v>30</v>
      </c>
      <c r="H29" s="22" t="s">
        <v>31</v>
      </c>
      <c r="I29" s="22" t="s">
        <v>32</v>
      </c>
      <c r="J29" s="22" t="s">
        <v>33</v>
      </c>
      <c r="K29" s="22" t="s">
        <v>34</v>
      </c>
      <c r="L29" s="22" t="s">
        <v>35</v>
      </c>
      <c r="M29" s="22" t="s">
        <v>36</v>
      </c>
      <c r="N29" s="22" t="s">
        <v>37</v>
      </c>
      <c r="O29" s="3"/>
      <c r="P29" s="3"/>
      <c r="Q29" s="3"/>
      <c r="R29" s="3"/>
      <c r="S29" s="3"/>
      <c r="T29" s="3"/>
      <c r="U29" s="3"/>
      <c r="V29" s="3"/>
      <c r="W29" s="3"/>
      <c r="X29" s="3"/>
      <c r="Y29" s="3"/>
      <c r="Z29" s="3"/>
    </row>
    <row r="30" spans="1:26" ht="12.75" customHeight="1" x14ac:dyDescent="0.3">
      <c r="A30" s="97" t="s">
        <v>39</v>
      </c>
      <c r="B30" s="98" t="s">
        <v>41</v>
      </c>
      <c r="C30" s="214">
        <f ca="1">OFFSET('Financial ACTUALS'!E5,0,0)</f>
        <v>-8460389.8399999999</v>
      </c>
      <c r="D30" s="214">
        <f ca="1">OFFSET('Financial ACTUALS'!F5,0,0)</f>
        <v>-8149859.6999999993</v>
      </c>
      <c r="E30" s="214">
        <f ca="1">OFFSET('Financial ACTUALS'!G5,0,0)</f>
        <v>-7531701.29</v>
      </c>
      <c r="F30" s="214">
        <f ca="1">OFFSET('Financial ACTUALS'!H5,0,0)</f>
        <v>-7473771.8099999996</v>
      </c>
      <c r="G30" s="214">
        <f ca="1">OFFSET('Financial ACTUALS'!I5,0,0)</f>
        <v>-7892157.04</v>
      </c>
      <c r="H30" s="214">
        <f ca="1">OFFSET('Financial ACTUALS'!J5,0,0)</f>
        <v>-7699347.6500000004</v>
      </c>
      <c r="I30" s="214">
        <f ca="1">OFFSET('Financial ACTUALS'!K5,0,0)</f>
        <v>-11178158.369999999</v>
      </c>
      <c r="J30" s="214">
        <f ca="1">OFFSET('Financial ACTUALS'!L5,0,0)</f>
        <v>-9894599.1999999993</v>
      </c>
      <c r="K30" s="214">
        <f ca="1">OFFSET('Financial ACTUALS'!M5,0,0)</f>
        <v>-10434056.43</v>
      </c>
      <c r="L30" s="214">
        <f ca="1">OFFSET('Financial ACTUALS'!N5,0,0)</f>
        <v>-7635103.0900000008</v>
      </c>
      <c r="M30" s="214">
        <f ca="1">OFFSET('Financial ACTUALS'!O5,0,0)</f>
        <v>-7710730.1799999997</v>
      </c>
      <c r="N30" s="214">
        <f ca="1">OFFSET('Financial ACTUALS'!P5,0,0)</f>
        <v>-7415391.3399999999</v>
      </c>
      <c r="O30" s="3"/>
      <c r="P30" s="3"/>
      <c r="Q30" s="3"/>
      <c r="R30" s="3"/>
      <c r="S30" s="3"/>
      <c r="T30" s="3"/>
      <c r="U30" s="3"/>
      <c r="V30" s="3"/>
      <c r="W30" s="3"/>
      <c r="X30" s="3"/>
      <c r="Y30" s="3"/>
      <c r="Z30" s="3"/>
    </row>
    <row r="31" spans="1:26" ht="12.75" customHeight="1" x14ac:dyDescent="0.3">
      <c r="A31" s="25"/>
      <c r="B31" s="25" t="s">
        <v>81</v>
      </c>
      <c r="C31" s="64">
        <f ca="1">OFFSET('Financial ACTUALS'!E6,0,0)</f>
        <v>35500.949999999997</v>
      </c>
      <c r="D31" s="64">
        <f ca="1">OFFSET('Financial ACTUALS'!F6,0,0)</f>
        <v>24210.95</v>
      </c>
      <c r="E31" s="64">
        <f ca="1">OFFSET('Financial ACTUALS'!G6,0,0)</f>
        <v>41241.32</v>
      </c>
      <c r="F31" s="64">
        <f ca="1">OFFSET('Financial ACTUALS'!H6,0,0)</f>
        <v>26123</v>
      </c>
      <c r="G31" s="64">
        <f ca="1">OFFSET('Financial ACTUALS'!I6,0,0)</f>
        <v>32233</v>
      </c>
      <c r="H31" s="64">
        <f ca="1">OFFSET('Financial ACTUALS'!J6,0,0)</f>
        <v>31527</v>
      </c>
      <c r="I31" s="64">
        <f ca="1">OFFSET('Financial ACTUALS'!K6,0,0)</f>
        <v>32471</v>
      </c>
      <c r="J31" s="64">
        <f ca="1">OFFSET('Financial ACTUALS'!L6,0,0)</f>
        <v>35288</v>
      </c>
      <c r="K31" s="64">
        <f ca="1">OFFSET('Financial ACTUALS'!M6,0,0)</f>
        <v>27349</v>
      </c>
      <c r="L31" s="64">
        <f ca="1">OFFSET('Financial ACTUALS'!N6,0,0)</f>
        <v>27343</v>
      </c>
      <c r="M31" s="64">
        <f ca="1">OFFSET('Financial ACTUALS'!O6,0,0)</f>
        <v>28172</v>
      </c>
      <c r="N31" s="64">
        <f ca="1">OFFSET('Financial ACTUALS'!P6,0,0)</f>
        <v>33589</v>
      </c>
      <c r="O31" s="3"/>
      <c r="P31" s="3"/>
      <c r="Q31" s="3"/>
      <c r="R31" s="3"/>
      <c r="S31" s="3"/>
      <c r="T31" s="3"/>
      <c r="U31" s="3"/>
      <c r="V31" s="3"/>
      <c r="W31" s="3"/>
      <c r="X31" s="3"/>
      <c r="Y31" s="3"/>
      <c r="Z31" s="3"/>
    </row>
    <row r="32" spans="1:26" ht="12.75" customHeight="1" x14ac:dyDescent="0.3">
      <c r="A32" s="25"/>
      <c r="B32" s="25" t="s">
        <v>82</v>
      </c>
      <c r="C32" s="64">
        <f ca="1">OFFSET('Financial ACTUALS'!E7,0,0)</f>
        <v>19203.259999999998</v>
      </c>
      <c r="D32" s="64">
        <f ca="1">OFFSET('Financial ACTUALS'!F7,0,0)</f>
        <v>31298.22</v>
      </c>
      <c r="E32" s="64">
        <f ca="1">OFFSET('Financial ACTUALS'!G7,0,0)</f>
        <v>21242.74</v>
      </c>
      <c r="F32" s="64">
        <f ca="1">OFFSET('Financial ACTUALS'!H7,0,0)</f>
        <v>25800</v>
      </c>
      <c r="G32" s="64">
        <f ca="1">OFFSET('Financial ACTUALS'!I7,0,0)</f>
        <v>28652</v>
      </c>
      <c r="H32" s="64">
        <f ca="1">OFFSET('Financial ACTUALS'!J7,0,0)</f>
        <v>31034</v>
      </c>
      <c r="I32" s="64">
        <f ca="1">OFFSET('Financial ACTUALS'!K7,0,0)</f>
        <v>29518</v>
      </c>
      <c r="J32" s="64">
        <f ca="1">OFFSET('Financial ACTUALS'!L7,0,0)</f>
        <v>28654</v>
      </c>
      <c r="K32" s="64">
        <f ca="1">OFFSET('Financial ACTUALS'!M7,0,0)</f>
        <v>21938</v>
      </c>
      <c r="L32" s="64">
        <f ca="1">OFFSET('Financial ACTUALS'!N7,0,0)</f>
        <v>30933</v>
      </c>
      <c r="M32" s="64">
        <f ca="1">OFFSET('Financial ACTUALS'!O7,0,0)</f>
        <v>27132</v>
      </c>
      <c r="N32" s="64">
        <f ca="1">OFFSET('Financial ACTUALS'!P7,0,0)</f>
        <v>29759</v>
      </c>
      <c r="O32" s="3"/>
      <c r="P32" s="3"/>
      <c r="Q32" s="3"/>
      <c r="R32" s="3"/>
      <c r="S32" s="3"/>
      <c r="T32" s="3"/>
      <c r="U32" s="3"/>
      <c r="V32" s="3"/>
      <c r="W32" s="3"/>
      <c r="X32" s="3"/>
      <c r="Y32" s="3"/>
      <c r="Z32" s="3"/>
    </row>
    <row r="33" spans="1:26" ht="12.75" customHeight="1" x14ac:dyDescent="0.3">
      <c r="A33" s="25"/>
      <c r="B33" s="25" t="s">
        <v>100</v>
      </c>
      <c r="C33" s="64">
        <f ca="1">OFFSET('Financial ACTUALS'!E27,0,)</f>
        <v>3355241.0299999896</v>
      </c>
      <c r="D33" s="64">
        <f ca="1">OFFSET('Financial ACTUALS'!F27,0,)</f>
        <v>4635971.09</v>
      </c>
      <c r="E33" s="64">
        <f ca="1">OFFSET('Financial ACTUALS'!G27,0,)</f>
        <v>3629534.96999999</v>
      </c>
      <c r="F33" s="64">
        <f ca="1">OFFSET('Financial ACTUALS'!H27,0,)</f>
        <v>3445023.51</v>
      </c>
      <c r="G33" s="64">
        <f ca="1">OFFSET('Financial ACTUALS'!I27,0,)</f>
        <v>3537886.1</v>
      </c>
      <c r="H33" s="64">
        <f ca="1">OFFSET('Financial ACTUALS'!J27,0,)</f>
        <v>3402717.4</v>
      </c>
      <c r="I33" s="64">
        <f ca="1">OFFSET('Financial ACTUALS'!K27,0,)</f>
        <v>4274662.879999999</v>
      </c>
      <c r="J33" s="64">
        <f ca="1">OFFSET('Financial ACTUALS'!L27,0,)</f>
        <v>3598813.38</v>
      </c>
      <c r="K33" s="64">
        <f ca="1">OFFSET('Financial ACTUALS'!M27,0,)</f>
        <v>3590616.16</v>
      </c>
      <c r="L33" s="64">
        <f ca="1">OFFSET('Financial ACTUALS'!N27,0,)</f>
        <v>3598415.73</v>
      </c>
      <c r="M33" s="64">
        <f ca="1">OFFSET('Financial ACTUALS'!O27,0,)</f>
        <v>3821108.75</v>
      </c>
      <c r="N33" s="64">
        <f ca="1">OFFSET('Financial ACTUALS'!P27,0,)</f>
        <v>4356345.83</v>
      </c>
      <c r="O33" s="3"/>
      <c r="P33" s="3"/>
      <c r="Q33" s="3"/>
      <c r="R33" s="3"/>
      <c r="S33" s="3"/>
      <c r="T33" s="3"/>
      <c r="U33" s="3"/>
      <c r="V33" s="3"/>
      <c r="W33" s="3"/>
      <c r="X33" s="3"/>
      <c r="Y33" s="3"/>
      <c r="Z33" s="3"/>
    </row>
    <row r="34" spans="1:26" ht="12.75" customHeight="1" x14ac:dyDescent="0.3">
      <c r="A34" s="25" t="s">
        <v>58</v>
      </c>
      <c r="B34" s="25" t="s">
        <v>41</v>
      </c>
      <c r="C34" s="64">
        <f ca="1">OFFSET('Financial ACTUALS'!E8,0,0)</f>
        <v>-19894012.739999998</v>
      </c>
      <c r="D34" s="64">
        <f ca="1">OFFSET('Financial ACTUALS'!F8,0,0)</f>
        <v>-16863304.57</v>
      </c>
      <c r="E34" s="64">
        <f ca="1">OFFSET('Financial ACTUALS'!G8,0,0)</f>
        <v>-18634437.710000001</v>
      </c>
      <c r="F34" s="64">
        <f ca="1">OFFSET('Financial ACTUALS'!H8,0,0)</f>
        <v>-17531805.759999998</v>
      </c>
      <c r="G34" s="64">
        <f ca="1">OFFSET('Financial ACTUALS'!I8,0,0)</f>
        <v>-16086473.6</v>
      </c>
      <c r="H34" s="64">
        <f ca="1">OFFSET('Financial ACTUALS'!J8,0,0)</f>
        <v>-17992774.75</v>
      </c>
      <c r="I34" s="64">
        <f ca="1">OFFSET('Financial ACTUALS'!K8,0,0)</f>
        <v>-25540140.41</v>
      </c>
      <c r="J34" s="64">
        <f ca="1">OFFSET('Financial ACTUALS'!L8,0,0)</f>
        <v>-23695398.210000001</v>
      </c>
      <c r="K34" s="64">
        <f ca="1">OFFSET('Financial ACTUALS'!M8,0,0)</f>
        <v>-22536666.82</v>
      </c>
      <c r="L34" s="64">
        <f ca="1">OFFSET('Financial ACTUALS'!N8,0,0)</f>
        <v>-18635306.310000002</v>
      </c>
      <c r="M34" s="64">
        <f ca="1">OFFSET('Financial ACTUALS'!O8,0,0)</f>
        <v>-17104640.780000001</v>
      </c>
      <c r="N34" s="64">
        <f ca="1">OFFSET('Financial ACTUALS'!P8,0,0)</f>
        <v>-18482607.449999999</v>
      </c>
      <c r="O34" s="3"/>
      <c r="P34" s="3"/>
      <c r="Q34" s="3"/>
      <c r="R34" s="3"/>
      <c r="S34" s="3"/>
      <c r="T34" s="3"/>
      <c r="U34" s="3"/>
      <c r="V34" s="3"/>
      <c r="W34" s="3"/>
      <c r="X34" s="3"/>
      <c r="Y34" s="3"/>
      <c r="Z34" s="3"/>
    </row>
    <row r="35" spans="1:26" ht="12.75" customHeight="1" x14ac:dyDescent="0.3">
      <c r="A35" s="25"/>
      <c r="B35" s="25" t="s">
        <v>81</v>
      </c>
      <c r="C35" s="64">
        <f ca="1">OFFSET('Financial ACTUALS'!E9,0,0)</f>
        <v>686673.01</v>
      </c>
      <c r="D35" s="64">
        <f ca="1">OFFSET('Financial ACTUALS'!F9,0,0)</f>
        <v>867081.49</v>
      </c>
      <c r="E35" s="64">
        <f ca="1">OFFSET('Financial ACTUALS'!G9,0,0)</f>
        <v>6727.15</v>
      </c>
      <c r="F35" s="64">
        <f ca="1">OFFSET('Financial ACTUALS'!H9,0,0)</f>
        <v>401.530000000006</v>
      </c>
      <c r="G35" s="64">
        <f ca="1">OFFSET('Financial ACTUALS'!I9,0,0)</f>
        <v>144797.4</v>
      </c>
      <c r="H35" s="64">
        <f ca="1">OFFSET('Financial ACTUALS'!J9,0,0)</f>
        <v>652415.07999999996</v>
      </c>
      <c r="I35" s="64">
        <f ca="1">OFFSET('Financial ACTUALS'!K9,0,0)</f>
        <v>27790.66</v>
      </c>
      <c r="J35" s="64">
        <f ca="1">OFFSET('Financial ACTUALS'!L9,0,0)</f>
        <v>507467.89</v>
      </c>
      <c r="K35" s="64">
        <f ca="1">OFFSET('Financial ACTUALS'!M9,0,0)</f>
        <v>241353.12</v>
      </c>
      <c r="L35" s="64">
        <f ca="1">OFFSET('Financial ACTUALS'!N9,0,0)</f>
        <v>95261.1</v>
      </c>
      <c r="M35" s="64">
        <f ca="1">OFFSET('Financial ACTUALS'!O9,0,0)</f>
        <v>197723.18</v>
      </c>
      <c r="N35" s="64">
        <f ca="1">OFFSET('Financial ACTUALS'!P9,0,0)</f>
        <v>175247.34</v>
      </c>
      <c r="O35" s="3"/>
      <c r="P35" s="3"/>
      <c r="Q35" s="3"/>
      <c r="R35" s="3"/>
      <c r="S35" s="3"/>
      <c r="T35" s="3"/>
      <c r="U35" s="3"/>
      <c r="V35" s="3"/>
      <c r="W35" s="3"/>
      <c r="X35" s="3"/>
      <c r="Y35" s="3"/>
      <c r="Z35" s="3"/>
    </row>
    <row r="36" spans="1:26" ht="12.75" customHeight="1" x14ac:dyDescent="0.3">
      <c r="A36" s="25"/>
      <c r="B36" s="25" t="s">
        <v>82</v>
      </c>
      <c r="C36" s="64">
        <f ca="1">OFFSET('Financial ACTUALS'!E10,0,0)</f>
        <v>241931.03000000003</v>
      </c>
      <c r="D36" s="64">
        <f ca="1">OFFSET('Financial ACTUALS'!F10,0,0)</f>
        <v>228177.66</v>
      </c>
      <c r="E36" s="64">
        <f ca="1">OFFSET('Financial ACTUALS'!G10,0,0)</f>
        <v>362088.43</v>
      </c>
      <c r="F36" s="64">
        <f ca="1">OFFSET('Financial ACTUALS'!H10,0,0)</f>
        <v>211688.28</v>
      </c>
      <c r="G36" s="64">
        <f ca="1">OFFSET('Financial ACTUALS'!I10,0,0)</f>
        <v>237346.23</v>
      </c>
      <c r="H36" s="64">
        <f ca="1">OFFSET('Financial ACTUALS'!J10,0,0)</f>
        <v>293131.57</v>
      </c>
      <c r="I36" s="64">
        <f ca="1">OFFSET('Financial ACTUALS'!K10,0,0)</f>
        <v>335872.34</v>
      </c>
      <c r="J36" s="64">
        <f ca="1">OFFSET('Financial ACTUALS'!L10,0,0)</f>
        <v>333612.56</v>
      </c>
      <c r="K36" s="64">
        <f ca="1">OFFSET('Financial ACTUALS'!M10,0,0)</f>
        <v>288580.33</v>
      </c>
      <c r="L36" s="64">
        <f ca="1">OFFSET('Financial ACTUALS'!N10,0,0)</f>
        <v>270114.8</v>
      </c>
      <c r="M36" s="64">
        <f ca="1">OFFSET('Financial ACTUALS'!O10,0,0)</f>
        <v>279543.5</v>
      </c>
      <c r="N36" s="64">
        <f ca="1">OFFSET('Financial ACTUALS'!P10,0,0)</f>
        <v>423607.52</v>
      </c>
      <c r="O36" s="3"/>
      <c r="P36" s="3"/>
      <c r="Q36" s="3"/>
      <c r="R36" s="3"/>
      <c r="S36" s="3"/>
      <c r="T36" s="3"/>
      <c r="U36" s="3"/>
      <c r="V36" s="3"/>
      <c r="W36" s="3"/>
      <c r="X36" s="3"/>
      <c r="Y36" s="3"/>
      <c r="Z36" s="3"/>
    </row>
    <row r="37" spans="1:26" ht="12.75" customHeight="1" x14ac:dyDescent="0.3">
      <c r="A37" s="25"/>
      <c r="B37" s="25" t="s">
        <v>100</v>
      </c>
      <c r="C37" s="64">
        <f ca="1">OFFSET('Financial ACTUALS'!E32,0,0)</f>
        <v>11222748</v>
      </c>
      <c r="D37" s="64">
        <f ca="1">OFFSET('Financial ACTUALS'!F32,0,0)</f>
        <v>13248774.439999999</v>
      </c>
      <c r="E37" s="64">
        <f ca="1">OFFSET('Financial ACTUALS'!G32,0,0)</f>
        <v>13866853.98</v>
      </c>
      <c r="F37" s="64">
        <f ca="1">OFFSET('Financial ACTUALS'!H32,0,0)</f>
        <v>18256202.41</v>
      </c>
      <c r="G37" s="64">
        <f ca="1">OFFSET('Financial ACTUALS'!I32,0,0)</f>
        <v>19894168.009999998</v>
      </c>
      <c r="H37" s="64">
        <f ca="1">OFFSET('Financial ACTUALS'!J32,0,0)</f>
        <v>10085832.57</v>
      </c>
      <c r="I37" s="64">
        <f ca="1">OFFSET('Financial ACTUALS'!K32,0,0)</f>
        <v>9432376.2100000009</v>
      </c>
      <c r="J37" s="64">
        <f ca="1">OFFSET('Financial ACTUALS'!L32,0,0)</f>
        <v>11311550.23</v>
      </c>
      <c r="K37" s="64">
        <f ca="1">OFFSET('Financial ACTUALS'!M32,0,0)</f>
        <v>9967921.0499999989</v>
      </c>
      <c r="L37" s="64">
        <f ca="1">OFFSET('Financial ACTUALS'!N32,0,0)</f>
        <v>10941357.210000001</v>
      </c>
      <c r="M37" s="64">
        <f ca="1">OFFSET('Financial ACTUALS'!O32,0,0)</f>
        <v>12839656.24</v>
      </c>
      <c r="N37" s="64">
        <f ca="1">OFFSET('Financial ACTUALS'!P32,0,0)</f>
        <v>6549780.8499999996</v>
      </c>
      <c r="O37" s="3"/>
      <c r="P37" s="3"/>
      <c r="Q37" s="3"/>
      <c r="R37" s="3"/>
      <c r="S37" s="3"/>
      <c r="T37" s="3"/>
      <c r="U37" s="3"/>
      <c r="V37" s="3"/>
      <c r="W37" s="3"/>
      <c r="X37" s="3"/>
      <c r="Y37" s="3"/>
      <c r="Z37" s="3"/>
    </row>
    <row r="38" spans="1:26" ht="12.75" customHeight="1" x14ac:dyDescent="0.3">
      <c r="A38" s="25" t="s">
        <v>84</v>
      </c>
      <c r="B38" s="25" t="s">
        <v>41</v>
      </c>
      <c r="C38" s="64">
        <f ca="1">OFFSET('Financial ACTUALS'!E14,0,0)</f>
        <v>-14823183.890000001</v>
      </c>
      <c r="D38" s="64">
        <f ca="1">OFFSET('Financial ACTUALS'!F14,0,0)</f>
        <v>-16339448.65</v>
      </c>
      <c r="E38" s="64">
        <f ca="1">OFFSET('Financial ACTUALS'!G14,0,0)</f>
        <v>-14895162.68</v>
      </c>
      <c r="F38" s="64">
        <f ca="1">OFFSET('Financial ACTUALS'!H14,0,0)</f>
        <v>-12698823.350000001</v>
      </c>
      <c r="G38" s="64">
        <f ca="1">OFFSET('Financial ACTUALS'!I14,0,0)</f>
        <v>-14008587.450000001</v>
      </c>
      <c r="H38" s="64">
        <f ca="1">OFFSET('Financial ACTUALS'!J14,0,0)</f>
        <v>-12192418.84</v>
      </c>
      <c r="I38" s="64">
        <f ca="1">OFFSET('Financial ACTUALS'!K14,0,0)</f>
        <v>-17974980.299999997</v>
      </c>
      <c r="J38" s="64">
        <f ca="1">OFFSET('Financial ACTUALS'!L14,0,0)</f>
        <v>-17248286.52</v>
      </c>
      <c r="K38" s="64">
        <f ca="1">OFFSET('Financial ACTUALS'!M14,0,0)</f>
        <v>-17157766.699999999</v>
      </c>
      <c r="L38" s="64">
        <f ca="1">OFFSET('Financial ACTUALS'!N14,0,0)</f>
        <v>-17481320.02</v>
      </c>
      <c r="M38" s="64">
        <f ca="1">OFFSET('Financial ACTUALS'!O14,0,0)</f>
        <v>-17365877.739999998</v>
      </c>
      <c r="N38" s="64">
        <f ca="1">OFFSET('Financial ACTUALS'!P14,0,0)</f>
        <v>-18008731.18</v>
      </c>
      <c r="O38" s="3"/>
      <c r="P38" s="3"/>
      <c r="Q38" s="3"/>
      <c r="R38" s="3"/>
      <c r="S38" s="3"/>
      <c r="T38" s="3"/>
      <c r="U38" s="3"/>
      <c r="V38" s="3"/>
      <c r="W38" s="3"/>
      <c r="X38" s="3"/>
      <c r="Y38" s="3"/>
      <c r="Z38" s="3"/>
    </row>
    <row r="39" spans="1:26" ht="12.75" customHeight="1" x14ac:dyDescent="0.3">
      <c r="A39" s="25"/>
      <c r="B39" s="25" t="s">
        <v>81</v>
      </c>
      <c r="C39" s="64">
        <f ca="1">OFFSET('Financial ACTUALS'!E15,0,0)</f>
        <v>125993.22</v>
      </c>
      <c r="D39" s="64">
        <f ca="1">OFFSET('Financial ACTUALS'!F15,0,0)</f>
        <v>75075.8</v>
      </c>
      <c r="E39" s="64">
        <f ca="1">OFFSET('Financial ACTUALS'!G15,0,0)</f>
        <v>44153.440000000002</v>
      </c>
      <c r="F39" s="64">
        <f ca="1">OFFSET('Financial ACTUALS'!H15,0,0)</f>
        <v>71345.01999999999</v>
      </c>
      <c r="G39" s="64">
        <f ca="1">OFFSET('Financial ACTUALS'!I15,0,0)</f>
        <v>-20479.969999999998</v>
      </c>
      <c r="H39" s="64">
        <f ca="1">OFFSET('Financial ACTUALS'!J15,0,0)</f>
        <v>9632.59</v>
      </c>
      <c r="I39" s="64">
        <f ca="1">OFFSET('Financial ACTUALS'!K15,0,0)</f>
        <v>476546.05</v>
      </c>
      <c r="J39" s="64">
        <f ca="1">OFFSET('Financial ACTUALS'!L15,0,0)</f>
        <v>464219.42</v>
      </c>
      <c r="K39" s="64">
        <f ca="1">OFFSET('Financial ACTUALS'!M15,0,0)</f>
        <v>221113.88999999998</v>
      </c>
      <c r="L39" s="64">
        <f ca="1">OFFSET('Financial ACTUALS'!N15,0,0)</f>
        <v>224277.79</v>
      </c>
      <c r="M39" s="64">
        <f ca="1">OFFSET('Financial ACTUALS'!O15,0,0)</f>
        <v>263709.95</v>
      </c>
      <c r="N39" s="64">
        <f ca="1">OFFSET('Financial ACTUALS'!P15,0,0)</f>
        <v>-77601.91</v>
      </c>
      <c r="O39" s="3"/>
      <c r="P39" s="3"/>
      <c r="Q39" s="3"/>
      <c r="R39" s="3"/>
      <c r="S39" s="3"/>
      <c r="T39" s="3"/>
      <c r="U39" s="3"/>
      <c r="V39" s="3"/>
      <c r="W39" s="3"/>
      <c r="X39" s="3"/>
      <c r="Y39" s="3"/>
      <c r="Z39" s="3"/>
    </row>
    <row r="40" spans="1:26" ht="12.75" customHeight="1" x14ac:dyDescent="0.3">
      <c r="A40" s="25"/>
      <c r="B40" s="25" t="s">
        <v>82</v>
      </c>
      <c r="C40" s="64">
        <f ca="1">OFFSET('Financial ACTUALS'!E16,0,0)</f>
        <v>855.07000000000016</v>
      </c>
      <c r="D40" s="64">
        <f ca="1">OFFSET('Financial ACTUALS'!F16,0,0)</f>
        <v>8643.11</v>
      </c>
      <c r="E40" s="64">
        <f ca="1">OFFSET('Financial ACTUALS'!G16,0,0)</f>
        <v>7004.54</v>
      </c>
      <c r="F40" s="64">
        <f ca="1">OFFSET('Financial ACTUALS'!H16,0,0)</f>
        <v>-4277.2699999999986</v>
      </c>
      <c r="G40" s="64">
        <f ca="1">OFFSET('Financial ACTUALS'!I16,0,0)</f>
        <v>9314.75</v>
      </c>
      <c r="H40" s="64">
        <f ca="1">OFFSET('Financial ACTUALS'!J16,0,0)</f>
        <v>8194.59</v>
      </c>
      <c r="I40" s="64">
        <f ca="1">OFFSET('Financial ACTUALS'!K16,0,0)</f>
        <v>12985.24</v>
      </c>
      <c r="J40" s="64">
        <f ca="1">OFFSET('Financial ACTUALS'!L16,0,0)</f>
        <v>8327.32</v>
      </c>
      <c r="K40" s="64">
        <f ca="1">OFFSET('Financial ACTUALS'!M16,0,0)</f>
        <v>12745.36</v>
      </c>
      <c r="L40" s="64">
        <f ca="1">OFFSET('Financial ACTUALS'!N16,0,0)</f>
        <v>7073.15</v>
      </c>
      <c r="M40" s="64">
        <f ca="1">OFFSET('Financial ACTUALS'!O16,0,0)</f>
        <v>8678.7800000000007</v>
      </c>
      <c r="N40" s="64">
        <f ca="1">OFFSET('Financial ACTUALS'!P16,0,0)</f>
        <v>12419.05</v>
      </c>
      <c r="O40" s="3"/>
      <c r="P40" s="3"/>
      <c r="Q40" s="3"/>
      <c r="R40" s="3"/>
      <c r="S40" s="3"/>
      <c r="T40" s="3"/>
      <c r="U40" s="3"/>
      <c r="V40" s="3"/>
      <c r="W40" s="3"/>
      <c r="X40" s="3"/>
      <c r="Y40" s="3"/>
      <c r="Z40" s="3"/>
    </row>
    <row r="41" spans="1:26" ht="12.75" customHeight="1" x14ac:dyDescent="0.3">
      <c r="A41" s="25"/>
      <c r="B41" s="25" t="s">
        <v>100</v>
      </c>
      <c r="C41" s="64">
        <f ca="1">OFFSET('Financial ACTUALS'!E39,0,0)</f>
        <v>5155467.82</v>
      </c>
      <c r="D41" s="64">
        <f ca="1">OFFSET('Financial ACTUALS'!F39,0,0)</f>
        <v>4107219.28</v>
      </c>
      <c r="E41" s="64">
        <f ca="1">OFFSET('Financial ACTUALS'!G39,0,0)</f>
        <v>5551987.3199999994</v>
      </c>
      <c r="F41" s="64">
        <f ca="1">OFFSET('Financial ACTUALS'!H39,0,0)</f>
        <v>4670026.4399999995</v>
      </c>
      <c r="G41" s="64">
        <f ca="1">OFFSET('Financial ACTUALS'!I39,0,0)</f>
        <v>3971268.39</v>
      </c>
      <c r="H41" s="64">
        <f ca="1">OFFSET('Financial ACTUALS'!J39,0,0)</f>
        <v>2944600.0500000003</v>
      </c>
      <c r="I41" s="64">
        <f ca="1">OFFSET('Financial ACTUALS'!K39,0,0)</f>
        <v>3143819.16</v>
      </c>
      <c r="J41" s="64">
        <f ca="1">OFFSET('Financial ACTUALS'!L39,0,0)</f>
        <v>2699686.7399999998</v>
      </c>
      <c r="K41" s="64">
        <f ca="1">OFFSET('Financial ACTUALS'!M39,0,0)</f>
        <v>3795500.0700000003</v>
      </c>
      <c r="L41" s="64">
        <f ca="1">OFFSET('Financial ACTUALS'!N39,0,0)</f>
        <v>2066688.56</v>
      </c>
      <c r="M41" s="64">
        <f ca="1">OFFSET('Financial ACTUALS'!O39,0,0)</f>
        <v>2668702.2799999993</v>
      </c>
      <c r="N41" s="64">
        <f ca="1">OFFSET('Financial ACTUALS'!P39,0,0)</f>
        <v>4761502.4300000006</v>
      </c>
      <c r="O41" s="3"/>
      <c r="P41" s="3"/>
      <c r="Q41" s="3"/>
      <c r="R41" s="3"/>
      <c r="S41" s="3"/>
      <c r="T41" s="3"/>
      <c r="U41" s="3"/>
      <c r="V41" s="3"/>
      <c r="W41" s="3"/>
      <c r="X41" s="3"/>
      <c r="Y41" s="3"/>
      <c r="Z41" s="3"/>
    </row>
    <row r="42" spans="1:26" ht="12.75" customHeight="1" x14ac:dyDescent="0.3">
      <c r="A42" s="25" t="s">
        <v>94</v>
      </c>
      <c r="B42" s="25" t="s">
        <v>41</v>
      </c>
      <c r="C42" s="64">
        <f ca="1">OFFSET('Financial ACTUALS'!E17,0,0)</f>
        <v>-43177586.469999999</v>
      </c>
      <c r="D42" s="64">
        <f ca="1">OFFSET('Financial ACTUALS'!F17,0,0)</f>
        <v>-41352612.920000002</v>
      </c>
      <c r="E42" s="64">
        <f ca="1">OFFSET('Financial ACTUALS'!G17,0,0)</f>
        <v>-41061301.68</v>
      </c>
      <c r="F42" s="64">
        <f ca="1">OFFSET('Financial ACTUALS'!H17,0,0)</f>
        <v>-37704400.920000002</v>
      </c>
      <c r="G42" s="64">
        <f ca="1">OFFSET('Financial ACTUALS'!I17,0,0)</f>
        <v>-37987218.090000004</v>
      </c>
      <c r="H42" s="64">
        <f ca="1">OFFSET('Financial ACTUALS'!J17,0,0)</f>
        <v>-37884541.239999995</v>
      </c>
      <c r="I42" s="64">
        <f ca="1">OFFSET('Financial ACTUALS'!K17,0,0)</f>
        <v>-54693279.079999998</v>
      </c>
      <c r="J42" s="64">
        <f ca="1">OFFSET('Financial ACTUALS'!L17,0,0)</f>
        <v>-50838283.929999992</v>
      </c>
      <c r="K42" s="64">
        <f ca="1">OFFSET('Financial ACTUALS'!M17,0,0)</f>
        <v>-50128489.950000003</v>
      </c>
      <c r="L42" s="64">
        <f ca="1">OFFSET('Financial ACTUALS'!N17,0,0)</f>
        <v>-43751729.420000002</v>
      </c>
      <c r="M42" s="64">
        <f ca="1">OFFSET('Financial ACTUALS'!O17,0,0)</f>
        <v>-42181248.700000003</v>
      </c>
      <c r="N42" s="64">
        <f ca="1">OFFSET('Financial ACTUALS'!P17,0,0)</f>
        <v>-43906729.969999999</v>
      </c>
      <c r="O42" s="3"/>
      <c r="P42" s="3"/>
      <c r="Q42" s="3"/>
      <c r="R42" s="3"/>
      <c r="S42" s="3"/>
      <c r="T42" s="3"/>
      <c r="U42" s="3"/>
      <c r="V42" s="3"/>
      <c r="W42" s="3"/>
      <c r="X42" s="3"/>
      <c r="Y42" s="3"/>
      <c r="Z42" s="3"/>
    </row>
    <row r="43" spans="1:26" ht="12.75" customHeight="1" x14ac:dyDescent="0.3">
      <c r="A43" s="25"/>
      <c r="B43" s="25" t="s">
        <v>81</v>
      </c>
      <c r="C43" s="214">
        <f ca="1">OFFSET('Financial ACTUALS'!E18,0,0,)</f>
        <v>848167.17999999993</v>
      </c>
      <c r="D43" s="214">
        <f ca="1">OFFSET('Financial ACTUALS'!F18,0,0,)</f>
        <v>966368.24</v>
      </c>
      <c r="E43" s="214">
        <f ca="1">OFFSET('Financial ACTUALS'!G18,0,0,)</f>
        <v>92121.91</v>
      </c>
      <c r="F43" s="214">
        <f ca="1">OFFSET('Financial ACTUALS'!H18,0,0,)</f>
        <v>97869.549999999988</v>
      </c>
      <c r="G43" s="214">
        <f ca="1">OFFSET('Financial ACTUALS'!I18,0,0,)</f>
        <v>156550.43</v>
      </c>
      <c r="H43" s="214">
        <f ca="1">OFFSET('Financial ACTUALS'!J18,0,0,)</f>
        <v>693574.66999999993</v>
      </c>
      <c r="I43" s="214">
        <f ca="1">OFFSET('Financial ACTUALS'!K18,0,0,)</f>
        <v>536807.71</v>
      </c>
      <c r="J43" s="214">
        <f ca="1">OFFSET('Financial ACTUALS'!L18,0,0,)</f>
        <v>1006975.31</v>
      </c>
      <c r="K43" s="214">
        <f ca="1">OFFSET('Financial ACTUALS'!M18,0,0,)</f>
        <v>489816.01</v>
      </c>
      <c r="L43" s="214">
        <f ca="1">OFFSET('Financial ACTUALS'!N18,0,0,)</f>
        <v>346881.89</v>
      </c>
      <c r="M43" s="214">
        <f ca="1">OFFSET('Financial ACTUALS'!O18,0,0,)</f>
        <v>489605.13</v>
      </c>
      <c r="N43" s="214">
        <f ca="1">OFFSET('Financial ACTUALS'!P18,0,0,)</f>
        <v>131234.43</v>
      </c>
      <c r="O43" s="3"/>
      <c r="P43" s="3"/>
      <c r="Q43" s="3"/>
      <c r="R43" s="3"/>
      <c r="S43" s="3"/>
      <c r="T43" s="3"/>
      <c r="U43" s="3"/>
      <c r="V43" s="3"/>
      <c r="W43" s="3"/>
      <c r="X43" s="3"/>
      <c r="Y43" s="3"/>
      <c r="Z43" s="3"/>
    </row>
    <row r="44" spans="1:26" ht="12.75" customHeight="1" x14ac:dyDescent="0.3">
      <c r="A44" s="25"/>
      <c r="B44" s="25" t="s">
        <v>82</v>
      </c>
      <c r="C44" s="64">
        <f ca="1">OFFSET('Financial ACTUALS'!E19,0,0)</f>
        <v>261989.36000000004</v>
      </c>
      <c r="D44" s="64">
        <f ca="1">OFFSET('Financial ACTUALS'!F19,0,0)</f>
        <v>268118.99</v>
      </c>
      <c r="E44" s="64">
        <f ca="1">OFFSET('Financial ACTUALS'!G19,0,0)</f>
        <v>390335.70999999996</v>
      </c>
      <c r="F44" s="64">
        <f ca="1">OFFSET('Financial ACTUALS'!H19,0,0)</f>
        <v>233211.01</v>
      </c>
      <c r="G44" s="64">
        <f ca="1">OFFSET('Financial ACTUALS'!I19,0,0)</f>
        <v>275312.98</v>
      </c>
      <c r="H44" s="64">
        <f ca="1">OFFSET('Financial ACTUALS'!J19,0,0)</f>
        <v>332360.16000000003</v>
      </c>
      <c r="I44" s="64">
        <f ca="1">OFFSET('Financial ACTUALS'!K19,0,0)</f>
        <v>378375.58</v>
      </c>
      <c r="J44" s="64">
        <f ca="1">OFFSET('Financial ACTUALS'!L19,0,0)</f>
        <v>370593.88</v>
      </c>
      <c r="K44" s="64">
        <f ca="1">OFFSET('Financial ACTUALS'!M19,0,0)</f>
        <v>323263.69</v>
      </c>
      <c r="L44" s="64">
        <f ca="1">OFFSET('Financial ACTUALS'!N19,0,0)</f>
        <v>308120.95</v>
      </c>
      <c r="M44" s="64">
        <f ca="1">OFFSET('Financial ACTUALS'!O19,0,0)</f>
        <v>315354.28000000003</v>
      </c>
      <c r="N44" s="64">
        <f ca="1">OFFSET('Financial ACTUALS'!P19,0,0)</f>
        <v>465785.57</v>
      </c>
      <c r="O44" s="3"/>
      <c r="P44" s="3"/>
      <c r="Q44" s="3"/>
      <c r="R44" s="3"/>
      <c r="S44" s="3"/>
      <c r="T44" s="3"/>
      <c r="U44" s="3"/>
      <c r="V44" s="3"/>
      <c r="W44" s="3"/>
      <c r="X44" s="3"/>
      <c r="Y44" s="3"/>
      <c r="Z44" s="3"/>
    </row>
    <row r="45" spans="1:26" ht="12.75" customHeight="1" x14ac:dyDescent="0.3">
      <c r="A45" s="3"/>
      <c r="B45" s="3" t="s">
        <v>100</v>
      </c>
      <c r="C45" s="68">
        <f ca="1">OFFSET('Financial ACTUALS'!E47,0,0)</f>
        <v>19933122.77999999</v>
      </c>
      <c r="D45" s="68">
        <f ca="1">OFFSET('Financial ACTUALS'!F47,0,0)</f>
        <v>22503896.370000001</v>
      </c>
      <c r="E45" s="68">
        <f ca="1">OFFSET('Financial ACTUALS'!G47,0,0)</f>
        <v>23089363.009999994</v>
      </c>
      <c r="F45" s="68">
        <f ca="1">OFFSET('Financial ACTUALS'!H47,0,0)</f>
        <v>26762248.569999997</v>
      </c>
      <c r="G45" s="68">
        <f ca="1">OFFSET('Financial ACTUALS'!I47,0,0)</f>
        <v>27680853.150000002</v>
      </c>
      <c r="H45" s="68">
        <f ca="1">OFFSET('Financial ACTUALS'!J47,0,0)</f>
        <v>16659692.229999999</v>
      </c>
      <c r="I45" s="68">
        <f ca="1">OFFSET('Financial ACTUALS'!K47,0,0)</f>
        <v>17060488.77</v>
      </c>
      <c r="J45" s="68">
        <f ca="1">OFFSET('Financial ACTUALS'!L47,0,0)</f>
        <v>17650757.789999999</v>
      </c>
      <c r="K45" s="68">
        <f ca="1">OFFSET('Financial ACTUALS'!M47,0,0)</f>
        <v>17735456.249999996</v>
      </c>
      <c r="L45" s="68">
        <f ca="1">OFFSET('Financial ACTUALS'!N47,0,0)</f>
        <v>16787821.260000002</v>
      </c>
      <c r="M45" s="68">
        <f ca="1">OFFSET('Financial ACTUALS'!O47,0,0)</f>
        <v>19532917.23</v>
      </c>
      <c r="N45" s="68">
        <f ca="1">OFFSET('Financial ACTUALS'!P47,0,0)</f>
        <v>15873220.780000001</v>
      </c>
      <c r="O45" s="3"/>
      <c r="P45" s="3"/>
      <c r="Q45" s="3"/>
      <c r="R45" s="3"/>
      <c r="S45" s="3"/>
      <c r="T45" s="3"/>
      <c r="U45" s="3"/>
      <c r="V45" s="3"/>
      <c r="W45" s="3"/>
      <c r="X45" s="3"/>
      <c r="Y45" s="3"/>
      <c r="Z45" s="3"/>
    </row>
    <row r="46" spans="1:26" ht="39.75" customHeight="1" x14ac:dyDescent="0.3">
      <c r="A46" s="237" t="s">
        <v>119</v>
      </c>
      <c r="B46" s="238"/>
      <c r="C46" s="238"/>
      <c r="D46" s="238"/>
      <c r="E46" s="238"/>
      <c r="F46" s="238"/>
      <c r="G46" s="238"/>
      <c r="H46" s="238"/>
      <c r="I46" s="238"/>
      <c r="J46" s="239"/>
      <c r="K46" s="110"/>
      <c r="L46" s="110"/>
      <c r="M46" s="110"/>
      <c r="N46" s="110"/>
      <c r="O46" s="110"/>
      <c r="P46" s="110"/>
      <c r="Q46" s="110"/>
      <c r="R46" s="110"/>
      <c r="S46" s="110"/>
      <c r="T46" s="110"/>
      <c r="U46" s="110"/>
      <c r="V46" s="110"/>
      <c r="W46" s="110"/>
      <c r="X46" s="110"/>
      <c r="Y46" s="110"/>
      <c r="Z46" s="110"/>
    </row>
    <row r="47" spans="1:26" ht="30" customHeight="1" x14ac:dyDescent="0.3">
      <c r="A47" s="231" t="s">
        <v>120</v>
      </c>
      <c r="B47" s="232"/>
      <c r="C47" s="232"/>
      <c r="D47" s="232"/>
      <c r="E47" s="232"/>
      <c r="F47" s="232"/>
      <c r="G47" s="232"/>
      <c r="H47" s="232"/>
      <c r="I47" s="232"/>
      <c r="J47" s="233"/>
      <c r="K47" s="110"/>
      <c r="L47" s="110"/>
      <c r="M47" s="110"/>
      <c r="N47" s="110"/>
      <c r="O47" s="110"/>
      <c r="P47" s="110"/>
      <c r="Q47" s="110"/>
      <c r="R47" s="110"/>
      <c r="S47" s="110"/>
      <c r="T47" s="110"/>
      <c r="U47" s="110"/>
      <c r="V47" s="110"/>
      <c r="W47" s="110"/>
      <c r="X47" s="110"/>
      <c r="Y47" s="110"/>
      <c r="Z47" s="110"/>
    </row>
    <row r="48" spans="1:26" ht="45.75" customHeight="1" x14ac:dyDescent="0.3">
      <c r="A48" s="231" t="s">
        <v>121</v>
      </c>
      <c r="B48" s="232"/>
      <c r="C48" s="232"/>
      <c r="D48" s="232"/>
      <c r="E48" s="232"/>
      <c r="F48" s="232"/>
      <c r="G48" s="232"/>
      <c r="H48" s="232"/>
      <c r="I48" s="232"/>
      <c r="J48" s="233"/>
      <c r="K48" s="110"/>
      <c r="L48" s="110"/>
      <c r="M48" s="110"/>
      <c r="N48" s="110"/>
      <c r="O48" s="110"/>
      <c r="P48" s="110"/>
      <c r="Q48" s="110"/>
      <c r="R48" s="110"/>
      <c r="S48" s="110"/>
      <c r="T48" s="110"/>
      <c r="U48" s="110"/>
      <c r="V48" s="110"/>
      <c r="W48" s="110"/>
      <c r="X48" s="110"/>
      <c r="Y48" s="110"/>
      <c r="Z48" s="110"/>
    </row>
    <row r="49" spans="1:26" ht="28.5" customHeight="1" x14ac:dyDescent="0.3">
      <c r="A49" s="101" t="s">
        <v>94</v>
      </c>
      <c r="B49" s="96"/>
      <c r="C49" s="22" t="s">
        <v>25</v>
      </c>
      <c r="D49" s="22" t="s">
        <v>26</v>
      </c>
      <c r="E49" s="22" t="s">
        <v>28</v>
      </c>
      <c r="F49" s="22" t="s">
        <v>29</v>
      </c>
      <c r="G49" s="22" t="s">
        <v>30</v>
      </c>
      <c r="H49" s="22" t="s">
        <v>31</v>
      </c>
      <c r="I49" s="22" t="s">
        <v>32</v>
      </c>
      <c r="J49" s="22" t="s">
        <v>33</v>
      </c>
      <c r="K49" s="22" t="s">
        <v>34</v>
      </c>
      <c r="L49" s="22" t="s">
        <v>35</v>
      </c>
      <c r="M49" s="22" t="s">
        <v>36</v>
      </c>
      <c r="N49" s="22" t="s">
        <v>37</v>
      </c>
      <c r="O49" s="3"/>
      <c r="P49" s="3"/>
      <c r="Q49" s="3"/>
      <c r="R49" s="3"/>
      <c r="S49" s="3"/>
      <c r="T49" s="3"/>
      <c r="U49" s="3"/>
      <c r="V49" s="3"/>
      <c r="W49" s="3"/>
      <c r="X49" s="3"/>
      <c r="Y49" s="3"/>
      <c r="Z49" s="3"/>
    </row>
    <row r="50" spans="1:26" ht="12.75" customHeight="1" x14ac:dyDescent="0.3">
      <c r="A50" s="97" t="s">
        <v>39</v>
      </c>
      <c r="B50" s="98" t="s">
        <v>41</v>
      </c>
      <c r="C50" s="214">
        <f t="shared" ref="C50:C65" ca="1" si="0">C30-C9</f>
        <v>-247014.13999999966</v>
      </c>
      <c r="D50" s="214">
        <f t="shared" ref="D50:N50" ca="1" si="1">D30-D9</f>
        <v>-2181579.9999999991</v>
      </c>
      <c r="E50" s="214">
        <f t="shared" ca="1" si="1"/>
        <v>-1587941.5899999999</v>
      </c>
      <c r="F50" s="214">
        <f t="shared" ca="1" si="1"/>
        <v>-3068220.5799999991</v>
      </c>
      <c r="G50" s="214">
        <f t="shared" ca="1" si="1"/>
        <v>-641500.80999999959</v>
      </c>
      <c r="H50" s="214">
        <f t="shared" ca="1" si="1"/>
        <v>301869.58000000007</v>
      </c>
      <c r="I50" s="214">
        <f t="shared" ca="1" si="1"/>
        <v>-713466.13999999873</v>
      </c>
      <c r="J50" s="214">
        <f t="shared" ca="1" si="1"/>
        <v>-165734.96999999881</v>
      </c>
      <c r="K50" s="214">
        <f t="shared" ca="1" si="1"/>
        <v>5417.8000000007451</v>
      </c>
      <c r="L50" s="214">
        <f t="shared" ca="1" si="1"/>
        <v>458893.13999999966</v>
      </c>
      <c r="M50" s="214">
        <f t="shared" ca="1" si="1"/>
        <v>-242882.94999999925</v>
      </c>
      <c r="N50" s="214">
        <f t="shared" ca="1" si="1"/>
        <v>600441.8900000006</v>
      </c>
      <c r="O50" s="3"/>
      <c r="P50" s="3"/>
      <c r="Q50" s="3"/>
      <c r="R50" s="3"/>
      <c r="S50" s="3"/>
      <c r="T50" s="3"/>
      <c r="U50" s="3"/>
      <c r="V50" s="3"/>
      <c r="W50" s="3"/>
      <c r="X50" s="3"/>
      <c r="Y50" s="3"/>
      <c r="Z50" s="3"/>
    </row>
    <row r="51" spans="1:26" ht="12.75" customHeight="1" x14ac:dyDescent="0.3">
      <c r="A51" s="25"/>
      <c r="B51" s="25" t="s">
        <v>81</v>
      </c>
      <c r="C51" s="64">
        <f t="shared" ca="1" si="0"/>
        <v>5500.9499999999971</v>
      </c>
      <c r="D51" s="64">
        <f t="shared" ref="D51:N51" ca="1" si="2">D31-D10</f>
        <v>-5789.0499999999993</v>
      </c>
      <c r="E51" s="64">
        <f t="shared" ca="1" si="2"/>
        <v>11241.32</v>
      </c>
      <c r="F51" s="64">
        <f t="shared" ca="1" si="2"/>
        <v>-3877</v>
      </c>
      <c r="G51" s="64">
        <f t="shared" ca="1" si="2"/>
        <v>2233</v>
      </c>
      <c r="H51" s="64">
        <f t="shared" ca="1" si="2"/>
        <v>1527</v>
      </c>
      <c r="I51" s="64">
        <f t="shared" ca="1" si="2"/>
        <v>2471</v>
      </c>
      <c r="J51" s="64">
        <f t="shared" ca="1" si="2"/>
        <v>5288</v>
      </c>
      <c r="K51" s="64">
        <f t="shared" ca="1" si="2"/>
        <v>-2651</v>
      </c>
      <c r="L51" s="64">
        <f t="shared" ca="1" si="2"/>
        <v>-2657</v>
      </c>
      <c r="M51" s="64">
        <f t="shared" ca="1" si="2"/>
        <v>-1828</v>
      </c>
      <c r="N51" s="64">
        <f t="shared" ca="1" si="2"/>
        <v>3589</v>
      </c>
      <c r="O51" s="3"/>
      <c r="P51" s="3"/>
      <c r="Q51" s="3"/>
      <c r="R51" s="3"/>
      <c r="S51" s="3"/>
      <c r="T51" s="3"/>
      <c r="U51" s="3"/>
      <c r="V51" s="3"/>
      <c r="W51" s="3"/>
      <c r="X51" s="3"/>
      <c r="Y51" s="3"/>
      <c r="Z51" s="3"/>
    </row>
    <row r="52" spans="1:26" ht="12.75" customHeight="1" x14ac:dyDescent="0.3">
      <c r="A52" s="25"/>
      <c r="B52" s="25" t="s">
        <v>82</v>
      </c>
      <c r="C52" s="64">
        <f t="shared" ca="1" si="0"/>
        <v>-10796.740000000002</v>
      </c>
      <c r="D52" s="64">
        <f t="shared" ref="D52:N52" ca="1" si="3">D32-D11</f>
        <v>1298.2200000000012</v>
      </c>
      <c r="E52" s="64">
        <f t="shared" ca="1" si="3"/>
        <v>-8681</v>
      </c>
      <c r="F52" s="64">
        <f t="shared" ca="1" si="3"/>
        <v>-4200</v>
      </c>
      <c r="G52" s="64">
        <f t="shared" ca="1" si="3"/>
        <v>-1348</v>
      </c>
      <c r="H52" s="64">
        <f t="shared" ca="1" si="3"/>
        <v>1034</v>
      </c>
      <c r="I52" s="64">
        <f t="shared" ca="1" si="3"/>
        <v>-482</v>
      </c>
      <c r="J52" s="64">
        <f t="shared" ca="1" si="3"/>
        <v>-1346</v>
      </c>
      <c r="K52" s="64">
        <f t="shared" ca="1" si="3"/>
        <v>-8062</v>
      </c>
      <c r="L52" s="64">
        <f ca="1">L32-L11</f>
        <v>933</v>
      </c>
      <c r="M52" s="64">
        <f t="shared" ca="1" si="3"/>
        <v>-2868</v>
      </c>
      <c r="N52" s="64">
        <f t="shared" ca="1" si="3"/>
        <v>-241</v>
      </c>
      <c r="O52" s="3"/>
      <c r="P52" s="3"/>
      <c r="Q52" s="3"/>
      <c r="R52" s="3"/>
      <c r="S52" s="3"/>
      <c r="T52" s="3"/>
      <c r="U52" s="3"/>
      <c r="V52" s="3"/>
      <c r="W52" s="3"/>
      <c r="X52" s="3"/>
      <c r="Y52" s="3"/>
      <c r="Z52" s="3"/>
    </row>
    <row r="53" spans="1:26" ht="12.75" customHeight="1" x14ac:dyDescent="0.3">
      <c r="A53" s="25"/>
      <c r="B53" s="25" t="s">
        <v>100</v>
      </c>
      <c r="C53" s="64">
        <f t="shared" ca="1" si="0"/>
        <v>484294.31999998959</v>
      </c>
      <c r="D53" s="64">
        <f t="shared" ref="D53:N53" ca="1" si="4">D33-D12</f>
        <v>1742006.2299999995</v>
      </c>
      <c r="E53" s="64">
        <f t="shared" ca="1" si="4"/>
        <v>-1317018.28000001</v>
      </c>
      <c r="F53" s="64">
        <f t="shared" ca="1" si="4"/>
        <v>-204828.77000000048</v>
      </c>
      <c r="G53" s="64">
        <f t="shared" ca="1" si="4"/>
        <v>147574.7200000002</v>
      </c>
      <c r="H53" s="64">
        <f t="shared" ca="1" si="4"/>
        <v>106582.04999999981</v>
      </c>
      <c r="I53" s="64">
        <f t="shared" ca="1" si="4"/>
        <v>902983.93999999901</v>
      </c>
      <c r="J53" s="64">
        <f t="shared" ca="1" si="4"/>
        <v>112724.19999999972</v>
      </c>
      <c r="K53" s="64">
        <f t="shared" ca="1" si="4"/>
        <v>169741.73000000045</v>
      </c>
      <c r="L53" s="64">
        <f t="shared" ca="1" si="4"/>
        <v>115729.20999999996</v>
      </c>
      <c r="M53" s="64">
        <f t="shared" ca="1" si="4"/>
        <v>461531.6799999997</v>
      </c>
      <c r="N53" s="64">
        <f t="shared" ca="1" si="4"/>
        <v>474629.10000000009</v>
      </c>
      <c r="O53" s="3"/>
      <c r="P53" s="3"/>
      <c r="Q53" s="3"/>
      <c r="R53" s="3"/>
      <c r="S53" s="3"/>
      <c r="T53" s="3"/>
      <c r="U53" s="3"/>
      <c r="V53" s="3"/>
      <c r="W53" s="3"/>
      <c r="X53" s="3"/>
      <c r="Y53" s="3"/>
      <c r="Z53" s="3"/>
    </row>
    <row r="54" spans="1:26" ht="12.75" customHeight="1" x14ac:dyDescent="0.3">
      <c r="A54" s="25" t="s">
        <v>58</v>
      </c>
      <c r="B54" s="25" t="s">
        <v>41</v>
      </c>
      <c r="C54" s="64">
        <f t="shared" ca="1" si="0"/>
        <v>-3354162.1799999978</v>
      </c>
      <c r="D54" s="64">
        <f t="shared" ref="D54:N54" ca="1" si="5">D34-D13</f>
        <v>-1927189.25</v>
      </c>
      <c r="E54" s="64">
        <f t="shared" ca="1" si="5"/>
        <v>-3722608.3600000013</v>
      </c>
      <c r="F54" s="64">
        <f t="shared" ca="1" si="5"/>
        <v>-4719315.7399999984</v>
      </c>
      <c r="G54" s="64">
        <f t="shared" ca="1" si="5"/>
        <v>-2361219.4800000004</v>
      </c>
      <c r="H54" s="64">
        <f t="shared" ca="1" si="5"/>
        <v>-5023689.24</v>
      </c>
      <c r="I54" s="64">
        <f t="shared" ca="1" si="5"/>
        <v>-7848493.4399999976</v>
      </c>
      <c r="J54" s="64">
        <f t="shared" ca="1" si="5"/>
        <v>-6766245.0199999996</v>
      </c>
      <c r="K54" s="64">
        <f t="shared" ca="1" si="5"/>
        <v>-6562233.4500000011</v>
      </c>
      <c r="L54" s="64">
        <f t="shared" ca="1" si="5"/>
        <v>404680.37999999896</v>
      </c>
      <c r="M54" s="64">
        <f t="shared" ca="1" si="5"/>
        <v>-22096.370000001043</v>
      </c>
      <c r="N54" s="64">
        <f t="shared" ca="1" si="5"/>
        <v>462790.40000000224</v>
      </c>
      <c r="O54" s="3"/>
      <c r="P54" s="3"/>
      <c r="Q54" s="3"/>
      <c r="R54" s="3"/>
      <c r="S54" s="3"/>
      <c r="T54" s="3"/>
      <c r="U54" s="3"/>
      <c r="V54" s="3"/>
      <c r="W54" s="3"/>
      <c r="X54" s="3"/>
      <c r="Y54" s="3"/>
      <c r="Z54" s="3"/>
    </row>
    <row r="55" spans="1:26" ht="12.75" customHeight="1" x14ac:dyDescent="0.3">
      <c r="A55" s="25"/>
      <c r="B55" s="25" t="s">
        <v>81</v>
      </c>
      <c r="C55" s="64">
        <f t="shared" ca="1" si="0"/>
        <v>516692.01</v>
      </c>
      <c r="D55" s="64">
        <f t="shared" ref="D55:N55" ca="1" si="6">D35-D14</f>
        <v>697100.49</v>
      </c>
      <c r="E55" s="64">
        <f t="shared" ca="1" si="6"/>
        <v>-163253.85</v>
      </c>
      <c r="F55" s="64">
        <f t="shared" ca="1" si="6"/>
        <v>-166486.47</v>
      </c>
      <c r="G55" s="64">
        <f t="shared" ca="1" si="6"/>
        <v>-22090.600000000006</v>
      </c>
      <c r="H55" s="64">
        <f t="shared" ca="1" si="6"/>
        <v>259738.07999999996</v>
      </c>
      <c r="I55" s="64">
        <f t="shared" ca="1" si="6"/>
        <v>-364886.34</v>
      </c>
      <c r="J55" s="64">
        <f t="shared" ca="1" si="6"/>
        <v>-101180.10999999999</v>
      </c>
      <c r="K55" s="64">
        <f t="shared" ca="1" si="6"/>
        <v>-367294.88</v>
      </c>
      <c r="L55" s="64">
        <f t="shared" ca="1" si="6"/>
        <v>-71626.899999999994</v>
      </c>
      <c r="M55" s="64">
        <f t="shared" ca="1" si="6"/>
        <v>30835.179999999993</v>
      </c>
      <c r="N55" s="64">
        <f t="shared" ca="1" si="6"/>
        <v>8359.3399999999965</v>
      </c>
      <c r="O55" s="3"/>
      <c r="P55" s="3"/>
      <c r="Q55" s="3"/>
      <c r="R55" s="3"/>
      <c r="S55" s="3"/>
      <c r="T55" s="3"/>
      <c r="U55" s="3"/>
      <c r="V55" s="3"/>
      <c r="W55" s="3"/>
      <c r="X55" s="3"/>
      <c r="Y55" s="3"/>
      <c r="Z55" s="3"/>
    </row>
    <row r="56" spans="1:26" ht="12.75" customHeight="1" x14ac:dyDescent="0.3">
      <c r="A56" s="25"/>
      <c r="B56" s="25" t="s">
        <v>82</v>
      </c>
      <c r="C56" s="64">
        <f t="shared" ca="1" si="0"/>
        <v>-237131.50999999995</v>
      </c>
      <c r="D56" s="64">
        <f t="shared" ref="D56:N56" ca="1" si="7">D36-D15</f>
        <v>-250884.87999999998</v>
      </c>
      <c r="E56" s="64">
        <f t="shared" ca="1" si="7"/>
        <v>-116974.10999999999</v>
      </c>
      <c r="F56" s="64">
        <f t="shared" ca="1" si="7"/>
        <v>-267374.26</v>
      </c>
      <c r="G56" s="64">
        <f t="shared" ca="1" si="7"/>
        <v>-241716.30999999997</v>
      </c>
      <c r="H56" s="64">
        <f t="shared" ca="1" si="7"/>
        <v>-185930.96999999997</v>
      </c>
      <c r="I56" s="64">
        <f t="shared" ca="1" si="7"/>
        <v>-143190.19999999995</v>
      </c>
      <c r="J56" s="64">
        <f t="shared" ca="1" si="7"/>
        <v>-145449.97999999998</v>
      </c>
      <c r="K56" s="64">
        <f t="shared" ca="1" si="7"/>
        <v>-190482.20999999996</v>
      </c>
      <c r="L56" s="64">
        <f t="shared" ca="1" si="7"/>
        <v>-208947.74</v>
      </c>
      <c r="M56" s="64">
        <f t="shared" ca="1" si="7"/>
        <v>-199519.03999999998</v>
      </c>
      <c r="N56" s="64">
        <f t="shared" ca="1" si="7"/>
        <v>-55455.01999999996</v>
      </c>
      <c r="O56" s="3"/>
      <c r="P56" s="3"/>
      <c r="Q56" s="3"/>
      <c r="R56" s="3"/>
      <c r="S56" s="3"/>
      <c r="T56" s="3"/>
      <c r="U56" s="3"/>
      <c r="V56" s="3"/>
      <c r="W56" s="3"/>
      <c r="X56" s="3"/>
      <c r="Y56" s="3"/>
      <c r="Z56" s="3"/>
    </row>
    <row r="57" spans="1:26" ht="12.75" customHeight="1" x14ac:dyDescent="0.3">
      <c r="A57" s="25"/>
      <c r="B57" s="25" t="s">
        <v>100</v>
      </c>
      <c r="C57" s="64">
        <f t="shared" ca="1" si="0"/>
        <v>1066705.25</v>
      </c>
      <c r="D57" s="64">
        <f t="shared" ref="D57:N57" ca="1" si="8">D37-D16</f>
        <v>2740842.6799999997</v>
      </c>
      <c r="E57" s="64">
        <f t="shared" ca="1" si="8"/>
        <v>-1009599.2799999993</v>
      </c>
      <c r="F57" s="64">
        <f t="shared" ca="1" si="8"/>
        <v>342266.08999999985</v>
      </c>
      <c r="G57" s="64">
        <f t="shared" ca="1" si="8"/>
        <v>3291839.34</v>
      </c>
      <c r="H57" s="64">
        <f t="shared" ca="1" si="8"/>
        <v>-1630755.3399999999</v>
      </c>
      <c r="I57" s="64">
        <f t="shared" ca="1" si="8"/>
        <v>694713.56000000052</v>
      </c>
      <c r="J57" s="64">
        <f t="shared" ca="1" si="8"/>
        <v>2541696.2200000007</v>
      </c>
      <c r="K57" s="64">
        <f t="shared" ca="1" si="8"/>
        <v>-597024.96000000276</v>
      </c>
      <c r="L57" s="64">
        <f t="shared" ca="1" si="8"/>
        <v>719087.68000000156</v>
      </c>
      <c r="M57" s="64">
        <f t="shared" ca="1" si="8"/>
        <v>2231387.6899999995</v>
      </c>
      <c r="N57" s="64">
        <f t="shared" ca="1" si="8"/>
        <v>-5679726.7000000011</v>
      </c>
      <c r="O57" s="3"/>
      <c r="P57" s="3"/>
      <c r="Q57" s="3"/>
      <c r="R57" s="3"/>
      <c r="S57" s="3"/>
      <c r="T57" s="3"/>
      <c r="U57" s="3"/>
      <c r="V57" s="3"/>
      <c r="W57" s="3"/>
      <c r="X57" s="3"/>
      <c r="Y57" s="3"/>
      <c r="Z57" s="3"/>
    </row>
    <row r="58" spans="1:26" ht="12.75" customHeight="1" x14ac:dyDescent="0.3">
      <c r="A58" s="25" t="s">
        <v>84</v>
      </c>
      <c r="B58" s="25" t="s">
        <v>41</v>
      </c>
      <c r="C58" s="64">
        <f t="shared" ca="1" si="0"/>
        <v>2663273.4299999997</v>
      </c>
      <c r="D58" s="64">
        <f t="shared" ref="D58:N58" ca="1" si="9">D38-D17</f>
        <v>741234.66999999993</v>
      </c>
      <c r="E58" s="64">
        <f t="shared" ca="1" si="9"/>
        <v>3883911.6400000006</v>
      </c>
      <c r="F58" s="64">
        <f t="shared" ca="1" si="9"/>
        <v>3694902.59</v>
      </c>
      <c r="G58" s="64">
        <f t="shared" ca="1" si="9"/>
        <v>4189536.4899999965</v>
      </c>
      <c r="H58" s="64">
        <f t="shared" ca="1" si="9"/>
        <v>6552623.0999999978</v>
      </c>
      <c r="I58" s="64">
        <f t="shared" ca="1" si="9"/>
        <v>2463992.6400000006</v>
      </c>
      <c r="J58" s="64">
        <f t="shared" ca="1" si="9"/>
        <v>2648639.4199999981</v>
      </c>
      <c r="K58" s="64">
        <f t="shared" ca="1" si="9"/>
        <v>3583772.7800000012</v>
      </c>
      <c r="L58" s="64">
        <f t="shared" ca="1" si="9"/>
        <v>-356159.07999999821</v>
      </c>
      <c r="M58" s="64">
        <f t="shared" ca="1" si="9"/>
        <v>1206730.1999999993</v>
      </c>
      <c r="N58" s="64">
        <f t="shared" ca="1" si="9"/>
        <v>1232190.7599999979</v>
      </c>
      <c r="O58" s="3"/>
      <c r="P58" s="3"/>
      <c r="Q58" s="3"/>
      <c r="R58" s="3"/>
      <c r="S58" s="3"/>
      <c r="T58" s="3"/>
      <c r="U58" s="3"/>
      <c r="V58" s="3"/>
      <c r="W58" s="3"/>
      <c r="X58" s="3"/>
      <c r="Y58" s="3"/>
      <c r="Z58" s="3"/>
    </row>
    <row r="59" spans="1:26" ht="12.75" customHeight="1" x14ac:dyDescent="0.3">
      <c r="A59" s="25"/>
      <c r="B59" s="25" t="s">
        <v>81</v>
      </c>
      <c r="C59" s="64">
        <f t="shared" ca="1" si="0"/>
        <v>-24920.78</v>
      </c>
      <c r="D59" s="64">
        <f t="shared" ref="D59:N59" ca="1" si="10">D39-D18</f>
        <v>-75838.2</v>
      </c>
      <c r="E59" s="64">
        <f t="shared" ca="1" si="10"/>
        <v>-106760.56</v>
      </c>
      <c r="F59" s="64">
        <f t="shared" ca="1" si="10"/>
        <v>-74236.98000000001</v>
      </c>
      <c r="G59" s="64">
        <f t="shared" ca="1" si="10"/>
        <v>-166061.97</v>
      </c>
      <c r="H59" s="64">
        <f t="shared" ca="1" si="10"/>
        <v>-331497.40999999997</v>
      </c>
      <c r="I59" s="64">
        <f t="shared" ca="1" si="10"/>
        <v>135416.04999999999</v>
      </c>
      <c r="J59" s="64">
        <f t="shared" ca="1" si="10"/>
        <v>-63960.580000000016</v>
      </c>
      <c r="K59" s="64">
        <f t="shared" ca="1" si="10"/>
        <v>-307066.11</v>
      </c>
      <c r="L59" s="64">
        <f t="shared" ca="1" si="10"/>
        <v>78695.790000000008</v>
      </c>
      <c r="M59" s="64">
        <f t="shared" ca="1" si="10"/>
        <v>118127.95000000001</v>
      </c>
      <c r="N59" s="64">
        <f t="shared" ca="1" si="10"/>
        <v>-223183.91</v>
      </c>
      <c r="O59" s="3"/>
      <c r="P59" s="3"/>
      <c r="Q59" s="3"/>
      <c r="R59" s="3"/>
      <c r="S59" s="3"/>
      <c r="T59" s="3"/>
      <c r="U59" s="3"/>
      <c r="V59" s="3"/>
      <c r="W59" s="3"/>
      <c r="X59" s="3"/>
      <c r="Y59" s="3"/>
      <c r="Z59" s="3"/>
    </row>
    <row r="60" spans="1:26" ht="12.75" customHeight="1" x14ac:dyDescent="0.3">
      <c r="A60" s="25"/>
      <c r="B60" s="25" t="s">
        <v>82</v>
      </c>
      <c r="C60" s="64">
        <f t="shared" ca="1" si="0"/>
        <v>-3994.93</v>
      </c>
      <c r="D60" s="64">
        <f t="shared" ref="D60:N60" ca="1" si="11">D40-D19</f>
        <v>-956.88999999999942</v>
      </c>
      <c r="E60" s="64">
        <f t="shared" ca="1" si="11"/>
        <v>2154.54</v>
      </c>
      <c r="F60" s="64">
        <f t="shared" ca="1" si="11"/>
        <v>-9127.2699999999986</v>
      </c>
      <c r="G60" s="64">
        <f t="shared" ca="1" si="11"/>
        <v>4464.75</v>
      </c>
      <c r="H60" s="64">
        <f t="shared" ca="1" si="11"/>
        <v>3344.59</v>
      </c>
      <c r="I60" s="64">
        <f t="shared" ca="1" si="11"/>
        <v>8135.24</v>
      </c>
      <c r="J60" s="64">
        <f t="shared" ca="1" si="11"/>
        <v>-1272.6800000000003</v>
      </c>
      <c r="K60" s="64">
        <f t="shared" ca="1" si="11"/>
        <v>7895.3600000000006</v>
      </c>
      <c r="L60" s="64">
        <f t="shared" ca="1" si="11"/>
        <v>2223.1499999999996</v>
      </c>
      <c r="M60" s="64">
        <f t="shared" ca="1" si="11"/>
        <v>3828.7800000000007</v>
      </c>
      <c r="N60" s="64">
        <f t="shared" ca="1" si="11"/>
        <v>7569.0499999999993</v>
      </c>
      <c r="O60" s="3"/>
      <c r="P60" s="3"/>
      <c r="Q60" s="3"/>
      <c r="R60" s="3"/>
      <c r="S60" s="3"/>
      <c r="T60" s="3"/>
      <c r="U60" s="3"/>
      <c r="V60" s="3"/>
      <c r="W60" s="3"/>
      <c r="X60" s="3"/>
      <c r="Y60" s="3"/>
      <c r="Z60" s="3"/>
    </row>
    <row r="61" spans="1:26" ht="12.75" customHeight="1" x14ac:dyDescent="0.3">
      <c r="A61" s="25"/>
      <c r="B61" s="25" t="s">
        <v>100</v>
      </c>
      <c r="C61" s="214">
        <f t="shared" ca="1" si="0"/>
        <v>-150777.31999999937</v>
      </c>
      <c r="D61" s="214">
        <f t="shared" ref="D61:N61" ca="1" si="12">D41-D20</f>
        <v>-666693.53999999957</v>
      </c>
      <c r="E61" s="214">
        <f t="shared" ca="1" si="12"/>
        <v>854153.58999999985</v>
      </c>
      <c r="F61" s="214">
        <f t="shared" ca="1" si="12"/>
        <v>1687313.7399999998</v>
      </c>
      <c r="G61" s="214">
        <f t="shared" ca="1" si="12"/>
        <v>-2340512.2100000004</v>
      </c>
      <c r="H61" s="214">
        <f t="shared" ca="1" si="12"/>
        <v>919100.89000000036</v>
      </c>
      <c r="I61" s="214">
        <f t="shared" ca="1" si="12"/>
        <v>-313797.5</v>
      </c>
      <c r="J61" s="214">
        <f t="shared" ca="1" si="12"/>
        <v>-184317.14000000013</v>
      </c>
      <c r="K61" s="214">
        <f t="shared" ca="1" si="12"/>
        <v>1386988.6800000002</v>
      </c>
      <c r="L61" s="214">
        <f t="shared" ca="1" si="12"/>
        <v>-2488559.9199999995</v>
      </c>
      <c r="M61" s="214">
        <f t="shared" ca="1" si="12"/>
        <v>-1880024.9600000009</v>
      </c>
      <c r="N61" s="214">
        <f t="shared" ca="1" si="12"/>
        <v>217145.57000000123</v>
      </c>
      <c r="O61" s="3"/>
      <c r="P61" s="3"/>
      <c r="Q61" s="3"/>
      <c r="R61" s="3"/>
      <c r="S61" s="3"/>
      <c r="T61" s="3"/>
      <c r="U61" s="3"/>
      <c r="V61" s="3"/>
      <c r="W61" s="3"/>
      <c r="X61" s="3"/>
      <c r="Y61" s="3"/>
      <c r="Z61" s="3"/>
    </row>
    <row r="62" spans="1:26" ht="12.75" customHeight="1" x14ac:dyDescent="0.3">
      <c r="A62" s="25" t="s">
        <v>94</v>
      </c>
      <c r="B62" s="25" t="s">
        <v>41</v>
      </c>
      <c r="C62" s="64">
        <f t="shared" ca="1" si="0"/>
        <v>-937902.8900000006</v>
      </c>
      <c r="D62" s="64">
        <f t="shared" ref="D62:N62" ca="1" si="13">D42-D21</f>
        <v>-3367534.5799999982</v>
      </c>
      <c r="E62" s="64">
        <f t="shared" ca="1" si="13"/>
        <v>-1426638.3099999949</v>
      </c>
      <c r="F62" s="64">
        <f t="shared" ca="1" si="13"/>
        <v>-4092633.7300000042</v>
      </c>
      <c r="G62" s="64">
        <f t="shared" ca="1" si="13"/>
        <v>1186816.1999999955</v>
      </c>
      <c r="H62" s="64">
        <f t="shared" ca="1" si="13"/>
        <v>1830803.4400000051</v>
      </c>
      <c r="I62" s="64">
        <f t="shared" ca="1" si="13"/>
        <v>-6097966.9399999976</v>
      </c>
      <c r="J62" s="64">
        <f t="shared" ca="1" si="13"/>
        <v>-4283340.5699999928</v>
      </c>
      <c r="K62" s="64">
        <f t="shared" ca="1" si="13"/>
        <v>-2973042.8700000048</v>
      </c>
      <c r="L62" s="64">
        <f t="shared" ca="1" si="13"/>
        <v>507414.43999999762</v>
      </c>
      <c r="M62" s="64">
        <f t="shared" ca="1" si="13"/>
        <v>941750.87999999523</v>
      </c>
      <c r="N62" s="64">
        <f t="shared" ca="1" si="13"/>
        <v>2295423.049999997</v>
      </c>
      <c r="O62" s="3"/>
      <c r="P62" s="3"/>
      <c r="Q62" s="3"/>
      <c r="R62" s="3"/>
      <c r="S62" s="3"/>
      <c r="T62" s="3"/>
      <c r="U62" s="3"/>
      <c r="V62" s="3"/>
      <c r="W62" s="3"/>
      <c r="X62" s="3"/>
      <c r="Y62" s="3"/>
      <c r="Z62" s="3"/>
    </row>
    <row r="63" spans="1:26" ht="12.75" customHeight="1" x14ac:dyDescent="0.3">
      <c r="A63" s="25"/>
      <c r="B63" s="25" t="s">
        <v>81</v>
      </c>
      <c r="C63" s="214">
        <f t="shared" ca="1" si="0"/>
        <v>497272.17999999993</v>
      </c>
      <c r="D63" s="214">
        <f t="shared" ref="D63:N63" ca="1" si="14">D43-D22</f>
        <v>615473.24</v>
      </c>
      <c r="E63" s="214">
        <f t="shared" ca="1" si="14"/>
        <v>-258773.09</v>
      </c>
      <c r="F63" s="214">
        <f t="shared" ca="1" si="14"/>
        <v>-244600.45</v>
      </c>
      <c r="G63" s="214">
        <f t="shared" ca="1" si="14"/>
        <v>-185919.57</v>
      </c>
      <c r="H63" s="214">
        <f t="shared" ca="1" si="14"/>
        <v>-70232.330000000075</v>
      </c>
      <c r="I63" s="214">
        <f t="shared" ca="1" si="14"/>
        <v>-226999.29000000004</v>
      </c>
      <c r="J63" s="214">
        <f t="shared" ca="1" si="14"/>
        <v>-159852.68999999994</v>
      </c>
      <c r="K63" s="214">
        <f t="shared" ca="1" si="14"/>
        <v>-677011.99</v>
      </c>
      <c r="L63" s="214">
        <f t="shared" ca="1" si="14"/>
        <v>4411.890000000014</v>
      </c>
      <c r="M63" s="214">
        <f t="shared" ca="1" si="14"/>
        <v>147135.13</v>
      </c>
      <c r="N63" s="214">
        <f t="shared" ca="1" si="14"/>
        <v>-211235.57</v>
      </c>
      <c r="O63" s="3"/>
      <c r="P63" s="3"/>
      <c r="Q63" s="3"/>
      <c r="R63" s="3"/>
      <c r="S63" s="3"/>
      <c r="T63" s="3"/>
      <c r="U63" s="3"/>
      <c r="V63" s="3"/>
      <c r="W63" s="3"/>
      <c r="X63" s="3"/>
      <c r="Y63" s="3"/>
      <c r="Z63" s="3"/>
    </row>
    <row r="64" spans="1:26" ht="12.75" customHeight="1" x14ac:dyDescent="0.3">
      <c r="A64" s="25"/>
      <c r="B64" s="25" t="s">
        <v>82</v>
      </c>
      <c r="C64" s="64">
        <f t="shared" ca="1" si="0"/>
        <v>-251923.17999999993</v>
      </c>
      <c r="D64" s="64">
        <f t="shared" ref="D64:N64" ca="1" si="15">D44-D23</f>
        <v>-250543.55</v>
      </c>
      <c r="E64" s="64">
        <f t="shared" ca="1" si="15"/>
        <v>-123500.57</v>
      </c>
      <c r="F64" s="64">
        <f t="shared" ca="1" si="15"/>
        <v>-280701.52999999997</v>
      </c>
      <c r="G64" s="64">
        <f t="shared" ca="1" si="15"/>
        <v>-238599.56</v>
      </c>
      <c r="H64" s="64">
        <f t="shared" ca="1" si="15"/>
        <v>-181552.37999999995</v>
      </c>
      <c r="I64" s="64">
        <f t="shared" ca="1" si="15"/>
        <v>-135536.95999999996</v>
      </c>
      <c r="J64" s="64">
        <f t="shared" ca="1" si="15"/>
        <v>-148068.65999999997</v>
      </c>
      <c r="K64" s="64">
        <f t="shared" ca="1" si="15"/>
        <v>-190648.84999999998</v>
      </c>
      <c r="L64" s="64">
        <f t="shared" ca="1" si="15"/>
        <v>-205791.58999999997</v>
      </c>
      <c r="M64" s="64">
        <f t="shared" ca="1" si="15"/>
        <v>-198558.25999999995</v>
      </c>
      <c r="N64" s="64">
        <f t="shared" ca="1" si="15"/>
        <v>-48126.969999999972</v>
      </c>
      <c r="O64" s="3"/>
      <c r="P64" s="3"/>
      <c r="Q64" s="3"/>
      <c r="R64" s="3"/>
      <c r="S64" s="3"/>
      <c r="T64" s="3"/>
      <c r="U64" s="3"/>
      <c r="V64" s="3"/>
      <c r="W64" s="3"/>
      <c r="X64" s="3"/>
      <c r="Y64" s="3"/>
      <c r="Z64" s="3"/>
    </row>
    <row r="65" spans="1:26" ht="12.75" customHeight="1" x14ac:dyDescent="0.3">
      <c r="A65" s="3"/>
      <c r="B65" s="3" t="s">
        <v>100</v>
      </c>
      <c r="C65" s="68">
        <f t="shared" ca="1" si="0"/>
        <v>14626877.639999989</v>
      </c>
      <c r="D65" s="68">
        <f t="shared" ref="D65:N65" ca="1" si="16">D45-D24</f>
        <v>17729983.550000001</v>
      </c>
      <c r="E65" s="68">
        <f t="shared" ca="1" si="16"/>
        <v>18391529.279999994</v>
      </c>
      <c r="F65" s="68">
        <f t="shared" ca="1" si="16"/>
        <v>23779535.869999997</v>
      </c>
      <c r="G65" s="68">
        <f t="shared" ca="1" si="16"/>
        <v>21369072.550000001</v>
      </c>
      <c r="H65" s="68">
        <f t="shared" ca="1" si="16"/>
        <v>14634193.069999998</v>
      </c>
      <c r="I65" s="68">
        <f t="shared" ca="1" si="16"/>
        <v>13602872.109999999</v>
      </c>
      <c r="J65" s="68">
        <f t="shared" ca="1" si="16"/>
        <v>14766753.91</v>
      </c>
      <c r="K65" s="68">
        <f t="shared" ca="1" si="16"/>
        <v>15326944.859999996</v>
      </c>
      <c r="L65" s="68">
        <f t="shared" ca="1" si="16"/>
        <v>12232572.780000001</v>
      </c>
      <c r="M65" s="68">
        <f t="shared" ca="1" si="16"/>
        <v>14984189.99</v>
      </c>
      <c r="N65" s="68">
        <f t="shared" ca="1" si="16"/>
        <v>11328863.920000002</v>
      </c>
      <c r="O65" s="3"/>
      <c r="P65" s="3"/>
      <c r="Q65" s="3"/>
      <c r="R65" s="3"/>
      <c r="S65" s="3"/>
      <c r="T65" s="3"/>
      <c r="U65" s="3"/>
      <c r="V65" s="3"/>
      <c r="W65" s="3"/>
      <c r="X65" s="3"/>
      <c r="Y65" s="3"/>
      <c r="Z65" s="3"/>
    </row>
    <row r="66" spans="1:26" ht="189" customHeight="1" x14ac:dyDescent="0.3">
      <c r="A66" s="237" t="s">
        <v>124</v>
      </c>
      <c r="B66" s="238"/>
      <c r="C66" s="238"/>
      <c r="D66" s="238"/>
      <c r="E66" s="238"/>
      <c r="F66" s="238"/>
      <c r="G66" s="238"/>
      <c r="H66" s="238"/>
      <c r="I66" s="238"/>
      <c r="J66" s="239"/>
      <c r="K66" s="35"/>
      <c r="L66" s="35"/>
      <c r="M66" s="35"/>
      <c r="N66" s="35"/>
      <c r="O66" s="3"/>
      <c r="P66" s="3"/>
      <c r="Q66" s="3"/>
      <c r="R66" s="3"/>
      <c r="S66" s="3"/>
      <c r="T66" s="3"/>
      <c r="U66" s="3"/>
      <c r="V66" s="3"/>
      <c r="W66" s="3"/>
      <c r="X66" s="3"/>
      <c r="Y66" s="3"/>
      <c r="Z66" s="3"/>
    </row>
    <row r="67" spans="1:26" ht="24" customHeight="1" x14ac:dyDescent="0.3">
      <c r="A67" s="231" t="s">
        <v>125</v>
      </c>
      <c r="B67" s="232"/>
      <c r="C67" s="232"/>
      <c r="D67" s="232"/>
      <c r="E67" s="232"/>
      <c r="F67" s="232"/>
      <c r="G67" s="232"/>
      <c r="H67" s="232"/>
      <c r="I67" s="232"/>
      <c r="J67" s="233"/>
      <c r="K67" s="35"/>
      <c r="L67" s="35"/>
      <c r="M67" s="35"/>
      <c r="N67" s="35"/>
      <c r="O67" s="3"/>
      <c r="P67" s="3"/>
      <c r="Q67" s="3"/>
      <c r="R67" s="3"/>
      <c r="S67" s="3"/>
      <c r="T67" s="3"/>
      <c r="U67" s="3"/>
      <c r="V67" s="3"/>
      <c r="W67" s="3"/>
      <c r="X67" s="3"/>
      <c r="Y67" s="3"/>
      <c r="Z67" s="3"/>
    </row>
    <row r="68" spans="1:26" ht="24" customHeight="1" x14ac:dyDescent="0.3">
      <c r="A68" s="231" t="s">
        <v>126</v>
      </c>
      <c r="B68" s="232"/>
      <c r="C68" s="232"/>
      <c r="D68" s="232"/>
      <c r="E68" s="232"/>
      <c r="F68" s="232"/>
      <c r="G68" s="232"/>
      <c r="H68" s="232"/>
      <c r="I68" s="232"/>
      <c r="J68" s="233"/>
      <c r="K68" s="35"/>
      <c r="L68" s="35"/>
      <c r="M68" s="35"/>
      <c r="N68" s="35"/>
      <c r="O68" s="3"/>
      <c r="P68" s="3"/>
      <c r="Q68" s="3"/>
      <c r="R68" s="3"/>
      <c r="S68" s="3"/>
      <c r="T68" s="3"/>
      <c r="U68" s="3"/>
      <c r="V68" s="3"/>
      <c r="W68" s="3"/>
      <c r="X68" s="3"/>
      <c r="Y68" s="3"/>
      <c r="Z68" s="3"/>
    </row>
    <row r="69" spans="1:26" ht="27.75" customHeight="1" x14ac:dyDescent="0.3">
      <c r="A69" s="231"/>
      <c r="B69" s="232"/>
      <c r="C69" s="232"/>
      <c r="D69" s="232"/>
      <c r="E69" s="232"/>
      <c r="F69" s="232"/>
      <c r="G69" s="232"/>
      <c r="H69" s="232"/>
      <c r="I69" s="232"/>
      <c r="J69" s="233"/>
      <c r="K69" s="35"/>
      <c r="L69" s="35"/>
      <c r="M69" s="35"/>
      <c r="N69" s="35"/>
      <c r="O69" s="3"/>
      <c r="P69" s="3"/>
      <c r="Q69" s="3"/>
      <c r="R69" s="3"/>
      <c r="S69" s="3"/>
      <c r="T69" s="3"/>
      <c r="U69" s="3"/>
      <c r="V69" s="3"/>
      <c r="W69" s="3"/>
      <c r="X69" s="3"/>
      <c r="Y69" s="3"/>
      <c r="Z69" s="3"/>
    </row>
    <row r="70" spans="1:26" ht="28.5" customHeight="1" x14ac:dyDescent="0.3">
      <c r="A70" s="101" t="s">
        <v>94</v>
      </c>
      <c r="B70" s="96"/>
      <c r="C70" s="22" t="s">
        <v>25</v>
      </c>
      <c r="D70" s="22" t="s">
        <v>26</v>
      </c>
      <c r="E70" s="22" t="s">
        <v>28</v>
      </c>
      <c r="F70" s="22" t="s">
        <v>29</v>
      </c>
      <c r="G70" s="22" t="s">
        <v>30</v>
      </c>
      <c r="H70" s="22" t="s">
        <v>31</v>
      </c>
      <c r="I70" s="22" t="s">
        <v>32</v>
      </c>
      <c r="J70" s="22" t="s">
        <v>33</v>
      </c>
      <c r="K70" s="22" t="s">
        <v>34</v>
      </c>
      <c r="L70" s="22" t="s">
        <v>35</v>
      </c>
      <c r="M70" s="22" t="s">
        <v>36</v>
      </c>
      <c r="N70" s="22" t="s">
        <v>37</v>
      </c>
      <c r="O70" s="3"/>
      <c r="P70" s="3"/>
      <c r="Q70" s="3"/>
      <c r="R70" s="3"/>
      <c r="S70" s="3"/>
      <c r="T70" s="3"/>
      <c r="U70" s="3"/>
      <c r="V70" s="3"/>
      <c r="W70" s="3"/>
      <c r="X70" s="3"/>
      <c r="Y70" s="3"/>
      <c r="Z70" s="3"/>
    </row>
    <row r="71" spans="1:26" ht="12.75" customHeight="1" x14ac:dyDescent="0.3">
      <c r="A71" s="113" t="s">
        <v>39</v>
      </c>
      <c r="B71" s="33" t="s">
        <v>41</v>
      </c>
      <c r="C71" s="215">
        <f ca="1">(C50/C9)</f>
        <v>3.0074618405681802E-2</v>
      </c>
      <c r="D71" s="215">
        <f ca="1">(D50/D9)</f>
        <v>0.36552911553391154</v>
      </c>
      <c r="E71" s="215">
        <f t="shared" ref="E71:N71" ca="1" si="17">(E50/E9)</f>
        <v>0.26716113540054448</v>
      </c>
      <c r="F71" s="215">
        <f t="shared" ca="1" si="17"/>
        <v>0.69644419502074406</v>
      </c>
      <c r="G71" s="215">
        <f t="shared" ca="1" si="17"/>
        <v>8.8474862088448444E-2</v>
      </c>
      <c r="H71" s="215">
        <f t="shared" ca="1" si="17"/>
        <v>-3.7727957049855036E-2</v>
      </c>
      <c r="I71" s="215">
        <f t="shared" ca="1" si="17"/>
        <v>6.8178415983859153E-2</v>
      </c>
      <c r="J71" s="215">
        <f t="shared" ca="1" si="17"/>
        <v>1.7035387284873107E-2</v>
      </c>
      <c r="K71" s="215">
        <f t="shared" ca="1" si="17"/>
        <v>-5.1897249618487198E-4</v>
      </c>
      <c r="L71" s="215">
        <f t="shared" ca="1" si="17"/>
        <v>-5.6695497126516406E-2</v>
      </c>
      <c r="M71" s="215">
        <f t="shared" ca="1" si="17"/>
        <v>3.2523824138271672E-2</v>
      </c>
      <c r="N71" s="215">
        <f t="shared" ca="1" si="17"/>
        <v>-7.4906983812087186E-2</v>
      </c>
      <c r="O71" s="3"/>
      <c r="P71" s="3"/>
      <c r="Q71" s="3"/>
      <c r="R71" s="3"/>
      <c r="S71" s="3"/>
      <c r="T71" s="3"/>
      <c r="U71" s="3"/>
      <c r="V71" s="3"/>
      <c r="W71" s="3"/>
      <c r="X71" s="3"/>
      <c r="Y71" s="3"/>
      <c r="Z71" s="3"/>
    </row>
    <row r="72" spans="1:26" ht="12.75" customHeight="1" x14ac:dyDescent="0.3">
      <c r="A72" s="113"/>
      <c r="B72" s="33" t="s">
        <v>81</v>
      </c>
      <c r="C72" s="215">
        <f t="shared" ref="C72:C86" ca="1" si="18">(C51/C10)</f>
        <v>0.18336499999999989</v>
      </c>
      <c r="D72" s="215">
        <f t="shared" ref="D72:D85" ca="1" si="19">(D51/D10)</f>
        <v>-0.1929683333333333</v>
      </c>
      <c r="E72" s="215">
        <f t="shared" ref="E72:N72" ca="1" si="20">(E51/E10)</f>
        <v>0.37471066666666664</v>
      </c>
      <c r="F72" s="215">
        <f t="shared" ca="1" si="20"/>
        <v>-0.12923333333333334</v>
      </c>
      <c r="G72" s="215">
        <f t="shared" ca="1" si="20"/>
        <v>7.4433333333333337E-2</v>
      </c>
      <c r="H72" s="215">
        <f t="shared" ca="1" si="20"/>
        <v>5.0900000000000001E-2</v>
      </c>
      <c r="I72" s="215">
        <f t="shared" ca="1" si="20"/>
        <v>8.2366666666666671E-2</v>
      </c>
      <c r="J72" s="215">
        <f t="shared" ca="1" si="20"/>
        <v>0.17626666666666665</v>
      </c>
      <c r="K72" s="215">
        <f t="shared" ca="1" si="20"/>
        <v>-8.8366666666666663E-2</v>
      </c>
      <c r="L72" s="215">
        <f t="shared" ca="1" si="20"/>
        <v>-8.8566666666666669E-2</v>
      </c>
      <c r="M72" s="215">
        <f t="shared" ca="1" si="20"/>
        <v>-6.0933333333333332E-2</v>
      </c>
      <c r="N72" s="215">
        <f t="shared" ca="1" si="20"/>
        <v>0.11963333333333333</v>
      </c>
      <c r="O72" s="3"/>
      <c r="P72" s="3"/>
      <c r="Q72" s="3"/>
      <c r="R72" s="3"/>
      <c r="S72" s="3"/>
      <c r="T72" s="3"/>
      <c r="U72" s="3"/>
      <c r="V72" s="3"/>
      <c r="W72" s="3"/>
      <c r="X72" s="3"/>
      <c r="Y72" s="3"/>
      <c r="Z72" s="3"/>
    </row>
    <row r="73" spans="1:26" ht="12.75" customHeight="1" x14ac:dyDescent="0.3">
      <c r="A73" s="113"/>
      <c r="B73" s="33" t="s">
        <v>82</v>
      </c>
      <c r="C73" s="215">
        <f t="shared" ca="1" si="18"/>
        <v>-0.3598913333333334</v>
      </c>
      <c r="D73" s="215">
        <f t="shared" ca="1" si="19"/>
        <v>4.3274000000000042E-2</v>
      </c>
      <c r="E73" s="215">
        <f t="shared" ref="E73:N73" ca="1" si="21">(E52/E11)</f>
        <v>-0.29010411131763608</v>
      </c>
      <c r="F73" s="215">
        <f t="shared" ca="1" si="21"/>
        <v>-0.14000000000000001</v>
      </c>
      <c r="G73" s="215">
        <f t="shared" ca="1" si="21"/>
        <v>-4.4933333333333332E-2</v>
      </c>
      <c r="H73" s="215">
        <f t="shared" ca="1" si="21"/>
        <v>3.4466666666666666E-2</v>
      </c>
      <c r="I73" s="215">
        <f t="shared" ca="1" si="21"/>
        <v>-1.6066666666666667E-2</v>
      </c>
      <c r="J73" s="215">
        <f t="shared" ca="1" si="21"/>
        <v>-4.4866666666666666E-2</v>
      </c>
      <c r="K73" s="215">
        <f t="shared" ca="1" si="21"/>
        <v>-0.26873333333333332</v>
      </c>
      <c r="L73" s="215">
        <f t="shared" ca="1" si="21"/>
        <v>3.1099999999999999E-2</v>
      </c>
      <c r="M73" s="215">
        <f t="shared" ca="1" si="21"/>
        <v>-9.5600000000000004E-2</v>
      </c>
      <c r="N73" s="215">
        <f t="shared" ca="1" si="21"/>
        <v>-8.0333333333333333E-3</v>
      </c>
      <c r="O73" s="3"/>
      <c r="P73" s="3"/>
      <c r="Q73" s="3"/>
      <c r="R73" s="3"/>
      <c r="S73" s="3"/>
      <c r="T73" s="3"/>
      <c r="U73" s="3"/>
      <c r="V73" s="3"/>
      <c r="W73" s="3"/>
      <c r="X73" s="3"/>
      <c r="Y73" s="3"/>
      <c r="Z73" s="3"/>
    </row>
    <row r="74" spans="1:26" ht="12.75" customHeight="1" x14ac:dyDescent="0.3">
      <c r="A74" s="113"/>
      <c r="B74" s="33" t="s">
        <v>100</v>
      </c>
      <c r="C74" s="215">
        <f t="shared" ca="1" si="18"/>
        <v>0.16868802138092964</v>
      </c>
      <c r="D74" s="215">
        <f t="shared" ca="1" si="19"/>
        <v>0.60194449976839015</v>
      </c>
      <c r="E74" s="215">
        <f t="shared" ref="E74:N74" ca="1" si="22">(E53/E12)</f>
        <v>-0.26624969214675087</v>
      </c>
      <c r="F74" s="215">
        <f t="shared" ca="1" si="22"/>
        <v>-5.6119742468043243E-2</v>
      </c>
      <c r="G74" s="215">
        <f t="shared" ca="1" si="22"/>
        <v>4.3528367592005728E-2</v>
      </c>
      <c r="H74" s="215">
        <f t="shared" ca="1" si="22"/>
        <v>3.2335459161287113E-2</v>
      </c>
      <c r="I74" s="215">
        <f t="shared" ca="1" si="22"/>
        <v>0.26781433109998282</v>
      </c>
      <c r="J74" s="215">
        <f t="shared" ca="1" si="22"/>
        <v>3.2335432107333445E-2</v>
      </c>
      <c r="K74" s="215">
        <f t="shared" ca="1" si="22"/>
        <v>4.9619398043792111E-2</v>
      </c>
      <c r="L74" s="215">
        <f t="shared" ca="1" si="22"/>
        <v>3.3229867039540485E-2</v>
      </c>
      <c r="M74" s="215">
        <f t="shared" ca="1" si="22"/>
        <v>0.13737791108331374</v>
      </c>
      <c r="N74" s="215">
        <f t="shared" ca="1" si="22"/>
        <v>0.12227298718935632</v>
      </c>
      <c r="O74" s="3"/>
      <c r="P74" s="3"/>
      <c r="Q74" s="3"/>
      <c r="R74" s="3"/>
      <c r="S74" s="3"/>
      <c r="T74" s="3"/>
      <c r="U74" s="3"/>
      <c r="V74" s="3"/>
      <c r="W74" s="3"/>
      <c r="X74" s="3"/>
      <c r="Y74" s="3"/>
      <c r="Z74" s="3"/>
    </row>
    <row r="75" spans="1:26" ht="12.75" customHeight="1" x14ac:dyDescent="0.3">
      <c r="A75" s="113" t="s">
        <v>58</v>
      </c>
      <c r="B75" s="33" t="s">
        <v>41</v>
      </c>
      <c r="C75" s="215">
        <f t="shared" ca="1" si="18"/>
        <v>0.20279277420508918</v>
      </c>
      <c r="D75" s="215">
        <f t="shared" ca="1" si="19"/>
        <v>0.12902881430082586</v>
      </c>
      <c r="E75" s="215">
        <f t="shared" ref="E75:N75" ca="1" si="23">(E54/E13)</f>
        <v>0.24964129300473797</v>
      </c>
      <c r="F75" s="215">
        <f t="shared" ca="1" si="23"/>
        <v>0.3683371251515713</v>
      </c>
      <c r="G75" s="215">
        <f t="shared" ca="1" si="23"/>
        <v>0.1720346639381567</v>
      </c>
      <c r="H75" s="215">
        <f t="shared" ca="1" si="23"/>
        <v>0.38735878764361698</v>
      </c>
      <c r="I75" s="215">
        <f t="shared" ca="1" si="23"/>
        <v>0.44362706611254499</v>
      </c>
      <c r="J75" s="215">
        <f t="shared" ca="1" si="23"/>
        <v>0.3996800633830167</v>
      </c>
      <c r="K75" s="215">
        <f t="shared" ca="1" si="23"/>
        <v>0.41079600747052986</v>
      </c>
      <c r="L75" s="215">
        <f t="shared" ca="1" si="23"/>
        <v>-2.1254236496527662E-2</v>
      </c>
      <c r="M75" s="215">
        <f t="shared" ca="1" si="23"/>
        <v>1.2935057840134157E-3</v>
      </c>
      <c r="N75" s="215">
        <f t="shared" ca="1" si="23"/>
        <v>-2.4427589415864509E-2</v>
      </c>
      <c r="O75" s="3"/>
      <c r="P75" s="3"/>
      <c r="Q75" s="3"/>
      <c r="R75" s="3"/>
      <c r="S75" s="3"/>
      <c r="T75" s="3"/>
      <c r="U75" s="3"/>
      <c r="V75" s="3"/>
      <c r="W75" s="3"/>
      <c r="X75" s="3"/>
      <c r="Y75" s="3"/>
      <c r="Z75" s="3"/>
    </row>
    <row r="76" spans="1:26" ht="12.75" customHeight="1" x14ac:dyDescent="0.3">
      <c r="A76" s="113"/>
      <c r="B76" s="33" t="s">
        <v>81</v>
      </c>
      <c r="C76" s="215">
        <f t="shared" ca="1" si="18"/>
        <v>3.03970449638489</v>
      </c>
      <c r="D76" s="215">
        <f t="shared" ca="1" si="19"/>
        <v>4.1010494702349085</v>
      </c>
      <c r="E76" s="215">
        <f t="shared" ref="E76:N76" ca="1" si="24">(E55/E14)</f>
        <v>-0.96042410622363683</v>
      </c>
      <c r="F76" s="215">
        <f t="shared" ca="1" si="24"/>
        <v>-0.99759401514788359</v>
      </c>
      <c r="G76" s="215">
        <f t="shared" ca="1" si="24"/>
        <v>-0.13236781554096164</v>
      </c>
      <c r="H76" s="215">
        <f t="shared" ca="1" si="24"/>
        <v>0.6614547834479737</v>
      </c>
      <c r="I76" s="215">
        <f t="shared" ca="1" si="24"/>
        <v>-0.92922768585886117</v>
      </c>
      <c r="J76" s="215">
        <f t="shared" ca="1" si="24"/>
        <v>-0.16623748044846937</v>
      </c>
      <c r="K76" s="215">
        <f t="shared" ca="1" si="24"/>
        <v>-0.60346025946031201</v>
      </c>
      <c r="L76" s="215">
        <f t="shared" ca="1" si="24"/>
        <v>-0.42919143377594549</v>
      </c>
      <c r="M76" s="215">
        <f t="shared" ca="1" si="24"/>
        <v>0.18476571113561185</v>
      </c>
      <c r="N76" s="215">
        <f t="shared" ca="1" si="24"/>
        <v>5.0089521115957984E-2</v>
      </c>
      <c r="O76" s="3"/>
      <c r="P76" s="3"/>
      <c r="Q76" s="3"/>
      <c r="R76" s="3"/>
      <c r="S76" s="3"/>
      <c r="T76" s="3"/>
      <c r="U76" s="3"/>
      <c r="V76" s="3"/>
      <c r="W76" s="3"/>
      <c r="X76" s="3"/>
      <c r="Y76" s="3"/>
      <c r="Z76" s="3"/>
    </row>
    <row r="77" spans="1:26" ht="12.75" customHeight="1" x14ac:dyDescent="0.3">
      <c r="A77" s="113"/>
      <c r="B77" s="33" t="s">
        <v>82</v>
      </c>
      <c r="C77" s="215">
        <f t="shared" ca="1" si="18"/>
        <v>-0.49499071666091854</v>
      </c>
      <c r="D77" s="215">
        <f t="shared" ca="1" si="19"/>
        <v>-0.52369964055215001</v>
      </c>
      <c r="E77" s="215">
        <f t="shared" ref="E77:N77" ca="1" si="25">(E56/E15)</f>
        <v>-0.24417294243043924</v>
      </c>
      <c r="F77" s="215">
        <f t="shared" ca="1" si="25"/>
        <v>-0.55811973943944782</v>
      </c>
      <c r="G77" s="215">
        <f t="shared" ca="1" si="25"/>
        <v>-0.5045610746354745</v>
      </c>
      <c r="H77" s="215">
        <f t="shared" ca="1" si="25"/>
        <v>-0.38811419068583403</v>
      </c>
      <c r="I77" s="215">
        <f t="shared" ca="1" si="25"/>
        <v>-0.2988966743256527</v>
      </c>
      <c r="J77" s="215">
        <f t="shared" ca="1" si="25"/>
        <v>-0.30361376199441514</v>
      </c>
      <c r="K77" s="215">
        <f t="shared" ca="1" si="25"/>
        <v>-0.39761449517635</v>
      </c>
      <c r="L77" s="215">
        <f t="shared" ca="1" si="25"/>
        <v>-0.43615962959658672</v>
      </c>
      <c r="M77" s="215">
        <f t="shared" ca="1" si="25"/>
        <v>-0.4164780656821967</v>
      </c>
      <c r="N77" s="215">
        <f t="shared" ca="1" si="25"/>
        <v>-0.11575737063474001</v>
      </c>
      <c r="O77" s="3"/>
      <c r="P77" s="3"/>
      <c r="Q77" s="3"/>
      <c r="R77" s="3"/>
      <c r="S77" s="3"/>
      <c r="T77" s="3"/>
      <c r="U77" s="3"/>
      <c r="V77" s="3"/>
      <c r="W77" s="3"/>
      <c r="X77" s="3"/>
      <c r="Y77" s="3"/>
      <c r="Z77" s="3"/>
    </row>
    <row r="78" spans="1:26" ht="12.75" customHeight="1" x14ac:dyDescent="0.3">
      <c r="A78" s="113"/>
      <c r="B78" s="33" t="s">
        <v>100</v>
      </c>
      <c r="C78" s="215">
        <f t="shared" ca="1" si="18"/>
        <v>0.10503158329064734</v>
      </c>
      <c r="D78" s="215">
        <f t="shared" ca="1" si="19"/>
        <v>0.26083559948813367</v>
      </c>
      <c r="E78" s="215">
        <f t="shared" ref="E78:N78" ca="1" si="26">(E57/E16)</f>
        <v>-6.7865590161508657E-2</v>
      </c>
      <c r="F78" s="215">
        <f t="shared" ca="1" si="26"/>
        <v>1.9106135239404482E-2</v>
      </c>
      <c r="G78" s="215">
        <f t="shared" ca="1" si="26"/>
        <v>0.19827576031236346</v>
      </c>
      <c r="H78" s="215">
        <f t="shared" ca="1" si="26"/>
        <v>-0.13918346813308721</v>
      </c>
      <c r="I78" s="215">
        <f t="shared" ca="1" si="26"/>
        <v>7.9507940261346721E-2</v>
      </c>
      <c r="J78" s="215">
        <f t="shared" ca="1" si="26"/>
        <v>0.28982195337593775</v>
      </c>
      <c r="K78" s="215">
        <f t="shared" ca="1" si="26"/>
        <v>-5.6509986840907925E-2</v>
      </c>
      <c r="L78" s="215">
        <f t="shared" ca="1" si="26"/>
        <v>7.0345208360007072E-2</v>
      </c>
      <c r="M78" s="215">
        <f t="shared" ca="1" si="26"/>
        <v>0.21034419325668366</v>
      </c>
      <c r="N78" s="215">
        <f t="shared" ca="1" si="26"/>
        <v>-0.46442807911754391</v>
      </c>
      <c r="O78" s="3"/>
      <c r="P78" s="3"/>
      <c r="Q78" s="3"/>
      <c r="R78" s="3"/>
      <c r="S78" s="3"/>
      <c r="T78" s="3"/>
      <c r="U78" s="3"/>
      <c r="V78" s="3"/>
      <c r="W78" s="3"/>
      <c r="X78" s="3"/>
      <c r="Y78" s="3"/>
      <c r="Z78" s="3"/>
    </row>
    <row r="79" spans="1:26" ht="12.75" customHeight="1" x14ac:dyDescent="0.3">
      <c r="A79" s="113" t="s">
        <v>84</v>
      </c>
      <c r="B79" s="33" t="s">
        <v>41</v>
      </c>
      <c r="C79" s="215">
        <f t="shared" ca="1" si="18"/>
        <v>-0.15230491695730167</v>
      </c>
      <c r="D79" s="215">
        <f t="shared" ca="1" si="19"/>
        <v>-4.3396078254789631E-2</v>
      </c>
      <c r="E79" s="215">
        <f t="shared" ref="E79:N79" ca="1" si="27">(E58/E17)</f>
        <v>-0.20682125081445443</v>
      </c>
      <c r="F79" s="215">
        <f t="shared" ca="1" si="27"/>
        <v>-0.2253851628069854</v>
      </c>
      <c r="G79" s="215">
        <f t="shared" ca="1" si="27"/>
        <v>-0.23021804356389042</v>
      </c>
      <c r="H79" s="215">
        <f t="shared" ca="1" si="27"/>
        <v>-0.34956566760287539</v>
      </c>
      <c r="I79" s="215">
        <f t="shared" ca="1" si="27"/>
        <v>-0.12055364265284853</v>
      </c>
      <c r="J79" s="215">
        <f t="shared" ca="1" si="27"/>
        <v>-0.13311802174803683</v>
      </c>
      <c r="K79" s="215">
        <f t="shared" ca="1" si="27"/>
        <v>-0.17278239078905638</v>
      </c>
      <c r="L79" s="215">
        <f t="shared" ca="1" si="27"/>
        <v>2.0797415057752924E-2</v>
      </c>
      <c r="M79" s="215">
        <f t="shared" ca="1" si="27"/>
        <v>-6.4973653883095936E-2</v>
      </c>
      <c r="N79" s="215">
        <f t="shared" ca="1" si="27"/>
        <v>-6.4040110127903671E-2</v>
      </c>
      <c r="O79" s="3"/>
      <c r="P79" s="3"/>
      <c r="Q79" s="3"/>
      <c r="R79" s="3"/>
      <c r="S79" s="3"/>
      <c r="T79" s="3"/>
      <c r="U79" s="3"/>
      <c r="V79" s="3"/>
      <c r="W79" s="3"/>
      <c r="X79" s="3"/>
      <c r="Y79" s="3"/>
      <c r="Z79" s="3"/>
    </row>
    <row r="80" spans="1:26" ht="12.75" customHeight="1" x14ac:dyDescent="0.3">
      <c r="A80" s="113"/>
      <c r="B80" s="33" t="s">
        <v>81</v>
      </c>
      <c r="C80" s="215">
        <f t="shared" ca="1" si="18"/>
        <v>-0.16513232702068728</v>
      </c>
      <c r="D80" s="215">
        <f t="shared" ca="1" si="19"/>
        <v>-0.50252594192719036</v>
      </c>
      <c r="E80" s="215">
        <f t="shared" ref="E80:N80" ca="1" si="28">(E59/E18)</f>
        <v>-0.70742648130723462</v>
      </c>
      <c r="F80" s="215">
        <f t="shared" ca="1" si="28"/>
        <v>-0.50993240922641547</v>
      </c>
      <c r="G80" s="215">
        <f t="shared" ca="1" si="28"/>
        <v>-1.1406765259441414</v>
      </c>
      <c r="H80" s="215">
        <f t="shared" ca="1" si="28"/>
        <v>-0.97176270043678359</v>
      </c>
      <c r="I80" s="215">
        <f t="shared" ca="1" si="28"/>
        <v>0.39696318119192092</v>
      </c>
      <c r="J80" s="215">
        <f t="shared" ca="1" si="28"/>
        <v>-0.12109617933280324</v>
      </c>
      <c r="K80" s="215">
        <f t="shared" ca="1" si="28"/>
        <v>-0.58136640917868909</v>
      </c>
      <c r="L80" s="215">
        <f t="shared" ca="1" si="28"/>
        <v>0.54055989064582166</v>
      </c>
      <c r="M80" s="215">
        <f t="shared" ca="1" si="28"/>
        <v>0.81141865065736152</v>
      </c>
      <c r="N80" s="215">
        <f t="shared" ca="1" si="28"/>
        <v>-1.533046049648995</v>
      </c>
      <c r="O80" s="3"/>
      <c r="P80" s="3"/>
      <c r="Q80" s="3"/>
      <c r="R80" s="3"/>
      <c r="S80" s="3"/>
      <c r="T80" s="3"/>
      <c r="U80" s="3"/>
      <c r="V80" s="3"/>
      <c r="W80" s="3"/>
      <c r="X80" s="3"/>
      <c r="Y80" s="3"/>
      <c r="Z80" s="3"/>
    </row>
    <row r="81" spans="1:26" ht="12.75" customHeight="1" x14ac:dyDescent="0.3">
      <c r="A81" s="113"/>
      <c r="B81" s="33" t="s">
        <v>82</v>
      </c>
      <c r="C81" s="215">
        <f t="shared" ca="1" si="18"/>
        <v>-0.8236969072164948</v>
      </c>
      <c r="D81" s="215">
        <f t="shared" ca="1" si="19"/>
        <v>-9.9676041666666604E-2</v>
      </c>
      <c r="E81" s="215">
        <f t="shared" ref="E81:N81" ca="1" si="29">(E60/E19)</f>
        <v>0.44423505154639176</v>
      </c>
      <c r="F81" s="215">
        <f t="shared" ca="1" si="29"/>
        <v>-1.8819113402061853</v>
      </c>
      <c r="G81" s="215">
        <f t="shared" ca="1" si="29"/>
        <v>0.92056701030927834</v>
      </c>
      <c r="H81" s="215">
        <f t="shared" ca="1" si="29"/>
        <v>0.68960618556701037</v>
      </c>
      <c r="I81" s="215">
        <f t="shared" ca="1" si="29"/>
        <v>1.6773690721649483</v>
      </c>
      <c r="J81" s="215">
        <f t="shared" ca="1" si="29"/>
        <v>-0.13257083333333336</v>
      </c>
      <c r="K81" s="215">
        <f t="shared" ca="1" si="29"/>
        <v>1.6279092783505156</v>
      </c>
      <c r="L81" s="215">
        <f t="shared" ca="1" si="29"/>
        <v>0.45838144329896902</v>
      </c>
      <c r="M81" s="215">
        <f t="shared" ca="1" si="29"/>
        <v>0.78943917525773211</v>
      </c>
      <c r="N81" s="215">
        <f t="shared" ca="1" si="29"/>
        <v>1.5606288659793812</v>
      </c>
      <c r="O81" s="3"/>
      <c r="P81" s="3"/>
      <c r="Q81" s="3"/>
      <c r="R81" s="3"/>
      <c r="S81" s="3"/>
      <c r="T81" s="3"/>
      <c r="U81" s="3"/>
      <c r="V81" s="3"/>
      <c r="W81" s="3"/>
      <c r="X81" s="3"/>
      <c r="Y81" s="3"/>
      <c r="Z81" s="3"/>
    </row>
    <row r="82" spans="1:26" ht="12.75" customHeight="1" x14ac:dyDescent="0.3">
      <c r="A82" s="113"/>
      <c r="B82" s="33" t="s">
        <v>100</v>
      </c>
      <c r="C82" s="215">
        <f t="shared" ca="1" si="18"/>
        <v>-2.8415068663789508E-2</v>
      </c>
      <c r="D82" s="215">
        <f t="shared" ca="1" si="19"/>
        <v>-0.13965348030800437</v>
      </c>
      <c r="E82" s="215">
        <f t="shared" ref="E82:N82" ca="1" si="30">(E61/E20)</f>
        <v>0.1818186081268568</v>
      </c>
      <c r="F82" s="215">
        <f t="shared" ca="1" si="30"/>
        <v>0.5656977086663425</v>
      </c>
      <c r="G82" s="215">
        <f t="shared" ca="1" si="30"/>
        <v>-0.3708164713456612</v>
      </c>
      <c r="H82" s="215">
        <f t="shared" ca="1" si="30"/>
        <v>0.45376513017166614</v>
      </c>
      <c r="I82" s="215">
        <f t="shared" ca="1" si="30"/>
        <v>-9.0755433831117643E-2</v>
      </c>
      <c r="J82" s="215">
        <f t="shared" ca="1" si="30"/>
        <v>-6.3910156736682391E-2</v>
      </c>
      <c r="K82" s="215">
        <f t="shared" ca="1" si="30"/>
        <v>0.57586967857353588</v>
      </c>
      <c r="L82" s="215">
        <f t="shared" ca="1" si="30"/>
        <v>-0.54630607549206622</v>
      </c>
      <c r="M82" s="215">
        <f t="shared" ca="1" si="30"/>
        <v>-0.41330791247883236</v>
      </c>
      <c r="N82" s="215">
        <f t="shared" ca="1" si="30"/>
        <v>4.7783564691264421E-2</v>
      </c>
      <c r="O82" s="3"/>
      <c r="P82" s="3"/>
      <c r="Q82" s="3"/>
      <c r="R82" s="3"/>
      <c r="S82" s="3"/>
      <c r="T82" s="3"/>
      <c r="U82" s="3"/>
      <c r="V82" s="3"/>
      <c r="W82" s="3"/>
      <c r="X82" s="3"/>
      <c r="Y82" s="3"/>
      <c r="Z82" s="3"/>
    </row>
    <row r="83" spans="1:26" ht="12.75" customHeight="1" x14ac:dyDescent="0.3">
      <c r="A83" s="113" t="s">
        <v>94</v>
      </c>
      <c r="B83" s="33" t="s">
        <v>41</v>
      </c>
      <c r="C83" s="215">
        <f t="shared" ca="1" si="18"/>
        <v>2.2204306720803344E-2</v>
      </c>
      <c r="D83" s="215">
        <f t="shared" ca="1" si="19"/>
        <v>8.8654143341698258E-2</v>
      </c>
      <c r="E83" s="215">
        <f t="shared" ref="E83:N83" ca="1" si="31">(E62/E21)</f>
        <v>3.5994712423364141E-2</v>
      </c>
      <c r="F83" s="215">
        <f t="shared" ca="1" si="31"/>
        <v>0.1217619325656172</v>
      </c>
      <c r="G83" s="215">
        <f t="shared" ca="1" si="31"/>
        <v>-3.0295991248033279E-2</v>
      </c>
      <c r="H83" s="215">
        <f t="shared" ca="1" si="31"/>
        <v>-4.609813800563508E-2</v>
      </c>
      <c r="I83" s="215">
        <f t="shared" ca="1" si="31"/>
        <v>0.12548467478575182</v>
      </c>
      <c r="J83" s="215">
        <f t="shared" ca="1" si="31"/>
        <v>9.2006138572176599E-2</v>
      </c>
      <c r="K83" s="215">
        <f t="shared" ca="1" si="31"/>
        <v>6.3047708252159884E-2</v>
      </c>
      <c r="L83" s="215">
        <f t="shared" ca="1" si="31"/>
        <v>-1.1464623934096986E-2</v>
      </c>
      <c r="M83" s="215">
        <f t="shared" ca="1" si="31"/>
        <v>-2.1838714587859274E-2</v>
      </c>
      <c r="N83" s="215">
        <f t="shared" ca="1" si="31"/>
        <v>-4.9682166305244559E-2</v>
      </c>
      <c r="O83" s="3"/>
      <c r="P83" s="3"/>
      <c r="Q83" s="3"/>
      <c r="R83" s="3"/>
      <c r="S83" s="3"/>
      <c r="T83" s="3"/>
      <c r="U83" s="3"/>
      <c r="V83" s="3"/>
      <c r="W83" s="3"/>
      <c r="X83" s="3"/>
      <c r="Y83" s="3"/>
      <c r="Z83" s="3"/>
    </row>
    <row r="84" spans="1:26" ht="12.75" customHeight="1" x14ac:dyDescent="0.3">
      <c r="A84" s="113"/>
      <c r="B84" s="33" t="s">
        <v>81</v>
      </c>
      <c r="C84" s="215">
        <f t="shared" ca="1" si="18"/>
        <v>1.4171537924450333</v>
      </c>
      <c r="D84" s="215">
        <f t="shared" ca="1" si="19"/>
        <v>1.754009718006811</v>
      </c>
      <c r="E84" s="215">
        <f t="shared" ref="E84:N84" ca="1" si="32">(E63/E22)</f>
        <v>-0.73746588010658454</v>
      </c>
      <c r="F84" s="215">
        <f t="shared" ca="1" si="32"/>
        <v>-0.71422445761672559</v>
      </c>
      <c r="G84" s="215">
        <f t="shared" ca="1" si="32"/>
        <v>-0.54287841270768245</v>
      </c>
      <c r="H84" s="215">
        <f t="shared" ca="1" si="32"/>
        <v>-9.1950361806058437E-2</v>
      </c>
      <c r="I84" s="215">
        <f t="shared" ca="1" si="32"/>
        <v>-0.29719456616658402</v>
      </c>
      <c r="J84" s="215">
        <f t="shared" ca="1" si="32"/>
        <v>-0.13699764661115429</v>
      </c>
      <c r="K84" s="215">
        <f t="shared" ca="1" si="32"/>
        <v>-0.58021575587832996</v>
      </c>
      <c r="L84" s="215">
        <f t="shared" ca="1" si="32"/>
        <v>1.2882559056267742E-2</v>
      </c>
      <c r="M84" s="215">
        <f t="shared" ca="1" si="32"/>
        <v>0.42962925219727277</v>
      </c>
      <c r="N84" s="215">
        <f t="shared" ca="1" si="32"/>
        <v>-0.61680021607732061</v>
      </c>
      <c r="O84" s="3"/>
      <c r="P84" s="3"/>
      <c r="Q84" s="3"/>
      <c r="R84" s="3"/>
      <c r="S84" s="3"/>
      <c r="T84" s="3"/>
      <c r="U84" s="3"/>
      <c r="V84" s="3"/>
      <c r="W84" s="3"/>
      <c r="X84" s="3"/>
      <c r="Y84" s="3"/>
      <c r="Z84" s="3"/>
    </row>
    <row r="85" spans="1:26" ht="12.75" customHeight="1" x14ac:dyDescent="0.3">
      <c r="A85" s="113"/>
      <c r="B85" s="114" t="s">
        <v>82</v>
      </c>
      <c r="C85" s="215">
        <f t="shared" ca="1" si="18"/>
        <v>-0.49020632966068495</v>
      </c>
      <c r="D85" s="215">
        <f t="shared" ca="1" si="19"/>
        <v>-0.48305696031180506</v>
      </c>
      <c r="E85" s="215">
        <f t="shared" ref="E85:N85" ca="1" si="33">(E64/E23)</f>
        <v>-0.24035003912141045</v>
      </c>
      <c r="F85" s="215">
        <f t="shared" ca="1" si="33"/>
        <v>-0.54620486590967399</v>
      </c>
      <c r="G85" s="215">
        <f t="shared" ca="1" si="33"/>
        <v>-0.46428047854212706</v>
      </c>
      <c r="H85" s="215">
        <f t="shared" ca="1" si="33"/>
        <v>-0.35327485879212045</v>
      </c>
      <c r="I85" s="215">
        <f t="shared" ca="1" si="33"/>
        <v>-0.26373545973406287</v>
      </c>
      <c r="J85" s="215">
        <f t="shared" ca="1" si="33"/>
        <v>-0.28548169297131037</v>
      </c>
      <c r="K85" s="215">
        <f t="shared" ca="1" si="33"/>
        <v>-0.37097528307053956</v>
      </c>
      <c r="L85" s="215">
        <f t="shared" ca="1" si="33"/>
        <v>-0.40044088046576948</v>
      </c>
      <c r="M85" s="215">
        <f t="shared" ca="1" si="33"/>
        <v>-0.38636585906232207</v>
      </c>
      <c r="N85" s="215">
        <f t="shared" ca="1" si="33"/>
        <v>-9.3648172118936765E-2</v>
      </c>
      <c r="O85" s="3"/>
      <c r="P85" s="3"/>
      <c r="Q85" s="3"/>
      <c r="R85" s="3"/>
      <c r="S85" s="3"/>
      <c r="T85" s="3"/>
      <c r="U85" s="3"/>
      <c r="V85" s="3"/>
      <c r="W85" s="3"/>
      <c r="X85" s="3"/>
      <c r="Y85" s="3"/>
      <c r="Z85" s="3"/>
    </row>
    <row r="86" spans="1:26" ht="12.75" customHeight="1" x14ac:dyDescent="0.3">
      <c r="A86" s="115"/>
      <c r="B86" s="115" t="s">
        <v>100</v>
      </c>
      <c r="C86" s="215">
        <f t="shared" ca="1" si="18"/>
        <v>2.7565401247180206</v>
      </c>
      <c r="D86" s="215">
        <f t="shared" ref="D86:N86" ca="1" si="34">(D65/D24)</f>
        <v>3.7139311542769233</v>
      </c>
      <c r="E86" s="215">
        <f t="shared" ca="1" si="34"/>
        <v>3.914895744937315</v>
      </c>
      <c r="F86" s="215">
        <f t="shared" ca="1" si="34"/>
        <v>7.9724526837599878</v>
      </c>
      <c r="G86" s="215">
        <f t="shared" ca="1" si="34"/>
        <v>3.3855854479479213</v>
      </c>
      <c r="H86" s="215">
        <f t="shared" ca="1" si="34"/>
        <v>7.2249810609647449</v>
      </c>
      <c r="I86" s="215">
        <f t="shared" ca="1" si="34"/>
        <v>3.9341758927087072</v>
      </c>
      <c r="J86" s="215">
        <f t="shared" ca="1" si="34"/>
        <v>5.1202267834674347</v>
      </c>
      <c r="K86" s="215">
        <f t="shared" ca="1" si="34"/>
        <v>6.3636588656531101</v>
      </c>
      <c r="L86" s="215">
        <f t="shared" ca="1" si="34"/>
        <v>2.6853799158723395</v>
      </c>
      <c r="M86" s="215">
        <f t="shared" ca="1" si="34"/>
        <v>3.2941500334937648</v>
      </c>
      <c r="N86" s="215">
        <f t="shared" ca="1" si="34"/>
        <v>2.492952087393947</v>
      </c>
      <c r="O86" s="3"/>
      <c r="P86" s="3"/>
      <c r="Q86" s="3"/>
      <c r="R86" s="3"/>
      <c r="S86" s="3"/>
      <c r="T86" s="3"/>
      <c r="U86" s="3"/>
      <c r="V86" s="3"/>
      <c r="W86" s="3"/>
      <c r="X86" s="3"/>
      <c r="Y86" s="3"/>
      <c r="Z86" s="3"/>
    </row>
    <row r="87" spans="1:26" ht="12.75" customHeight="1" x14ac:dyDescent="0.3">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2.75" customHeight="1" x14ac:dyDescent="0.3">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2.75" customHeight="1" x14ac:dyDescent="0.3">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2.75" customHeight="1" x14ac:dyDescent="0.3">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2.75" customHeight="1" x14ac:dyDescent="0.3">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2.75" customHeight="1" x14ac:dyDescent="0.3">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2.75" customHeight="1" x14ac:dyDescent="0.3">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ustomHeight="1" x14ac:dyDescent="0.3">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ustomHeight="1" x14ac:dyDescent="0.3">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2.75" customHeight="1" x14ac:dyDescent="0.3">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2.75" customHeight="1" x14ac:dyDescent="0.3">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ustomHeight="1" x14ac:dyDescent="0.3">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ustomHeight="1" x14ac:dyDescent="0.3">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ustomHeight="1" x14ac:dyDescent="0.3">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ustomHeight="1" x14ac:dyDescent="0.3">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ustomHeight="1" x14ac:dyDescent="0.3">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ustomHeight="1" x14ac:dyDescent="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ustomHeight="1" x14ac:dyDescent="0.3">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ustomHeight="1" x14ac:dyDescent="0.3">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ustomHeight="1" x14ac:dyDescent="0.3">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ustomHeight="1" x14ac:dyDescent="0.3">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ustomHeight="1" x14ac:dyDescent="0.3">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ustomHeight="1" x14ac:dyDescent="0.3">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ustomHeight="1" x14ac:dyDescent="0.3">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ustomHeight="1" x14ac:dyDescent="0.3">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ustomHeight="1" x14ac:dyDescent="0.3">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ustomHeight="1" x14ac:dyDescent="0.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ustomHeight="1" x14ac:dyDescent="0.3">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ustomHeight="1" x14ac:dyDescent="0.3">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ustomHeight="1" x14ac:dyDescent="0.3">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ustomHeight="1" x14ac:dyDescent="0.3">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ustomHeight="1" x14ac:dyDescent="0.3">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ustomHeight="1" x14ac:dyDescent="0.3">
      <c r="A119" s="1" t="s">
        <v>132</v>
      </c>
      <c r="B119" s="117" t="s">
        <v>25</v>
      </c>
      <c r="C119" s="117" t="s">
        <v>26</v>
      </c>
      <c r="D119" s="117" t="s">
        <v>28</v>
      </c>
      <c r="E119" s="117" t="s">
        <v>29</v>
      </c>
      <c r="F119" s="117" t="s">
        <v>30</v>
      </c>
      <c r="G119" s="117" t="s">
        <v>31</v>
      </c>
      <c r="H119" s="117" t="s">
        <v>32</v>
      </c>
      <c r="I119" s="117" t="s">
        <v>33</v>
      </c>
      <c r="J119" s="117" t="s">
        <v>34</v>
      </c>
      <c r="K119" s="117" t="s">
        <v>35</v>
      </c>
      <c r="L119" s="117" t="s">
        <v>36</v>
      </c>
      <c r="M119" s="117" t="s">
        <v>37</v>
      </c>
      <c r="N119" s="3"/>
      <c r="O119" s="3"/>
      <c r="P119" s="3"/>
      <c r="Q119" s="3"/>
      <c r="R119" s="3"/>
      <c r="S119" s="3"/>
      <c r="T119" s="3"/>
      <c r="U119" s="3"/>
      <c r="V119" s="3"/>
      <c r="W119" s="3"/>
      <c r="X119" s="3"/>
      <c r="Y119" s="3"/>
      <c r="Z119" s="3"/>
    </row>
    <row r="120" spans="1:26" ht="12.75" customHeight="1" x14ac:dyDescent="0.3">
      <c r="A120" s="118" t="s">
        <v>111</v>
      </c>
      <c r="B120" s="109">
        <f ca="1">EBIT!C7-EBIT!C36</f>
        <v>484294.31999998959</v>
      </c>
      <c r="C120" s="109">
        <f ca="1">EBIT!D7-EBIT!D36</f>
        <v>1742006.2299999995</v>
      </c>
      <c r="D120" s="109">
        <f ca="1">EBIT!E7-EBIT!E36</f>
        <v>-1317018.28000001</v>
      </c>
      <c r="E120" s="109">
        <f ca="1">EBIT!F7-EBIT!F36</f>
        <v>-204828.77000000048</v>
      </c>
      <c r="F120" s="109">
        <f ca="1">EBIT!G7-EBIT!G36</f>
        <v>147574.7200000002</v>
      </c>
      <c r="G120" s="109">
        <f ca="1">EBIT!H7-EBIT!H36</f>
        <v>106582.04999999981</v>
      </c>
      <c r="H120" s="109">
        <f ca="1">EBIT!I7-EBIT!I36</f>
        <v>902983.93999999901</v>
      </c>
      <c r="I120" s="109">
        <f ca="1">EBIT!J7-EBIT!J36</f>
        <v>112724.19999999972</v>
      </c>
      <c r="J120" s="109">
        <f ca="1">EBIT!K7-EBIT!K36</f>
        <v>169741.73000000045</v>
      </c>
      <c r="K120" s="109">
        <f ca="1">EBIT!L7-EBIT!L36</f>
        <v>115729.20999999996</v>
      </c>
      <c r="L120" s="109">
        <f ca="1">EBIT!M7-EBIT!M36</f>
        <v>461531.6799999997</v>
      </c>
      <c r="M120" s="109">
        <f ca="1">EBIT!N7-EBIT!N36</f>
        <v>474629.10000000009</v>
      </c>
      <c r="N120" s="3"/>
      <c r="O120" s="3"/>
      <c r="P120" s="3"/>
      <c r="Q120" s="3"/>
      <c r="R120" s="3"/>
      <c r="S120" s="3"/>
      <c r="T120" s="3"/>
      <c r="U120" s="3"/>
      <c r="V120" s="3"/>
      <c r="W120" s="3"/>
      <c r="X120" s="3"/>
      <c r="Y120" s="3"/>
      <c r="Z120" s="3"/>
    </row>
    <row r="121" spans="1:26" ht="12.75" customHeight="1" x14ac:dyDescent="0.3">
      <c r="A121" s="118" t="s">
        <v>113</v>
      </c>
      <c r="B121" s="109">
        <f ca="1">EBIT!C8-EBIT!C37</f>
        <v>5500.9499999999971</v>
      </c>
      <c r="C121" s="109">
        <f ca="1">EBIT!D8-EBIT!D37</f>
        <v>-35789.050000000003</v>
      </c>
      <c r="D121" s="109">
        <f ca="1">EBIT!E8-EBIT!E37</f>
        <v>-18682.420000000006</v>
      </c>
      <c r="E121" s="109">
        <f ca="1">EBIT!F8-EBIT!F37</f>
        <v>-3877</v>
      </c>
      <c r="F121" s="109">
        <f ca="1">EBIT!G8-EBIT!G37</f>
        <v>-27767</v>
      </c>
      <c r="G121" s="109">
        <f ca="1">EBIT!H8-EBIT!H37</f>
        <v>-28473</v>
      </c>
      <c r="H121" s="109">
        <f ca="1">EBIT!I8-EBIT!I37</f>
        <v>-27529</v>
      </c>
      <c r="I121" s="109">
        <f ca="1">EBIT!J8-EBIT!J37</f>
        <v>-24712</v>
      </c>
      <c r="J121" s="109">
        <f ca="1">EBIT!K8-EBIT!K37</f>
        <v>-32651</v>
      </c>
      <c r="K121" s="109">
        <f ca="1">EBIT!L8-EBIT!L37</f>
        <v>-32657</v>
      </c>
      <c r="L121" s="109">
        <f ca="1">EBIT!M8-EBIT!M37</f>
        <v>-31828</v>
      </c>
      <c r="M121" s="109">
        <f ca="1">EBIT!N8-EBIT!N37</f>
        <v>-26411</v>
      </c>
      <c r="N121" s="3"/>
      <c r="O121" s="3"/>
      <c r="P121" s="3"/>
      <c r="Q121" s="3"/>
      <c r="R121" s="3"/>
      <c r="S121" s="3"/>
      <c r="T121" s="3"/>
      <c r="U121" s="3"/>
      <c r="V121" s="3"/>
      <c r="W121" s="3"/>
      <c r="X121" s="3"/>
      <c r="Y121" s="3"/>
      <c r="Z121" s="3"/>
    </row>
    <row r="122" spans="1:26" ht="12.75" customHeight="1" x14ac:dyDescent="0.3">
      <c r="A122" s="118" t="s">
        <v>114</v>
      </c>
      <c r="B122" s="109">
        <f ca="1">EBIT!C9-EBIT!C38</f>
        <v>-10796.740000000002</v>
      </c>
      <c r="C122" s="109">
        <f ca="1">EBIT!D9-EBIT!D38</f>
        <v>-28701.78</v>
      </c>
      <c r="D122" s="109">
        <f ca="1">EBIT!E9-EBIT!E38</f>
        <v>-38681</v>
      </c>
      <c r="E122" s="109">
        <f ca="1">EBIT!F9-EBIT!F38</f>
        <v>-4200</v>
      </c>
      <c r="F122" s="109">
        <f ca="1">EBIT!G9-EBIT!G38</f>
        <v>-31348</v>
      </c>
      <c r="G122" s="109">
        <f ca="1">EBIT!H9-EBIT!H38</f>
        <v>-28966</v>
      </c>
      <c r="H122" s="109">
        <f ca="1">EBIT!I9-EBIT!I38</f>
        <v>-30482</v>
      </c>
      <c r="I122" s="109">
        <f ca="1">EBIT!J9-EBIT!J38</f>
        <v>-31346</v>
      </c>
      <c r="J122" s="109">
        <f ca="1">EBIT!K9-EBIT!K38</f>
        <v>-38062</v>
      </c>
      <c r="K122" s="109">
        <f ca="1">EBIT!L9-EBIT!L38</f>
        <v>-29067</v>
      </c>
      <c r="L122" s="109">
        <f ca="1">EBIT!M9-EBIT!M38</f>
        <v>-32868</v>
      </c>
      <c r="M122" s="109">
        <f ca="1">EBIT!N9-EBIT!N38</f>
        <v>-30241</v>
      </c>
      <c r="N122" s="3"/>
      <c r="O122" s="3"/>
      <c r="P122" s="3"/>
      <c r="Q122" s="3"/>
      <c r="R122" s="3"/>
      <c r="S122" s="3"/>
      <c r="T122" s="3"/>
      <c r="U122" s="3"/>
      <c r="V122" s="3"/>
      <c r="W122" s="3"/>
      <c r="X122" s="3"/>
      <c r="Y122" s="3"/>
      <c r="Z122" s="3"/>
    </row>
    <row r="123" spans="1:26" ht="12.75" customHeight="1" x14ac:dyDescent="0.3">
      <c r="A123" s="121" t="s">
        <v>41</v>
      </c>
      <c r="B123" s="109">
        <f ca="1">EBIT!C39-EBIT!C10</f>
        <v>247014.13999999966</v>
      </c>
      <c r="C123" s="109">
        <f ca="1">EBIT!D39-EBIT!D10</f>
        <v>2181579.9999999991</v>
      </c>
      <c r="D123" s="109">
        <f ca="1">EBIT!E39-EBIT!E10</f>
        <v>1587941.5899999999</v>
      </c>
      <c r="E123" s="109">
        <f ca="1">EBIT!F39-EBIT!F10</f>
        <v>3068220.5799999991</v>
      </c>
      <c r="F123" s="109">
        <f ca="1">EBIT!G39-EBIT!G10</f>
        <v>641500.80999999959</v>
      </c>
      <c r="G123" s="109">
        <f ca="1">EBIT!H39-EBIT!H10</f>
        <v>-301869.58000000007</v>
      </c>
      <c r="H123" s="109">
        <f ca="1">EBIT!I39-EBIT!I10</f>
        <v>713466.13999999873</v>
      </c>
      <c r="I123" s="109">
        <f ca="1">EBIT!J39-EBIT!J10</f>
        <v>165734.96999999881</v>
      </c>
      <c r="J123" s="109">
        <f ca="1">EBIT!K39-EBIT!K10</f>
        <v>-5417.8000000007451</v>
      </c>
      <c r="K123" s="109">
        <f ca="1">EBIT!L39-EBIT!L10</f>
        <v>-458893.13999999966</v>
      </c>
      <c r="L123" s="109">
        <f ca="1">EBIT!M39-EBIT!M10</f>
        <v>242882.94999999925</v>
      </c>
      <c r="M123" s="109">
        <f ca="1">EBIT!N39-EBIT!N10</f>
        <v>-600441.8900000006</v>
      </c>
      <c r="N123" s="3"/>
      <c r="O123" s="3"/>
      <c r="P123" s="3"/>
      <c r="Q123" s="3"/>
      <c r="R123" s="3"/>
      <c r="S123" s="3"/>
      <c r="T123" s="3"/>
      <c r="U123" s="3"/>
      <c r="V123" s="3"/>
      <c r="W123" s="3"/>
      <c r="X123" s="3"/>
      <c r="Y123" s="3"/>
      <c r="Z123" s="3"/>
    </row>
    <row r="124" spans="1:26" ht="12.75" customHeight="1" x14ac:dyDescent="0.3">
      <c r="A124" s="122" t="s">
        <v>134</v>
      </c>
      <c r="B124" s="123">
        <f ca="1">EBIT!C11-EBIT!C40</f>
        <v>-231984.38999998942</v>
      </c>
      <c r="C124" s="123">
        <f ca="1">EBIT!D11-EBIT!D40</f>
        <v>504064.59999999963</v>
      </c>
      <c r="D124" s="123">
        <f ca="1">EBIT!E11-EBIT!E40</f>
        <v>2962323.2900000103</v>
      </c>
      <c r="E124" s="123">
        <f ca="1">EBIT!F11-EBIT!F40</f>
        <v>3281126.3499999996</v>
      </c>
      <c r="F124" s="123">
        <f ca="1">EBIT!G11-EBIT!G40</f>
        <v>553041.08999999892</v>
      </c>
      <c r="G124" s="123">
        <f ca="1">EBIT!H11-EBIT!H40</f>
        <v>-351012.63000000082</v>
      </c>
      <c r="H124" s="123">
        <f ca="1">EBIT!I11-EBIT!I40</f>
        <v>-131506.80000000075</v>
      </c>
      <c r="I124" s="123">
        <f ca="1">EBIT!J11-EBIT!J40</f>
        <v>109068.76999999862</v>
      </c>
      <c r="J124" s="123">
        <f ca="1">EBIT!K11-EBIT!K40</f>
        <v>-104446.53000000119</v>
      </c>
      <c r="K124" s="123">
        <f ca="1">EBIT!L11-EBIT!L40</f>
        <v>-512898.35000000009</v>
      </c>
      <c r="L124" s="123">
        <f ca="1">EBIT!M11-EBIT!M40</f>
        <v>-153952.73000000045</v>
      </c>
      <c r="M124" s="123">
        <f ca="1">EBIT!N11-EBIT!N40</f>
        <v>-1018418.9900000007</v>
      </c>
      <c r="N124" s="3"/>
      <c r="O124" s="3"/>
      <c r="P124" s="3"/>
      <c r="Q124" s="3"/>
      <c r="R124" s="3"/>
      <c r="S124" s="3"/>
      <c r="T124" s="3"/>
      <c r="U124" s="3"/>
      <c r="V124" s="3"/>
      <c r="W124" s="3"/>
      <c r="X124" s="3"/>
      <c r="Y124" s="3"/>
      <c r="Z124" s="3"/>
    </row>
    <row r="125" spans="1:26" ht="12.75" customHeight="1" x14ac:dyDescent="0.3">
      <c r="A125" s="3"/>
      <c r="B125" s="109"/>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ustomHeight="1" x14ac:dyDescent="0.3">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ustomHeight="1" x14ac:dyDescent="0.3">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ustomHeight="1" x14ac:dyDescent="0.3">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ustomHeight="1" x14ac:dyDescent="0.3">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ustomHeight="1" x14ac:dyDescent="0.3">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ustomHeight="1" x14ac:dyDescent="0.3">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ustomHeight="1" x14ac:dyDescent="0.3">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ustomHeight="1" x14ac:dyDescent="0.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ustomHeight="1" x14ac:dyDescent="0.3">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ustomHeight="1" x14ac:dyDescent="0.3">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ustomHeight="1" x14ac:dyDescent="0.3">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ustomHeight="1" x14ac:dyDescent="0.3">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ustomHeight="1" x14ac:dyDescent="0.3">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ustomHeight="1" x14ac:dyDescent="0.3">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ustomHeight="1" x14ac:dyDescent="0.3">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ustomHeight="1" x14ac:dyDescent="0.3">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ustomHeight="1" x14ac:dyDescent="0.3">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ustomHeight="1" x14ac:dyDescent="0.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ustomHeight="1" x14ac:dyDescent="0.3">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ustomHeight="1" x14ac:dyDescent="0.3">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ustomHeight="1" x14ac:dyDescent="0.3">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ustomHeight="1" x14ac:dyDescent="0.3">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ustomHeight="1" x14ac:dyDescent="0.3">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ustomHeight="1" x14ac:dyDescent="0.3">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ustomHeight="1" x14ac:dyDescent="0.3">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ustomHeight="1" x14ac:dyDescent="0.3">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ustomHeight="1" x14ac:dyDescent="0.3">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ustomHeight="1" x14ac:dyDescent="0.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ustomHeight="1" x14ac:dyDescent="0.3">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ustomHeight="1" x14ac:dyDescent="0.3">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ustomHeight="1" x14ac:dyDescent="0.3">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ustomHeight="1" x14ac:dyDescent="0.3">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ustomHeight="1" x14ac:dyDescent="0.3">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ustomHeight="1" x14ac:dyDescent="0.3">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ustomHeight="1" x14ac:dyDescent="0.3">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ustomHeight="1" x14ac:dyDescent="0.3">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ustomHeight="1" x14ac:dyDescent="0.3">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ustomHeight="1" x14ac:dyDescent="0.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ustomHeight="1" x14ac:dyDescent="0.3">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ustomHeight="1" x14ac:dyDescent="0.3">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ustomHeight="1" x14ac:dyDescent="0.3">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ustomHeight="1" x14ac:dyDescent="0.3">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ustomHeight="1" x14ac:dyDescent="0.3">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ustomHeight="1" x14ac:dyDescent="0.3">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ustomHeight="1" x14ac:dyDescent="0.3">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ustomHeight="1" x14ac:dyDescent="0.3">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ustomHeight="1" x14ac:dyDescent="0.3">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ustomHeight="1" x14ac:dyDescent="0.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ustomHeight="1" x14ac:dyDescent="0.3">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ustomHeight="1" x14ac:dyDescent="0.3">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ustomHeight="1" x14ac:dyDescent="0.3">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ustomHeight="1" x14ac:dyDescent="0.3">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ustomHeight="1" x14ac:dyDescent="0.3">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ustomHeight="1" x14ac:dyDescent="0.3">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ustomHeight="1" x14ac:dyDescent="0.3">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ustomHeight="1" x14ac:dyDescent="0.3">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ustomHeight="1" x14ac:dyDescent="0.3">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ustomHeight="1" x14ac:dyDescent="0.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ustomHeight="1" x14ac:dyDescent="0.3">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ustomHeight="1" x14ac:dyDescent="0.3">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ustomHeight="1" x14ac:dyDescent="0.3">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ustomHeight="1" x14ac:dyDescent="0.3">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ustomHeight="1" x14ac:dyDescent="0.3">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ustomHeight="1" x14ac:dyDescent="0.3">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ustomHeight="1" x14ac:dyDescent="0.3">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ustomHeight="1" x14ac:dyDescent="0.3">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ustomHeight="1" x14ac:dyDescent="0.3">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ustomHeight="1" x14ac:dyDescent="0.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ustomHeight="1" x14ac:dyDescent="0.3">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ustomHeight="1" x14ac:dyDescent="0.3">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ustomHeight="1" x14ac:dyDescent="0.3">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ustomHeight="1" x14ac:dyDescent="0.3">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ustomHeight="1" x14ac:dyDescent="0.3">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ustomHeight="1" x14ac:dyDescent="0.3">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x14ac:dyDescent="0.3">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x14ac:dyDescent="0.3">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x14ac:dyDescent="0.3">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x14ac:dyDescent="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x14ac:dyDescent="0.3">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x14ac:dyDescent="0.3">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x14ac:dyDescent="0.3">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x14ac:dyDescent="0.3">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x14ac:dyDescent="0.3">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x14ac:dyDescent="0.3">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x14ac:dyDescent="0.3">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x14ac:dyDescent="0.3">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ustomHeight="1" x14ac:dyDescent="0.3">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ustomHeight="1" x14ac:dyDescent="0.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ustomHeight="1" x14ac:dyDescent="0.3">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ustomHeight="1" x14ac:dyDescent="0.3">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ustomHeight="1" x14ac:dyDescent="0.3">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ustomHeight="1" x14ac:dyDescent="0.3">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ustomHeight="1" x14ac:dyDescent="0.3">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ustomHeight="1" x14ac:dyDescent="0.3">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ustomHeight="1" x14ac:dyDescent="0.3">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ustomHeight="1" x14ac:dyDescent="0.3">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ustomHeight="1" x14ac:dyDescent="0.3">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ustomHeight="1" x14ac:dyDescent="0.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ustomHeight="1" x14ac:dyDescent="0.3">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ustomHeight="1" x14ac:dyDescent="0.3">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ustomHeight="1" x14ac:dyDescent="0.3">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ustomHeight="1" x14ac:dyDescent="0.3">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ustomHeight="1" x14ac:dyDescent="0.3">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ustomHeight="1" x14ac:dyDescent="0.3">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ustomHeight="1" x14ac:dyDescent="0.3">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ustomHeight="1" x14ac:dyDescent="0.3">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ustomHeight="1" x14ac:dyDescent="0.3">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ustomHeight="1" x14ac:dyDescent="0.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ustomHeight="1" x14ac:dyDescent="0.3">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x14ac:dyDescent="0.3">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x14ac:dyDescent="0.3">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x14ac:dyDescent="0.3">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x14ac:dyDescent="0.3">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x14ac:dyDescent="0.3">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x14ac:dyDescent="0.3">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x14ac:dyDescent="0.3">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x14ac:dyDescent="0.3">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x14ac:dyDescent="0.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x14ac:dyDescent="0.3">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x14ac:dyDescent="0.3">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x14ac:dyDescent="0.3">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x14ac:dyDescent="0.3">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x14ac:dyDescent="0.3">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x14ac:dyDescent="0.3">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x14ac:dyDescent="0.3">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x14ac:dyDescent="0.3">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x14ac:dyDescent="0.3">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x14ac:dyDescent="0.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x14ac:dyDescent="0.3">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x14ac:dyDescent="0.3">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x14ac:dyDescent="0.3">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x14ac:dyDescent="0.3">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x14ac:dyDescent="0.3">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x14ac:dyDescent="0.3">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x14ac:dyDescent="0.3">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x14ac:dyDescent="0.3">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x14ac:dyDescent="0.3">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x14ac:dyDescent="0.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x14ac:dyDescent="0.3">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x14ac:dyDescent="0.3">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x14ac:dyDescent="0.3">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x14ac:dyDescent="0.3">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x14ac:dyDescent="0.3">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x14ac:dyDescent="0.3">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x14ac:dyDescent="0.3">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x14ac:dyDescent="0.3">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x14ac:dyDescent="0.3">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x14ac:dyDescent="0.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x14ac:dyDescent="0.3">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x14ac:dyDescent="0.3">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x14ac:dyDescent="0.3">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x14ac:dyDescent="0.3">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x14ac:dyDescent="0.3">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x14ac:dyDescent="0.3">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x14ac:dyDescent="0.3">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x14ac:dyDescent="0.3">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x14ac:dyDescent="0.3">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x14ac:dyDescent="0.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x14ac:dyDescent="0.3">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x14ac:dyDescent="0.3">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x14ac:dyDescent="0.3">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x14ac:dyDescent="0.3">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x14ac:dyDescent="0.3">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x14ac:dyDescent="0.3">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x14ac:dyDescent="0.3">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x14ac:dyDescent="0.3">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x14ac:dyDescent="0.3">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x14ac:dyDescent="0.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x14ac:dyDescent="0.3">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x14ac:dyDescent="0.3">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x14ac:dyDescent="0.3">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x14ac:dyDescent="0.3">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x14ac:dyDescent="0.3">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x14ac:dyDescent="0.3">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x14ac:dyDescent="0.3">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x14ac:dyDescent="0.3">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x14ac:dyDescent="0.3">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x14ac:dyDescent="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x14ac:dyDescent="0.3">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x14ac:dyDescent="0.3">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x14ac:dyDescent="0.3">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x14ac:dyDescent="0.3">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x14ac:dyDescent="0.3">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x14ac:dyDescent="0.3">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x14ac:dyDescent="0.3">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x14ac:dyDescent="0.3">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x14ac:dyDescent="0.3">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x14ac:dyDescent="0.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x14ac:dyDescent="0.3">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x14ac:dyDescent="0.3">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x14ac:dyDescent="0.3">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x14ac:dyDescent="0.3">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x14ac:dyDescent="0.3">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x14ac:dyDescent="0.3">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x14ac:dyDescent="0.3">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x14ac:dyDescent="0.3">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x14ac:dyDescent="0.3">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x14ac:dyDescent="0.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x14ac:dyDescent="0.3">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x14ac:dyDescent="0.3">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x14ac:dyDescent="0.3">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x14ac:dyDescent="0.3">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x14ac:dyDescent="0.3">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x14ac:dyDescent="0.3">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x14ac:dyDescent="0.3">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x14ac:dyDescent="0.3">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x14ac:dyDescent="0.3">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x14ac:dyDescent="0.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x14ac:dyDescent="0.3">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x14ac:dyDescent="0.3">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x14ac:dyDescent="0.3">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x14ac:dyDescent="0.3">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x14ac:dyDescent="0.3">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x14ac:dyDescent="0.3">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x14ac:dyDescent="0.3">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x14ac:dyDescent="0.3">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x14ac:dyDescent="0.3">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x14ac:dyDescent="0.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x14ac:dyDescent="0.3">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x14ac:dyDescent="0.3">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x14ac:dyDescent="0.3">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x14ac:dyDescent="0.3">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x14ac:dyDescent="0.3">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x14ac:dyDescent="0.3">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x14ac:dyDescent="0.3">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x14ac:dyDescent="0.3">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x14ac:dyDescent="0.3">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x14ac:dyDescent="0.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x14ac:dyDescent="0.3">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x14ac:dyDescent="0.3">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x14ac:dyDescent="0.3">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x14ac:dyDescent="0.3">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x14ac:dyDescent="0.3">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x14ac:dyDescent="0.3">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x14ac:dyDescent="0.3">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x14ac:dyDescent="0.3">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x14ac:dyDescent="0.3">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x14ac:dyDescent="0.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x14ac:dyDescent="0.3">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x14ac:dyDescent="0.3">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x14ac:dyDescent="0.3">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x14ac:dyDescent="0.3">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x14ac:dyDescent="0.3">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x14ac:dyDescent="0.3">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x14ac:dyDescent="0.3">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x14ac:dyDescent="0.3">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x14ac:dyDescent="0.3">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x14ac:dyDescent="0.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x14ac:dyDescent="0.3">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x14ac:dyDescent="0.3">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x14ac:dyDescent="0.3">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x14ac:dyDescent="0.3">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x14ac:dyDescent="0.3">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x14ac:dyDescent="0.3">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x14ac:dyDescent="0.3">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x14ac:dyDescent="0.3">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x14ac:dyDescent="0.3">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x14ac:dyDescent="0.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x14ac:dyDescent="0.3">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x14ac:dyDescent="0.3">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x14ac:dyDescent="0.3">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x14ac:dyDescent="0.3">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x14ac:dyDescent="0.3">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x14ac:dyDescent="0.3">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x14ac:dyDescent="0.3">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x14ac:dyDescent="0.3">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x14ac:dyDescent="0.3">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x14ac:dyDescent="0.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x14ac:dyDescent="0.3">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x14ac:dyDescent="0.3">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x14ac:dyDescent="0.3">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x14ac:dyDescent="0.3">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x14ac:dyDescent="0.3">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x14ac:dyDescent="0.3">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x14ac:dyDescent="0.3">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x14ac:dyDescent="0.3">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x14ac:dyDescent="0.3">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x14ac:dyDescent="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x14ac:dyDescent="0.3">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x14ac:dyDescent="0.3">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x14ac:dyDescent="0.3">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x14ac:dyDescent="0.3">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x14ac:dyDescent="0.3">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x14ac:dyDescent="0.3">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x14ac:dyDescent="0.3">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x14ac:dyDescent="0.3">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x14ac:dyDescent="0.3">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x14ac:dyDescent="0.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x14ac:dyDescent="0.3">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x14ac:dyDescent="0.3">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x14ac:dyDescent="0.3">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x14ac:dyDescent="0.3">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x14ac:dyDescent="0.3">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x14ac:dyDescent="0.3">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x14ac:dyDescent="0.3">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x14ac:dyDescent="0.3">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x14ac:dyDescent="0.3">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x14ac:dyDescent="0.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x14ac:dyDescent="0.3">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x14ac:dyDescent="0.3">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x14ac:dyDescent="0.3">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x14ac:dyDescent="0.3">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x14ac:dyDescent="0.3">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x14ac:dyDescent="0.3">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x14ac:dyDescent="0.3">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x14ac:dyDescent="0.3">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x14ac:dyDescent="0.3">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x14ac:dyDescent="0.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x14ac:dyDescent="0.3">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x14ac:dyDescent="0.3">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x14ac:dyDescent="0.3">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x14ac:dyDescent="0.3">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x14ac:dyDescent="0.3">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x14ac:dyDescent="0.3">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x14ac:dyDescent="0.3">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x14ac:dyDescent="0.3">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x14ac:dyDescent="0.3">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x14ac:dyDescent="0.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x14ac:dyDescent="0.3">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x14ac:dyDescent="0.3">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x14ac:dyDescent="0.3">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x14ac:dyDescent="0.3">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x14ac:dyDescent="0.3">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x14ac:dyDescent="0.3">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x14ac:dyDescent="0.3">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x14ac:dyDescent="0.3">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x14ac:dyDescent="0.3">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x14ac:dyDescent="0.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x14ac:dyDescent="0.3">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x14ac:dyDescent="0.3">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x14ac:dyDescent="0.3">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x14ac:dyDescent="0.3">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x14ac:dyDescent="0.3">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x14ac:dyDescent="0.3">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x14ac:dyDescent="0.3">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x14ac:dyDescent="0.3">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x14ac:dyDescent="0.3">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x14ac:dyDescent="0.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x14ac:dyDescent="0.3">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x14ac:dyDescent="0.3">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x14ac:dyDescent="0.3">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x14ac:dyDescent="0.3">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x14ac:dyDescent="0.3">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x14ac:dyDescent="0.3">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x14ac:dyDescent="0.3">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x14ac:dyDescent="0.3">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x14ac:dyDescent="0.3">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x14ac:dyDescent="0.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x14ac:dyDescent="0.3">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x14ac:dyDescent="0.3">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x14ac:dyDescent="0.3">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x14ac:dyDescent="0.3">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x14ac:dyDescent="0.3">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x14ac:dyDescent="0.3">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x14ac:dyDescent="0.3">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x14ac:dyDescent="0.3">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x14ac:dyDescent="0.3">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x14ac:dyDescent="0.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x14ac:dyDescent="0.3">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x14ac:dyDescent="0.3">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x14ac:dyDescent="0.3">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x14ac:dyDescent="0.3">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x14ac:dyDescent="0.3">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x14ac:dyDescent="0.3">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x14ac:dyDescent="0.3">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x14ac:dyDescent="0.3">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x14ac:dyDescent="0.3">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x14ac:dyDescent="0.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x14ac:dyDescent="0.3">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x14ac:dyDescent="0.3">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x14ac:dyDescent="0.3">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x14ac:dyDescent="0.3">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x14ac:dyDescent="0.3">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x14ac:dyDescent="0.3">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x14ac:dyDescent="0.3">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x14ac:dyDescent="0.3">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x14ac:dyDescent="0.3">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x14ac:dyDescent="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x14ac:dyDescent="0.3">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x14ac:dyDescent="0.3">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x14ac:dyDescent="0.3">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x14ac:dyDescent="0.3">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x14ac:dyDescent="0.3">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x14ac:dyDescent="0.3">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x14ac:dyDescent="0.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x14ac:dyDescent="0.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x14ac:dyDescent="0.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x14ac:dyDescent="0.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x14ac:dyDescent="0.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x14ac:dyDescent="0.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x14ac:dyDescent="0.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x14ac:dyDescent="0.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x14ac:dyDescent="0.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x14ac:dyDescent="0.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x14ac:dyDescent="0.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x14ac:dyDescent="0.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x14ac:dyDescent="0.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x14ac:dyDescent="0.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x14ac:dyDescent="0.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x14ac:dyDescent="0.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x14ac:dyDescent="0.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x14ac:dyDescent="0.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x14ac:dyDescent="0.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x14ac:dyDescent="0.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x14ac:dyDescent="0.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x14ac:dyDescent="0.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x14ac:dyDescent="0.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x14ac:dyDescent="0.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x14ac:dyDescent="0.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x14ac:dyDescent="0.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x14ac:dyDescent="0.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x14ac:dyDescent="0.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x14ac:dyDescent="0.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x14ac:dyDescent="0.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x14ac:dyDescent="0.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x14ac:dyDescent="0.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x14ac:dyDescent="0.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x14ac:dyDescent="0.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x14ac:dyDescent="0.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x14ac:dyDescent="0.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x14ac:dyDescent="0.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x14ac:dyDescent="0.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x14ac:dyDescent="0.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x14ac:dyDescent="0.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x14ac:dyDescent="0.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x14ac:dyDescent="0.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x14ac:dyDescent="0.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x14ac:dyDescent="0.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x14ac:dyDescent="0.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x14ac:dyDescent="0.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x14ac:dyDescent="0.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x14ac:dyDescent="0.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x14ac:dyDescent="0.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x14ac:dyDescent="0.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x14ac:dyDescent="0.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x14ac:dyDescent="0.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x14ac:dyDescent="0.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x14ac:dyDescent="0.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x14ac:dyDescent="0.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x14ac:dyDescent="0.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x14ac:dyDescent="0.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x14ac:dyDescent="0.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x14ac:dyDescent="0.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x14ac:dyDescent="0.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x14ac:dyDescent="0.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x14ac:dyDescent="0.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x14ac:dyDescent="0.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x14ac:dyDescent="0.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x14ac:dyDescent="0.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x14ac:dyDescent="0.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x14ac:dyDescent="0.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x14ac:dyDescent="0.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x14ac:dyDescent="0.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x14ac:dyDescent="0.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x14ac:dyDescent="0.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x14ac:dyDescent="0.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x14ac:dyDescent="0.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x14ac:dyDescent="0.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x14ac:dyDescent="0.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x14ac:dyDescent="0.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x14ac:dyDescent="0.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x14ac:dyDescent="0.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x14ac:dyDescent="0.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x14ac:dyDescent="0.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x14ac:dyDescent="0.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x14ac:dyDescent="0.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x14ac:dyDescent="0.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x14ac:dyDescent="0.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x14ac:dyDescent="0.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x14ac:dyDescent="0.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x14ac:dyDescent="0.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x14ac:dyDescent="0.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x14ac:dyDescent="0.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x14ac:dyDescent="0.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x14ac:dyDescent="0.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x14ac:dyDescent="0.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x14ac:dyDescent="0.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x14ac:dyDescent="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x14ac:dyDescent="0.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x14ac:dyDescent="0.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x14ac:dyDescent="0.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x14ac:dyDescent="0.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x14ac:dyDescent="0.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x14ac:dyDescent="0.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x14ac:dyDescent="0.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x14ac:dyDescent="0.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x14ac:dyDescent="0.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x14ac:dyDescent="0.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x14ac:dyDescent="0.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x14ac:dyDescent="0.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x14ac:dyDescent="0.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x14ac:dyDescent="0.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x14ac:dyDescent="0.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x14ac:dyDescent="0.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x14ac:dyDescent="0.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x14ac:dyDescent="0.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x14ac:dyDescent="0.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x14ac:dyDescent="0.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x14ac:dyDescent="0.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x14ac:dyDescent="0.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x14ac:dyDescent="0.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x14ac:dyDescent="0.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x14ac:dyDescent="0.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x14ac:dyDescent="0.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x14ac:dyDescent="0.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x14ac:dyDescent="0.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x14ac:dyDescent="0.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x14ac:dyDescent="0.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x14ac:dyDescent="0.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x14ac:dyDescent="0.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x14ac:dyDescent="0.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x14ac:dyDescent="0.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x14ac:dyDescent="0.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x14ac:dyDescent="0.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x14ac:dyDescent="0.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x14ac:dyDescent="0.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x14ac:dyDescent="0.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x14ac:dyDescent="0.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x14ac:dyDescent="0.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x14ac:dyDescent="0.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x14ac:dyDescent="0.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x14ac:dyDescent="0.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x14ac:dyDescent="0.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x14ac:dyDescent="0.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x14ac:dyDescent="0.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x14ac:dyDescent="0.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x14ac:dyDescent="0.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x14ac:dyDescent="0.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x14ac:dyDescent="0.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x14ac:dyDescent="0.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x14ac:dyDescent="0.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x14ac:dyDescent="0.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x14ac:dyDescent="0.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x14ac:dyDescent="0.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x14ac:dyDescent="0.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x14ac:dyDescent="0.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x14ac:dyDescent="0.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x14ac:dyDescent="0.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x14ac:dyDescent="0.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x14ac:dyDescent="0.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x14ac:dyDescent="0.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x14ac:dyDescent="0.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x14ac:dyDescent="0.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x14ac:dyDescent="0.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x14ac:dyDescent="0.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x14ac:dyDescent="0.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x14ac:dyDescent="0.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x14ac:dyDescent="0.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x14ac:dyDescent="0.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x14ac:dyDescent="0.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x14ac:dyDescent="0.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x14ac:dyDescent="0.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x14ac:dyDescent="0.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x14ac:dyDescent="0.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x14ac:dyDescent="0.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x14ac:dyDescent="0.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x14ac:dyDescent="0.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x14ac:dyDescent="0.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x14ac:dyDescent="0.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x14ac:dyDescent="0.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x14ac:dyDescent="0.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x14ac:dyDescent="0.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x14ac:dyDescent="0.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x14ac:dyDescent="0.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x14ac:dyDescent="0.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x14ac:dyDescent="0.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x14ac:dyDescent="0.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x14ac:dyDescent="0.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x14ac:dyDescent="0.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x14ac:dyDescent="0.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x14ac:dyDescent="0.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x14ac:dyDescent="0.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x14ac:dyDescent="0.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x14ac:dyDescent="0.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x14ac:dyDescent="0.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x14ac:dyDescent="0.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x14ac:dyDescent="0.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x14ac:dyDescent="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x14ac:dyDescent="0.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x14ac:dyDescent="0.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x14ac:dyDescent="0.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x14ac:dyDescent="0.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x14ac:dyDescent="0.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x14ac:dyDescent="0.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x14ac:dyDescent="0.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x14ac:dyDescent="0.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x14ac:dyDescent="0.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x14ac:dyDescent="0.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x14ac:dyDescent="0.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x14ac:dyDescent="0.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x14ac:dyDescent="0.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x14ac:dyDescent="0.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x14ac:dyDescent="0.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x14ac:dyDescent="0.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x14ac:dyDescent="0.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x14ac:dyDescent="0.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x14ac:dyDescent="0.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x14ac:dyDescent="0.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x14ac:dyDescent="0.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x14ac:dyDescent="0.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x14ac:dyDescent="0.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x14ac:dyDescent="0.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x14ac:dyDescent="0.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x14ac:dyDescent="0.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x14ac:dyDescent="0.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x14ac:dyDescent="0.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x14ac:dyDescent="0.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x14ac:dyDescent="0.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x14ac:dyDescent="0.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x14ac:dyDescent="0.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x14ac:dyDescent="0.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x14ac:dyDescent="0.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x14ac:dyDescent="0.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x14ac:dyDescent="0.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x14ac:dyDescent="0.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x14ac:dyDescent="0.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x14ac:dyDescent="0.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x14ac:dyDescent="0.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x14ac:dyDescent="0.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x14ac:dyDescent="0.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x14ac:dyDescent="0.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x14ac:dyDescent="0.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x14ac:dyDescent="0.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x14ac:dyDescent="0.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x14ac:dyDescent="0.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x14ac:dyDescent="0.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x14ac:dyDescent="0.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x14ac:dyDescent="0.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x14ac:dyDescent="0.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x14ac:dyDescent="0.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x14ac:dyDescent="0.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x14ac:dyDescent="0.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x14ac:dyDescent="0.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x14ac:dyDescent="0.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x14ac:dyDescent="0.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x14ac:dyDescent="0.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x14ac:dyDescent="0.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x14ac:dyDescent="0.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x14ac:dyDescent="0.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x14ac:dyDescent="0.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x14ac:dyDescent="0.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x14ac:dyDescent="0.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x14ac:dyDescent="0.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x14ac:dyDescent="0.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x14ac:dyDescent="0.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x14ac:dyDescent="0.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x14ac:dyDescent="0.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x14ac:dyDescent="0.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x14ac:dyDescent="0.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x14ac:dyDescent="0.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x14ac:dyDescent="0.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x14ac:dyDescent="0.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x14ac:dyDescent="0.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x14ac:dyDescent="0.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x14ac:dyDescent="0.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x14ac:dyDescent="0.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x14ac:dyDescent="0.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x14ac:dyDescent="0.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x14ac:dyDescent="0.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x14ac:dyDescent="0.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x14ac:dyDescent="0.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x14ac:dyDescent="0.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x14ac:dyDescent="0.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x14ac:dyDescent="0.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x14ac:dyDescent="0.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x14ac:dyDescent="0.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x14ac:dyDescent="0.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x14ac:dyDescent="0.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x14ac:dyDescent="0.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x14ac:dyDescent="0.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x14ac:dyDescent="0.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x14ac:dyDescent="0.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x14ac:dyDescent="0.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x14ac:dyDescent="0.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x14ac:dyDescent="0.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x14ac:dyDescent="0.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x14ac:dyDescent="0.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x14ac:dyDescent="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x14ac:dyDescent="0.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x14ac:dyDescent="0.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x14ac:dyDescent="0.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x14ac:dyDescent="0.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x14ac:dyDescent="0.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x14ac:dyDescent="0.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x14ac:dyDescent="0.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x14ac:dyDescent="0.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x14ac:dyDescent="0.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x14ac:dyDescent="0.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x14ac:dyDescent="0.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x14ac:dyDescent="0.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x14ac:dyDescent="0.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x14ac:dyDescent="0.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x14ac:dyDescent="0.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x14ac:dyDescent="0.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x14ac:dyDescent="0.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x14ac:dyDescent="0.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x14ac:dyDescent="0.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x14ac:dyDescent="0.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x14ac:dyDescent="0.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x14ac:dyDescent="0.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x14ac:dyDescent="0.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x14ac:dyDescent="0.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x14ac:dyDescent="0.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x14ac:dyDescent="0.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x14ac:dyDescent="0.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x14ac:dyDescent="0.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x14ac:dyDescent="0.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x14ac:dyDescent="0.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x14ac:dyDescent="0.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x14ac:dyDescent="0.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x14ac:dyDescent="0.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x14ac:dyDescent="0.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x14ac:dyDescent="0.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x14ac:dyDescent="0.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x14ac:dyDescent="0.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x14ac:dyDescent="0.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x14ac:dyDescent="0.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x14ac:dyDescent="0.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x14ac:dyDescent="0.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x14ac:dyDescent="0.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x14ac:dyDescent="0.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x14ac:dyDescent="0.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x14ac:dyDescent="0.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x14ac:dyDescent="0.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x14ac:dyDescent="0.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x14ac:dyDescent="0.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x14ac:dyDescent="0.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x14ac:dyDescent="0.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x14ac:dyDescent="0.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x14ac:dyDescent="0.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x14ac:dyDescent="0.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x14ac:dyDescent="0.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x14ac:dyDescent="0.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x14ac:dyDescent="0.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x14ac:dyDescent="0.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x14ac:dyDescent="0.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x14ac:dyDescent="0.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x14ac:dyDescent="0.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x14ac:dyDescent="0.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x14ac:dyDescent="0.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x14ac:dyDescent="0.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x14ac:dyDescent="0.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x14ac:dyDescent="0.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x14ac:dyDescent="0.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x14ac:dyDescent="0.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x14ac:dyDescent="0.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x14ac:dyDescent="0.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x14ac:dyDescent="0.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x14ac:dyDescent="0.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x14ac:dyDescent="0.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x14ac:dyDescent="0.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x14ac:dyDescent="0.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x14ac:dyDescent="0.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x14ac:dyDescent="0.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x14ac:dyDescent="0.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x14ac:dyDescent="0.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x14ac:dyDescent="0.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x14ac:dyDescent="0.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x14ac:dyDescent="0.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x14ac:dyDescent="0.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x14ac:dyDescent="0.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x14ac:dyDescent="0.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x14ac:dyDescent="0.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x14ac:dyDescent="0.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x14ac:dyDescent="0.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x14ac:dyDescent="0.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x14ac:dyDescent="0.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x14ac:dyDescent="0.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x14ac:dyDescent="0.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x14ac:dyDescent="0.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x14ac:dyDescent="0.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x14ac:dyDescent="0.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x14ac:dyDescent="0.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x14ac:dyDescent="0.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x14ac:dyDescent="0.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x14ac:dyDescent="0.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x14ac:dyDescent="0.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x14ac:dyDescent="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x14ac:dyDescent="0.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x14ac:dyDescent="0.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x14ac:dyDescent="0.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x14ac:dyDescent="0.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x14ac:dyDescent="0.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x14ac:dyDescent="0.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x14ac:dyDescent="0.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x14ac:dyDescent="0.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x14ac:dyDescent="0.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x14ac:dyDescent="0.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x14ac:dyDescent="0.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x14ac:dyDescent="0.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x14ac:dyDescent="0.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x14ac:dyDescent="0.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x14ac:dyDescent="0.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x14ac:dyDescent="0.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x14ac:dyDescent="0.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x14ac:dyDescent="0.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x14ac:dyDescent="0.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x14ac:dyDescent="0.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x14ac:dyDescent="0.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x14ac:dyDescent="0.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x14ac:dyDescent="0.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x14ac:dyDescent="0.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x14ac:dyDescent="0.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x14ac:dyDescent="0.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x14ac:dyDescent="0.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x14ac:dyDescent="0.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x14ac:dyDescent="0.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x14ac:dyDescent="0.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x14ac:dyDescent="0.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x14ac:dyDescent="0.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x14ac:dyDescent="0.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x14ac:dyDescent="0.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x14ac:dyDescent="0.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x14ac:dyDescent="0.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x14ac:dyDescent="0.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x14ac:dyDescent="0.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x14ac:dyDescent="0.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x14ac:dyDescent="0.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x14ac:dyDescent="0.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x14ac:dyDescent="0.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x14ac:dyDescent="0.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x14ac:dyDescent="0.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x14ac:dyDescent="0.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x14ac:dyDescent="0.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x14ac:dyDescent="0.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x14ac:dyDescent="0.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x14ac:dyDescent="0.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x14ac:dyDescent="0.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x14ac:dyDescent="0.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x14ac:dyDescent="0.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x14ac:dyDescent="0.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x14ac:dyDescent="0.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x14ac:dyDescent="0.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x14ac:dyDescent="0.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x14ac:dyDescent="0.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x14ac:dyDescent="0.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x14ac:dyDescent="0.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x14ac:dyDescent="0.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x14ac:dyDescent="0.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x14ac:dyDescent="0.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x14ac:dyDescent="0.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x14ac:dyDescent="0.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x14ac:dyDescent="0.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x14ac:dyDescent="0.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x14ac:dyDescent="0.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x14ac:dyDescent="0.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x14ac:dyDescent="0.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x14ac:dyDescent="0.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x14ac:dyDescent="0.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x14ac:dyDescent="0.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x14ac:dyDescent="0.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x14ac:dyDescent="0.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x14ac:dyDescent="0.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x14ac:dyDescent="0.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x14ac:dyDescent="0.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x14ac:dyDescent="0.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x14ac:dyDescent="0.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x14ac:dyDescent="0.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x14ac:dyDescent="0.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x14ac:dyDescent="0.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x14ac:dyDescent="0.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x14ac:dyDescent="0.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x14ac:dyDescent="0.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ustomHeight="1" x14ac:dyDescent="0.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ustomHeight="1" x14ac:dyDescent="0.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ustomHeight="1" x14ac:dyDescent="0.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ustomHeight="1" x14ac:dyDescent="0.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ustomHeight="1" x14ac:dyDescent="0.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ustomHeight="1" x14ac:dyDescent="0.3">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ustomHeight="1" x14ac:dyDescent="0.3">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ustomHeight="1" x14ac:dyDescent="0.3">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ustomHeight="1" x14ac:dyDescent="0.3">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ustomHeight="1" x14ac:dyDescent="0.3">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ustomHeight="1" x14ac:dyDescent="0.3">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ustomHeight="1" x14ac:dyDescent="0.3">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2.75" customHeight="1" x14ac:dyDescent="0.3">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2.75" customHeight="1" x14ac:dyDescent="0.3">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ht="12.75" customHeight="1" x14ac:dyDescent="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ht="12.75" customHeight="1" x14ac:dyDescent="0.3">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ht="12.75" customHeight="1" x14ac:dyDescent="0.3">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ht="12.75" customHeight="1" x14ac:dyDescent="0.3">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ht="12.75" customHeight="1" x14ac:dyDescent="0.3">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ht="12.75" customHeight="1" x14ac:dyDescent="0.3">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spans="1:26" ht="12.75" customHeight="1" x14ac:dyDescent="0.3">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sheetData>
  <mergeCells count="13">
    <mergeCell ref="A69:J69"/>
    <mergeCell ref="A1:E1"/>
    <mergeCell ref="A2:K2"/>
    <mergeCell ref="A4:J4"/>
    <mergeCell ref="A6:Z6"/>
    <mergeCell ref="A26:K26"/>
    <mergeCell ref="A28:Z28"/>
    <mergeCell ref="A46:J46"/>
    <mergeCell ref="A47:J47"/>
    <mergeCell ref="A48:J48"/>
    <mergeCell ref="A66:J66"/>
    <mergeCell ref="A67:J67"/>
    <mergeCell ref="A68:J68"/>
  </mergeCells>
  <phoneticPr fontId="39" type="noConversion"/>
  <conditionalFormatting sqref="C71:N86">
    <cfRule type="cellIs" dxfId="0" priority="1" operator="greaterThan">
      <formula>0.05</formula>
    </cfRule>
  </conditionalFormatting>
  <pageMargins left="0.7" right="0.7" top="0.75" bottom="0.75" header="0" footer="0"/>
  <pageSetup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sheetPr>
  <dimension ref="A1:Z1022"/>
  <sheetViews>
    <sheetView showGridLines="0" tabSelected="1" topLeftCell="A79" workbookViewId="0">
      <selection activeCell="D100" sqref="D100"/>
    </sheetView>
  </sheetViews>
  <sheetFormatPr defaultColWidth="14.44140625" defaultRowHeight="15" customHeight="1" x14ac:dyDescent="0.3"/>
  <cols>
    <col min="1" max="1" width="68.88671875" customWidth="1"/>
    <col min="2" max="2" width="15.44140625" customWidth="1"/>
    <col min="3" max="5" width="18.109375" bestFit="1" customWidth="1"/>
    <col min="6" max="14" width="13.5546875" customWidth="1"/>
    <col min="15" max="26" width="8.6640625" customWidth="1"/>
  </cols>
  <sheetData>
    <row r="1" spans="1:26" ht="27.75" customHeight="1" x14ac:dyDescent="0.3">
      <c r="A1" s="240" t="s">
        <v>103</v>
      </c>
      <c r="B1" s="241"/>
      <c r="C1" s="241"/>
      <c r="D1" s="241"/>
      <c r="E1" s="241"/>
      <c r="F1" s="241"/>
      <c r="G1" s="241"/>
      <c r="H1" s="241"/>
      <c r="I1" s="241"/>
      <c r="J1" s="241"/>
      <c r="K1" s="242"/>
      <c r="L1" s="30"/>
      <c r="M1" s="30"/>
      <c r="N1" s="30"/>
      <c r="O1" s="30"/>
      <c r="P1" s="30"/>
      <c r="Q1" s="30"/>
      <c r="R1" s="30"/>
      <c r="S1" s="30"/>
      <c r="T1" s="30"/>
      <c r="U1" s="30"/>
      <c r="V1" s="30"/>
      <c r="W1" s="30"/>
      <c r="X1" s="30"/>
      <c r="Y1" s="30"/>
      <c r="Z1" s="30"/>
    </row>
    <row r="2" spans="1:26" ht="36.75" customHeight="1" x14ac:dyDescent="0.3">
      <c r="A2" s="243"/>
      <c r="B2" s="244"/>
      <c r="C2" s="244"/>
      <c r="D2" s="244"/>
      <c r="E2" s="244"/>
      <c r="F2" s="244"/>
      <c r="G2" s="244"/>
      <c r="H2" s="244"/>
      <c r="I2" s="244"/>
      <c r="J2" s="244"/>
      <c r="K2" s="245"/>
      <c r="L2" s="30"/>
      <c r="M2" s="30"/>
      <c r="N2" s="30"/>
      <c r="O2" s="30"/>
      <c r="P2" s="30"/>
      <c r="Q2" s="30"/>
      <c r="R2" s="30"/>
      <c r="S2" s="30"/>
      <c r="T2" s="30"/>
      <c r="U2" s="30"/>
      <c r="V2" s="30"/>
      <c r="W2" s="30"/>
      <c r="X2" s="30"/>
      <c r="Y2" s="30"/>
      <c r="Z2" s="30"/>
    </row>
    <row r="3" spans="1:26" ht="13.5" customHeight="1" x14ac:dyDescent="0.3">
      <c r="A3" s="5" t="s">
        <v>104</v>
      </c>
      <c r="B3" s="5"/>
      <c r="C3" s="100"/>
      <c r="D3" s="100"/>
      <c r="E3" s="100"/>
      <c r="F3" s="100"/>
      <c r="G3" s="6"/>
      <c r="H3" s="6"/>
      <c r="I3" s="6"/>
      <c r="J3" s="6"/>
      <c r="K3" s="6"/>
      <c r="L3" s="6"/>
      <c r="M3" s="6"/>
      <c r="N3" s="6"/>
      <c r="O3" s="6"/>
      <c r="P3" s="6"/>
      <c r="Q3" s="6"/>
      <c r="R3" s="6"/>
      <c r="S3" s="6"/>
      <c r="T3" s="6"/>
      <c r="U3" s="6"/>
      <c r="V3" s="6"/>
      <c r="W3" s="6"/>
      <c r="X3" s="6"/>
      <c r="Y3" s="6"/>
      <c r="Z3" s="6"/>
    </row>
    <row r="4" spans="1:26" ht="13.5" customHeight="1" x14ac:dyDescent="0.3">
      <c r="A4" s="6" t="s">
        <v>106</v>
      </c>
      <c r="B4" s="6"/>
      <c r="C4" s="100"/>
      <c r="D4" s="100"/>
      <c r="E4" s="100"/>
      <c r="F4" s="100"/>
      <c r="G4" s="6"/>
      <c r="H4" s="6"/>
      <c r="I4" s="6"/>
      <c r="J4" s="6"/>
      <c r="K4" s="6"/>
      <c r="L4" s="6"/>
      <c r="M4" s="6"/>
      <c r="N4" s="6"/>
      <c r="O4" s="6"/>
      <c r="P4" s="6"/>
      <c r="Q4" s="6"/>
      <c r="R4" s="6"/>
      <c r="S4" s="6"/>
      <c r="T4" s="6"/>
      <c r="U4" s="6"/>
      <c r="V4" s="6"/>
      <c r="W4" s="6"/>
      <c r="X4" s="6"/>
      <c r="Y4" s="6"/>
      <c r="Z4" s="6"/>
    </row>
    <row r="5" spans="1:26" ht="41.25" customHeight="1" x14ac:dyDescent="0.3">
      <c r="A5" s="246" t="s">
        <v>107</v>
      </c>
      <c r="B5" s="220"/>
      <c r="C5" s="220"/>
      <c r="D5" s="220"/>
      <c r="E5" s="220"/>
      <c r="F5" s="220"/>
      <c r="G5" s="220"/>
      <c r="H5" s="220"/>
      <c r="I5" s="220"/>
      <c r="J5" s="220"/>
      <c r="K5" s="220"/>
      <c r="L5" s="221"/>
      <c r="M5" s="3"/>
      <c r="N5" s="3"/>
      <c r="O5" s="3"/>
      <c r="P5" s="3"/>
      <c r="Q5" s="3"/>
      <c r="R5" s="3"/>
      <c r="S5" s="3"/>
      <c r="T5" s="3"/>
      <c r="U5" s="3"/>
      <c r="V5" s="3"/>
      <c r="W5" s="3"/>
      <c r="X5" s="3"/>
      <c r="Y5" s="3"/>
      <c r="Z5" s="3"/>
    </row>
    <row r="6" spans="1:26" ht="13.5" customHeight="1" x14ac:dyDescent="0.3">
      <c r="A6" s="5" t="s">
        <v>108</v>
      </c>
      <c r="B6" s="5"/>
      <c r="C6" s="100"/>
      <c r="D6" s="100"/>
      <c r="E6" s="100"/>
      <c r="F6" s="100"/>
      <c r="G6" s="6"/>
      <c r="H6" s="6"/>
      <c r="I6" s="6"/>
      <c r="J6" s="6"/>
      <c r="K6" s="6"/>
      <c r="L6" s="6"/>
      <c r="M6" s="6"/>
      <c r="N6" s="6"/>
      <c r="O6" s="6"/>
      <c r="P6" s="6"/>
      <c r="Q6" s="6"/>
      <c r="R6" s="6"/>
      <c r="S6" s="6"/>
      <c r="T6" s="6"/>
      <c r="U6" s="6"/>
      <c r="V6" s="6"/>
      <c r="W6" s="6"/>
      <c r="X6" s="6"/>
      <c r="Y6" s="6"/>
      <c r="Z6" s="6"/>
    </row>
    <row r="7" spans="1:26" ht="13.5" customHeight="1" x14ac:dyDescent="0.3">
      <c r="A7" s="1" t="s">
        <v>109</v>
      </c>
      <c r="B7" s="1" t="s">
        <v>110</v>
      </c>
      <c r="C7" s="102" t="s">
        <v>25</v>
      </c>
      <c r="D7" s="102" t="s">
        <v>26</v>
      </c>
      <c r="E7" s="102" t="s">
        <v>28</v>
      </c>
      <c r="F7" s="102" t="s">
        <v>29</v>
      </c>
      <c r="G7" s="102" t="s">
        <v>30</v>
      </c>
      <c r="H7" s="102" t="s">
        <v>31</v>
      </c>
      <c r="I7" s="102" t="s">
        <v>32</v>
      </c>
      <c r="J7" s="102" t="s">
        <v>33</v>
      </c>
      <c r="K7" s="102" t="s">
        <v>34</v>
      </c>
      <c r="L7" s="102" t="s">
        <v>35</v>
      </c>
      <c r="M7" s="102" t="s">
        <v>36</v>
      </c>
      <c r="N7" s="102" t="s">
        <v>37</v>
      </c>
      <c r="O7" s="3"/>
      <c r="P7" s="3"/>
      <c r="Q7" s="3"/>
      <c r="R7" s="3"/>
      <c r="S7" s="3"/>
      <c r="T7" s="3"/>
      <c r="U7" s="3"/>
      <c r="V7" s="3"/>
      <c r="W7" s="3"/>
      <c r="X7" s="3"/>
      <c r="Y7" s="3"/>
      <c r="Z7" s="3"/>
    </row>
    <row r="8" spans="1:26" ht="13.5" customHeight="1" x14ac:dyDescent="0.3">
      <c r="A8" s="103" t="s">
        <v>111</v>
      </c>
      <c r="B8" s="103" t="s">
        <v>112</v>
      </c>
      <c r="C8" s="218">
        <f ca="1">SUMIFS('Variance Analysis'!C30:C33,'Variance Analysis'!B30:B33,'Variance Analysis'!B33)</f>
        <v>3355241.0299999896</v>
      </c>
      <c r="D8" s="218">
        <f ca="1">SUMIFS('Variance Analysis'!D30:D33,'Variance Analysis'!C30:C33,'Variance Analysis'!C33)</f>
        <v>4635971.09</v>
      </c>
      <c r="E8" s="218">
        <f ca="1">SUMIFS('Variance Analysis'!E30:E33,'Variance Analysis'!D30:D33,'Variance Analysis'!D33)</f>
        <v>3629534.96999999</v>
      </c>
      <c r="F8" s="218">
        <f ca="1">SUMIFS('Variance Analysis'!F30:F33,'Variance Analysis'!E30:E33,'Variance Analysis'!E33)</f>
        <v>3445023.51</v>
      </c>
      <c r="G8" s="218">
        <f ca="1">SUMIFS('Variance Analysis'!G30:G33,'Variance Analysis'!F30:F33,'Variance Analysis'!F33)</f>
        <v>3537886.1</v>
      </c>
      <c r="H8" s="218">
        <f ca="1">SUMIFS('Variance Analysis'!H30:H33,'Variance Analysis'!G30:G33,'Variance Analysis'!G33)</f>
        <v>3402717.4</v>
      </c>
      <c r="I8" s="218">
        <f ca="1">SUMIFS('Variance Analysis'!I30:I33,'Variance Analysis'!H30:H33,'Variance Analysis'!H33)</f>
        <v>4274662.879999999</v>
      </c>
      <c r="J8" s="218">
        <f ca="1">SUMIFS('Variance Analysis'!J30:J33,'Variance Analysis'!I30:I33,'Variance Analysis'!I33)</f>
        <v>3598813.38</v>
      </c>
      <c r="K8" s="218">
        <f ca="1">SUMIFS('Variance Analysis'!K30:K33,'Variance Analysis'!J30:J33,'Variance Analysis'!J33)</f>
        <v>3590616.16</v>
      </c>
      <c r="L8" s="218">
        <f ca="1">SUMIFS('Variance Analysis'!L30:L33,'Variance Analysis'!K30:K33,'Variance Analysis'!K33)</f>
        <v>3598415.73</v>
      </c>
      <c r="M8" s="218">
        <f ca="1">SUMIFS('Variance Analysis'!M30:M33,'Variance Analysis'!L30:L33,'Variance Analysis'!L33)</f>
        <v>3821108.75</v>
      </c>
      <c r="N8" s="218">
        <f ca="1">SUMIFS('Variance Analysis'!N30:N33,'Variance Analysis'!M30:M33,'Variance Analysis'!M33)</f>
        <v>4356345.83</v>
      </c>
      <c r="O8" s="3"/>
      <c r="P8" s="3"/>
      <c r="Q8" s="3"/>
      <c r="R8" s="3"/>
      <c r="S8" s="3"/>
      <c r="T8" s="3"/>
      <c r="U8" s="3"/>
      <c r="V8" s="3"/>
      <c r="W8" s="3"/>
      <c r="X8" s="3"/>
      <c r="Y8" s="3"/>
      <c r="Z8" s="3"/>
    </row>
    <row r="9" spans="1:26" ht="13.5" customHeight="1" x14ac:dyDescent="0.3">
      <c r="A9" s="103" t="s">
        <v>113</v>
      </c>
      <c r="B9" s="103" t="s">
        <v>112</v>
      </c>
      <c r="C9" s="218">
        <f ca="1">SUMIFS('Variance Analysis'!C30:C33,'Variance Analysis'!B30:B33,'Variance Analysis'!B31)</f>
        <v>35500.949999999997</v>
      </c>
      <c r="D9" s="218">
        <f ca="1">SUMIFS('Variance Analysis'!D30:D33,'Variance Analysis'!C30:C33,'Variance Analysis'!C31)</f>
        <v>24210.95</v>
      </c>
      <c r="E9" s="218">
        <f ca="1">SUMIFS('Variance Analysis'!E30:E33,'Variance Analysis'!D30:D33,'Variance Analysis'!D31)</f>
        <v>41241.32</v>
      </c>
      <c r="F9" s="218">
        <f ca="1">SUMIFS('Variance Analysis'!F30:F33,'Variance Analysis'!E30:E33,'Variance Analysis'!E31)</f>
        <v>26123</v>
      </c>
      <c r="G9" s="218">
        <f ca="1">SUMIFS('Variance Analysis'!G30:G33,'Variance Analysis'!F30:F33,'Variance Analysis'!F31)</f>
        <v>32233</v>
      </c>
      <c r="H9" s="218">
        <f ca="1">SUMIFS('Variance Analysis'!H30:H33,'Variance Analysis'!G30:G33,'Variance Analysis'!G31)</f>
        <v>31527</v>
      </c>
      <c r="I9" s="218">
        <f ca="1">SUMIFS('Variance Analysis'!I30:I33,'Variance Analysis'!H30:H33,'Variance Analysis'!H31)</f>
        <v>32471</v>
      </c>
      <c r="J9" s="218">
        <f ca="1">SUMIFS('Variance Analysis'!J30:J33,'Variance Analysis'!I30:I33,'Variance Analysis'!I31)</f>
        <v>35288</v>
      </c>
      <c r="K9" s="218">
        <f ca="1">SUMIFS('Variance Analysis'!K30:K33,'Variance Analysis'!J30:J33,'Variance Analysis'!J31)</f>
        <v>27349</v>
      </c>
      <c r="L9" s="218">
        <f ca="1">SUMIFS('Variance Analysis'!L30:L33,'Variance Analysis'!K30:K33,'Variance Analysis'!K31)</f>
        <v>27343</v>
      </c>
      <c r="M9" s="218">
        <f ca="1">SUMIFS('Variance Analysis'!M30:M33,'Variance Analysis'!L30:L33,'Variance Analysis'!L31)</f>
        <v>28172</v>
      </c>
      <c r="N9" s="218">
        <f ca="1">SUMIFS('Variance Analysis'!N30:N33,'Variance Analysis'!M30:M33,'Variance Analysis'!M31)</f>
        <v>33589</v>
      </c>
      <c r="O9" s="3"/>
      <c r="P9" s="3"/>
      <c r="Q9" s="3"/>
      <c r="R9" s="3"/>
      <c r="S9" s="3"/>
      <c r="T9" s="3"/>
      <c r="U9" s="3"/>
      <c r="V9" s="3"/>
      <c r="W9" s="3"/>
      <c r="X9" s="3"/>
      <c r="Y9" s="3"/>
      <c r="Z9" s="3"/>
    </row>
    <row r="10" spans="1:26" ht="13.5" customHeight="1" x14ac:dyDescent="0.3">
      <c r="A10" s="103" t="s">
        <v>114</v>
      </c>
      <c r="B10" s="103" t="s">
        <v>112</v>
      </c>
      <c r="C10" s="218">
        <f ca="1">SUMIFS('Variance Analysis'!C30:C33,'Variance Analysis'!B30:B33,'Variance Analysis'!B32)</f>
        <v>19203.259999999998</v>
      </c>
      <c r="D10" s="218">
        <f ca="1">SUMIFS('Variance Analysis'!D30:D33,'Variance Analysis'!C30:C33,'Variance Analysis'!C32)</f>
        <v>31298.22</v>
      </c>
      <c r="E10" s="218">
        <f ca="1">SUMIFS('Variance Analysis'!E30:E33,'Variance Analysis'!D30:D33,'Variance Analysis'!D32)</f>
        <v>21242.74</v>
      </c>
      <c r="F10" s="218">
        <f ca="1">SUMIFS('Variance Analysis'!F30:F33,'Variance Analysis'!E30:E33,'Variance Analysis'!E32)</f>
        <v>25800</v>
      </c>
      <c r="G10" s="218">
        <f ca="1">SUMIFS('Variance Analysis'!G30:G33,'Variance Analysis'!F30:F33,'Variance Analysis'!F32)</f>
        <v>28652</v>
      </c>
      <c r="H10" s="218">
        <f ca="1">SUMIFS('Variance Analysis'!H30:H33,'Variance Analysis'!G30:G33,'Variance Analysis'!G32)</f>
        <v>31034</v>
      </c>
      <c r="I10" s="218">
        <f ca="1">SUMIFS('Variance Analysis'!I30:I33,'Variance Analysis'!H30:H33,'Variance Analysis'!H32)</f>
        <v>29518</v>
      </c>
      <c r="J10" s="218">
        <f ca="1">SUMIFS('Variance Analysis'!J30:J33,'Variance Analysis'!I30:I33,'Variance Analysis'!I32)</f>
        <v>28654</v>
      </c>
      <c r="K10" s="218">
        <f ca="1">SUMIFS('Variance Analysis'!K30:K33,'Variance Analysis'!J30:J33,'Variance Analysis'!J32)</f>
        <v>21938</v>
      </c>
      <c r="L10" s="218">
        <f ca="1">SUMIFS('Variance Analysis'!L30:L33,'Variance Analysis'!K30:K33,'Variance Analysis'!K32)</f>
        <v>30933</v>
      </c>
      <c r="M10" s="218">
        <f ca="1">SUMIFS('Variance Analysis'!M30:M33,'Variance Analysis'!L30:L33,'Variance Analysis'!L32)</f>
        <v>27132</v>
      </c>
      <c r="N10" s="218">
        <f ca="1">SUMIFS('Variance Analysis'!N30:N33,'Variance Analysis'!M30:M33,'Variance Analysis'!M32)</f>
        <v>29759</v>
      </c>
      <c r="O10" s="3"/>
      <c r="P10" s="3"/>
      <c r="Q10" s="3"/>
      <c r="R10" s="3"/>
      <c r="S10" s="3"/>
      <c r="T10" s="3"/>
      <c r="U10" s="3"/>
      <c r="V10" s="3"/>
      <c r="W10" s="3"/>
      <c r="X10" s="3"/>
      <c r="Y10" s="3"/>
      <c r="Z10" s="3"/>
    </row>
    <row r="11" spans="1:26" ht="13.5" customHeight="1" x14ac:dyDescent="0.3">
      <c r="A11" s="103" t="s">
        <v>39</v>
      </c>
      <c r="B11" s="103" t="s">
        <v>115</v>
      </c>
      <c r="C11" s="105">
        <f ca="1">OFFSET('Water Production Actuals'!B2,0,0)/1000</f>
        <v>0.181933291</v>
      </c>
      <c r="D11" s="105">
        <f ca="1">OFFSET('Water Production Actuals'!C2,0,0)/1000</f>
        <v>0.187443943</v>
      </c>
      <c r="E11" s="105">
        <f ca="1">OFFSET('Water Production Actuals'!D2,0,0)/1000</f>
        <v>0.18477365699999998</v>
      </c>
      <c r="F11" s="105">
        <f ca="1">OFFSET('Water Production Actuals'!E2,0,0)/1000</f>
        <v>0.191541093</v>
      </c>
      <c r="G11" s="105">
        <f ca="1">OFFSET('Water Production Actuals'!F2,0,0)/1000</f>
        <v>9.8096061999999998E-2</v>
      </c>
      <c r="H11" s="105">
        <f ca="1">OFFSET('Water Production Actuals'!G2,0,0)/1000</f>
        <v>0.18530685299999999</v>
      </c>
      <c r="I11" s="105">
        <f ca="1">OFFSET('Water Production Actuals'!H2,0,0)/1000</f>
        <v>0.186901439</v>
      </c>
      <c r="J11" s="105">
        <f ca="1">OFFSET('Water Production Actuals'!I2,0,0)/1000</f>
        <v>0.15858676500000002</v>
      </c>
      <c r="K11" s="105">
        <f ca="1">OFFSET('Water Production Actuals'!J2,0,0)/1000</f>
        <v>0.19140367599999999</v>
      </c>
      <c r="L11" s="105">
        <f ca="1">OFFSET('Water Production Actuals'!K2,0,0)/1000</f>
        <v>0.171057864</v>
      </c>
      <c r="M11" s="105">
        <f ca="1">OFFSET('Water Production Actuals'!L2,0,0)/1000</f>
        <v>0.16928699900000002</v>
      </c>
      <c r="N11" s="105">
        <f ca="1">OFFSET('Water Production Actuals'!M2,0,0)/1000</f>
        <v>0.14250871699999998</v>
      </c>
      <c r="O11" s="3"/>
      <c r="P11" s="3"/>
      <c r="Q11" s="3"/>
      <c r="R11" s="3"/>
      <c r="S11" s="3"/>
      <c r="T11" s="3"/>
      <c r="U11" s="3"/>
      <c r="V11" s="3"/>
      <c r="W11" s="3"/>
      <c r="X11" s="3"/>
      <c r="Y11" s="3"/>
      <c r="Z11" s="3"/>
    </row>
    <row r="12" spans="1:26" ht="13.5" customHeight="1" x14ac:dyDescent="0.3">
      <c r="A12" s="106" t="s">
        <v>116</v>
      </c>
      <c r="B12" s="107" t="s">
        <v>117</v>
      </c>
      <c r="C12" s="216">
        <f ca="1">SUM($C$8:C10)/(SUM($C$11:C11)*1000)</f>
        <v>18742.832723231448</v>
      </c>
      <c r="D12" s="216">
        <f t="shared" ref="D12:N12" ca="1" si="0">SUM($C$8:D10)/(SUM($C$11:D11)*1000)</f>
        <v>21932.660581891709</v>
      </c>
      <c r="E12" s="216">
        <f t="shared" ca="1" si="0"/>
        <v>21282.009505963208</v>
      </c>
      <c r="F12" s="216">
        <f t="shared" ca="1" si="0"/>
        <v>20504.96903289761</v>
      </c>
      <c r="G12" s="216">
        <f t="shared" ca="1" si="0"/>
        <v>22386.145702756236</v>
      </c>
      <c r="H12" s="216">
        <f t="shared" ca="1" si="0"/>
        <v>21722.428671760405</v>
      </c>
      <c r="I12" s="216">
        <f t="shared" ca="1" si="0"/>
        <v>21949.977632251695</v>
      </c>
      <c r="J12" s="216">
        <f t="shared" ca="1" si="0"/>
        <v>22082.220953941098</v>
      </c>
      <c r="K12" s="216">
        <f t="shared" ca="1" si="0"/>
        <v>21707.559358647672</v>
      </c>
      <c r="L12" s="216">
        <f t="shared" ca="1" si="0"/>
        <v>21675.000030497191</v>
      </c>
      <c r="M12" s="216">
        <f t="shared" ca="1" si="0"/>
        <v>21783.646940063736</v>
      </c>
      <c r="N12" s="216">
        <f t="shared" ca="1" si="0"/>
        <v>22425.636564688532</v>
      </c>
      <c r="O12" s="3"/>
      <c r="P12" s="3"/>
      <c r="Q12" s="3"/>
      <c r="R12" s="3"/>
      <c r="S12" s="3"/>
      <c r="T12" s="3"/>
      <c r="U12" s="3"/>
      <c r="V12" s="3"/>
      <c r="W12" s="3"/>
      <c r="X12" s="3"/>
      <c r="Y12" s="3"/>
      <c r="Z12" s="3"/>
    </row>
    <row r="13" spans="1:26" ht="13.5" customHeight="1" x14ac:dyDescent="0.3">
      <c r="A13" s="1"/>
      <c r="B13" s="3"/>
      <c r="C13" s="109"/>
      <c r="D13" s="109"/>
      <c r="E13" s="109"/>
      <c r="F13" s="109"/>
      <c r="G13" s="109"/>
      <c r="H13" s="109"/>
      <c r="I13" s="109"/>
      <c r="J13" s="109"/>
      <c r="K13" s="109"/>
      <c r="L13" s="109"/>
      <c r="M13" s="109"/>
      <c r="N13" s="109"/>
      <c r="O13" s="3"/>
      <c r="P13" s="3"/>
      <c r="Q13" s="3"/>
      <c r="R13" s="3"/>
      <c r="S13" s="3"/>
      <c r="T13" s="3"/>
      <c r="U13" s="3"/>
      <c r="V13" s="3"/>
      <c r="W13" s="3"/>
      <c r="X13" s="3"/>
      <c r="Y13" s="3"/>
      <c r="Z13" s="3"/>
    </row>
    <row r="14" spans="1:26" ht="13.5" customHeight="1" x14ac:dyDescent="0.3">
      <c r="A14" s="5" t="s">
        <v>118</v>
      </c>
      <c r="B14" s="5"/>
      <c r="C14" s="100"/>
      <c r="D14" s="100"/>
      <c r="E14" s="100"/>
      <c r="F14" s="100"/>
      <c r="G14" s="6"/>
      <c r="H14" s="6"/>
      <c r="I14" s="6"/>
      <c r="J14" s="6"/>
      <c r="K14" s="6"/>
      <c r="L14" s="6"/>
      <c r="M14" s="6"/>
      <c r="N14" s="6"/>
      <c r="O14" s="6"/>
      <c r="P14" s="6"/>
      <c r="Q14" s="6"/>
      <c r="R14" s="6"/>
      <c r="S14" s="6"/>
      <c r="T14" s="6"/>
      <c r="U14" s="6"/>
      <c r="V14" s="6"/>
      <c r="W14" s="6"/>
      <c r="X14" s="6"/>
      <c r="Y14" s="6"/>
      <c r="Z14" s="6"/>
    </row>
    <row r="15" spans="1:26" ht="13.5" customHeight="1" x14ac:dyDescent="0.3">
      <c r="A15" s="5" t="s">
        <v>109</v>
      </c>
      <c r="B15" s="5" t="s">
        <v>110</v>
      </c>
      <c r="C15" s="22" t="s">
        <v>25</v>
      </c>
      <c r="D15" s="22" t="s">
        <v>26</v>
      </c>
      <c r="E15" s="22" t="s">
        <v>28</v>
      </c>
      <c r="F15" s="22" t="s">
        <v>29</v>
      </c>
      <c r="G15" s="22" t="s">
        <v>30</v>
      </c>
      <c r="H15" s="22" t="s">
        <v>31</v>
      </c>
      <c r="I15" s="22" t="s">
        <v>32</v>
      </c>
      <c r="J15" s="22" t="s">
        <v>33</v>
      </c>
      <c r="K15" s="22" t="s">
        <v>34</v>
      </c>
      <c r="L15" s="22" t="s">
        <v>35</v>
      </c>
      <c r="M15" s="22" t="s">
        <v>36</v>
      </c>
      <c r="N15" s="22" t="s">
        <v>37</v>
      </c>
      <c r="O15" s="6"/>
      <c r="P15" s="6"/>
      <c r="Q15" s="6"/>
      <c r="R15" s="6"/>
      <c r="S15" s="6"/>
      <c r="T15" s="6"/>
      <c r="U15" s="6"/>
      <c r="V15" s="6"/>
      <c r="W15" s="6"/>
      <c r="X15" s="6"/>
      <c r="Y15" s="6"/>
      <c r="Z15" s="6"/>
    </row>
    <row r="16" spans="1:26" ht="13.5" customHeight="1" x14ac:dyDescent="0.3">
      <c r="A16" s="103" t="s">
        <v>111</v>
      </c>
      <c r="B16" s="103" t="s">
        <v>112</v>
      </c>
      <c r="C16" s="104">
        <f ca="1">SUMIFS('Variance Analysis'!C34:C37,'Variance Analysis'!B34:B37,'Variance Analysis'!B37)</f>
        <v>11222748</v>
      </c>
      <c r="D16" s="104">
        <f ca="1">SUMIFS('Variance Analysis'!D34:D37,'Variance Analysis'!C34:C37,'Variance Analysis'!C37)</f>
        <v>13248774.439999999</v>
      </c>
      <c r="E16" s="104">
        <f ca="1">SUMIFS('Variance Analysis'!E34:E37,'Variance Analysis'!D34:D37,'Variance Analysis'!D37)</f>
        <v>13866853.98</v>
      </c>
      <c r="F16" s="104">
        <f ca="1">SUMIFS('Variance Analysis'!F34:F37,'Variance Analysis'!E34:E37,'Variance Analysis'!E37)</f>
        <v>18256202.41</v>
      </c>
      <c r="G16" s="104">
        <f ca="1">SUMIFS('Variance Analysis'!G34:G37,'Variance Analysis'!F34:F37,'Variance Analysis'!F37)</f>
        <v>19894168.009999998</v>
      </c>
      <c r="H16" s="104">
        <f ca="1">SUMIFS('Variance Analysis'!H34:H37,'Variance Analysis'!G34:G37,'Variance Analysis'!G37)</f>
        <v>10085832.57</v>
      </c>
      <c r="I16" s="104">
        <f ca="1">SUMIFS('Variance Analysis'!I34:I37,'Variance Analysis'!H34:H37,'Variance Analysis'!H37)</f>
        <v>9432376.2100000009</v>
      </c>
      <c r="J16" s="104">
        <f ca="1">SUMIFS('Variance Analysis'!J34:J37,'Variance Analysis'!I34:I37,'Variance Analysis'!I37)</f>
        <v>11311550.23</v>
      </c>
      <c r="K16" s="104">
        <f ca="1">SUMIFS('Variance Analysis'!K34:K37,'Variance Analysis'!J34:J37,'Variance Analysis'!J37)</f>
        <v>9967921.0499999989</v>
      </c>
      <c r="L16" s="104">
        <f ca="1">SUMIFS('Variance Analysis'!L34:L37,'Variance Analysis'!K34:K37,'Variance Analysis'!K37)</f>
        <v>10941357.210000001</v>
      </c>
      <c r="M16" s="104">
        <f ca="1">SUMIFS('Variance Analysis'!M34:M37,'Variance Analysis'!L34:L37,'Variance Analysis'!L37)</f>
        <v>12839656.24</v>
      </c>
      <c r="N16" s="104">
        <f ca="1">SUMIFS('Variance Analysis'!N34:N37,'Variance Analysis'!M34:M37,'Variance Analysis'!M37)</f>
        <v>6549780.8499999996</v>
      </c>
      <c r="O16" s="3"/>
      <c r="P16" s="3"/>
      <c r="Q16" s="3"/>
      <c r="R16" s="3"/>
      <c r="S16" s="3"/>
      <c r="T16" s="3"/>
      <c r="U16" s="3"/>
      <c r="V16" s="3"/>
      <c r="W16" s="3"/>
      <c r="X16" s="3"/>
      <c r="Y16" s="3"/>
      <c r="Z16" s="3"/>
    </row>
    <row r="17" spans="1:26" ht="13.5" customHeight="1" x14ac:dyDescent="0.3">
      <c r="A17" s="103" t="s">
        <v>113</v>
      </c>
      <c r="B17" s="103" t="s">
        <v>112</v>
      </c>
      <c r="C17" s="104">
        <f ca="1">SUMIFS('Variance Analysis'!C34:C37,'Variance Analysis'!B34:B37,'Variance Analysis'!B35)</f>
        <v>686673.01</v>
      </c>
      <c r="D17" s="104">
        <f ca="1">SUMIFS('Variance Analysis'!D34:D37,'Variance Analysis'!C34:C37,'Variance Analysis'!C35)</f>
        <v>867081.49</v>
      </c>
      <c r="E17" s="104">
        <f ca="1">SUMIFS('Variance Analysis'!E34:E37,'Variance Analysis'!D34:D37,'Variance Analysis'!D35)</f>
        <v>6727.15</v>
      </c>
      <c r="F17" s="104">
        <f ca="1">SUMIFS('Variance Analysis'!F34:F37,'Variance Analysis'!E34:E37,'Variance Analysis'!E35)</f>
        <v>401.530000000006</v>
      </c>
      <c r="G17" s="104">
        <f ca="1">SUMIFS('Variance Analysis'!G34:G37,'Variance Analysis'!F34:F37,'Variance Analysis'!F35)</f>
        <v>144797.4</v>
      </c>
      <c r="H17" s="104">
        <f ca="1">SUMIFS('Variance Analysis'!H34:H37,'Variance Analysis'!G34:G37,'Variance Analysis'!G35)</f>
        <v>652415.07999999996</v>
      </c>
      <c r="I17" s="104">
        <f ca="1">SUMIFS('Variance Analysis'!I34:I37,'Variance Analysis'!H34:H37,'Variance Analysis'!H35)</f>
        <v>27790.66</v>
      </c>
      <c r="J17" s="104">
        <f ca="1">SUMIFS('Variance Analysis'!J34:J37,'Variance Analysis'!I34:I37,'Variance Analysis'!I35)</f>
        <v>507467.89</v>
      </c>
      <c r="K17" s="104">
        <f ca="1">SUMIFS('Variance Analysis'!K34:K37,'Variance Analysis'!J34:J37,'Variance Analysis'!J35)</f>
        <v>241353.12</v>
      </c>
      <c r="L17" s="104">
        <f ca="1">SUMIFS('Variance Analysis'!L34:L37,'Variance Analysis'!K34:K37,'Variance Analysis'!K35)</f>
        <v>95261.1</v>
      </c>
      <c r="M17" s="104">
        <f ca="1">SUMIFS('Variance Analysis'!M34:M37,'Variance Analysis'!L34:L37,'Variance Analysis'!L35)</f>
        <v>197723.18</v>
      </c>
      <c r="N17" s="104">
        <f ca="1">SUMIFS('Variance Analysis'!N34:N37,'Variance Analysis'!M34:M37,'Variance Analysis'!M35)</f>
        <v>175247.34</v>
      </c>
      <c r="O17" s="3"/>
      <c r="P17" s="3"/>
      <c r="Q17" s="3"/>
      <c r="R17" s="3"/>
      <c r="S17" s="3"/>
      <c r="T17" s="3"/>
      <c r="U17" s="3"/>
      <c r="V17" s="3"/>
      <c r="W17" s="3"/>
      <c r="X17" s="3"/>
      <c r="Y17" s="3"/>
      <c r="Z17" s="3"/>
    </row>
    <row r="18" spans="1:26" ht="13.5" customHeight="1" x14ac:dyDescent="0.3">
      <c r="A18" s="103" t="s">
        <v>114</v>
      </c>
      <c r="B18" s="103" t="s">
        <v>112</v>
      </c>
      <c r="C18" s="104">
        <f ca="1">SUMIFS('Variance Analysis'!C34:C37,'Variance Analysis'!B34:B37,'Variance Analysis'!B36)</f>
        <v>241931.03000000003</v>
      </c>
      <c r="D18" s="104">
        <f ca="1">SUMIFS('Variance Analysis'!D34:D37,'Variance Analysis'!C34:C37,'Variance Analysis'!C36)</f>
        <v>228177.66</v>
      </c>
      <c r="E18" s="104">
        <f ca="1">SUMIFS('Variance Analysis'!E34:E37,'Variance Analysis'!D34:D37,'Variance Analysis'!D36)</f>
        <v>362088.43</v>
      </c>
      <c r="F18" s="104">
        <f ca="1">SUMIFS('Variance Analysis'!F34:F37,'Variance Analysis'!E34:E37,'Variance Analysis'!E36)</f>
        <v>211688.28</v>
      </c>
      <c r="G18" s="104">
        <f ca="1">SUMIFS('Variance Analysis'!G34:G37,'Variance Analysis'!F34:F37,'Variance Analysis'!F36)</f>
        <v>237346.23</v>
      </c>
      <c r="H18" s="104">
        <f ca="1">SUMIFS('Variance Analysis'!H34:H37,'Variance Analysis'!G34:G37,'Variance Analysis'!G36)</f>
        <v>293131.57</v>
      </c>
      <c r="I18" s="104">
        <f ca="1">SUMIFS('Variance Analysis'!I34:I37,'Variance Analysis'!H34:H37,'Variance Analysis'!H36)</f>
        <v>335872.34</v>
      </c>
      <c r="J18" s="104">
        <f ca="1">SUMIFS('Variance Analysis'!J34:J37,'Variance Analysis'!I34:I37,'Variance Analysis'!I36)</f>
        <v>333612.56</v>
      </c>
      <c r="K18" s="104">
        <f ca="1">SUMIFS('Variance Analysis'!K34:K37,'Variance Analysis'!J34:J37,'Variance Analysis'!J36)</f>
        <v>288580.33</v>
      </c>
      <c r="L18" s="104">
        <f ca="1">SUMIFS('Variance Analysis'!L34:L37,'Variance Analysis'!K34:K37,'Variance Analysis'!K36)</f>
        <v>270114.8</v>
      </c>
      <c r="M18" s="104">
        <f ca="1">SUMIFS('Variance Analysis'!M34:M37,'Variance Analysis'!L34:L37,'Variance Analysis'!L36)</f>
        <v>279543.5</v>
      </c>
      <c r="N18" s="104">
        <f ca="1">SUMIFS('Variance Analysis'!N34:N37,'Variance Analysis'!M34:M37,'Variance Analysis'!M36)</f>
        <v>423607.52</v>
      </c>
      <c r="O18" s="3"/>
      <c r="P18" s="3"/>
      <c r="Q18" s="3"/>
      <c r="R18" s="3"/>
      <c r="S18" s="3"/>
      <c r="T18" s="3"/>
      <c r="U18" s="3"/>
      <c r="V18" s="3"/>
      <c r="W18" s="3"/>
      <c r="X18" s="3"/>
      <c r="Y18" s="3"/>
      <c r="Z18" s="3"/>
    </row>
    <row r="19" spans="1:26" ht="13.5" customHeight="1" x14ac:dyDescent="0.3">
      <c r="A19" s="103" t="s">
        <v>58</v>
      </c>
      <c r="B19" s="103" t="s">
        <v>115</v>
      </c>
      <c r="C19" s="105">
        <f ca="1">OFFSET('Water Production Actuals'!B3,0,0)/1000</f>
        <v>0.21496899899999999</v>
      </c>
      <c r="D19" s="105">
        <f ca="1">OFFSET('Water Production Actuals'!C3,0,0)/1000</f>
        <v>0.22819905099999999</v>
      </c>
      <c r="E19" s="105">
        <f ca="1">OFFSET('Water Production Actuals'!D3,0,0)/1000</f>
        <v>0.21653646700000001</v>
      </c>
      <c r="F19" s="105">
        <f ca="1">OFFSET('Water Production Actuals'!E3,0,0)/1000</f>
        <v>0.29676027599999999</v>
      </c>
      <c r="G19" s="105">
        <f ca="1">OFFSET('Water Production Actuals'!F3,0,0)/1000</f>
        <v>0.232052864</v>
      </c>
      <c r="H19" s="105">
        <f ca="1">OFFSET('Water Production Actuals'!G3,0,0)/1000</f>
        <v>0.25021016000000001</v>
      </c>
      <c r="I19" s="105">
        <f ca="1">OFFSET('Water Production Actuals'!H3,0,0)/1000</f>
        <v>0.26816054900000003</v>
      </c>
      <c r="J19" s="105">
        <f ca="1">OFFSET('Water Production Actuals'!I3,0,0)/1000</f>
        <v>0.30688452399999999</v>
      </c>
      <c r="K19" s="105">
        <f ca="1">OFFSET('Water Production Actuals'!J3,0,0)/1000</f>
        <v>0.36765100600000006</v>
      </c>
      <c r="L19" s="105">
        <f ca="1">OFFSET('Water Production Actuals'!K3,0,0)/1000</f>
        <v>0.29199016600000005</v>
      </c>
      <c r="M19" s="105">
        <f ca="1">OFFSET('Water Production Actuals'!L3,0,0)/1000</f>
        <v>0.30118512999999997</v>
      </c>
      <c r="N19" s="105">
        <f ca="1">OFFSET('Water Production Actuals'!M3,0,0)/1000</f>
        <v>0.29978289299999999</v>
      </c>
      <c r="O19" s="3"/>
      <c r="P19" s="3"/>
      <c r="Q19" s="3"/>
      <c r="R19" s="3"/>
      <c r="S19" s="3"/>
      <c r="T19" s="3"/>
      <c r="U19" s="3"/>
      <c r="V19" s="3"/>
      <c r="W19" s="3"/>
      <c r="X19" s="3"/>
      <c r="Y19" s="3"/>
      <c r="Z19" s="3"/>
    </row>
    <row r="20" spans="1:26" ht="13.5" customHeight="1" x14ac:dyDescent="0.3">
      <c r="A20" s="106" t="s">
        <v>116</v>
      </c>
      <c r="B20" s="107" t="s">
        <v>117</v>
      </c>
      <c r="C20" s="217">
        <f ca="1">SUM(C16:C18)/(C19*1000)</f>
        <v>56526.066998153532</v>
      </c>
      <c r="D20" s="217">
        <f t="shared" ref="D20:N20" ca="1" si="1">SUM(D16:D18)/(D19*1000)</f>
        <v>62857.551454059292</v>
      </c>
      <c r="E20" s="217">
        <f t="shared" ca="1" si="1"/>
        <v>65742.596419105699</v>
      </c>
      <c r="F20" s="217">
        <f t="shared" ca="1" si="1"/>
        <v>62233.033574884546</v>
      </c>
      <c r="G20" s="217">
        <f t="shared" ca="1" si="1"/>
        <v>87377.984871585111</v>
      </c>
      <c r="H20" s="217">
        <f t="shared" ca="1" si="1"/>
        <v>44088.454361725358</v>
      </c>
      <c r="I20" s="217">
        <f t="shared" ca="1" si="1"/>
        <v>36530.501024593294</v>
      </c>
      <c r="J20" s="217">
        <f t="shared" ca="1" si="1"/>
        <v>39600.011501394583</v>
      </c>
      <c r="K20" s="217">
        <f t="shared" ca="1" si="1"/>
        <v>28553.857676646741</v>
      </c>
      <c r="L20" s="217">
        <f t="shared" ca="1" si="1"/>
        <v>38722.992849012589</v>
      </c>
      <c r="M20" s="217">
        <f t="shared" ca="1" si="1"/>
        <v>44215.074363067004</v>
      </c>
      <c r="N20" s="217">
        <f t="shared" ca="1" si="1"/>
        <v>23846.042842744864</v>
      </c>
      <c r="O20" s="3"/>
      <c r="P20" s="3"/>
      <c r="Q20" s="3"/>
      <c r="R20" s="3"/>
      <c r="S20" s="3"/>
      <c r="T20" s="3"/>
      <c r="U20" s="3"/>
      <c r="V20" s="3"/>
      <c r="W20" s="3"/>
      <c r="X20" s="3"/>
      <c r="Y20" s="3"/>
      <c r="Z20" s="3"/>
    </row>
    <row r="21" spans="1:26" ht="13.5" customHeight="1" x14ac:dyDescent="0.3">
      <c r="A21" s="1"/>
      <c r="B21" s="3"/>
      <c r="C21" s="109"/>
      <c r="D21" s="109"/>
      <c r="E21" s="109"/>
      <c r="F21" s="109"/>
      <c r="G21" s="109"/>
      <c r="H21" s="109"/>
      <c r="I21" s="109"/>
      <c r="J21" s="109"/>
      <c r="K21" s="109"/>
      <c r="L21" s="109"/>
      <c r="M21" s="109"/>
      <c r="N21" s="109"/>
      <c r="O21" s="3"/>
      <c r="P21" s="3"/>
      <c r="Q21" s="3"/>
      <c r="R21" s="3"/>
      <c r="S21" s="3"/>
      <c r="T21" s="3"/>
      <c r="U21" s="3"/>
      <c r="V21" s="3"/>
      <c r="W21" s="3"/>
      <c r="X21" s="3"/>
      <c r="Y21" s="3"/>
      <c r="Z21" s="3"/>
    </row>
    <row r="22" spans="1:26" ht="13.5" customHeight="1" x14ac:dyDescent="0.3">
      <c r="A22" s="5" t="s">
        <v>122</v>
      </c>
      <c r="B22" s="5"/>
      <c r="C22" s="100"/>
      <c r="D22" s="100"/>
      <c r="E22" s="100"/>
      <c r="F22" s="100"/>
      <c r="G22" s="6"/>
      <c r="H22" s="6"/>
      <c r="I22" s="6"/>
      <c r="J22" s="6"/>
      <c r="K22" s="6"/>
      <c r="L22" s="6"/>
      <c r="M22" s="6"/>
      <c r="N22" s="6"/>
      <c r="O22" s="6"/>
      <c r="P22" s="6"/>
      <c r="Q22" s="6"/>
      <c r="R22" s="6"/>
      <c r="S22" s="6"/>
      <c r="T22" s="6"/>
      <c r="U22" s="6"/>
      <c r="V22" s="6"/>
      <c r="W22" s="6"/>
      <c r="X22" s="6"/>
      <c r="Y22" s="6"/>
      <c r="Z22" s="6"/>
    </row>
    <row r="23" spans="1:26" ht="13.5" customHeight="1" x14ac:dyDescent="0.3">
      <c r="A23" s="5" t="s">
        <v>109</v>
      </c>
      <c r="B23" s="5" t="s">
        <v>110</v>
      </c>
      <c r="C23" s="22" t="s">
        <v>25</v>
      </c>
      <c r="D23" s="22" t="s">
        <v>26</v>
      </c>
      <c r="E23" s="22" t="s">
        <v>28</v>
      </c>
      <c r="F23" s="22" t="s">
        <v>29</v>
      </c>
      <c r="G23" s="22" t="s">
        <v>30</v>
      </c>
      <c r="H23" s="22" t="s">
        <v>31</v>
      </c>
      <c r="I23" s="22" t="s">
        <v>32</v>
      </c>
      <c r="J23" s="22" t="s">
        <v>33</v>
      </c>
      <c r="K23" s="22" t="s">
        <v>34</v>
      </c>
      <c r="L23" s="22" t="s">
        <v>35</v>
      </c>
      <c r="M23" s="22" t="s">
        <v>36</v>
      </c>
      <c r="N23" s="22" t="s">
        <v>37</v>
      </c>
      <c r="O23" s="6"/>
      <c r="P23" s="6"/>
      <c r="Q23" s="6"/>
      <c r="R23" s="6"/>
      <c r="S23" s="6"/>
      <c r="T23" s="6"/>
      <c r="U23" s="6"/>
      <c r="V23" s="6"/>
      <c r="W23" s="6"/>
      <c r="X23" s="6"/>
      <c r="Y23" s="6"/>
      <c r="Z23" s="6"/>
    </row>
    <row r="24" spans="1:26" ht="13.5" customHeight="1" x14ac:dyDescent="0.3">
      <c r="A24" s="103" t="s">
        <v>111</v>
      </c>
      <c r="B24" s="103" t="s">
        <v>112</v>
      </c>
      <c r="C24" s="104">
        <f ca="1">SUMIFS('Variance Analysis'!C38:C41,'Variance Analysis'!B38:B41,'Variance Analysis'!B41)</f>
        <v>5155467.82</v>
      </c>
      <c r="D24" s="104">
        <f ca="1">SUMIFS('Variance Analysis'!D38:D41,'Variance Analysis'!C38:C41,'Variance Analysis'!C41)</f>
        <v>4107219.28</v>
      </c>
      <c r="E24" s="104">
        <f ca="1">SUMIFS('Variance Analysis'!E38:E41,'Variance Analysis'!D38:D41,'Variance Analysis'!D41)</f>
        <v>5551987.3199999994</v>
      </c>
      <c r="F24" s="104">
        <f ca="1">SUMIFS('Variance Analysis'!F38:F41,'Variance Analysis'!E38:E41,'Variance Analysis'!E41)</f>
        <v>4670026.4399999995</v>
      </c>
      <c r="G24" s="104">
        <f ca="1">SUMIFS('Variance Analysis'!G38:G41,'Variance Analysis'!F38:F41,'Variance Analysis'!F41)</f>
        <v>3971268.39</v>
      </c>
      <c r="H24" s="104">
        <f ca="1">SUMIFS('Variance Analysis'!H38:H41,'Variance Analysis'!G38:G41,'Variance Analysis'!G41)</f>
        <v>2944600.0500000003</v>
      </c>
      <c r="I24" s="104">
        <f ca="1">SUMIFS('Variance Analysis'!I38:I41,'Variance Analysis'!H38:H41,'Variance Analysis'!H41)</f>
        <v>3143819.16</v>
      </c>
      <c r="J24" s="104">
        <f ca="1">SUMIFS('Variance Analysis'!J38:J41,'Variance Analysis'!I38:I41,'Variance Analysis'!I41)</f>
        <v>2699686.7399999998</v>
      </c>
      <c r="K24" s="104">
        <f ca="1">SUMIFS('Variance Analysis'!K38:K41,'Variance Analysis'!J38:J41,'Variance Analysis'!J41)</f>
        <v>3795500.0700000003</v>
      </c>
      <c r="L24" s="104">
        <f ca="1">SUMIFS('Variance Analysis'!L38:L41,'Variance Analysis'!K38:K41,'Variance Analysis'!K41)</f>
        <v>2066688.56</v>
      </c>
      <c r="M24" s="104">
        <f ca="1">SUMIFS('Variance Analysis'!M38:M41,'Variance Analysis'!L38:L41,'Variance Analysis'!L41)</f>
        <v>2668702.2799999993</v>
      </c>
      <c r="N24" s="104">
        <f ca="1">SUMIFS('Variance Analysis'!N38:N41,'Variance Analysis'!M38:M41,'Variance Analysis'!M41)</f>
        <v>4761502.4300000006</v>
      </c>
      <c r="O24" s="3"/>
      <c r="P24" s="3"/>
      <c r="Q24" s="3"/>
      <c r="R24" s="3"/>
      <c r="S24" s="3"/>
      <c r="T24" s="3"/>
      <c r="U24" s="3"/>
      <c r="V24" s="3"/>
      <c r="W24" s="3"/>
      <c r="X24" s="3"/>
      <c r="Y24" s="3"/>
      <c r="Z24" s="3"/>
    </row>
    <row r="25" spans="1:26" ht="13.5" customHeight="1" x14ac:dyDescent="0.3">
      <c r="A25" s="103" t="s">
        <v>113</v>
      </c>
      <c r="B25" s="103" t="s">
        <v>112</v>
      </c>
      <c r="C25" s="104">
        <f ca="1">SUMIFS('Variance Analysis'!C38:C41,'Variance Analysis'!B38:B41,'Variance Analysis'!B39)</f>
        <v>125993.22</v>
      </c>
      <c r="D25" s="104">
        <f ca="1">SUMIFS('Variance Analysis'!D38:D41,'Variance Analysis'!C38:C41,'Variance Analysis'!C39)</f>
        <v>75075.8</v>
      </c>
      <c r="E25" s="104">
        <f ca="1">SUMIFS('Variance Analysis'!E38:E41,'Variance Analysis'!D38:D41,'Variance Analysis'!D39)</f>
        <v>44153.440000000002</v>
      </c>
      <c r="F25" s="104">
        <f ca="1">SUMIFS('Variance Analysis'!F38:F41,'Variance Analysis'!E38:E41,'Variance Analysis'!E39)</f>
        <v>71345.01999999999</v>
      </c>
      <c r="G25" s="104">
        <f ca="1">SUMIFS('Variance Analysis'!G38:G41,'Variance Analysis'!F38:F41,'Variance Analysis'!F39)</f>
        <v>-20479.969999999998</v>
      </c>
      <c r="H25" s="104">
        <f ca="1">SUMIFS('Variance Analysis'!H38:H41,'Variance Analysis'!G38:G41,'Variance Analysis'!G39)</f>
        <v>9632.59</v>
      </c>
      <c r="I25" s="104">
        <f ca="1">SUMIFS('Variance Analysis'!I38:I41,'Variance Analysis'!H38:H41,'Variance Analysis'!H39)</f>
        <v>476546.05</v>
      </c>
      <c r="J25" s="104">
        <f ca="1">SUMIFS('Variance Analysis'!J38:J41,'Variance Analysis'!I38:I41,'Variance Analysis'!I39)</f>
        <v>464219.42</v>
      </c>
      <c r="K25" s="104">
        <f ca="1">SUMIFS('Variance Analysis'!K38:K41,'Variance Analysis'!J38:J41,'Variance Analysis'!J39)</f>
        <v>221113.88999999998</v>
      </c>
      <c r="L25" s="104">
        <f ca="1">SUMIFS('Variance Analysis'!L38:L41,'Variance Analysis'!K38:K41,'Variance Analysis'!K39)</f>
        <v>224277.79</v>
      </c>
      <c r="M25" s="104">
        <f ca="1">SUMIFS('Variance Analysis'!M38:M41,'Variance Analysis'!L38:L41,'Variance Analysis'!L39)</f>
        <v>263709.95</v>
      </c>
      <c r="N25" s="104">
        <f ca="1">SUMIFS('Variance Analysis'!N38:N41,'Variance Analysis'!M38:M41,'Variance Analysis'!M39)</f>
        <v>-77601.91</v>
      </c>
      <c r="O25" s="3"/>
      <c r="P25" s="3"/>
      <c r="Q25" s="3"/>
      <c r="R25" s="3"/>
      <c r="S25" s="3"/>
      <c r="T25" s="3"/>
      <c r="U25" s="3"/>
      <c r="V25" s="3"/>
      <c r="W25" s="3"/>
      <c r="X25" s="3"/>
      <c r="Y25" s="3"/>
      <c r="Z25" s="3"/>
    </row>
    <row r="26" spans="1:26" ht="13.5" customHeight="1" x14ac:dyDescent="0.3">
      <c r="A26" s="103" t="s">
        <v>114</v>
      </c>
      <c r="B26" s="103" t="s">
        <v>112</v>
      </c>
      <c r="C26" s="104">
        <f ca="1">SUMIFS('Variance Analysis'!C38:C41,'Variance Analysis'!B38:B41,'Variance Analysis'!B40)</f>
        <v>855.07000000000016</v>
      </c>
      <c r="D26" s="104">
        <f ca="1">SUMIFS('Variance Analysis'!D38:D41,'Variance Analysis'!C38:C41,'Variance Analysis'!C40)</f>
        <v>8643.11</v>
      </c>
      <c r="E26" s="104">
        <f ca="1">SUMIFS('Variance Analysis'!E38:E41,'Variance Analysis'!D38:D41,'Variance Analysis'!D40)</f>
        <v>7004.54</v>
      </c>
      <c r="F26" s="104">
        <f ca="1">SUMIFS('Variance Analysis'!F38:F41,'Variance Analysis'!E38:E41,'Variance Analysis'!E40)</f>
        <v>-4277.2699999999986</v>
      </c>
      <c r="G26" s="104">
        <f ca="1">SUMIFS('Variance Analysis'!G38:G41,'Variance Analysis'!F38:F41,'Variance Analysis'!F40)</f>
        <v>9314.75</v>
      </c>
      <c r="H26" s="104">
        <f ca="1">SUMIFS('Variance Analysis'!H38:H41,'Variance Analysis'!G38:G41,'Variance Analysis'!G40)</f>
        <v>8194.59</v>
      </c>
      <c r="I26" s="104">
        <f ca="1">SUMIFS('Variance Analysis'!I38:I41,'Variance Analysis'!H38:H41,'Variance Analysis'!H40)</f>
        <v>12985.24</v>
      </c>
      <c r="J26" s="104">
        <f ca="1">SUMIFS('Variance Analysis'!J38:J41,'Variance Analysis'!I38:I41,'Variance Analysis'!I40)</f>
        <v>8327.32</v>
      </c>
      <c r="K26" s="104">
        <f ca="1">SUMIFS('Variance Analysis'!K38:K41,'Variance Analysis'!J38:J41,'Variance Analysis'!J40)</f>
        <v>12745.36</v>
      </c>
      <c r="L26" s="104">
        <f ca="1">SUMIFS('Variance Analysis'!L38:L41,'Variance Analysis'!K38:K41,'Variance Analysis'!K40)</f>
        <v>7073.15</v>
      </c>
      <c r="M26" s="104">
        <f ca="1">SUMIFS('Variance Analysis'!M38:M41,'Variance Analysis'!L38:L41,'Variance Analysis'!L40)</f>
        <v>8678.7800000000007</v>
      </c>
      <c r="N26" s="104">
        <f ca="1">SUMIFS('Variance Analysis'!N38:N41,'Variance Analysis'!M38:M41,'Variance Analysis'!M40)</f>
        <v>12419.05</v>
      </c>
      <c r="O26" s="3"/>
      <c r="P26" s="3"/>
      <c r="Q26" s="3"/>
      <c r="R26" s="3"/>
      <c r="S26" s="3"/>
      <c r="T26" s="3"/>
      <c r="U26" s="3"/>
      <c r="V26" s="3"/>
      <c r="W26" s="3"/>
      <c r="X26" s="3"/>
      <c r="Y26" s="3"/>
      <c r="Z26" s="3"/>
    </row>
    <row r="27" spans="1:26" ht="13.5" customHeight="1" x14ac:dyDescent="0.3">
      <c r="A27" s="103" t="s">
        <v>84</v>
      </c>
      <c r="B27" s="103" t="s">
        <v>115</v>
      </c>
      <c r="C27" s="105">
        <f ca="1">OFFSET('Water Production Actuals'!B4,0,0)/1000</f>
        <v>0.250241991</v>
      </c>
      <c r="D27" s="105">
        <f ca="1">OFFSET('Water Production Actuals'!C4,0,0)/1000</f>
        <v>0.206740703</v>
      </c>
      <c r="E27" s="105">
        <f ca="1">OFFSET('Water Production Actuals'!D4,0,0)/1000</f>
        <v>0.20123546099999995</v>
      </c>
      <c r="F27" s="105">
        <f ca="1">OFFSET('Water Production Actuals'!E4,0,0)/1000</f>
        <v>0.174369566</v>
      </c>
      <c r="G27" s="105">
        <f ca="1">OFFSET('Water Production Actuals'!F4,0,0)/1000</f>
        <v>0.20409105</v>
      </c>
      <c r="H27" s="105">
        <f ca="1">OFFSET('Water Production Actuals'!G4,0,0)/1000</f>
        <v>0.146356666</v>
      </c>
      <c r="I27" s="105">
        <f ca="1">OFFSET('Water Production Actuals'!H4,0,0)/1000</f>
        <v>0.20420249700000001</v>
      </c>
      <c r="J27" s="105">
        <f ca="1">OFFSET('Water Production Actuals'!I4,0,0)/1000</f>
        <v>0.21743019900000002</v>
      </c>
      <c r="K27" s="105">
        <f ca="1">OFFSET('Water Production Actuals'!J4,0,0)/1000</f>
        <v>0.16181421700000007</v>
      </c>
      <c r="L27" s="105">
        <f ca="1">OFFSET('Water Production Actuals'!K4,0,0)/1000</f>
        <v>0.11344113599999997</v>
      </c>
      <c r="M27" s="105">
        <f ca="1">OFFSET('Water Production Actuals'!L4,0,0)/1000</f>
        <v>0.11540736900000001</v>
      </c>
      <c r="N27" s="105">
        <f ca="1">OFFSET('Water Production Actuals'!M4,0,0)/1000</f>
        <v>0.14038033399999997</v>
      </c>
      <c r="O27" s="3"/>
      <c r="P27" s="3"/>
      <c r="Q27" s="3"/>
      <c r="R27" s="3"/>
      <c r="S27" s="3"/>
      <c r="T27" s="3"/>
      <c r="U27" s="3"/>
      <c r="V27" s="3"/>
      <c r="W27" s="3"/>
      <c r="X27" s="3"/>
      <c r="Y27" s="3"/>
      <c r="Z27" s="3"/>
    </row>
    <row r="28" spans="1:26" ht="13.5" customHeight="1" x14ac:dyDescent="0.3">
      <c r="A28" s="106" t="s">
        <v>116</v>
      </c>
      <c r="B28" s="107" t="s">
        <v>117</v>
      </c>
      <c r="C28" s="108">
        <f ca="1">SUM(C24:C27)/(C27*1000)</f>
        <v>21108.832850686485</v>
      </c>
      <c r="D28" s="108">
        <f t="shared" ref="D28:N28" ca="1" si="2">SUM(D24:D27)/(D27*1000)</f>
        <v>20271.472119066475</v>
      </c>
      <c r="E28" s="108">
        <f ca="1">SUM(E24:E27)/(E27*1000)</f>
        <v>27843.728304105716</v>
      </c>
      <c r="F28" s="108">
        <f t="shared" ca="1" si="2"/>
        <v>27166.979152598029</v>
      </c>
      <c r="G28" s="108">
        <f t="shared" ca="1" si="2"/>
        <v>19403.611153409471</v>
      </c>
      <c r="H28" s="108">
        <f t="shared" ca="1" si="2"/>
        <v>20241.150999959689</v>
      </c>
      <c r="I28" s="108">
        <f t="shared" ca="1" si="2"/>
        <v>17792.880633592333</v>
      </c>
      <c r="J28" s="108">
        <f t="shared" ca="1" si="2"/>
        <v>14589.66469248459</v>
      </c>
      <c r="K28" s="108">
        <f t="shared" ca="1" si="2"/>
        <v>24901.146243622188</v>
      </c>
      <c r="L28" s="108">
        <f t="shared" ca="1" si="2"/>
        <v>20257.551135957743</v>
      </c>
      <c r="M28" s="108">
        <f t="shared" ca="1" si="2"/>
        <v>25484.430941384413</v>
      </c>
      <c r="N28" s="108">
        <f t="shared" ca="1" si="2"/>
        <v>33454.256565455493</v>
      </c>
      <c r="O28" s="3"/>
      <c r="P28" s="3"/>
      <c r="Q28" s="3"/>
      <c r="R28" s="3"/>
      <c r="S28" s="3"/>
      <c r="T28" s="3"/>
      <c r="U28" s="3"/>
      <c r="V28" s="3"/>
      <c r="W28" s="3"/>
      <c r="X28" s="3"/>
      <c r="Y28" s="3"/>
      <c r="Z28" s="3"/>
    </row>
    <row r="29" spans="1:26" ht="13.5" customHeight="1" x14ac:dyDescent="0.3">
      <c r="A29" s="1"/>
      <c r="B29" s="3"/>
      <c r="C29" s="109"/>
      <c r="D29" s="109"/>
      <c r="E29" s="109"/>
      <c r="F29" s="109"/>
      <c r="G29" s="109"/>
      <c r="H29" s="109"/>
      <c r="I29" s="109"/>
      <c r="J29" s="109"/>
      <c r="K29" s="109"/>
      <c r="L29" s="109"/>
      <c r="M29" s="109"/>
      <c r="N29" s="109"/>
      <c r="O29" s="3"/>
      <c r="P29" s="3"/>
      <c r="Q29" s="3"/>
      <c r="R29" s="3"/>
      <c r="S29" s="3"/>
      <c r="T29" s="3"/>
      <c r="U29" s="3"/>
      <c r="V29" s="3"/>
      <c r="W29" s="3"/>
      <c r="X29" s="3"/>
      <c r="Y29" s="3"/>
      <c r="Z29" s="3"/>
    </row>
    <row r="30" spans="1:26" ht="13.5" customHeight="1" x14ac:dyDescent="0.3">
      <c r="A30" s="5" t="s">
        <v>123</v>
      </c>
      <c r="B30" s="5"/>
      <c r="C30" s="100"/>
      <c r="D30" s="100"/>
      <c r="E30" s="100"/>
      <c r="F30" s="100"/>
      <c r="G30" s="6"/>
      <c r="H30" s="6"/>
      <c r="I30" s="6"/>
      <c r="J30" s="6"/>
      <c r="K30" s="6"/>
      <c r="L30" s="6"/>
      <c r="M30" s="6"/>
      <c r="N30" s="6"/>
      <c r="O30" s="6"/>
      <c r="P30" s="6"/>
      <c r="Q30" s="6"/>
      <c r="R30" s="6"/>
      <c r="S30" s="6"/>
      <c r="T30" s="6"/>
      <c r="U30" s="6"/>
      <c r="V30" s="6"/>
      <c r="W30" s="6"/>
      <c r="X30" s="6"/>
      <c r="Y30" s="6"/>
      <c r="Z30" s="6"/>
    </row>
    <row r="31" spans="1:26" ht="13.5" customHeight="1" x14ac:dyDescent="0.3">
      <c r="A31" s="5" t="s">
        <v>109</v>
      </c>
      <c r="B31" s="5" t="s">
        <v>110</v>
      </c>
      <c r="C31" s="22" t="s">
        <v>25</v>
      </c>
      <c r="D31" s="22" t="s">
        <v>26</v>
      </c>
      <c r="E31" s="22" t="s">
        <v>28</v>
      </c>
      <c r="F31" s="22" t="s">
        <v>29</v>
      </c>
      <c r="G31" s="22" t="s">
        <v>30</v>
      </c>
      <c r="H31" s="22" t="s">
        <v>31</v>
      </c>
      <c r="I31" s="22" t="s">
        <v>32</v>
      </c>
      <c r="J31" s="22" t="s">
        <v>33</v>
      </c>
      <c r="K31" s="22" t="s">
        <v>34</v>
      </c>
      <c r="L31" s="22" t="s">
        <v>35</v>
      </c>
      <c r="M31" s="22" t="s">
        <v>36</v>
      </c>
      <c r="N31" s="22" t="s">
        <v>37</v>
      </c>
      <c r="O31" s="6"/>
      <c r="P31" s="6"/>
      <c r="Q31" s="6"/>
      <c r="R31" s="6"/>
      <c r="S31" s="6"/>
      <c r="T31" s="6"/>
      <c r="U31" s="6"/>
      <c r="V31" s="6"/>
      <c r="W31" s="6"/>
      <c r="X31" s="6"/>
      <c r="Y31" s="6"/>
      <c r="Z31" s="6"/>
    </row>
    <row r="32" spans="1:26" ht="13.5" customHeight="1" x14ac:dyDescent="0.3">
      <c r="A32" s="103" t="s">
        <v>111</v>
      </c>
      <c r="B32" s="103" t="s">
        <v>112</v>
      </c>
      <c r="C32" s="104">
        <f ca="1">SUMIFS('Variance Analysis'!C42:C45,'Variance Analysis'!B42:B45,'Variance Analysis'!B45)</f>
        <v>19933122.77999999</v>
      </c>
      <c r="D32" s="104">
        <f ca="1">SUMIFS('Variance Analysis'!D42:D45,'Variance Analysis'!C42:C45,'Variance Analysis'!C45)</f>
        <v>22503896.370000001</v>
      </c>
      <c r="E32" s="104">
        <f ca="1">SUMIFS('Variance Analysis'!E42:E45,'Variance Analysis'!D42:D45,'Variance Analysis'!D45)</f>
        <v>23089363.009999994</v>
      </c>
      <c r="F32" s="104">
        <f ca="1">SUMIFS('Variance Analysis'!F42:F45,'Variance Analysis'!E42:E45,'Variance Analysis'!E45)</f>
        <v>26762248.569999997</v>
      </c>
      <c r="G32" s="104">
        <f ca="1">SUMIFS('Variance Analysis'!G42:G45,'Variance Analysis'!F42:F45,'Variance Analysis'!F45)</f>
        <v>27680853.150000002</v>
      </c>
      <c r="H32" s="104">
        <f ca="1">SUMIFS('Variance Analysis'!H42:H45,'Variance Analysis'!G42:G45,'Variance Analysis'!G45)</f>
        <v>16659692.229999999</v>
      </c>
      <c r="I32" s="104">
        <f ca="1">SUMIFS('Variance Analysis'!I42:I45,'Variance Analysis'!H42:H45,'Variance Analysis'!H45)</f>
        <v>17060488.77</v>
      </c>
      <c r="J32" s="104">
        <f ca="1">SUMIFS('Variance Analysis'!J42:J45,'Variance Analysis'!I42:I45,'Variance Analysis'!I45)</f>
        <v>17650757.789999999</v>
      </c>
      <c r="K32" s="104">
        <f ca="1">SUMIFS('Variance Analysis'!K42:K45,'Variance Analysis'!J42:J45,'Variance Analysis'!J45)</f>
        <v>17735456.249999996</v>
      </c>
      <c r="L32" s="104">
        <f ca="1">SUMIFS('Variance Analysis'!L42:L45,'Variance Analysis'!K42:K45,'Variance Analysis'!K45)</f>
        <v>16787821.260000002</v>
      </c>
      <c r="M32" s="104">
        <f ca="1">SUMIFS('Variance Analysis'!M42:M45,'Variance Analysis'!L42:L45,'Variance Analysis'!L45)</f>
        <v>19532917.23</v>
      </c>
      <c r="N32" s="104">
        <f ca="1">SUMIFS('Variance Analysis'!N42:N45,'Variance Analysis'!M42:M45,'Variance Analysis'!M45)</f>
        <v>15873220.780000001</v>
      </c>
      <c r="O32" s="3"/>
      <c r="P32" s="3"/>
      <c r="Q32" s="3"/>
      <c r="R32" s="3"/>
      <c r="S32" s="3"/>
      <c r="T32" s="3"/>
      <c r="U32" s="3"/>
      <c r="V32" s="3"/>
      <c r="W32" s="3"/>
      <c r="X32" s="3"/>
      <c r="Y32" s="3"/>
      <c r="Z32" s="3"/>
    </row>
    <row r="33" spans="1:26" ht="13.5" customHeight="1" x14ac:dyDescent="0.3">
      <c r="A33" s="103" t="s">
        <v>113</v>
      </c>
      <c r="B33" s="103" t="s">
        <v>112</v>
      </c>
      <c r="C33" s="104">
        <f ca="1">SUMIFS('Variance Analysis'!C42:C45,'Variance Analysis'!B42:B45,'Variance Analysis'!B43)</f>
        <v>848167.17999999993</v>
      </c>
      <c r="D33" s="104">
        <f ca="1">SUMIFS('Variance Analysis'!D42:D45,'Variance Analysis'!C42:C45,'Variance Analysis'!C43)</f>
        <v>966368.24</v>
      </c>
      <c r="E33" s="104">
        <f ca="1">SUMIFS('Variance Analysis'!E42:E45,'Variance Analysis'!D42:D45,'Variance Analysis'!D43)</f>
        <v>92121.91</v>
      </c>
      <c r="F33" s="104">
        <f ca="1">SUMIFS('Variance Analysis'!F42:F45,'Variance Analysis'!E42:E45,'Variance Analysis'!E43)</f>
        <v>97869.549999999988</v>
      </c>
      <c r="G33" s="104">
        <f ca="1">SUMIFS('Variance Analysis'!G42:G45,'Variance Analysis'!F42:F45,'Variance Analysis'!F43)</f>
        <v>156550.43</v>
      </c>
      <c r="H33" s="104">
        <f ca="1">SUMIFS('Variance Analysis'!H42:H45,'Variance Analysis'!G42:G45,'Variance Analysis'!G43)</f>
        <v>693574.66999999993</v>
      </c>
      <c r="I33" s="104">
        <f ca="1">SUMIFS('Variance Analysis'!I42:I45,'Variance Analysis'!H42:H45,'Variance Analysis'!H43)</f>
        <v>536807.71</v>
      </c>
      <c r="J33" s="104">
        <f ca="1">SUMIFS('Variance Analysis'!J42:J45,'Variance Analysis'!I42:I45,'Variance Analysis'!I43)</f>
        <v>1006975.31</v>
      </c>
      <c r="K33" s="104">
        <f ca="1">SUMIFS('Variance Analysis'!K42:K45,'Variance Analysis'!J42:J45,'Variance Analysis'!J43)</f>
        <v>489816.01</v>
      </c>
      <c r="L33" s="104">
        <f ca="1">SUMIFS('Variance Analysis'!L42:L45,'Variance Analysis'!K42:K45,'Variance Analysis'!K43)</f>
        <v>346881.89</v>
      </c>
      <c r="M33" s="104">
        <f ca="1">SUMIFS('Variance Analysis'!M42:M45,'Variance Analysis'!L42:L45,'Variance Analysis'!L43)</f>
        <v>489605.13</v>
      </c>
      <c r="N33" s="104">
        <f ca="1">SUMIFS('Variance Analysis'!N42:N45,'Variance Analysis'!M42:M45,'Variance Analysis'!M43)</f>
        <v>131234.43</v>
      </c>
      <c r="O33" s="3"/>
      <c r="P33" s="3"/>
      <c r="Q33" s="3"/>
      <c r="R33" s="3"/>
      <c r="S33" s="3"/>
      <c r="T33" s="3"/>
      <c r="U33" s="3"/>
      <c r="V33" s="3"/>
      <c r="W33" s="3"/>
      <c r="X33" s="3"/>
      <c r="Y33" s="3"/>
      <c r="Z33" s="3"/>
    </row>
    <row r="34" spans="1:26" ht="13.5" customHeight="1" x14ac:dyDescent="0.3">
      <c r="A34" s="103" t="s">
        <v>114</v>
      </c>
      <c r="B34" s="103" t="s">
        <v>112</v>
      </c>
      <c r="C34" s="104">
        <f ca="1">SUMIFS('Variance Analysis'!C42:C45,'Variance Analysis'!B42:B45,'Variance Analysis'!B44)</f>
        <v>261989.36000000004</v>
      </c>
      <c r="D34" s="104">
        <f ca="1">SUMIFS('Variance Analysis'!D42:D45,'Variance Analysis'!C42:C45,'Variance Analysis'!C44)</f>
        <v>268118.99</v>
      </c>
      <c r="E34" s="104">
        <f ca="1">SUMIFS('Variance Analysis'!E42:E45,'Variance Analysis'!D42:D45,'Variance Analysis'!D44)</f>
        <v>390335.70999999996</v>
      </c>
      <c r="F34" s="104">
        <f ca="1">SUMIFS('Variance Analysis'!F42:F45,'Variance Analysis'!E42:E45,'Variance Analysis'!E44)</f>
        <v>233211.01</v>
      </c>
      <c r="G34" s="104">
        <f ca="1">SUMIFS('Variance Analysis'!G42:G45,'Variance Analysis'!F42:F45,'Variance Analysis'!F44)</f>
        <v>275312.98</v>
      </c>
      <c r="H34" s="104">
        <f ca="1">SUMIFS('Variance Analysis'!H42:H45,'Variance Analysis'!G42:G45,'Variance Analysis'!G44)</f>
        <v>332360.16000000003</v>
      </c>
      <c r="I34" s="104">
        <f ca="1">SUMIFS('Variance Analysis'!I42:I45,'Variance Analysis'!H42:H45,'Variance Analysis'!H44)</f>
        <v>378375.58</v>
      </c>
      <c r="J34" s="104">
        <f ca="1">SUMIFS('Variance Analysis'!J42:J45,'Variance Analysis'!I42:I45,'Variance Analysis'!I44)</f>
        <v>370593.88</v>
      </c>
      <c r="K34" s="104">
        <f ca="1">SUMIFS('Variance Analysis'!K42:K45,'Variance Analysis'!J42:J45,'Variance Analysis'!J44)</f>
        <v>323263.69</v>
      </c>
      <c r="L34" s="104">
        <f ca="1">SUMIFS('Variance Analysis'!L42:L45,'Variance Analysis'!K42:K45,'Variance Analysis'!K44)</f>
        <v>308120.95</v>
      </c>
      <c r="M34" s="104">
        <f ca="1">SUMIFS('Variance Analysis'!M42:M45,'Variance Analysis'!L42:L45,'Variance Analysis'!L44)</f>
        <v>315354.28000000003</v>
      </c>
      <c r="N34" s="104">
        <f ca="1">SUMIFS('Variance Analysis'!N42:N45,'Variance Analysis'!M42:M45,'Variance Analysis'!M44)</f>
        <v>465785.57</v>
      </c>
      <c r="O34" s="3"/>
      <c r="P34" s="3"/>
      <c r="Q34" s="3"/>
      <c r="R34" s="3"/>
      <c r="S34" s="3"/>
      <c r="T34" s="3"/>
      <c r="U34" s="3"/>
      <c r="V34" s="3"/>
      <c r="W34" s="3"/>
      <c r="X34" s="3"/>
      <c r="Y34" s="3"/>
      <c r="Z34" s="3"/>
    </row>
    <row r="35" spans="1:26" ht="13.5" customHeight="1" x14ac:dyDescent="0.3">
      <c r="A35" s="103" t="s">
        <v>39</v>
      </c>
      <c r="B35" s="103" t="s">
        <v>115</v>
      </c>
      <c r="C35" s="105">
        <f>'Water Production Actuals'!B2/1000</f>
        <v>0.181933291</v>
      </c>
      <c r="D35" s="105">
        <f>'Water Production Actuals'!C2/1000</f>
        <v>0.187443943</v>
      </c>
      <c r="E35" s="105">
        <f>'Water Production Actuals'!D2/1000</f>
        <v>0.18477365699999998</v>
      </c>
      <c r="F35" s="105">
        <f>'Water Production Actuals'!E2/1000</f>
        <v>0.191541093</v>
      </c>
      <c r="G35" s="105">
        <f>'Water Production Actuals'!F2/1000</f>
        <v>9.8096061999999998E-2</v>
      </c>
      <c r="H35" s="105">
        <f>'Water Production Actuals'!G2/1000</f>
        <v>0.18530685299999999</v>
      </c>
      <c r="I35" s="105">
        <f>'Water Production Actuals'!H2/1000</f>
        <v>0.186901439</v>
      </c>
      <c r="J35" s="105">
        <f>'Water Production Actuals'!I2/1000</f>
        <v>0.15858676500000002</v>
      </c>
      <c r="K35" s="105">
        <f>'Water Production Actuals'!J2/1000</f>
        <v>0.19140367599999999</v>
      </c>
      <c r="L35" s="105">
        <f>'Water Production Actuals'!K2/1000</f>
        <v>0.171057864</v>
      </c>
      <c r="M35" s="105">
        <f>'Water Production Actuals'!L2/1000</f>
        <v>0.16928699900000002</v>
      </c>
      <c r="N35" s="105">
        <f>'Water Production Actuals'!M2/1000</f>
        <v>0.14250871699999998</v>
      </c>
      <c r="O35" s="3"/>
      <c r="P35" s="3"/>
      <c r="Q35" s="3"/>
      <c r="R35" s="3"/>
      <c r="S35" s="3"/>
      <c r="T35" s="3"/>
      <c r="U35" s="3"/>
      <c r="V35" s="3"/>
      <c r="W35" s="3"/>
      <c r="X35" s="3"/>
      <c r="Y35" s="3"/>
      <c r="Z35" s="3"/>
    </row>
    <row r="36" spans="1:26" ht="13.5" customHeight="1" x14ac:dyDescent="0.3">
      <c r="A36" s="103" t="s">
        <v>58</v>
      </c>
      <c r="B36" s="103" t="s">
        <v>115</v>
      </c>
      <c r="C36" s="105">
        <f>'Water Production Actuals'!B3/1000</f>
        <v>0.21496899899999999</v>
      </c>
      <c r="D36" s="105">
        <f>'Water Production Actuals'!C3/1000</f>
        <v>0.22819905099999999</v>
      </c>
      <c r="E36" s="105">
        <f>'Water Production Actuals'!D3/1000</f>
        <v>0.21653646700000001</v>
      </c>
      <c r="F36" s="105">
        <f>'Water Production Actuals'!E3/1000</f>
        <v>0.29676027599999999</v>
      </c>
      <c r="G36" s="105">
        <f>'Water Production Actuals'!F3/1000</f>
        <v>0.232052864</v>
      </c>
      <c r="H36" s="105">
        <f>'Water Production Actuals'!G3/1000</f>
        <v>0.25021016000000001</v>
      </c>
      <c r="I36" s="105">
        <f>'Water Production Actuals'!H3/1000</f>
        <v>0.26816054900000003</v>
      </c>
      <c r="J36" s="105">
        <f>'Water Production Actuals'!I3/1000</f>
        <v>0.30688452399999999</v>
      </c>
      <c r="K36" s="105">
        <f>'Water Production Actuals'!J3/1000</f>
        <v>0.36765100600000006</v>
      </c>
      <c r="L36" s="105">
        <f>'Water Production Actuals'!K3/1000</f>
        <v>0.29199016600000005</v>
      </c>
      <c r="M36" s="105">
        <f>'Water Production Actuals'!L3/1000</f>
        <v>0.30118512999999997</v>
      </c>
      <c r="N36" s="105">
        <f>'Water Production Actuals'!M3/1000</f>
        <v>0.29978289299999999</v>
      </c>
      <c r="O36" s="3"/>
      <c r="P36" s="3"/>
      <c r="Q36" s="3"/>
      <c r="R36" s="3"/>
      <c r="S36" s="3"/>
      <c r="T36" s="3"/>
      <c r="U36" s="3"/>
      <c r="V36" s="3"/>
      <c r="W36" s="3"/>
      <c r="X36" s="3"/>
      <c r="Y36" s="3"/>
      <c r="Z36" s="3"/>
    </row>
    <row r="37" spans="1:26" ht="13.5" customHeight="1" x14ac:dyDescent="0.3">
      <c r="A37" s="103" t="s">
        <v>84</v>
      </c>
      <c r="B37" s="103" t="s">
        <v>115</v>
      </c>
      <c r="C37" s="105">
        <f>'Water Production Actuals'!B4/1000</f>
        <v>0.250241991</v>
      </c>
      <c r="D37" s="105">
        <f>'Water Production Actuals'!C4/1000</f>
        <v>0.206740703</v>
      </c>
      <c r="E37" s="105">
        <f>'Water Production Actuals'!D4/1000</f>
        <v>0.20123546099999995</v>
      </c>
      <c r="F37" s="105">
        <f>'Water Production Actuals'!E4/1000</f>
        <v>0.174369566</v>
      </c>
      <c r="G37" s="105">
        <f>'Water Production Actuals'!F4/1000</f>
        <v>0.20409105</v>
      </c>
      <c r="H37" s="105">
        <f>'Water Production Actuals'!G4/1000</f>
        <v>0.146356666</v>
      </c>
      <c r="I37" s="105">
        <f>'Water Production Actuals'!H4/1000</f>
        <v>0.20420249700000001</v>
      </c>
      <c r="J37" s="105">
        <f>'Water Production Actuals'!I4/1000</f>
        <v>0.21743019900000002</v>
      </c>
      <c r="K37" s="105">
        <f>'Water Production Actuals'!J4/1000</f>
        <v>0.16181421700000007</v>
      </c>
      <c r="L37" s="105">
        <f>'Water Production Actuals'!K4/1000</f>
        <v>0.11344113599999997</v>
      </c>
      <c r="M37" s="105">
        <f>'Water Production Actuals'!L4/1000</f>
        <v>0.11540736900000001</v>
      </c>
      <c r="N37" s="105">
        <f>'Water Production Actuals'!M4/1000</f>
        <v>0.14038033399999997</v>
      </c>
      <c r="O37" s="3"/>
      <c r="P37" s="3"/>
      <c r="Q37" s="3"/>
      <c r="R37" s="3"/>
      <c r="S37" s="3"/>
      <c r="T37" s="3"/>
      <c r="U37" s="3"/>
      <c r="V37" s="3"/>
      <c r="W37" s="3"/>
      <c r="X37" s="3"/>
      <c r="Y37" s="3"/>
      <c r="Z37" s="3"/>
    </row>
    <row r="38" spans="1:26" ht="13.5" customHeight="1" x14ac:dyDescent="0.3">
      <c r="A38" s="106" t="s">
        <v>116</v>
      </c>
      <c r="B38" s="107" t="s">
        <v>117</v>
      </c>
      <c r="C38" s="108">
        <f ca="1">SUM(C32:C34)/(SUM(C35:C37)*1000)</f>
        <v>32517.137117371807</v>
      </c>
      <c r="D38" s="108">
        <f t="shared" ref="D38:N38" ca="1" si="3">SUM(D32:D34)/(SUM(D35:D37)*1000)</f>
        <v>38141.075536559241</v>
      </c>
      <c r="E38" s="108">
        <f t="shared" ca="1" si="3"/>
        <v>39120.393903475371</v>
      </c>
      <c r="F38" s="108">
        <f t="shared" ca="1" si="3"/>
        <v>40885.042181607074</v>
      </c>
      <c r="G38" s="108">
        <f t="shared" ca="1" si="3"/>
        <v>52621.888707182778</v>
      </c>
      <c r="H38" s="108">
        <f t="shared" ca="1" si="3"/>
        <v>30394.272327963474</v>
      </c>
      <c r="I38" s="108">
        <f t="shared" ca="1" si="3"/>
        <v>27266.25272404898</v>
      </c>
      <c r="J38" s="108">
        <f t="shared" ca="1" si="3"/>
        <v>27863.941306860932</v>
      </c>
      <c r="K38" s="108">
        <f t="shared" ca="1" si="3"/>
        <v>25730.803445301633</v>
      </c>
      <c r="L38" s="108">
        <f t="shared" ca="1" si="3"/>
        <v>30256.985089638274</v>
      </c>
      <c r="M38" s="108">
        <f t="shared" ca="1" si="3"/>
        <v>34713.412415738771</v>
      </c>
      <c r="N38" s="108">
        <f t="shared" ca="1" si="3"/>
        <v>28266.747609182985</v>
      </c>
      <c r="O38" s="3"/>
      <c r="P38" s="3"/>
      <c r="Q38" s="3"/>
      <c r="R38" s="3"/>
      <c r="S38" s="3"/>
      <c r="T38" s="3"/>
      <c r="U38" s="3"/>
      <c r="V38" s="3"/>
      <c r="W38" s="3"/>
      <c r="X38" s="3"/>
      <c r="Y38" s="3"/>
      <c r="Z38" s="3"/>
    </row>
    <row r="39" spans="1:26" ht="13.5" customHeight="1" x14ac:dyDescent="0.3">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3.5" customHeight="1" x14ac:dyDescent="0.3">
      <c r="A40" s="5" t="s">
        <v>127</v>
      </c>
      <c r="B40" s="5"/>
      <c r="C40" s="6"/>
      <c r="D40" s="6"/>
      <c r="E40" s="6"/>
      <c r="F40" s="6"/>
      <c r="G40" s="6"/>
      <c r="H40" s="6"/>
      <c r="I40" s="6"/>
      <c r="J40" s="6"/>
      <c r="K40" s="6"/>
      <c r="L40" s="6"/>
      <c r="M40" s="6"/>
      <c r="N40" s="6"/>
      <c r="O40" s="6"/>
      <c r="P40" s="6"/>
      <c r="Q40" s="6"/>
      <c r="R40" s="6"/>
      <c r="S40" s="6"/>
      <c r="T40" s="6"/>
      <c r="U40" s="6"/>
      <c r="V40" s="6"/>
      <c r="W40" s="6"/>
      <c r="X40" s="6"/>
      <c r="Y40" s="6"/>
      <c r="Z40" s="6"/>
    </row>
    <row r="41" spans="1:26" ht="13.5" customHeight="1" x14ac:dyDescent="0.3">
      <c r="A41" s="5" t="s">
        <v>109</v>
      </c>
      <c r="B41" s="5"/>
      <c r="C41" s="22" t="s">
        <v>25</v>
      </c>
      <c r="D41" s="22" t="s">
        <v>26</v>
      </c>
      <c r="E41" s="22" t="s">
        <v>28</v>
      </c>
      <c r="F41" s="22" t="s">
        <v>29</v>
      </c>
      <c r="G41" s="22" t="s">
        <v>30</v>
      </c>
      <c r="H41" s="22" t="s">
        <v>31</v>
      </c>
      <c r="I41" s="22" t="s">
        <v>32</v>
      </c>
      <c r="J41" s="22" t="s">
        <v>33</v>
      </c>
      <c r="K41" s="22" t="s">
        <v>34</v>
      </c>
      <c r="L41" s="22" t="s">
        <v>35</v>
      </c>
      <c r="M41" s="22" t="s">
        <v>36</v>
      </c>
      <c r="N41" s="22" t="s">
        <v>37</v>
      </c>
      <c r="O41" s="6"/>
      <c r="P41" s="6"/>
      <c r="Q41" s="6"/>
      <c r="R41" s="6"/>
      <c r="S41" s="6"/>
      <c r="T41" s="6"/>
      <c r="U41" s="6"/>
      <c r="V41" s="6"/>
      <c r="W41" s="6"/>
      <c r="X41" s="6"/>
      <c r="Y41" s="6"/>
      <c r="Z41" s="6"/>
    </row>
    <row r="42" spans="1:26" ht="13.5" customHeight="1" x14ac:dyDescent="0.3">
      <c r="A42" s="103" t="s">
        <v>111</v>
      </c>
      <c r="B42" s="103" t="s">
        <v>112</v>
      </c>
      <c r="C42" s="104">
        <f ca="1">SUMIFS('Variance Analysis'!C9:C12,'Variance Analysis'!B9:B12,'Variance Analysis'!B12)</f>
        <v>2870946.71</v>
      </c>
      <c r="D42" s="104">
        <f ca="1">SUMIFS('Variance Analysis'!D9:D12,'Variance Analysis'!C9:C12,'Variance Analysis'!C12)</f>
        <v>2893964.8600000003</v>
      </c>
      <c r="E42" s="104">
        <f ca="1">SUMIFS('Variance Analysis'!E9:E12,'Variance Analysis'!D9:D12,'Variance Analysis'!D12)</f>
        <v>4946553.25</v>
      </c>
      <c r="F42" s="104">
        <f ca="1">SUMIFS('Variance Analysis'!F9:F12,'Variance Analysis'!E9:E12,'Variance Analysis'!E12)</f>
        <v>3649852.2800000003</v>
      </c>
      <c r="G42" s="104">
        <f ca="1">SUMIFS('Variance Analysis'!G9:G12,'Variance Analysis'!F9:F12,'Variance Analysis'!F12)</f>
        <v>3390311.38</v>
      </c>
      <c r="H42" s="104">
        <f ca="1">SUMIFS('Variance Analysis'!H9:H12,'Variance Analysis'!G9:G12,'Variance Analysis'!G12)</f>
        <v>3296135.35</v>
      </c>
      <c r="I42" s="104">
        <f ca="1">SUMIFS('Variance Analysis'!I9:I12,'Variance Analysis'!H9:H12,'Variance Analysis'!H12)</f>
        <v>3371678.94</v>
      </c>
      <c r="J42" s="104">
        <f ca="1">SUMIFS('Variance Analysis'!J9:J12,'Variance Analysis'!I9:I12,'Variance Analysis'!I12)</f>
        <v>3486089.18</v>
      </c>
      <c r="K42" s="104">
        <f ca="1">SUMIFS('Variance Analysis'!K9:K12,'Variance Analysis'!J9:J12,'Variance Analysis'!J12)</f>
        <v>3420874.4299999997</v>
      </c>
      <c r="L42" s="104">
        <f ca="1">SUMIFS('Variance Analysis'!L9:L12,'Variance Analysis'!K9:K12,'Variance Analysis'!K12)</f>
        <v>3482686.52</v>
      </c>
      <c r="M42" s="104">
        <f ca="1">SUMIFS('Variance Analysis'!M9:M12,'Variance Analysis'!L9:L12,'Variance Analysis'!L12)</f>
        <v>3359577.0700000003</v>
      </c>
      <c r="N42" s="104">
        <f ca="1">SUMIFS('Variance Analysis'!N9:N12,'Variance Analysis'!M9:M12,'Variance Analysis'!M12)</f>
        <v>3881716.73</v>
      </c>
      <c r="O42" s="3"/>
      <c r="P42" s="3"/>
      <c r="Q42" s="3"/>
      <c r="R42" s="3"/>
      <c r="S42" s="3"/>
      <c r="T42" s="3"/>
      <c r="U42" s="3"/>
      <c r="V42" s="3"/>
      <c r="W42" s="3"/>
      <c r="X42" s="3"/>
      <c r="Y42" s="3"/>
      <c r="Z42" s="3"/>
    </row>
    <row r="43" spans="1:26" ht="13.5" customHeight="1" x14ac:dyDescent="0.3">
      <c r="A43" s="103" t="s">
        <v>113</v>
      </c>
      <c r="B43" s="103" t="s">
        <v>112</v>
      </c>
      <c r="C43" s="104">
        <f ca="1">SUMIFS('Variance Analysis'!C9:C12,'Variance Analysis'!B9:B12,'Variance Analysis'!B10)</f>
        <v>30000</v>
      </c>
      <c r="D43" s="104">
        <f ca="1">SUMIFS('Variance Analysis'!D9:D12,'Variance Analysis'!C9:C12,'Variance Analysis'!C10)</f>
        <v>60000</v>
      </c>
      <c r="E43" s="104">
        <f ca="1">SUMIFS('Variance Analysis'!E9:E12,'Variance Analysis'!D9:D12,'Variance Analysis'!D10)</f>
        <v>59923.740000000005</v>
      </c>
      <c r="F43" s="104">
        <f ca="1">SUMIFS('Variance Analysis'!F9:F12,'Variance Analysis'!E9:E12,'Variance Analysis'!E10)</f>
        <v>30000</v>
      </c>
      <c r="G43" s="104">
        <f ca="1">SUMIFS('Variance Analysis'!G9:G12,'Variance Analysis'!F9:F12,'Variance Analysis'!F10)</f>
        <v>60000</v>
      </c>
      <c r="H43" s="104">
        <f ca="1">SUMIFS('Variance Analysis'!H9:H12,'Variance Analysis'!G9:G12,'Variance Analysis'!G10)</f>
        <v>60000</v>
      </c>
      <c r="I43" s="104">
        <f ca="1">SUMIFS('Variance Analysis'!I9:I12,'Variance Analysis'!H9:H12,'Variance Analysis'!H10)</f>
        <v>60000</v>
      </c>
      <c r="J43" s="104">
        <f ca="1">SUMIFS('Variance Analysis'!J9:J12,'Variance Analysis'!I9:I12,'Variance Analysis'!I10)</f>
        <v>60000</v>
      </c>
      <c r="K43" s="104">
        <f ca="1">SUMIFS('Variance Analysis'!K9:K12,'Variance Analysis'!J9:J12,'Variance Analysis'!J10)</f>
        <v>60000</v>
      </c>
      <c r="L43" s="104">
        <f ca="1">SUMIFS('Variance Analysis'!L9:L12,'Variance Analysis'!K9:K12,'Variance Analysis'!K10)</f>
        <v>60000</v>
      </c>
      <c r="M43" s="104">
        <f ca="1">SUMIFS('Variance Analysis'!M9:M12,'Variance Analysis'!L9:L12,'Variance Analysis'!L10)</f>
        <v>60000</v>
      </c>
      <c r="N43" s="104">
        <f ca="1">SUMIFS('Variance Analysis'!N9:N12,'Variance Analysis'!M9:M12,'Variance Analysis'!M10)</f>
        <v>60000</v>
      </c>
      <c r="O43" s="3"/>
      <c r="P43" s="3"/>
      <c r="Q43" s="3"/>
      <c r="R43" s="3"/>
      <c r="S43" s="3"/>
      <c r="T43" s="3"/>
      <c r="U43" s="3"/>
      <c r="V43" s="3"/>
      <c r="W43" s="3"/>
      <c r="X43" s="3"/>
      <c r="Y43" s="3"/>
      <c r="Z43" s="3"/>
    </row>
    <row r="44" spans="1:26" ht="13.5" customHeight="1" x14ac:dyDescent="0.3">
      <c r="A44" s="103" t="s">
        <v>114</v>
      </c>
      <c r="B44" s="103" t="s">
        <v>112</v>
      </c>
      <c r="C44" s="104">
        <f ca="1">SUMIFS('Variance Analysis'!C9:C12,'Variance Analysis'!B9:B12,'Variance Analysis'!B11)</f>
        <v>30000</v>
      </c>
      <c r="D44" s="104">
        <f ca="1">SUMIFS('Variance Analysis'!D9:D12,'Variance Analysis'!C9:C12,'Variance Analysis'!C11)</f>
        <v>60000</v>
      </c>
      <c r="E44" s="104">
        <f ca="1">SUMIFS('Variance Analysis'!E9:E12,'Variance Analysis'!D9:D12,'Variance Analysis'!D11)</f>
        <v>59923.740000000005</v>
      </c>
      <c r="F44" s="104">
        <f ca="1">SUMIFS('Variance Analysis'!F9:F12,'Variance Analysis'!E9:E12,'Variance Analysis'!E11)</f>
        <v>30000</v>
      </c>
      <c r="G44" s="104">
        <f ca="1">SUMIFS('Variance Analysis'!G9:G12,'Variance Analysis'!F9:F12,'Variance Analysis'!F11)</f>
        <v>60000</v>
      </c>
      <c r="H44" s="104">
        <f ca="1">SUMIFS('Variance Analysis'!H9:H12,'Variance Analysis'!G9:G12,'Variance Analysis'!G11)</f>
        <v>60000</v>
      </c>
      <c r="I44" s="104">
        <f ca="1">SUMIFS('Variance Analysis'!I9:I12,'Variance Analysis'!H9:H12,'Variance Analysis'!H11)</f>
        <v>60000</v>
      </c>
      <c r="J44" s="104">
        <f ca="1">SUMIFS('Variance Analysis'!J9:J12,'Variance Analysis'!I9:I12,'Variance Analysis'!I11)</f>
        <v>60000</v>
      </c>
      <c r="K44" s="104">
        <f ca="1">SUMIFS('Variance Analysis'!K9:K12,'Variance Analysis'!J9:J12,'Variance Analysis'!J11)</f>
        <v>60000</v>
      </c>
      <c r="L44" s="104">
        <f ca="1">SUMIFS('Variance Analysis'!L9:L12,'Variance Analysis'!K9:K12,'Variance Analysis'!K11)</f>
        <v>60000</v>
      </c>
      <c r="M44" s="104">
        <f ca="1">SUMIFS('Variance Analysis'!M9:M12,'Variance Analysis'!L9:L12,'Variance Analysis'!L11)</f>
        <v>60000</v>
      </c>
      <c r="N44" s="104">
        <f ca="1">SUMIFS('Variance Analysis'!N9:N12,'Variance Analysis'!M9:M12,'Variance Analysis'!M11)</f>
        <v>60000</v>
      </c>
      <c r="O44" s="3"/>
      <c r="P44" s="3"/>
      <c r="Q44" s="3"/>
      <c r="R44" s="3"/>
      <c r="S44" s="3"/>
      <c r="T44" s="3"/>
      <c r="U44" s="3"/>
      <c r="V44" s="3"/>
      <c r="W44" s="3"/>
      <c r="X44" s="3"/>
      <c r="Y44" s="3"/>
      <c r="Z44" s="3"/>
    </row>
    <row r="45" spans="1:26" ht="13.5" customHeight="1" x14ac:dyDescent="0.3">
      <c r="A45" s="103" t="s">
        <v>39</v>
      </c>
      <c r="B45" s="103" t="s">
        <v>115</v>
      </c>
      <c r="C45" s="105">
        <f ca="1">OFFSET('Water Production Budget'!B2,0,0)/1000</f>
        <v>0.17193329099999999</v>
      </c>
      <c r="D45" s="105">
        <f ca="1">OFFSET('Water Production Budget'!C2,0,0)/1000</f>
        <v>0.185443943</v>
      </c>
      <c r="E45" s="105">
        <f ca="1">OFFSET('Water Production Budget'!D2,0,0)/1000</f>
        <v>0.18677365699999998</v>
      </c>
      <c r="F45" s="105">
        <f ca="1">OFFSET('Water Production Budget'!E2,0,0)/1000</f>
        <v>0.19054109299999999</v>
      </c>
      <c r="G45" s="105">
        <f ca="1">OFFSET('Water Production Budget'!F2,0,0)/1000</f>
        <v>9.5096062000000009E-2</v>
      </c>
      <c r="H45" s="105">
        <f ca="1">OFFSET('Water Production Budget'!G2,0,0)/1000</f>
        <v>0.18430685299999999</v>
      </c>
      <c r="I45" s="105">
        <f ca="1">OFFSET('Water Production Budget'!H2,0,0)/1000</f>
        <v>0.181901439</v>
      </c>
      <c r="J45" s="105">
        <f ca="1">OFFSET('Water Production Budget'!I2,0,0)/1000</f>
        <v>0.14958676500000001</v>
      </c>
      <c r="K45" s="105">
        <f ca="1">OFFSET('Water Production Budget'!J2,0,0)/1000</f>
        <v>0.18140367599999999</v>
      </c>
      <c r="L45" s="105">
        <f ca="1">OFFSET('Water Production Budget'!K2,0,0)/1000</f>
        <v>0.171057864</v>
      </c>
      <c r="M45" s="105">
        <f ca="1">OFFSET('Water Production Budget'!L2,0,0)/1000</f>
        <v>0.16528699900000002</v>
      </c>
      <c r="N45" s="105">
        <f ca="1">OFFSET('Water Production Budget'!M2,0,0)/1000</f>
        <v>0.14950871699999999</v>
      </c>
      <c r="O45" s="3"/>
      <c r="P45" s="3"/>
      <c r="Q45" s="3"/>
      <c r="R45" s="3"/>
      <c r="S45" s="3"/>
      <c r="T45" s="3"/>
      <c r="U45" s="3"/>
      <c r="V45" s="3"/>
      <c r="W45" s="3"/>
      <c r="X45" s="3"/>
      <c r="Y45" s="3"/>
      <c r="Z45" s="3"/>
    </row>
    <row r="46" spans="1:26" ht="13.5" customHeight="1" x14ac:dyDescent="0.3">
      <c r="A46" s="106" t="s">
        <v>128</v>
      </c>
      <c r="B46" s="107" t="s">
        <v>117</v>
      </c>
      <c r="C46" s="108">
        <f ca="1">SUM(C42:C44)/((C45)*1000)</f>
        <v>17046.999408625292</v>
      </c>
      <c r="D46" s="108">
        <f t="shared" ref="D46:N46" ca="1" si="4">SUM(D42:D44)/((D45)*1000)</f>
        <v>16252.70047240098</v>
      </c>
      <c r="E46" s="108">
        <f t="shared" ca="1" si="4"/>
        <v>27125.884942114728</v>
      </c>
      <c r="F46" s="108">
        <f t="shared" ca="1" si="4"/>
        <v>19470.090265515588</v>
      </c>
      <c r="G46" s="108">
        <f t="shared" ca="1" si="4"/>
        <v>36913.320133067129</v>
      </c>
      <c r="H46" s="108">
        <f t="shared" ca="1" si="4"/>
        <v>18535.042481572837</v>
      </c>
      <c r="I46" s="108">
        <f t="shared" ca="1" si="4"/>
        <v>19195.44429772213</v>
      </c>
      <c r="J46" s="108">
        <f t="shared" ca="1" si="4"/>
        <v>24107.006926715741</v>
      </c>
      <c r="K46" s="108">
        <f t="shared" ca="1" si="4"/>
        <v>19519.309134617535</v>
      </c>
      <c r="L46" s="108">
        <f t="shared" ca="1" si="4"/>
        <v>21061.215402526013</v>
      </c>
      <c r="M46" s="108">
        <f t="shared" ca="1" si="4"/>
        <v>21051.728756960492</v>
      </c>
      <c r="N46" s="108">
        <f t="shared" ca="1" si="4"/>
        <v>26765.775336029405</v>
      </c>
      <c r="O46" s="3"/>
      <c r="P46" s="3"/>
      <c r="Q46" s="3"/>
      <c r="R46" s="3"/>
      <c r="S46" s="3"/>
      <c r="T46" s="3"/>
      <c r="U46" s="3"/>
      <c r="V46" s="3"/>
      <c r="W46" s="3"/>
      <c r="X46" s="3"/>
      <c r="Y46" s="3"/>
      <c r="Z46" s="3"/>
    </row>
    <row r="47" spans="1:26" ht="13.5" customHeight="1" x14ac:dyDescent="0.3">
      <c r="A47" s="1"/>
      <c r="B47" s="3"/>
      <c r="C47" s="109"/>
      <c r="D47" s="109"/>
      <c r="E47" s="109"/>
      <c r="F47" s="109"/>
      <c r="G47" s="109"/>
      <c r="H47" s="109"/>
      <c r="I47" s="109"/>
      <c r="J47" s="109"/>
      <c r="K47" s="109"/>
      <c r="L47" s="109"/>
      <c r="M47" s="109"/>
      <c r="N47" s="109"/>
      <c r="O47" s="3"/>
      <c r="P47" s="3"/>
      <c r="Q47" s="3"/>
      <c r="R47" s="3"/>
      <c r="S47" s="3"/>
      <c r="T47" s="3"/>
      <c r="U47" s="3"/>
      <c r="V47" s="3"/>
      <c r="W47" s="3"/>
      <c r="X47" s="3"/>
      <c r="Y47" s="3"/>
      <c r="Z47" s="3"/>
    </row>
    <row r="48" spans="1:26" ht="13.5" customHeight="1" x14ac:dyDescent="0.3">
      <c r="A48" s="5" t="s">
        <v>129</v>
      </c>
      <c r="B48" s="5"/>
      <c r="C48" s="6"/>
      <c r="D48" s="6"/>
      <c r="E48" s="6"/>
      <c r="F48" s="6"/>
      <c r="G48" s="6"/>
      <c r="H48" s="6"/>
      <c r="I48" s="6"/>
      <c r="J48" s="6"/>
      <c r="K48" s="6"/>
      <c r="L48" s="6"/>
      <c r="M48" s="6"/>
      <c r="N48" s="6"/>
      <c r="O48" s="6"/>
      <c r="P48" s="6"/>
      <c r="Q48" s="6"/>
      <c r="R48" s="6"/>
      <c r="S48" s="6"/>
      <c r="T48" s="6"/>
      <c r="U48" s="6"/>
      <c r="V48" s="6"/>
      <c r="W48" s="6"/>
      <c r="X48" s="6"/>
      <c r="Y48" s="6"/>
      <c r="Z48" s="6"/>
    </row>
    <row r="49" spans="1:26" ht="13.5" customHeight="1" x14ac:dyDescent="0.3">
      <c r="A49" s="5" t="s">
        <v>109</v>
      </c>
      <c r="B49" s="5"/>
      <c r="C49" s="22" t="s">
        <v>25</v>
      </c>
      <c r="D49" s="22" t="s">
        <v>26</v>
      </c>
      <c r="E49" s="22" t="s">
        <v>28</v>
      </c>
      <c r="F49" s="22" t="s">
        <v>29</v>
      </c>
      <c r="G49" s="22" t="s">
        <v>30</v>
      </c>
      <c r="H49" s="22" t="s">
        <v>31</v>
      </c>
      <c r="I49" s="22" t="s">
        <v>32</v>
      </c>
      <c r="J49" s="22" t="s">
        <v>33</v>
      </c>
      <c r="K49" s="22" t="s">
        <v>34</v>
      </c>
      <c r="L49" s="22" t="s">
        <v>35</v>
      </c>
      <c r="M49" s="22" t="s">
        <v>36</v>
      </c>
      <c r="N49" s="22" t="s">
        <v>37</v>
      </c>
      <c r="O49" s="6"/>
      <c r="P49" s="6"/>
      <c r="Q49" s="6"/>
      <c r="R49" s="6"/>
      <c r="S49" s="6"/>
      <c r="T49" s="6"/>
      <c r="U49" s="6"/>
      <c r="V49" s="6"/>
      <c r="W49" s="6"/>
      <c r="X49" s="6"/>
      <c r="Y49" s="6"/>
      <c r="Z49" s="6"/>
    </row>
    <row r="50" spans="1:26" ht="13.5" customHeight="1" x14ac:dyDescent="0.3">
      <c r="A50" s="103" t="s">
        <v>111</v>
      </c>
      <c r="B50" s="103" t="s">
        <v>112</v>
      </c>
      <c r="C50" s="104">
        <f ca="1">SUMIFS('Variance Analysis'!C13:C16,'Variance Analysis'!B13:B16,'Variance Analysis'!B16)</f>
        <v>10156042.75</v>
      </c>
      <c r="D50" s="104">
        <f ca="1">SUMIFS('Variance Analysis'!D13:D16,'Variance Analysis'!C13:C16,'Variance Analysis'!C16)</f>
        <v>10507931.76</v>
      </c>
      <c r="E50" s="104">
        <f ca="1">SUMIFS('Variance Analysis'!E13:E16,'Variance Analysis'!D13:D16,'Variance Analysis'!D16)</f>
        <v>14876453.26</v>
      </c>
      <c r="F50" s="104">
        <f ca="1">SUMIFS('Variance Analysis'!F13:F16,'Variance Analysis'!E13:E16,'Variance Analysis'!E16)</f>
        <v>17913936.32</v>
      </c>
      <c r="G50" s="104">
        <f ca="1">SUMIFS('Variance Analysis'!G13:G16,'Variance Analysis'!F13:F16,'Variance Analysis'!F16)</f>
        <v>16602328.669999998</v>
      </c>
      <c r="H50" s="104">
        <f ca="1">SUMIFS('Variance Analysis'!H13:H16,'Variance Analysis'!G13:G16,'Variance Analysis'!G16)</f>
        <v>11716587.91</v>
      </c>
      <c r="I50" s="104">
        <f ca="1">SUMIFS('Variance Analysis'!I13:I16,'Variance Analysis'!H13:H16,'Variance Analysis'!H16)</f>
        <v>8737662.6500000004</v>
      </c>
      <c r="J50" s="104">
        <f ca="1">SUMIFS('Variance Analysis'!J13:J16,'Variance Analysis'!I13:I16,'Variance Analysis'!I16)</f>
        <v>8769854.0099999998</v>
      </c>
      <c r="K50" s="104">
        <f ca="1">SUMIFS('Variance Analysis'!K13:K16,'Variance Analysis'!J13:J16,'Variance Analysis'!J16)</f>
        <v>10564946.010000002</v>
      </c>
      <c r="L50" s="104">
        <f ca="1">SUMIFS('Variance Analysis'!L13:L16,'Variance Analysis'!K13:K16,'Variance Analysis'!K16)</f>
        <v>10222269.529999999</v>
      </c>
      <c r="M50" s="104">
        <f ca="1">SUMIFS('Variance Analysis'!M13:M16,'Variance Analysis'!L13:L16,'Variance Analysis'!L16)</f>
        <v>10608268.550000001</v>
      </c>
      <c r="N50" s="104">
        <f ca="1">SUMIFS('Variance Analysis'!N13:N16,'Variance Analysis'!M13:M16,'Variance Analysis'!M16)</f>
        <v>12229507.550000001</v>
      </c>
      <c r="O50" s="3"/>
      <c r="P50" s="3"/>
      <c r="Q50" s="3"/>
      <c r="R50" s="3"/>
      <c r="S50" s="3"/>
      <c r="T50" s="3"/>
      <c r="U50" s="3"/>
      <c r="V50" s="3"/>
      <c r="W50" s="3"/>
      <c r="X50" s="3"/>
      <c r="Y50" s="3"/>
      <c r="Z50" s="3"/>
    </row>
    <row r="51" spans="1:26" ht="13.5" customHeight="1" x14ac:dyDescent="0.3">
      <c r="A51" s="103" t="s">
        <v>113</v>
      </c>
      <c r="B51" s="103" t="s">
        <v>112</v>
      </c>
      <c r="C51" s="104">
        <f ca="1">SUMIFS('Variance Analysis'!C13:C16,'Variance Analysis'!B13:B16,'Variance Analysis'!B14)</f>
        <v>169981</v>
      </c>
      <c r="D51" s="104">
        <f ca="1">SUMIFS('Variance Analysis'!D13:D16,'Variance Analysis'!C13:C16,'Variance Analysis'!C14)</f>
        <v>169981</v>
      </c>
      <c r="E51" s="104">
        <f ca="1">SUMIFS('Variance Analysis'!E13:E16,'Variance Analysis'!D13:D16,'Variance Analysis'!D14)</f>
        <v>169981</v>
      </c>
      <c r="F51" s="104">
        <f ca="1">SUMIFS('Variance Analysis'!F13:F16,'Variance Analysis'!E13:E16,'Variance Analysis'!E14)</f>
        <v>166888</v>
      </c>
      <c r="G51" s="104">
        <f ca="1">SUMIFS('Variance Analysis'!G13:G16,'Variance Analysis'!F13:F16,'Variance Analysis'!F14)</f>
        <v>166888</v>
      </c>
      <c r="H51" s="104">
        <f ca="1">SUMIFS('Variance Analysis'!H13:H16,'Variance Analysis'!G13:G16,'Variance Analysis'!G14)</f>
        <v>392677</v>
      </c>
      <c r="I51" s="104">
        <f ca="1">SUMIFS('Variance Analysis'!I13:I16,'Variance Analysis'!H13:H16,'Variance Analysis'!H14)</f>
        <v>392677</v>
      </c>
      <c r="J51" s="104">
        <f ca="1">SUMIFS('Variance Analysis'!J13:J16,'Variance Analysis'!I13:I16,'Variance Analysis'!I14)</f>
        <v>608648</v>
      </c>
      <c r="K51" s="104">
        <f ca="1">SUMIFS('Variance Analysis'!K13:K16,'Variance Analysis'!J13:J16,'Variance Analysis'!J14)</f>
        <v>608648</v>
      </c>
      <c r="L51" s="104">
        <f ca="1">SUMIFS('Variance Analysis'!L13:L16,'Variance Analysis'!K13:K16,'Variance Analysis'!K14)</f>
        <v>166888</v>
      </c>
      <c r="M51" s="104">
        <f ca="1">SUMIFS('Variance Analysis'!M13:M16,'Variance Analysis'!L13:L16,'Variance Analysis'!L14)</f>
        <v>166888</v>
      </c>
      <c r="N51" s="104">
        <f ca="1">SUMIFS('Variance Analysis'!N13:N16,'Variance Analysis'!M13:M16,'Variance Analysis'!M14)</f>
        <v>166888</v>
      </c>
      <c r="O51" s="3"/>
      <c r="P51" s="3"/>
      <c r="Q51" s="3"/>
      <c r="R51" s="3"/>
      <c r="S51" s="3"/>
      <c r="T51" s="3"/>
      <c r="U51" s="3"/>
      <c r="V51" s="3"/>
      <c r="W51" s="3"/>
      <c r="X51" s="3"/>
      <c r="Y51" s="3"/>
      <c r="Z51" s="3"/>
    </row>
    <row r="52" spans="1:26" ht="13.5" customHeight="1" x14ac:dyDescent="0.3">
      <c r="A52" s="103" t="s">
        <v>114</v>
      </c>
      <c r="B52" s="103" t="s">
        <v>112</v>
      </c>
      <c r="C52" s="104">
        <f ca="1">SUMIFS('Variance Analysis'!C13:C16,'Variance Analysis'!B13:B16,'Variance Analysis'!B15)</f>
        <v>479062.54</v>
      </c>
      <c r="D52" s="104">
        <f ca="1">SUMIFS('Variance Analysis'!D13:D16,'Variance Analysis'!C13:C16,'Variance Analysis'!C15)</f>
        <v>479062.54</v>
      </c>
      <c r="E52" s="104">
        <f ca="1">SUMIFS('Variance Analysis'!E13:E16,'Variance Analysis'!D13:D16,'Variance Analysis'!D15)</f>
        <v>479062.54</v>
      </c>
      <c r="F52" s="104">
        <f ca="1">SUMIFS('Variance Analysis'!F13:F16,'Variance Analysis'!E13:E16,'Variance Analysis'!E15)</f>
        <v>479062.54</v>
      </c>
      <c r="G52" s="104">
        <f ca="1">SUMIFS('Variance Analysis'!G13:G16,'Variance Analysis'!F13:F16,'Variance Analysis'!F15)</f>
        <v>479062.54</v>
      </c>
      <c r="H52" s="104">
        <f ca="1">SUMIFS('Variance Analysis'!H13:H16,'Variance Analysis'!G13:G16,'Variance Analysis'!G15)</f>
        <v>479062.54</v>
      </c>
      <c r="I52" s="104">
        <f ca="1">SUMIFS('Variance Analysis'!I13:I16,'Variance Analysis'!H13:H16,'Variance Analysis'!H15)</f>
        <v>479062.54</v>
      </c>
      <c r="J52" s="104">
        <f ca="1">SUMIFS('Variance Analysis'!J13:J16,'Variance Analysis'!I13:I16,'Variance Analysis'!I15)</f>
        <v>479062.54</v>
      </c>
      <c r="K52" s="104">
        <f ca="1">SUMIFS('Variance Analysis'!K13:K16,'Variance Analysis'!J13:J16,'Variance Analysis'!J15)</f>
        <v>479062.54</v>
      </c>
      <c r="L52" s="104">
        <f ca="1">SUMIFS('Variance Analysis'!L13:L16,'Variance Analysis'!K13:K16,'Variance Analysis'!K15)</f>
        <v>479062.54</v>
      </c>
      <c r="M52" s="104">
        <f ca="1">SUMIFS('Variance Analysis'!M13:M16,'Variance Analysis'!L13:L16,'Variance Analysis'!L15)</f>
        <v>479062.54</v>
      </c>
      <c r="N52" s="104">
        <f ca="1">SUMIFS('Variance Analysis'!N13:N16,'Variance Analysis'!M13:M16,'Variance Analysis'!M15)</f>
        <v>479062.54</v>
      </c>
      <c r="O52" s="3"/>
      <c r="P52" s="3"/>
      <c r="Q52" s="3"/>
      <c r="R52" s="3"/>
      <c r="S52" s="3"/>
      <c r="T52" s="3"/>
      <c r="U52" s="3"/>
      <c r="V52" s="3"/>
      <c r="W52" s="3"/>
      <c r="X52" s="3"/>
      <c r="Y52" s="3"/>
      <c r="Z52" s="3"/>
    </row>
    <row r="53" spans="1:26" ht="13.5" customHeight="1" x14ac:dyDescent="0.3">
      <c r="A53" s="103" t="s">
        <v>58</v>
      </c>
      <c r="B53" s="103" t="s">
        <v>115</v>
      </c>
      <c r="C53" s="105">
        <f ca="1">OFFSET('Water Production Budget'!B3,0,0)/1000</f>
        <v>0.21196899899999999</v>
      </c>
      <c r="D53" s="105">
        <f ca="1">OFFSET('Water Production Budget'!C3,0,0)/1000</f>
        <v>0.22419905100000001</v>
      </c>
      <c r="E53" s="105">
        <f ca="1">OFFSET('Water Production Budget'!D3,0,0)/1000</f>
        <v>0.22053646699999999</v>
      </c>
      <c r="F53" s="105">
        <f ca="1">OFFSET('Water Production Budget'!E3,0,0)/1000</f>
        <v>0.306760276</v>
      </c>
      <c r="G53" s="105">
        <f ca="1">OFFSET('Water Production Budget'!F3,0,0)/1000</f>
        <v>0.26005286399999999</v>
      </c>
      <c r="H53" s="105">
        <f ca="1">OFFSET('Water Production Budget'!G3,0,0)/1000</f>
        <v>0.24021016000000001</v>
      </c>
      <c r="I53" s="105">
        <f ca="1">OFFSET('Water Production Budget'!H3,0,0)/1000</f>
        <v>0.25816054900000002</v>
      </c>
      <c r="J53" s="105">
        <f ca="1">OFFSET('Water Production Budget'!I3,0,0)/1000</f>
        <v>0.310884524</v>
      </c>
      <c r="K53" s="105">
        <f ca="1">OFFSET('Water Production Budget'!J3,0,0)/1000</f>
        <v>0.34765100599999998</v>
      </c>
      <c r="L53" s="105">
        <f ca="1">OFFSET('Water Production Budget'!K3,0,0)/1000</f>
        <v>0.27199016599999998</v>
      </c>
      <c r="M53" s="105">
        <f ca="1">OFFSET('Water Production Budget'!L3,0,0)/1000</f>
        <v>0.30118512999999997</v>
      </c>
      <c r="N53" s="105">
        <f ca="1">OFFSET('Water Production Budget'!M3,0,0)/1000</f>
        <v>0.29978289299999999</v>
      </c>
      <c r="O53" s="3"/>
      <c r="P53" s="3"/>
      <c r="Q53" s="3"/>
      <c r="R53" s="3"/>
      <c r="S53" s="3"/>
      <c r="T53" s="3"/>
      <c r="U53" s="3"/>
      <c r="V53" s="3"/>
      <c r="W53" s="3"/>
      <c r="X53" s="3"/>
      <c r="Y53" s="3"/>
      <c r="Z53" s="3"/>
    </row>
    <row r="54" spans="1:26" ht="13.5" customHeight="1" x14ac:dyDescent="0.3">
      <c r="A54" s="106" t="s">
        <v>128</v>
      </c>
      <c r="B54" s="107" t="s">
        <v>117</v>
      </c>
      <c r="C54" s="108">
        <f ca="1">SUM(C50:C52)/(C53*1000)</f>
        <v>50974.842269269757</v>
      </c>
      <c r="D54" s="108">
        <f t="shared" ref="D54:N54" ca="1" si="5">SUM(D50:D52)/(D53*1000)</f>
        <v>49763.704396768386</v>
      </c>
      <c r="E54" s="108">
        <f t="shared" ca="1" si="5"/>
        <v>70398.773550679936</v>
      </c>
      <c r="F54" s="108">
        <f t="shared" ca="1" si="5"/>
        <v>60502.901816400765</v>
      </c>
      <c r="G54" s="108">
        <f t="shared" ca="1" si="5"/>
        <v>66326.049806550087</v>
      </c>
      <c r="H54" s="108">
        <f t="shared" ca="1" si="5"/>
        <v>52405.474647700161</v>
      </c>
      <c r="I54" s="108">
        <f t="shared" ca="1" si="5"/>
        <v>37222.581944540252</v>
      </c>
      <c r="J54" s="108">
        <f t="shared" ca="1" si="5"/>
        <v>31708.122434553865</v>
      </c>
      <c r="K54" s="108">
        <f t="shared" ca="1" si="5"/>
        <v>33518.259256813428</v>
      </c>
      <c r="L54" s="108">
        <f t="shared" ca="1" si="5"/>
        <v>39958.136096729315</v>
      </c>
      <c r="M54" s="108">
        <f t="shared" ca="1" si="5"/>
        <v>37366.449963847823</v>
      </c>
      <c r="N54" s="108">
        <f t="shared" ca="1" si="5"/>
        <v>42949.275594588384</v>
      </c>
      <c r="O54" s="3"/>
      <c r="P54" s="3"/>
      <c r="Q54" s="3"/>
      <c r="R54" s="3"/>
      <c r="S54" s="3"/>
      <c r="T54" s="3"/>
      <c r="U54" s="3"/>
      <c r="V54" s="3"/>
      <c r="W54" s="3"/>
      <c r="X54" s="3"/>
      <c r="Y54" s="3"/>
      <c r="Z54" s="3"/>
    </row>
    <row r="55" spans="1:26" ht="13.5" customHeight="1" x14ac:dyDescent="0.3">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3.5" customHeight="1" x14ac:dyDescent="0.3">
      <c r="A56" s="5" t="s">
        <v>130</v>
      </c>
      <c r="B56" s="5"/>
      <c r="C56" s="5"/>
      <c r="D56" s="5"/>
      <c r="E56" s="5"/>
      <c r="F56" s="5"/>
      <c r="G56" s="5"/>
      <c r="H56" s="5"/>
      <c r="I56" s="5"/>
      <c r="J56" s="5"/>
      <c r="K56" s="5"/>
      <c r="L56" s="5"/>
      <c r="M56" s="5"/>
      <c r="N56" s="5"/>
      <c r="O56" s="5"/>
      <c r="P56" s="5"/>
      <c r="Q56" s="5"/>
      <c r="R56" s="5"/>
      <c r="S56" s="5"/>
      <c r="T56" s="5"/>
      <c r="U56" s="5"/>
      <c r="V56" s="5"/>
      <c r="W56" s="5"/>
      <c r="X56" s="5"/>
      <c r="Y56" s="5"/>
      <c r="Z56" s="5"/>
    </row>
    <row r="57" spans="1:26" ht="13.5" customHeight="1" x14ac:dyDescent="0.3">
      <c r="A57" s="5" t="s">
        <v>109</v>
      </c>
      <c r="B57" s="5"/>
      <c r="C57" s="22" t="s">
        <v>25</v>
      </c>
      <c r="D57" s="22" t="s">
        <v>26</v>
      </c>
      <c r="E57" s="22" t="s">
        <v>28</v>
      </c>
      <c r="F57" s="22" t="s">
        <v>29</v>
      </c>
      <c r="G57" s="22" t="s">
        <v>30</v>
      </c>
      <c r="H57" s="22" t="s">
        <v>31</v>
      </c>
      <c r="I57" s="22" t="s">
        <v>32</v>
      </c>
      <c r="J57" s="22" t="s">
        <v>33</v>
      </c>
      <c r="K57" s="22" t="s">
        <v>34</v>
      </c>
      <c r="L57" s="22" t="s">
        <v>35</v>
      </c>
      <c r="M57" s="22" t="s">
        <v>36</v>
      </c>
      <c r="N57" s="22" t="s">
        <v>37</v>
      </c>
      <c r="O57" s="5"/>
      <c r="P57" s="5"/>
      <c r="Q57" s="5"/>
      <c r="R57" s="5"/>
      <c r="S57" s="5"/>
      <c r="T57" s="5"/>
      <c r="U57" s="5"/>
      <c r="V57" s="5"/>
      <c r="W57" s="5"/>
      <c r="X57" s="5"/>
      <c r="Y57" s="5"/>
      <c r="Z57" s="5"/>
    </row>
    <row r="58" spans="1:26" ht="13.5" customHeight="1" x14ac:dyDescent="0.3">
      <c r="A58" s="103" t="s">
        <v>111</v>
      </c>
      <c r="B58" s="103" t="s">
        <v>112</v>
      </c>
      <c r="C58" s="104">
        <f ca="1">SUMIFS('Variance Analysis'!C17:C20,'Variance Analysis'!B17:B20,'Variance Analysis'!B20)</f>
        <v>5306245.1399999997</v>
      </c>
      <c r="D58" s="104">
        <f ca="1">SUMIFS('Variance Analysis'!D17:D20,'Variance Analysis'!C17:C20,'Variance Analysis'!C20)</f>
        <v>4773912.8199999994</v>
      </c>
      <c r="E58" s="104">
        <f ca="1">SUMIFS('Variance Analysis'!E17:E20,'Variance Analysis'!D17:D20,'Variance Analysis'!D20)</f>
        <v>4697833.7299999995</v>
      </c>
      <c r="F58" s="104">
        <f ca="1">SUMIFS('Variance Analysis'!F17:F20,'Variance Analysis'!E17:E20,'Variance Analysis'!E20)</f>
        <v>2982712.6999999997</v>
      </c>
      <c r="G58" s="104">
        <f ca="1">SUMIFS('Variance Analysis'!G17:G20,'Variance Analysis'!F17:F20,'Variance Analysis'!F20)</f>
        <v>6311780.6000000006</v>
      </c>
      <c r="H58" s="104">
        <f ca="1">SUMIFS('Variance Analysis'!H17:H20,'Variance Analysis'!G17:G20,'Variance Analysis'!G20)</f>
        <v>2025499.16</v>
      </c>
      <c r="I58" s="104">
        <f ca="1">SUMIFS('Variance Analysis'!I17:I20,'Variance Analysis'!H17:H20,'Variance Analysis'!H20)</f>
        <v>3457616.66</v>
      </c>
      <c r="J58" s="104">
        <f ca="1">SUMIFS('Variance Analysis'!J17:J20,'Variance Analysis'!I17:I20,'Variance Analysis'!I20)</f>
        <v>2884003.88</v>
      </c>
      <c r="K58" s="104">
        <f ca="1">SUMIFS('Variance Analysis'!K17:K20,'Variance Analysis'!J17:J20,'Variance Analysis'!J20)</f>
        <v>2408511.39</v>
      </c>
      <c r="L58" s="104">
        <f ca="1">SUMIFS('Variance Analysis'!L17:L20,'Variance Analysis'!K17:K20,'Variance Analysis'!K20)</f>
        <v>4555248.4799999995</v>
      </c>
      <c r="M58" s="104">
        <f ca="1">SUMIFS('Variance Analysis'!M17:M20,'Variance Analysis'!L17:L20,'Variance Analysis'!L20)</f>
        <v>4548727.24</v>
      </c>
      <c r="N58" s="104">
        <f ca="1">SUMIFS('Variance Analysis'!N17:N20,'Variance Analysis'!M17:M20,'Variance Analysis'!M20)</f>
        <v>4544356.8599999994</v>
      </c>
      <c r="O58" s="3"/>
      <c r="P58" s="3"/>
      <c r="Q58" s="3"/>
      <c r="R58" s="3"/>
      <c r="S58" s="3"/>
      <c r="T58" s="3"/>
      <c r="U58" s="3"/>
      <c r="V58" s="3"/>
      <c r="W58" s="3"/>
      <c r="X58" s="3"/>
      <c r="Y58" s="3"/>
      <c r="Z58" s="3"/>
    </row>
    <row r="59" spans="1:26" ht="13.5" customHeight="1" x14ac:dyDescent="0.3">
      <c r="A59" s="103" t="s">
        <v>113</v>
      </c>
      <c r="B59" s="103" t="s">
        <v>112</v>
      </c>
      <c r="C59" s="104">
        <f ca="1">SUMIFS('Variance Analysis'!C17:C20,'Variance Analysis'!B17:B20,'Variance Analysis'!B18)</f>
        <v>150914</v>
      </c>
      <c r="D59" s="104">
        <f ca="1">SUMIFS('Variance Analysis'!D17:D20,'Variance Analysis'!C17:C20,'Variance Analysis'!C18)</f>
        <v>150914</v>
      </c>
      <c r="E59" s="104">
        <f ca="1">SUMIFS('Variance Analysis'!E17:E20,'Variance Analysis'!D17:D20,'Variance Analysis'!D18)</f>
        <v>150914</v>
      </c>
      <c r="F59" s="104">
        <f ca="1">SUMIFS('Variance Analysis'!F17:F20,'Variance Analysis'!E17:E20,'Variance Analysis'!E18)</f>
        <v>145582</v>
      </c>
      <c r="G59" s="104">
        <f ca="1">SUMIFS('Variance Analysis'!G17:G20,'Variance Analysis'!F17:F20,'Variance Analysis'!F18)</f>
        <v>145582</v>
      </c>
      <c r="H59" s="104">
        <f ca="1">SUMIFS('Variance Analysis'!H17:H20,'Variance Analysis'!G17:G20,'Variance Analysis'!G18)</f>
        <v>341130</v>
      </c>
      <c r="I59" s="104">
        <f ca="1">SUMIFS('Variance Analysis'!I17:I20,'Variance Analysis'!H17:H20,'Variance Analysis'!H18)</f>
        <v>341130</v>
      </c>
      <c r="J59" s="104">
        <f ca="1">SUMIFS('Variance Analysis'!J17:J20,'Variance Analysis'!I17:I20,'Variance Analysis'!I18)</f>
        <v>528180</v>
      </c>
      <c r="K59" s="104">
        <f ca="1">SUMIFS('Variance Analysis'!K17:K20,'Variance Analysis'!J17:J20,'Variance Analysis'!J18)</f>
        <v>528180</v>
      </c>
      <c r="L59" s="104">
        <f ca="1">SUMIFS('Variance Analysis'!L17:L20,'Variance Analysis'!K17:K20,'Variance Analysis'!K18)</f>
        <v>145582</v>
      </c>
      <c r="M59" s="104">
        <f ca="1">SUMIFS('Variance Analysis'!M17:M20,'Variance Analysis'!L17:L20,'Variance Analysis'!L18)</f>
        <v>145582</v>
      </c>
      <c r="N59" s="104">
        <f ca="1">SUMIFS('Variance Analysis'!N17:N20,'Variance Analysis'!M17:M20,'Variance Analysis'!M18)</f>
        <v>145582</v>
      </c>
      <c r="O59" s="3"/>
      <c r="P59" s="3"/>
      <c r="Q59" s="3"/>
      <c r="R59" s="3"/>
      <c r="S59" s="3"/>
      <c r="T59" s="3"/>
      <c r="U59" s="3"/>
      <c r="V59" s="3"/>
      <c r="W59" s="3"/>
      <c r="X59" s="3"/>
      <c r="Y59" s="3"/>
      <c r="Z59" s="3"/>
    </row>
    <row r="60" spans="1:26" ht="13.5" customHeight="1" x14ac:dyDescent="0.3">
      <c r="A60" s="103" t="s">
        <v>114</v>
      </c>
      <c r="B60" s="103" t="s">
        <v>112</v>
      </c>
      <c r="C60" s="104">
        <f ca="1">SUMIFS('Variance Analysis'!C17:C20,'Variance Analysis'!B17:B20,'Variance Analysis'!B19)</f>
        <v>4850</v>
      </c>
      <c r="D60" s="104">
        <f ca="1">SUMIFS('Variance Analysis'!D17:D20,'Variance Analysis'!C17:C20,'Variance Analysis'!C19)</f>
        <v>9600</v>
      </c>
      <c r="E60" s="104">
        <f ca="1">SUMIFS('Variance Analysis'!E17:E20,'Variance Analysis'!D17:D20,'Variance Analysis'!D19)</f>
        <v>4850</v>
      </c>
      <c r="F60" s="104">
        <f ca="1">SUMIFS('Variance Analysis'!F17:F20,'Variance Analysis'!E17:E20,'Variance Analysis'!E19)</f>
        <v>4850</v>
      </c>
      <c r="G60" s="104">
        <f ca="1">SUMIFS('Variance Analysis'!G17:G20,'Variance Analysis'!F17:F20,'Variance Analysis'!F19)</f>
        <v>4850</v>
      </c>
      <c r="H60" s="104">
        <f ca="1">SUMIFS('Variance Analysis'!H17:H20,'Variance Analysis'!G17:G20,'Variance Analysis'!G19)</f>
        <v>4850</v>
      </c>
      <c r="I60" s="104">
        <f ca="1">SUMIFS('Variance Analysis'!I17:I20,'Variance Analysis'!H17:H20,'Variance Analysis'!H19)</f>
        <v>4850</v>
      </c>
      <c r="J60" s="104">
        <f ca="1">SUMIFS('Variance Analysis'!J17:J20,'Variance Analysis'!I17:I20,'Variance Analysis'!I19)</f>
        <v>9600</v>
      </c>
      <c r="K60" s="104">
        <f ca="1">SUMIFS('Variance Analysis'!K17:K20,'Variance Analysis'!J17:J20,'Variance Analysis'!J19)</f>
        <v>4850</v>
      </c>
      <c r="L60" s="104">
        <f ca="1">SUMIFS('Variance Analysis'!L17:L20,'Variance Analysis'!K17:K20,'Variance Analysis'!K19)</f>
        <v>4850</v>
      </c>
      <c r="M60" s="104">
        <f ca="1">SUMIFS('Variance Analysis'!M17:M20,'Variance Analysis'!L17:L20,'Variance Analysis'!L19)</f>
        <v>4850</v>
      </c>
      <c r="N60" s="104">
        <f ca="1">SUMIFS('Variance Analysis'!N17:N20,'Variance Analysis'!M17:M20,'Variance Analysis'!M19)</f>
        <v>4850</v>
      </c>
      <c r="O60" s="3"/>
      <c r="P60" s="3"/>
      <c r="Q60" s="3"/>
      <c r="R60" s="3"/>
      <c r="S60" s="3"/>
      <c r="T60" s="3"/>
      <c r="U60" s="3"/>
      <c r="V60" s="3"/>
      <c r="W60" s="3"/>
      <c r="X60" s="3"/>
      <c r="Y60" s="3"/>
      <c r="Z60" s="3"/>
    </row>
    <row r="61" spans="1:26" ht="13.5" customHeight="1" x14ac:dyDescent="0.3">
      <c r="A61" s="103" t="s">
        <v>84</v>
      </c>
      <c r="B61" s="103" t="s">
        <v>115</v>
      </c>
      <c r="C61" s="105">
        <f ca="1">OFFSET('Water Production Budget'!B4,0,0)/1000</f>
        <v>0.23424199100000001</v>
      </c>
      <c r="D61" s="105">
        <f ca="1">OFFSET('Water Production Budget'!C4,0,0)/1000</f>
        <v>0.203740703</v>
      </c>
      <c r="E61" s="105">
        <f ca="1">OFFSET('Water Production Budget'!D4,0,0)/1000</f>
        <v>0.192235461</v>
      </c>
      <c r="F61" s="105">
        <f ca="1">OFFSET('Water Production Budget'!E4,0,0)/1000</f>
        <v>0.17636956600000001</v>
      </c>
      <c r="G61" s="105">
        <f ca="1">OFFSET('Water Production Budget'!F4,0,0)/1000</f>
        <v>0.20609105</v>
      </c>
      <c r="H61" s="105">
        <f ca="1">OFFSET('Water Production Budget'!G4,0,0)/1000</f>
        <v>0.1413215666</v>
      </c>
      <c r="I61" s="105">
        <f ca="1">OFFSET('Water Production Budget'!H4,0,0)/1000</f>
        <v>0.21420249699999999</v>
      </c>
      <c r="J61" s="105">
        <f ca="1">OFFSET('Water Production Budget'!I4,0,0)/1000</f>
        <v>0.21143019899999999</v>
      </c>
      <c r="K61" s="105">
        <f ca="1">OFFSET('Water Production Budget'!J4,0,0)/1000</f>
        <v>0.14181421700000002</v>
      </c>
      <c r="L61" s="105">
        <f ca="1">OFFSET('Water Production Budget'!K4,0,0)/1000</f>
        <v>0.118441136</v>
      </c>
      <c r="M61" s="105">
        <f ca="1">OFFSET('Water Production Budget'!L4,0,0)/1000</f>
        <v>0.116407369</v>
      </c>
      <c r="N61" s="105">
        <f ca="1">OFFSET('Water Production Budget'!M4,0,0)/1000</f>
        <v>0.14038033399999997</v>
      </c>
      <c r="O61" s="3"/>
      <c r="P61" s="3"/>
      <c r="Q61" s="3"/>
      <c r="R61" s="3"/>
      <c r="S61" s="3"/>
      <c r="T61" s="3"/>
      <c r="U61" s="3"/>
      <c r="V61" s="3"/>
      <c r="W61" s="3"/>
      <c r="X61" s="3"/>
      <c r="Y61" s="3"/>
      <c r="Z61" s="3"/>
    </row>
    <row r="62" spans="1:26" ht="13.5" customHeight="1" x14ac:dyDescent="0.3">
      <c r="A62" s="106" t="s">
        <v>128</v>
      </c>
      <c r="B62" s="107" t="s">
        <v>117</v>
      </c>
      <c r="C62" s="217">
        <f ca="1">SUM(C58:C60)/(C61*1000)</f>
        <v>23317.805303319845</v>
      </c>
      <c r="D62" s="217">
        <f t="shared" ref="D62:N62" ca="1" si="6">SUM(D58:D60)/(D61*1000)</f>
        <v>24219.15084881198</v>
      </c>
      <c r="E62" s="217">
        <f t="shared" ca="1" si="6"/>
        <v>25248.191487417611</v>
      </c>
      <c r="F62" s="217">
        <f t="shared" ca="1" si="6"/>
        <v>17764.656176565066</v>
      </c>
      <c r="G62" s="217">
        <f t="shared" ca="1" si="6"/>
        <v>31356.104983695317</v>
      </c>
      <c r="H62" s="217">
        <f t="shared" ca="1" si="6"/>
        <v>16780.730762151063</v>
      </c>
      <c r="I62" s="217">
        <f t="shared" ca="1" si="6"/>
        <v>17757.013635560001</v>
      </c>
      <c r="J62" s="217">
        <f t="shared" ca="1" si="6"/>
        <v>16183.98836204094</v>
      </c>
      <c r="K62" s="217">
        <f t="shared" ca="1" si="6"/>
        <v>20742.217897659724</v>
      </c>
      <c r="L62" s="217">
        <f t="shared" ca="1" si="6"/>
        <v>39730.119440934774</v>
      </c>
      <c r="M62" s="217">
        <f t="shared" ca="1" si="6"/>
        <v>40368.228234760638</v>
      </c>
      <c r="N62" s="217">
        <f t="shared" ca="1" si="6"/>
        <v>33443.351545238525</v>
      </c>
      <c r="O62" s="3"/>
      <c r="P62" s="3"/>
      <c r="Q62" s="3"/>
      <c r="R62" s="3"/>
      <c r="S62" s="3"/>
      <c r="T62" s="3"/>
      <c r="U62" s="3"/>
      <c r="V62" s="3"/>
      <c r="W62" s="3"/>
      <c r="X62" s="3"/>
      <c r="Y62" s="3"/>
      <c r="Z62" s="3"/>
    </row>
    <row r="63" spans="1:26" ht="13.5" customHeight="1" x14ac:dyDescent="0.3">
      <c r="A63" s="1"/>
      <c r="B63" s="3"/>
      <c r="C63" s="116"/>
      <c r="D63" s="116"/>
      <c r="E63" s="116"/>
      <c r="F63" s="116"/>
      <c r="G63" s="116"/>
      <c r="H63" s="116"/>
      <c r="I63" s="116"/>
      <c r="J63" s="116"/>
      <c r="K63" s="116"/>
      <c r="L63" s="116"/>
      <c r="M63" s="116"/>
      <c r="N63" s="116"/>
      <c r="O63" s="3"/>
      <c r="P63" s="3"/>
      <c r="Q63" s="3"/>
      <c r="R63" s="3"/>
      <c r="S63" s="3"/>
      <c r="T63" s="3"/>
      <c r="U63" s="3"/>
      <c r="V63" s="3"/>
      <c r="W63" s="3"/>
      <c r="X63" s="3"/>
      <c r="Y63" s="3"/>
      <c r="Z63" s="3"/>
    </row>
    <row r="64" spans="1:26" ht="13.5" customHeight="1" x14ac:dyDescent="0.3">
      <c r="A64" s="5" t="s">
        <v>131</v>
      </c>
      <c r="B64" s="99"/>
      <c r="C64" s="99"/>
      <c r="D64" s="99"/>
      <c r="E64" s="99"/>
      <c r="F64" s="99"/>
      <c r="G64" s="99"/>
      <c r="H64" s="99"/>
      <c r="I64" s="99"/>
      <c r="J64" s="99"/>
      <c r="K64" s="99"/>
      <c r="L64" s="99"/>
      <c r="M64" s="99"/>
      <c r="N64" s="99"/>
      <c r="O64" s="99"/>
      <c r="P64" s="99"/>
      <c r="Q64" s="99"/>
      <c r="R64" s="99"/>
      <c r="S64" s="99"/>
      <c r="T64" s="99"/>
      <c r="U64" s="99"/>
      <c r="V64" s="99"/>
      <c r="W64" s="99"/>
      <c r="X64" s="99"/>
      <c r="Y64" s="99"/>
      <c r="Z64" s="99"/>
    </row>
    <row r="65" spans="1:26" ht="13.5" customHeight="1" x14ac:dyDescent="0.3">
      <c r="A65" s="5" t="s">
        <v>109</v>
      </c>
      <c r="B65" s="5"/>
      <c r="C65" s="22" t="s">
        <v>25</v>
      </c>
      <c r="D65" s="22" t="s">
        <v>26</v>
      </c>
      <c r="E65" s="22" t="s">
        <v>28</v>
      </c>
      <c r="F65" s="22" t="s">
        <v>29</v>
      </c>
      <c r="G65" s="22" t="s">
        <v>30</v>
      </c>
      <c r="H65" s="22" t="s">
        <v>31</v>
      </c>
      <c r="I65" s="22" t="s">
        <v>32</v>
      </c>
      <c r="J65" s="22" t="s">
        <v>33</v>
      </c>
      <c r="K65" s="22" t="s">
        <v>34</v>
      </c>
      <c r="L65" s="22" t="s">
        <v>35</v>
      </c>
      <c r="M65" s="22" t="s">
        <v>36</v>
      </c>
      <c r="N65" s="22" t="s">
        <v>37</v>
      </c>
      <c r="O65" s="6"/>
      <c r="P65" s="6"/>
      <c r="Q65" s="6"/>
      <c r="R65" s="6"/>
      <c r="S65" s="6"/>
      <c r="T65" s="6"/>
      <c r="U65" s="6"/>
      <c r="V65" s="6"/>
      <c r="W65" s="6"/>
      <c r="X65" s="6"/>
      <c r="Y65" s="6"/>
      <c r="Z65" s="6"/>
    </row>
    <row r="66" spans="1:26" ht="13.5" customHeight="1" x14ac:dyDescent="0.3">
      <c r="A66" s="103" t="s">
        <v>111</v>
      </c>
      <c r="B66" s="103" t="s">
        <v>112</v>
      </c>
      <c r="C66" s="104">
        <f ca="1">SUMIFS('Variance Analysis'!C21:C24,'Variance Analysis'!B21:B24,'Variance Analysis'!B24)</f>
        <v>5306245.1399999997</v>
      </c>
      <c r="D66" s="104">
        <f ca="1">SUMIFS('Variance Analysis'!D21:D24,'Variance Analysis'!C21:C24,'Variance Analysis'!C24)</f>
        <v>4773912.8199999994</v>
      </c>
      <c r="E66" s="104">
        <f ca="1">SUMIFS('Variance Analysis'!E21:E24,'Variance Analysis'!D21:D24,'Variance Analysis'!D24)</f>
        <v>4697833.7299999995</v>
      </c>
      <c r="F66" s="104">
        <f ca="1">SUMIFS('Variance Analysis'!F21:F24,'Variance Analysis'!E21:E24,'Variance Analysis'!E24)</f>
        <v>2982712.6999999997</v>
      </c>
      <c r="G66" s="104">
        <f ca="1">SUMIFS('Variance Analysis'!G21:G24,'Variance Analysis'!F21:F24,'Variance Analysis'!F24)</f>
        <v>6311780.6000000006</v>
      </c>
      <c r="H66" s="104">
        <f ca="1">SUMIFS('Variance Analysis'!H21:H24,'Variance Analysis'!G21:G24,'Variance Analysis'!G24)</f>
        <v>2025499.16</v>
      </c>
      <c r="I66" s="104">
        <f ca="1">SUMIFS('Variance Analysis'!I21:I24,'Variance Analysis'!H21:H24,'Variance Analysis'!H24)</f>
        <v>3457616.66</v>
      </c>
      <c r="J66" s="104">
        <f ca="1">SUMIFS('Variance Analysis'!J21:J24,'Variance Analysis'!I21:I24,'Variance Analysis'!I24)</f>
        <v>2884003.88</v>
      </c>
      <c r="K66" s="104">
        <f ca="1">SUMIFS('Variance Analysis'!K21:K24,'Variance Analysis'!J21:J24,'Variance Analysis'!J24)</f>
        <v>2408511.39</v>
      </c>
      <c r="L66" s="104">
        <f ca="1">SUMIFS('Variance Analysis'!L21:L24,'Variance Analysis'!K21:K24,'Variance Analysis'!K24)</f>
        <v>4555248.4799999995</v>
      </c>
      <c r="M66" s="104">
        <f ca="1">SUMIFS('Variance Analysis'!M21:M24,'Variance Analysis'!L21:L24,'Variance Analysis'!L24)</f>
        <v>4548727.24</v>
      </c>
      <c r="N66" s="104">
        <f ca="1">SUMIFS('Variance Analysis'!N21:N24,'Variance Analysis'!M21:M24,'Variance Analysis'!M24)</f>
        <v>4544356.8599999994</v>
      </c>
      <c r="O66" s="3"/>
      <c r="P66" s="3"/>
      <c r="Q66" s="3"/>
      <c r="R66" s="3"/>
      <c r="S66" s="3"/>
      <c r="T66" s="3"/>
      <c r="U66" s="3"/>
      <c r="V66" s="3"/>
      <c r="W66" s="3"/>
      <c r="X66" s="3"/>
      <c r="Y66" s="3"/>
      <c r="Z66" s="3"/>
    </row>
    <row r="67" spans="1:26" ht="13.5" customHeight="1" x14ac:dyDescent="0.3">
      <c r="A67" s="103" t="s">
        <v>113</v>
      </c>
      <c r="B67" s="103" t="s">
        <v>112</v>
      </c>
      <c r="C67" s="104">
        <f ca="1">SUMIFS('Variance Analysis'!C21:C24,'Variance Analysis'!B21:B24,'Variance Analysis'!B22)</f>
        <v>350895</v>
      </c>
      <c r="D67" s="104">
        <f ca="1">SUMIFS('Variance Analysis'!D21:D24,'Variance Analysis'!C21:C24,'Variance Analysis'!C22)</f>
        <v>350895</v>
      </c>
      <c r="E67" s="104">
        <f ca="1">SUMIFS('Variance Analysis'!E21:E24,'Variance Analysis'!D21:D24,'Variance Analysis'!D22)</f>
        <v>350895</v>
      </c>
      <c r="F67" s="104">
        <f ca="1">SUMIFS('Variance Analysis'!F21:F24,'Variance Analysis'!E21:E24,'Variance Analysis'!E22)</f>
        <v>342470</v>
      </c>
      <c r="G67" s="104">
        <f ca="1">SUMIFS('Variance Analysis'!G21:G24,'Variance Analysis'!F21:F24,'Variance Analysis'!F22)</f>
        <v>342470</v>
      </c>
      <c r="H67" s="104">
        <f ca="1">SUMIFS('Variance Analysis'!H21:H24,'Variance Analysis'!G21:G24,'Variance Analysis'!G22)</f>
        <v>763807</v>
      </c>
      <c r="I67" s="104">
        <f ca="1">SUMIFS('Variance Analysis'!I21:I24,'Variance Analysis'!H21:H24,'Variance Analysis'!H22)</f>
        <v>763807</v>
      </c>
      <c r="J67" s="104">
        <f ca="1">SUMIFS('Variance Analysis'!J21:J24,'Variance Analysis'!I21:I24,'Variance Analysis'!I22)</f>
        <v>1166828</v>
      </c>
      <c r="K67" s="104">
        <f ca="1">SUMIFS('Variance Analysis'!K21:K24,'Variance Analysis'!J21:J24,'Variance Analysis'!J22)</f>
        <v>1166828</v>
      </c>
      <c r="L67" s="104">
        <f ca="1">SUMIFS('Variance Analysis'!L21:L24,'Variance Analysis'!K21:K24,'Variance Analysis'!K22)</f>
        <v>342470</v>
      </c>
      <c r="M67" s="104">
        <f ca="1">SUMIFS('Variance Analysis'!M21:M24,'Variance Analysis'!L21:L24,'Variance Analysis'!L22)</f>
        <v>342470</v>
      </c>
      <c r="N67" s="104">
        <f ca="1">SUMIFS('Variance Analysis'!N21:N24,'Variance Analysis'!M21:M24,'Variance Analysis'!M22)</f>
        <v>342470</v>
      </c>
      <c r="O67" s="3"/>
      <c r="P67" s="3"/>
      <c r="Q67" s="3"/>
      <c r="R67" s="3"/>
      <c r="S67" s="3"/>
      <c r="T67" s="3"/>
      <c r="U67" s="3"/>
      <c r="V67" s="3"/>
      <c r="W67" s="3"/>
      <c r="X67" s="3"/>
      <c r="Y67" s="3"/>
      <c r="Z67" s="3"/>
    </row>
    <row r="68" spans="1:26" ht="13.5" customHeight="1" x14ac:dyDescent="0.3">
      <c r="A68" s="103" t="s">
        <v>114</v>
      </c>
      <c r="B68" s="103" t="s">
        <v>112</v>
      </c>
      <c r="C68" s="104">
        <f ca="1">SUMIFS('Variance Analysis'!C21:C24,'Variance Analysis'!B21:B24,'Variance Analysis'!B23)</f>
        <v>513912.54</v>
      </c>
      <c r="D68" s="104">
        <f ca="1">SUMIFS('Variance Analysis'!D21:D24,'Variance Analysis'!C21:C24,'Variance Analysis'!C23)</f>
        <v>518662.54</v>
      </c>
      <c r="E68" s="104">
        <f ca="1">SUMIFS('Variance Analysis'!E21:E24,'Variance Analysis'!D21:D24,'Variance Analysis'!D23)</f>
        <v>513836.27999999997</v>
      </c>
      <c r="F68" s="104">
        <f ca="1">SUMIFS('Variance Analysis'!F21:F24,'Variance Analysis'!E21:E24,'Variance Analysis'!E23)</f>
        <v>513912.54</v>
      </c>
      <c r="G68" s="104">
        <f ca="1">SUMIFS('Variance Analysis'!G21:G24,'Variance Analysis'!F21:F24,'Variance Analysis'!F23)</f>
        <v>513912.54</v>
      </c>
      <c r="H68" s="104">
        <f ca="1">SUMIFS('Variance Analysis'!H21:H24,'Variance Analysis'!G21:G24,'Variance Analysis'!G23)</f>
        <v>513912.54</v>
      </c>
      <c r="I68" s="104">
        <f ca="1">SUMIFS('Variance Analysis'!I21:I24,'Variance Analysis'!H21:H24,'Variance Analysis'!H23)</f>
        <v>513912.54</v>
      </c>
      <c r="J68" s="104">
        <f ca="1">SUMIFS('Variance Analysis'!J21:J24,'Variance Analysis'!I21:I24,'Variance Analysis'!I23)</f>
        <v>518662.54</v>
      </c>
      <c r="K68" s="104">
        <f ca="1">SUMIFS('Variance Analysis'!K21:K24,'Variance Analysis'!J21:J24,'Variance Analysis'!J23)</f>
        <v>513912.54</v>
      </c>
      <c r="L68" s="104">
        <f ca="1">SUMIFS('Variance Analysis'!L21:L24,'Variance Analysis'!K21:K24,'Variance Analysis'!K23)</f>
        <v>513912.54</v>
      </c>
      <c r="M68" s="104">
        <f ca="1">SUMIFS('Variance Analysis'!M21:M24,'Variance Analysis'!L21:L24,'Variance Analysis'!L23)</f>
        <v>513912.54</v>
      </c>
      <c r="N68" s="104">
        <f ca="1">SUMIFS('Variance Analysis'!N21:N24,'Variance Analysis'!M21:M24,'Variance Analysis'!M23)</f>
        <v>513912.54</v>
      </c>
      <c r="O68" s="3"/>
      <c r="P68" s="3"/>
      <c r="Q68" s="3"/>
      <c r="R68" s="3"/>
      <c r="S68" s="3"/>
      <c r="T68" s="3"/>
      <c r="U68" s="3"/>
      <c r="V68" s="3"/>
      <c r="W68" s="3"/>
      <c r="X68" s="3"/>
      <c r="Y68" s="3"/>
      <c r="Z68" s="3"/>
    </row>
    <row r="69" spans="1:26" ht="13.5" customHeight="1" x14ac:dyDescent="0.3">
      <c r="A69" s="103" t="s">
        <v>39</v>
      </c>
      <c r="B69" s="103" t="s">
        <v>115</v>
      </c>
      <c r="C69" s="105">
        <f ca="1">OFFSET('Water Production Budget'!B2,0,0)/1000</f>
        <v>0.17193329099999999</v>
      </c>
      <c r="D69" s="105">
        <f ca="1">OFFSET('Water Production Budget'!C2,0,0)/1000</f>
        <v>0.185443943</v>
      </c>
      <c r="E69" s="105">
        <f ca="1">OFFSET('Water Production Budget'!D2,0,0)/1000</f>
        <v>0.18677365699999998</v>
      </c>
      <c r="F69" s="105">
        <f ca="1">OFFSET('Water Production Budget'!E2,0,0)/1000</f>
        <v>0.19054109299999999</v>
      </c>
      <c r="G69" s="105">
        <f ca="1">OFFSET('Water Production Budget'!F2,0,0)/1000</f>
        <v>9.5096062000000009E-2</v>
      </c>
      <c r="H69" s="105">
        <f ca="1">OFFSET('Water Production Budget'!G2,0,0)/1000</f>
        <v>0.18430685299999999</v>
      </c>
      <c r="I69" s="105">
        <f ca="1">OFFSET('Water Production Budget'!H2,0,0)/1000</f>
        <v>0.181901439</v>
      </c>
      <c r="J69" s="105">
        <f ca="1">OFFSET('Water Production Budget'!I2,0,0)/1000</f>
        <v>0.14958676500000001</v>
      </c>
      <c r="K69" s="105">
        <f ca="1">OFFSET('Water Production Budget'!J2,0,0)/1000</f>
        <v>0.18140367599999999</v>
      </c>
      <c r="L69" s="105">
        <f ca="1">OFFSET('Water Production Budget'!K2,0,0)/1000</f>
        <v>0.171057864</v>
      </c>
      <c r="M69" s="105">
        <f ca="1">OFFSET('Water Production Budget'!L2,0,0)/1000</f>
        <v>0.16528699900000002</v>
      </c>
      <c r="N69" s="105">
        <f ca="1">OFFSET('Water Production Budget'!M2,0,0)/1000</f>
        <v>0.14950871699999999</v>
      </c>
      <c r="O69" s="3"/>
      <c r="P69" s="3"/>
      <c r="Q69" s="3"/>
      <c r="R69" s="3"/>
      <c r="S69" s="3"/>
      <c r="T69" s="3"/>
      <c r="U69" s="3"/>
      <c r="V69" s="3"/>
      <c r="W69" s="3"/>
      <c r="X69" s="3"/>
      <c r="Y69" s="3"/>
      <c r="Z69" s="3"/>
    </row>
    <row r="70" spans="1:26" ht="13.5" customHeight="1" x14ac:dyDescent="0.3">
      <c r="A70" s="103" t="s">
        <v>58</v>
      </c>
      <c r="B70" s="103" t="s">
        <v>115</v>
      </c>
      <c r="C70" s="105">
        <f ca="1">OFFSET('Water Production Budget'!B3,0,0)/1000</f>
        <v>0.21196899899999999</v>
      </c>
      <c r="D70" s="105">
        <f ca="1">OFFSET('Water Production Budget'!C3,0,0)/1000</f>
        <v>0.22419905100000001</v>
      </c>
      <c r="E70" s="105">
        <f ca="1">OFFSET('Water Production Budget'!D3,0,0)/1000</f>
        <v>0.22053646699999999</v>
      </c>
      <c r="F70" s="105">
        <f ca="1">OFFSET('Water Production Budget'!E3,0,0)/1000</f>
        <v>0.306760276</v>
      </c>
      <c r="G70" s="105">
        <f ca="1">OFFSET('Water Production Budget'!F3,0,0)/1000</f>
        <v>0.26005286399999999</v>
      </c>
      <c r="H70" s="105">
        <f ca="1">OFFSET('Water Production Budget'!G3,0,0)/1000</f>
        <v>0.24021016000000001</v>
      </c>
      <c r="I70" s="105">
        <f ca="1">OFFSET('Water Production Budget'!H3,0,0)/1000</f>
        <v>0.25816054900000002</v>
      </c>
      <c r="J70" s="105">
        <f ca="1">OFFSET('Water Production Budget'!I3,0,0)/1000</f>
        <v>0.310884524</v>
      </c>
      <c r="K70" s="105">
        <f ca="1">OFFSET('Water Production Budget'!J3,0,0)/1000</f>
        <v>0.34765100599999998</v>
      </c>
      <c r="L70" s="105">
        <f ca="1">OFFSET('Water Production Budget'!K3,0,0)/1000</f>
        <v>0.27199016599999998</v>
      </c>
      <c r="M70" s="105">
        <f ca="1">OFFSET('Water Production Budget'!L3,0,0)/1000</f>
        <v>0.30118512999999997</v>
      </c>
      <c r="N70" s="105">
        <f ca="1">OFFSET('Water Production Budget'!M3,0,0)/1000</f>
        <v>0.29978289299999999</v>
      </c>
      <c r="O70" s="3"/>
      <c r="P70" s="3"/>
      <c r="Q70" s="3"/>
      <c r="R70" s="3"/>
      <c r="S70" s="3"/>
      <c r="T70" s="3"/>
      <c r="U70" s="3"/>
      <c r="V70" s="3"/>
      <c r="W70" s="3"/>
      <c r="X70" s="3"/>
      <c r="Y70" s="3"/>
      <c r="Z70" s="3"/>
    </row>
    <row r="71" spans="1:26" ht="13.5" customHeight="1" x14ac:dyDescent="0.3">
      <c r="A71" s="103" t="s">
        <v>84</v>
      </c>
      <c r="B71" s="103" t="s">
        <v>115</v>
      </c>
      <c r="C71" s="105">
        <f ca="1">OFFSET('Water Production Budget'!B4,0,0)/1000</f>
        <v>0.23424199100000001</v>
      </c>
      <c r="D71" s="105">
        <f ca="1">OFFSET('Water Production Budget'!C4,0,0)/1000</f>
        <v>0.203740703</v>
      </c>
      <c r="E71" s="105">
        <f ca="1">OFFSET('Water Production Budget'!D4,0,0)/1000</f>
        <v>0.192235461</v>
      </c>
      <c r="F71" s="105">
        <f ca="1">OFFSET('Water Production Budget'!E4,0,0)/1000</f>
        <v>0.17636956600000001</v>
      </c>
      <c r="G71" s="105">
        <f ca="1">OFFSET('Water Production Budget'!F4,0,0)/1000</f>
        <v>0.20609105</v>
      </c>
      <c r="H71" s="105">
        <f ca="1">OFFSET('Water Production Budget'!G4,0,0)/1000</f>
        <v>0.1413215666</v>
      </c>
      <c r="I71" s="105">
        <f ca="1">OFFSET('Water Production Budget'!H4,0,0)/1000</f>
        <v>0.21420249699999999</v>
      </c>
      <c r="J71" s="105">
        <f ca="1">OFFSET('Water Production Budget'!I4,0,0)/1000</f>
        <v>0.21143019899999999</v>
      </c>
      <c r="K71" s="105">
        <f ca="1">OFFSET('Water Production Budget'!J4,0,0)/1000</f>
        <v>0.14181421700000002</v>
      </c>
      <c r="L71" s="105">
        <f ca="1">OFFSET('Water Production Budget'!K4,0,0)/1000</f>
        <v>0.118441136</v>
      </c>
      <c r="M71" s="105">
        <f ca="1">OFFSET('Water Production Budget'!L4,0,0)/1000</f>
        <v>0.116407369</v>
      </c>
      <c r="N71" s="105">
        <f ca="1">OFFSET('Water Production Budget'!M4,0,0)/1000</f>
        <v>0.14038033399999997</v>
      </c>
      <c r="O71" s="3"/>
      <c r="P71" s="3"/>
      <c r="Q71" s="3"/>
      <c r="R71" s="3"/>
      <c r="S71" s="3"/>
      <c r="T71" s="3"/>
      <c r="U71" s="3"/>
      <c r="V71" s="3"/>
      <c r="W71" s="3"/>
      <c r="X71" s="3"/>
      <c r="Y71" s="3"/>
      <c r="Z71" s="3"/>
    </row>
    <row r="72" spans="1:26" ht="13.5" customHeight="1" x14ac:dyDescent="0.3">
      <c r="A72" s="106" t="s">
        <v>128</v>
      </c>
      <c r="B72" s="107" t="s">
        <v>117</v>
      </c>
      <c r="C72" s="108">
        <f ca="1">SUM(C66:C68)/(SUM(C69:C71)*1000)</f>
        <v>9983.1914161153582</v>
      </c>
      <c r="D72" s="108">
        <f t="shared" ref="D72:N72" ca="1" si="7">SUM(D66:D68)/(SUM(D69:D71)*1000)</f>
        <v>9200.5548690023279</v>
      </c>
      <c r="E72" s="108">
        <f t="shared" ca="1" si="7"/>
        <v>9277.9684300402278</v>
      </c>
      <c r="F72" s="108">
        <f t="shared" ca="1" si="7"/>
        <v>5698.7692960213581</v>
      </c>
      <c r="G72" s="108">
        <f t="shared" ca="1" si="7"/>
        <v>12772.010987328531</v>
      </c>
      <c r="H72" s="108">
        <f t="shared" ca="1" si="7"/>
        <v>5837.7403363607627</v>
      </c>
      <c r="I72" s="108">
        <f t="shared" ca="1" si="7"/>
        <v>7237.648242514646</v>
      </c>
      <c r="J72" s="108">
        <f t="shared" ca="1" si="7"/>
        <v>6800.8398576429399</v>
      </c>
      <c r="K72" s="108">
        <f t="shared" ca="1" si="7"/>
        <v>6095.4561108667522</v>
      </c>
      <c r="L72" s="108">
        <f t="shared" ca="1" si="7"/>
        <v>9637.9972182758011</v>
      </c>
      <c r="M72" s="108">
        <f t="shared" ca="1" si="7"/>
        <v>9273.116996817067</v>
      </c>
      <c r="N72" s="108">
        <f t="shared" ca="1" si="7"/>
        <v>9158.8881834269523</v>
      </c>
      <c r="O72" s="3"/>
      <c r="P72" s="3"/>
      <c r="Q72" s="3"/>
      <c r="R72" s="3"/>
      <c r="S72" s="3"/>
      <c r="T72" s="3"/>
      <c r="U72" s="3"/>
      <c r="V72" s="3"/>
      <c r="W72" s="3"/>
      <c r="X72" s="3"/>
      <c r="Y72" s="3"/>
      <c r="Z72" s="3"/>
    </row>
    <row r="73" spans="1:26" ht="13.5" customHeight="1" x14ac:dyDescent="0.3">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39.75" customHeight="1" x14ac:dyDescent="0.4">
      <c r="A74" s="50" t="s">
        <v>133</v>
      </c>
      <c r="B74" s="49"/>
      <c r="C74" s="119"/>
      <c r="D74" s="119"/>
      <c r="E74" s="119"/>
      <c r="F74" s="119"/>
      <c r="G74" s="119"/>
      <c r="H74" s="119"/>
      <c r="I74" s="119"/>
      <c r="J74" s="119"/>
      <c r="K74" s="119"/>
      <c r="L74" s="119"/>
      <c r="M74" s="119"/>
      <c r="N74" s="119"/>
      <c r="O74" s="120"/>
      <c r="P74" s="120"/>
      <c r="Q74" s="120"/>
      <c r="R74" s="120"/>
      <c r="S74" s="120"/>
      <c r="T74" s="120"/>
      <c r="U74" s="120"/>
      <c r="V74" s="120"/>
      <c r="W74" s="120"/>
      <c r="X74" s="120"/>
      <c r="Y74" s="120"/>
      <c r="Z74" s="120"/>
    </row>
    <row r="75" spans="1:26" ht="13.5" customHeight="1" x14ac:dyDescent="0.3">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3.5" customHeight="1" x14ac:dyDescent="0.3">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3.5" customHeight="1" x14ac:dyDescent="0.3">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3.5" customHeight="1" x14ac:dyDescent="0.3">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3.5" customHeight="1" x14ac:dyDescent="0.3">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3.5" customHeight="1" x14ac:dyDescent="0.3">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3.5" customHeight="1" x14ac:dyDescent="0.3">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3.5" customHeight="1" x14ac:dyDescent="0.3">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3.5" customHeight="1" x14ac:dyDescent="0.3">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3.5" customHeight="1" x14ac:dyDescent="0.3">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3.5" customHeight="1" x14ac:dyDescent="0.3">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3.5" customHeight="1" x14ac:dyDescent="0.3">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3.5" customHeight="1" x14ac:dyDescent="0.3">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3.5" customHeight="1" x14ac:dyDescent="0.3">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3.5" customHeight="1" x14ac:dyDescent="0.3">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3.5" customHeight="1" x14ac:dyDescent="0.3">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3.5" customHeight="1" x14ac:dyDescent="0.3">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3.5" customHeight="1" x14ac:dyDescent="0.3">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3.5" customHeight="1" x14ac:dyDescent="0.3">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3.5" customHeight="1" x14ac:dyDescent="0.3">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3.5" customHeight="1" x14ac:dyDescent="0.3">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3.5" customHeight="1" x14ac:dyDescent="0.3">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3.5" customHeight="1" x14ac:dyDescent="0.3">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3.5" customHeight="1" x14ac:dyDescent="0.3">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3.5" customHeight="1" x14ac:dyDescent="0.3">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3.5" customHeight="1" x14ac:dyDescent="0.3">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3.5" customHeight="1" x14ac:dyDescent="0.3">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3.5" customHeight="1" x14ac:dyDescent="0.3">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3.5" customHeight="1" x14ac:dyDescent="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3.5" customHeight="1" x14ac:dyDescent="0.3">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3.5" customHeight="1" x14ac:dyDescent="0.3">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3.5" customHeight="1" x14ac:dyDescent="0.3">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3.5" customHeight="1" x14ac:dyDescent="0.3">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3.5" customHeight="1" x14ac:dyDescent="0.3">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3.5" customHeight="1" x14ac:dyDescent="0.3">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3.5" customHeight="1" x14ac:dyDescent="0.3">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3.5" customHeight="1" x14ac:dyDescent="0.3">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3.5" customHeight="1" x14ac:dyDescent="0.3">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3.5" customHeight="1" x14ac:dyDescent="0.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3.5" customHeight="1" x14ac:dyDescent="0.3">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3.5" customHeight="1" x14ac:dyDescent="0.3">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3.5" customHeight="1" x14ac:dyDescent="0.3">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3.5" customHeight="1" x14ac:dyDescent="0.3">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3.5" customHeight="1" x14ac:dyDescent="0.3">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3.5" customHeight="1" x14ac:dyDescent="0.3">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3.5" customHeight="1" x14ac:dyDescent="0.3">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3.5" customHeight="1" x14ac:dyDescent="0.3">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3.5" customHeight="1" x14ac:dyDescent="0.3">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3.5" customHeight="1" x14ac:dyDescent="0.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3.5" customHeight="1" x14ac:dyDescent="0.3">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3.5" customHeight="1" x14ac:dyDescent="0.3">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3.5" customHeight="1" x14ac:dyDescent="0.3">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3.5" customHeight="1" x14ac:dyDescent="0.3">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3.5" customHeight="1" x14ac:dyDescent="0.3">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3.5" customHeight="1" x14ac:dyDescent="0.3">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3.5" customHeight="1" x14ac:dyDescent="0.3">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3.5" customHeight="1" x14ac:dyDescent="0.3">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3.5" customHeight="1" x14ac:dyDescent="0.3">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3.5" customHeight="1" x14ac:dyDescent="0.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3.5" customHeight="1" x14ac:dyDescent="0.3">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3.5" customHeight="1" x14ac:dyDescent="0.3">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3.5" customHeight="1" x14ac:dyDescent="0.3">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3.5" customHeight="1" x14ac:dyDescent="0.3">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3.5" customHeight="1" x14ac:dyDescent="0.3">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3.5" customHeight="1" x14ac:dyDescent="0.3">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3.5" customHeight="1" x14ac:dyDescent="0.3">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3.5" customHeight="1" x14ac:dyDescent="0.3">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3.5" customHeight="1" x14ac:dyDescent="0.3">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3.5" customHeight="1" x14ac:dyDescent="0.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3.5" customHeight="1" x14ac:dyDescent="0.3">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3.5" customHeight="1" x14ac:dyDescent="0.3">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3.5" customHeight="1" x14ac:dyDescent="0.3">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3.5" customHeight="1" x14ac:dyDescent="0.3">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3.5" customHeight="1" x14ac:dyDescent="0.3">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3.5" customHeight="1" x14ac:dyDescent="0.3">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3.5" customHeight="1" x14ac:dyDescent="0.3">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3.5" customHeight="1" x14ac:dyDescent="0.3">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3.5" customHeight="1" x14ac:dyDescent="0.3">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3.5" customHeight="1" x14ac:dyDescent="0.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3.5" customHeight="1" x14ac:dyDescent="0.3">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3.5" customHeight="1" x14ac:dyDescent="0.3">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3.5" customHeight="1" x14ac:dyDescent="0.3">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3.5" customHeight="1" x14ac:dyDescent="0.3">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3.5" customHeight="1" x14ac:dyDescent="0.3">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3.5" customHeight="1" x14ac:dyDescent="0.3">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3.5" customHeight="1" x14ac:dyDescent="0.3">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3.5" customHeight="1" x14ac:dyDescent="0.3">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3.5" customHeight="1" x14ac:dyDescent="0.3">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3.5" customHeight="1" x14ac:dyDescent="0.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3.5" customHeight="1" x14ac:dyDescent="0.3">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3.5" customHeight="1" x14ac:dyDescent="0.3">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3.5" customHeight="1" x14ac:dyDescent="0.3">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3.5" customHeight="1" x14ac:dyDescent="0.3">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3.5" customHeight="1" x14ac:dyDescent="0.3">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3.5" customHeight="1" x14ac:dyDescent="0.3">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3.5" customHeight="1" x14ac:dyDescent="0.3">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3.5" customHeight="1" x14ac:dyDescent="0.3">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3.5" customHeight="1" x14ac:dyDescent="0.3">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3.5" customHeight="1" x14ac:dyDescent="0.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3.5" customHeight="1" x14ac:dyDescent="0.3">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3.5" customHeight="1" x14ac:dyDescent="0.3">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3.5" customHeight="1" x14ac:dyDescent="0.3">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3.5" customHeight="1" x14ac:dyDescent="0.3">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3.5" customHeight="1" x14ac:dyDescent="0.3">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3.5" customHeight="1" x14ac:dyDescent="0.3">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3.5" customHeight="1" x14ac:dyDescent="0.3">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3.5" customHeight="1" x14ac:dyDescent="0.3">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3.5" customHeight="1" x14ac:dyDescent="0.3">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3.5" customHeight="1" x14ac:dyDescent="0.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3.5" customHeight="1" x14ac:dyDescent="0.3">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3.5" customHeight="1" x14ac:dyDescent="0.3">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3.5" customHeight="1" x14ac:dyDescent="0.3">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3.5" customHeight="1" x14ac:dyDescent="0.3">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3.5" customHeight="1" x14ac:dyDescent="0.3">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3.5" customHeight="1" x14ac:dyDescent="0.3">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3.5" customHeight="1" x14ac:dyDescent="0.3">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3.5" customHeight="1" x14ac:dyDescent="0.3">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3.5" customHeight="1" x14ac:dyDescent="0.3">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3.5" customHeight="1" x14ac:dyDescent="0.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3.5" customHeight="1" x14ac:dyDescent="0.3">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3.5" customHeight="1" x14ac:dyDescent="0.3">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3.5" customHeight="1" x14ac:dyDescent="0.3">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3.5" customHeight="1" x14ac:dyDescent="0.3">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3.5" customHeight="1" x14ac:dyDescent="0.3">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3.5" customHeight="1" x14ac:dyDescent="0.3">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3.5" customHeight="1" x14ac:dyDescent="0.3">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3.5" customHeight="1" x14ac:dyDescent="0.3">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3.5" customHeight="1" x14ac:dyDescent="0.3">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3.5" customHeight="1" x14ac:dyDescent="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3.5" customHeight="1" x14ac:dyDescent="0.3">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3.5" customHeight="1" x14ac:dyDescent="0.3">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3.5" customHeight="1" x14ac:dyDescent="0.3">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3.5" customHeight="1" x14ac:dyDescent="0.3">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3.5" customHeight="1" x14ac:dyDescent="0.3">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3.5" customHeight="1" x14ac:dyDescent="0.3">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3.5" customHeight="1" x14ac:dyDescent="0.3">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3.5" customHeight="1" x14ac:dyDescent="0.3">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3.5" customHeight="1" x14ac:dyDescent="0.3">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3.5" customHeight="1" x14ac:dyDescent="0.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3.5" customHeight="1" x14ac:dyDescent="0.3">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3.5" customHeight="1" x14ac:dyDescent="0.3">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3.5" customHeight="1" x14ac:dyDescent="0.3">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3.5" customHeight="1" x14ac:dyDescent="0.3">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3.5" customHeight="1" x14ac:dyDescent="0.3">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3.5" customHeight="1" x14ac:dyDescent="0.3">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3.5" customHeight="1" x14ac:dyDescent="0.3">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3.5" customHeight="1" x14ac:dyDescent="0.3">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3.5" customHeight="1" x14ac:dyDescent="0.3">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3.5" customHeight="1" x14ac:dyDescent="0.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3.5" customHeight="1" x14ac:dyDescent="0.3">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3.5" customHeight="1" x14ac:dyDescent="0.3">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3.5" customHeight="1" x14ac:dyDescent="0.3">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3.5" customHeight="1" x14ac:dyDescent="0.3">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3.5" customHeight="1" x14ac:dyDescent="0.3">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3.5" customHeight="1" x14ac:dyDescent="0.3">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3.5" customHeight="1" x14ac:dyDescent="0.3">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3.5" customHeight="1" x14ac:dyDescent="0.3">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3.5" customHeight="1" x14ac:dyDescent="0.3">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3.5" customHeight="1" x14ac:dyDescent="0.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3.5" customHeight="1" x14ac:dyDescent="0.3">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3.5" customHeight="1" x14ac:dyDescent="0.3">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3.5" customHeight="1" x14ac:dyDescent="0.3">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3.5" customHeight="1" x14ac:dyDescent="0.3">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3.5" customHeight="1" x14ac:dyDescent="0.3">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3.5" customHeight="1" x14ac:dyDescent="0.3">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3.5" customHeight="1" x14ac:dyDescent="0.3">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3.5" customHeight="1" x14ac:dyDescent="0.3">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3.5" customHeight="1" x14ac:dyDescent="0.3">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3.5" customHeight="1" x14ac:dyDescent="0.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3.5" customHeight="1" x14ac:dyDescent="0.3">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3.5" customHeight="1" x14ac:dyDescent="0.3">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3.5" customHeight="1" x14ac:dyDescent="0.3">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3.5" customHeight="1" x14ac:dyDescent="0.3">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3.5" customHeight="1" x14ac:dyDescent="0.3">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3.5" customHeight="1" x14ac:dyDescent="0.3">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3.5" customHeight="1" x14ac:dyDescent="0.3">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3.5" customHeight="1" x14ac:dyDescent="0.3">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3.5" customHeight="1" x14ac:dyDescent="0.3">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3.5" customHeight="1" x14ac:dyDescent="0.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3.5" customHeight="1" x14ac:dyDescent="0.3">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3.5" customHeight="1" x14ac:dyDescent="0.3">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3.5" customHeight="1" x14ac:dyDescent="0.3">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3.5" customHeight="1" x14ac:dyDescent="0.3">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3.5" customHeight="1" x14ac:dyDescent="0.3">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3.5" customHeight="1" x14ac:dyDescent="0.3">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3.5" customHeight="1" x14ac:dyDescent="0.3">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3.5" customHeight="1" x14ac:dyDescent="0.3">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3.5" customHeight="1" x14ac:dyDescent="0.3">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3.5" customHeight="1" x14ac:dyDescent="0.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3.5" customHeight="1" x14ac:dyDescent="0.3">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3.5" customHeight="1" x14ac:dyDescent="0.3">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3.5" customHeight="1" x14ac:dyDescent="0.3">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3.5" customHeight="1" x14ac:dyDescent="0.3">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3.5" customHeight="1" x14ac:dyDescent="0.3">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3.5" customHeight="1" x14ac:dyDescent="0.3">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3.5" customHeight="1" x14ac:dyDescent="0.3">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3.5" customHeight="1" x14ac:dyDescent="0.3">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3.5" customHeight="1" x14ac:dyDescent="0.3">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3.5" customHeight="1" x14ac:dyDescent="0.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3.5" customHeight="1" x14ac:dyDescent="0.3">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3.5" customHeight="1" x14ac:dyDescent="0.3">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3.5" customHeight="1" x14ac:dyDescent="0.3">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3.5" customHeight="1" x14ac:dyDescent="0.3">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3.5" customHeight="1" x14ac:dyDescent="0.3">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3.5" customHeight="1" x14ac:dyDescent="0.3">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3.5" customHeight="1" x14ac:dyDescent="0.3">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3.5" customHeight="1" x14ac:dyDescent="0.3">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3.5" customHeight="1" x14ac:dyDescent="0.3">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3.5" customHeight="1" x14ac:dyDescent="0.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3.5" customHeight="1" x14ac:dyDescent="0.3">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3.5" customHeight="1" x14ac:dyDescent="0.3">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3.5" customHeight="1" x14ac:dyDescent="0.3">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3.5" customHeight="1" x14ac:dyDescent="0.3">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3.5" customHeight="1" x14ac:dyDescent="0.3">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3.5" customHeight="1" x14ac:dyDescent="0.3">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3.5" customHeight="1" x14ac:dyDescent="0.3">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3.5" customHeight="1" x14ac:dyDescent="0.3">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3.5" customHeight="1" x14ac:dyDescent="0.3">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3.5" customHeight="1" x14ac:dyDescent="0.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3.5" customHeight="1" x14ac:dyDescent="0.3">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3.5" customHeight="1" x14ac:dyDescent="0.3">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3.5" customHeight="1" x14ac:dyDescent="0.3">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3.5" customHeight="1" x14ac:dyDescent="0.3">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3.5" customHeight="1" x14ac:dyDescent="0.3">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3.5" customHeight="1" x14ac:dyDescent="0.3">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3.5" customHeight="1" x14ac:dyDescent="0.3">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3.5" customHeight="1" x14ac:dyDescent="0.3">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3.5" customHeight="1" x14ac:dyDescent="0.3">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3.5" customHeight="1" x14ac:dyDescent="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3.5" customHeight="1" x14ac:dyDescent="0.3">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3.5" customHeight="1" x14ac:dyDescent="0.3">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3.5" customHeight="1" x14ac:dyDescent="0.3">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3.5" customHeight="1" x14ac:dyDescent="0.3">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3.5" customHeight="1" x14ac:dyDescent="0.3">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3.5" customHeight="1" x14ac:dyDescent="0.3">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3.5" customHeight="1" x14ac:dyDescent="0.3">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3.5" customHeight="1" x14ac:dyDescent="0.3">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3.5" customHeight="1" x14ac:dyDescent="0.3">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3.5" customHeight="1" x14ac:dyDescent="0.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3.5" customHeight="1" x14ac:dyDescent="0.3">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3.5" customHeight="1" x14ac:dyDescent="0.3">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3.5" customHeight="1" x14ac:dyDescent="0.3">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3.5" customHeight="1" x14ac:dyDescent="0.3">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3.5" customHeight="1" x14ac:dyDescent="0.3">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3.5" customHeight="1" x14ac:dyDescent="0.3">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3.5" customHeight="1" x14ac:dyDescent="0.3">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3.5" customHeight="1" x14ac:dyDescent="0.3">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3.5" customHeight="1" x14ac:dyDescent="0.3">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3.5" customHeight="1" x14ac:dyDescent="0.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3.5" customHeight="1" x14ac:dyDescent="0.3">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3.5" customHeight="1" x14ac:dyDescent="0.3">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3.5" customHeight="1" x14ac:dyDescent="0.3">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3.5" customHeight="1" x14ac:dyDescent="0.3">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3.5" customHeight="1" x14ac:dyDescent="0.3">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3.5" customHeight="1" x14ac:dyDescent="0.3">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3.5" customHeight="1" x14ac:dyDescent="0.3">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3.5" customHeight="1" x14ac:dyDescent="0.3">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3.5" customHeight="1" x14ac:dyDescent="0.3">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3.5" customHeight="1" x14ac:dyDescent="0.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3.5" customHeight="1" x14ac:dyDescent="0.3">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3.5" customHeight="1" x14ac:dyDescent="0.3">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3.5" customHeight="1" x14ac:dyDescent="0.3">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3.5" customHeight="1" x14ac:dyDescent="0.3">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3.5" customHeight="1" x14ac:dyDescent="0.3">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3.5" customHeight="1" x14ac:dyDescent="0.3">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3.5" customHeight="1" x14ac:dyDescent="0.3">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3.5" customHeight="1" x14ac:dyDescent="0.3">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3.5" customHeight="1" x14ac:dyDescent="0.3">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3.5" customHeight="1" x14ac:dyDescent="0.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3.5" customHeight="1" x14ac:dyDescent="0.3">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3.5" customHeight="1" x14ac:dyDescent="0.3">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3.5" customHeight="1" x14ac:dyDescent="0.3">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3.5" customHeight="1" x14ac:dyDescent="0.3">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3.5" customHeight="1" x14ac:dyDescent="0.3">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3.5" customHeight="1" x14ac:dyDescent="0.3">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3.5" customHeight="1" x14ac:dyDescent="0.3">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3.5" customHeight="1" x14ac:dyDescent="0.3">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3.5" customHeight="1" x14ac:dyDescent="0.3">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3.5" customHeight="1" x14ac:dyDescent="0.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3.5" customHeight="1" x14ac:dyDescent="0.3">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3.5" customHeight="1" x14ac:dyDescent="0.3">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3.5" customHeight="1" x14ac:dyDescent="0.3">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3.5" customHeight="1" x14ac:dyDescent="0.3">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3.5" customHeight="1" x14ac:dyDescent="0.3">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3.5" customHeight="1" x14ac:dyDescent="0.3">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3.5" customHeight="1" x14ac:dyDescent="0.3">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3.5" customHeight="1" x14ac:dyDescent="0.3">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3.5" customHeight="1" x14ac:dyDescent="0.3">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3.5" customHeight="1" x14ac:dyDescent="0.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3.5" customHeight="1" x14ac:dyDescent="0.3">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3.5" customHeight="1" x14ac:dyDescent="0.3">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3.5" customHeight="1" x14ac:dyDescent="0.3">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3.5" customHeight="1" x14ac:dyDescent="0.3">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3.5" customHeight="1" x14ac:dyDescent="0.3">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3.5" customHeight="1" x14ac:dyDescent="0.3">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3.5" customHeight="1" x14ac:dyDescent="0.3">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3.5" customHeight="1" x14ac:dyDescent="0.3">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3.5" customHeight="1" x14ac:dyDescent="0.3">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3.5" customHeight="1" x14ac:dyDescent="0.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3.5" customHeight="1" x14ac:dyDescent="0.3">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3.5" customHeight="1" x14ac:dyDescent="0.3">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3.5" customHeight="1" x14ac:dyDescent="0.3">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3.5" customHeight="1" x14ac:dyDescent="0.3">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3.5" customHeight="1" x14ac:dyDescent="0.3">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3.5" customHeight="1" x14ac:dyDescent="0.3">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3.5" customHeight="1" x14ac:dyDescent="0.3">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3.5" customHeight="1" x14ac:dyDescent="0.3">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3.5" customHeight="1" x14ac:dyDescent="0.3">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3.5" customHeight="1" x14ac:dyDescent="0.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3.5" customHeight="1" x14ac:dyDescent="0.3">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3.5" customHeight="1" x14ac:dyDescent="0.3">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3.5" customHeight="1" x14ac:dyDescent="0.3">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3.5" customHeight="1" x14ac:dyDescent="0.3">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3.5" customHeight="1" x14ac:dyDescent="0.3">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3.5" customHeight="1" x14ac:dyDescent="0.3">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3.5" customHeight="1" x14ac:dyDescent="0.3">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3.5" customHeight="1" x14ac:dyDescent="0.3">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3.5" customHeight="1" x14ac:dyDescent="0.3">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3.5" customHeight="1" x14ac:dyDescent="0.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3.5" customHeight="1" x14ac:dyDescent="0.3">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3.5" customHeight="1" x14ac:dyDescent="0.3">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3.5" customHeight="1" x14ac:dyDescent="0.3">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3.5" customHeight="1" x14ac:dyDescent="0.3">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3.5" customHeight="1" x14ac:dyDescent="0.3">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3.5" customHeight="1" x14ac:dyDescent="0.3">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3.5" customHeight="1" x14ac:dyDescent="0.3">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3.5" customHeight="1" x14ac:dyDescent="0.3">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3.5" customHeight="1" x14ac:dyDescent="0.3">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3.5" customHeight="1" x14ac:dyDescent="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3.5" customHeight="1" x14ac:dyDescent="0.3">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3.5" customHeight="1" x14ac:dyDescent="0.3">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3.5" customHeight="1" x14ac:dyDescent="0.3">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3.5" customHeight="1" x14ac:dyDescent="0.3">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3.5" customHeight="1" x14ac:dyDescent="0.3">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3.5" customHeight="1" x14ac:dyDescent="0.3">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3.5" customHeight="1" x14ac:dyDescent="0.3">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3.5" customHeight="1" x14ac:dyDescent="0.3">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3.5" customHeight="1" x14ac:dyDescent="0.3">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3.5" customHeight="1" x14ac:dyDescent="0.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3.5" customHeight="1" x14ac:dyDescent="0.3">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3.5" customHeight="1" x14ac:dyDescent="0.3">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3.5" customHeight="1" x14ac:dyDescent="0.3">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3.5" customHeight="1" x14ac:dyDescent="0.3">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3.5" customHeight="1" x14ac:dyDescent="0.3">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3.5" customHeight="1" x14ac:dyDescent="0.3">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3.5" customHeight="1" x14ac:dyDescent="0.3">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3.5" customHeight="1" x14ac:dyDescent="0.3">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3.5" customHeight="1" x14ac:dyDescent="0.3">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3.5" customHeight="1" x14ac:dyDescent="0.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3.5" customHeight="1" x14ac:dyDescent="0.3">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3.5" customHeight="1" x14ac:dyDescent="0.3">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3.5" customHeight="1" x14ac:dyDescent="0.3">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3.5" customHeight="1" x14ac:dyDescent="0.3">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3.5" customHeight="1" x14ac:dyDescent="0.3">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3.5" customHeight="1" x14ac:dyDescent="0.3">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3.5" customHeight="1" x14ac:dyDescent="0.3">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3.5" customHeight="1" x14ac:dyDescent="0.3">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3.5" customHeight="1" x14ac:dyDescent="0.3">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3.5" customHeight="1" x14ac:dyDescent="0.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3.5" customHeight="1" x14ac:dyDescent="0.3">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3.5" customHeight="1" x14ac:dyDescent="0.3">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3.5" customHeight="1" x14ac:dyDescent="0.3">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3.5" customHeight="1" x14ac:dyDescent="0.3">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3.5" customHeight="1" x14ac:dyDescent="0.3">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3.5" customHeight="1" x14ac:dyDescent="0.3">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3.5" customHeight="1" x14ac:dyDescent="0.3">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3.5" customHeight="1" x14ac:dyDescent="0.3">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3.5" customHeight="1" x14ac:dyDescent="0.3">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3.5" customHeight="1" x14ac:dyDescent="0.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3.5" customHeight="1" x14ac:dyDescent="0.3">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3.5" customHeight="1" x14ac:dyDescent="0.3">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3.5" customHeight="1" x14ac:dyDescent="0.3">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3.5" customHeight="1" x14ac:dyDescent="0.3">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3.5" customHeight="1" x14ac:dyDescent="0.3">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3.5" customHeight="1" x14ac:dyDescent="0.3">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3.5" customHeight="1" x14ac:dyDescent="0.3">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3.5" customHeight="1" x14ac:dyDescent="0.3">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3.5" customHeight="1" x14ac:dyDescent="0.3">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3.5" customHeight="1" x14ac:dyDescent="0.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3.5" customHeight="1" x14ac:dyDescent="0.3">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3.5" customHeight="1" x14ac:dyDescent="0.3">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3.5" customHeight="1" x14ac:dyDescent="0.3">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3.5" customHeight="1" x14ac:dyDescent="0.3">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3.5" customHeight="1" x14ac:dyDescent="0.3">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3.5" customHeight="1" x14ac:dyDescent="0.3">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3.5" customHeight="1" x14ac:dyDescent="0.3">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3.5" customHeight="1" x14ac:dyDescent="0.3">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3.5" customHeight="1" x14ac:dyDescent="0.3">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3.5" customHeight="1" x14ac:dyDescent="0.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3.5" customHeight="1" x14ac:dyDescent="0.3">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3.5" customHeight="1" x14ac:dyDescent="0.3">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3.5" customHeight="1" x14ac:dyDescent="0.3">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3.5" customHeight="1" x14ac:dyDescent="0.3">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3.5" customHeight="1" x14ac:dyDescent="0.3">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3.5" customHeight="1" x14ac:dyDescent="0.3">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3.5" customHeight="1" x14ac:dyDescent="0.3">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3.5" customHeight="1" x14ac:dyDescent="0.3">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3.5" customHeight="1" x14ac:dyDescent="0.3">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3.5" customHeight="1" x14ac:dyDescent="0.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3.5" customHeight="1" x14ac:dyDescent="0.3">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3.5" customHeight="1" x14ac:dyDescent="0.3">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3.5" customHeight="1" x14ac:dyDescent="0.3">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3.5" customHeight="1" x14ac:dyDescent="0.3">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3.5" customHeight="1" x14ac:dyDescent="0.3">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3.5" customHeight="1" x14ac:dyDescent="0.3">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3.5" customHeight="1" x14ac:dyDescent="0.3">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3.5" customHeight="1" x14ac:dyDescent="0.3">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3.5" customHeight="1" x14ac:dyDescent="0.3">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3.5" customHeight="1" x14ac:dyDescent="0.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3.5" customHeight="1" x14ac:dyDescent="0.3">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3.5" customHeight="1" x14ac:dyDescent="0.3">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3.5" customHeight="1" x14ac:dyDescent="0.3">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3.5" customHeight="1" x14ac:dyDescent="0.3">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3.5" customHeight="1" x14ac:dyDescent="0.3">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3.5" customHeight="1" x14ac:dyDescent="0.3">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3.5" customHeight="1" x14ac:dyDescent="0.3">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3.5" customHeight="1" x14ac:dyDescent="0.3">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3.5" customHeight="1" x14ac:dyDescent="0.3">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3.5" customHeight="1" x14ac:dyDescent="0.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3.5" customHeight="1" x14ac:dyDescent="0.3">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3.5" customHeight="1" x14ac:dyDescent="0.3">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3.5" customHeight="1" x14ac:dyDescent="0.3">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3.5" customHeight="1" x14ac:dyDescent="0.3">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3.5" customHeight="1" x14ac:dyDescent="0.3">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3.5" customHeight="1" x14ac:dyDescent="0.3">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3.5" customHeight="1" x14ac:dyDescent="0.3">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3.5" customHeight="1" x14ac:dyDescent="0.3">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3.5" customHeight="1" x14ac:dyDescent="0.3">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3.5" customHeight="1" x14ac:dyDescent="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3.5" customHeight="1" x14ac:dyDescent="0.3">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3.5" customHeight="1" x14ac:dyDescent="0.3">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3.5" customHeight="1" x14ac:dyDescent="0.3">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3.5" customHeight="1" x14ac:dyDescent="0.3">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3.5" customHeight="1" x14ac:dyDescent="0.3">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3.5" customHeight="1" x14ac:dyDescent="0.3">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3.5" customHeight="1" x14ac:dyDescent="0.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3.5" customHeight="1" x14ac:dyDescent="0.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3.5" customHeight="1" x14ac:dyDescent="0.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3.5" customHeight="1" x14ac:dyDescent="0.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3.5" customHeight="1" x14ac:dyDescent="0.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3.5" customHeight="1" x14ac:dyDescent="0.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3.5" customHeight="1" x14ac:dyDescent="0.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3.5" customHeight="1" x14ac:dyDescent="0.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3.5" customHeight="1" x14ac:dyDescent="0.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3.5" customHeight="1" x14ac:dyDescent="0.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3.5" customHeight="1" x14ac:dyDescent="0.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3.5" customHeight="1" x14ac:dyDescent="0.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3.5" customHeight="1" x14ac:dyDescent="0.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3.5" customHeight="1" x14ac:dyDescent="0.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3.5" customHeight="1" x14ac:dyDescent="0.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3.5" customHeight="1" x14ac:dyDescent="0.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3.5" customHeight="1" x14ac:dyDescent="0.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3.5" customHeight="1" x14ac:dyDescent="0.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3.5" customHeight="1" x14ac:dyDescent="0.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3.5" customHeight="1" x14ac:dyDescent="0.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3.5" customHeight="1" x14ac:dyDescent="0.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3.5" customHeight="1" x14ac:dyDescent="0.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3.5" customHeight="1" x14ac:dyDescent="0.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3.5" customHeight="1" x14ac:dyDescent="0.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3.5" customHeight="1" x14ac:dyDescent="0.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3.5" customHeight="1" x14ac:dyDescent="0.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3.5" customHeight="1" x14ac:dyDescent="0.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3.5" customHeight="1" x14ac:dyDescent="0.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3.5" customHeight="1" x14ac:dyDescent="0.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3.5" customHeight="1" x14ac:dyDescent="0.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3.5" customHeight="1" x14ac:dyDescent="0.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3.5" customHeight="1" x14ac:dyDescent="0.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3.5" customHeight="1" x14ac:dyDescent="0.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3.5" customHeight="1" x14ac:dyDescent="0.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3.5" customHeight="1" x14ac:dyDescent="0.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3.5" customHeight="1" x14ac:dyDescent="0.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3.5" customHeight="1" x14ac:dyDescent="0.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3.5" customHeight="1" x14ac:dyDescent="0.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3.5" customHeight="1" x14ac:dyDescent="0.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3.5" customHeight="1" x14ac:dyDescent="0.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3.5" customHeight="1" x14ac:dyDescent="0.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3.5" customHeight="1" x14ac:dyDescent="0.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3.5" customHeight="1" x14ac:dyDescent="0.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3.5" customHeight="1" x14ac:dyDescent="0.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3.5" customHeight="1" x14ac:dyDescent="0.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3.5" customHeight="1" x14ac:dyDescent="0.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3.5" customHeight="1" x14ac:dyDescent="0.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3.5" customHeight="1" x14ac:dyDescent="0.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3.5" customHeight="1" x14ac:dyDescent="0.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3.5" customHeight="1" x14ac:dyDescent="0.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3.5" customHeight="1" x14ac:dyDescent="0.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3.5" customHeight="1" x14ac:dyDescent="0.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3.5" customHeight="1" x14ac:dyDescent="0.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3.5" customHeight="1" x14ac:dyDescent="0.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3.5" customHeight="1" x14ac:dyDescent="0.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3.5" customHeight="1" x14ac:dyDescent="0.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3.5" customHeight="1" x14ac:dyDescent="0.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3.5" customHeight="1" x14ac:dyDescent="0.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3.5" customHeight="1" x14ac:dyDescent="0.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3.5" customHeight="1" x14ac:dyDescent="0.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3.5" customHeight="1" x14ac:dyDescent="0.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3.5" customHeight="1" x14ac:dyDescent="0.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3.5" customHeight="1" x14ac:dyDescent="0.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3.5" customHeight="1" x14ac:dyDescent="0.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3.5" customHeight="1" x14ac:dyDescent="0.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3.5" customHeight="1" x14ac:dyDescent="0.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3.5" customHeight="1" x14ac:dyDescent="0.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3.5" customHeight="1" x14ac:dyDescent="0.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3.5" customHeight="1" x14ac:dyDescent="0.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3.5" customHeight="1" x14ac:dyDescent="0.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3.5" customHeight="1" x14ac:dyDescent="0.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3.5" customHeight="1" x14ac:dyDescent="0.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3.5" customHeight="1" x14ac:dyDescent="0.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3.5" customHeight="1" x14ac:dyDescent="0.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3.5" customHeight="1" x14ac:dyDescent="0.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3.5" customHeight="1" x14ac:dyDescent="0.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3.5" customHeight="1" x14ac:dyDescent="0.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3.5" customHeight="1" x14ac:dyDescent="0.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3.5" customHeight="1" x14ac:dyDescent="0.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3.5" customHeight="1" x14ac:dyDescent="0.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3.5" customHeight="1" x14ac:dyDescent="0.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3.5" customHeight="1" x14ac:dyDescent="0.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3.5" customHeight="1" x14ac:dyDescent="0.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3.5" customHeight="1" x14ac:dyDescent="0.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3.5" customHeight="1" x14ac:dyDescent="0.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3.5" customHeight="1" x14ac:dyDescent="0.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3.5" customHeight="1" x14ac:dyDescent="0.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3.5" customHeight="1" x14ac:dyDescent="0.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3.5" customHeight="1" x14ac:dyDescent="0.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3.5" customHeight="1" x14ac:dyDescent="0.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3.5" customHeight="1" x14ac:dyDescent="0.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3.5" customHeight="1" x14ac:dyDescent="0.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3.5" customHeight="1" x14ac:dyDescent="0.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3.5" customHeight="1" x14ac:dyDescent="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3.5" customHeight="1" x14ac:dyDescent="0.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3.5" customHeight="1" x14ac:dyDescent="0.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3.5" customHeight="1" x14ac:dyDescent="0.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3.5" customHeight="1" x14ac:dyDescent="0.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3.5" customHeight="1" x14ac:dyDescent="0.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3.5" customHeight="1" x14ac:dyDescent="0.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3.5" customHeight="1" x14ac:dyDescent="0.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3.5" customHeight="1" x14ac:dyDescent="0.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3.5" customHeight="1" x14ac:dyDescent="0.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3.5" customHeight="1" x14ac:dyDescent="0.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3.5" customHeight="1" x14ac:dyDescent="0.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3.5" customHeight="1" x14ac:dyDescent="0.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3.5" customHeight="1" x14ac:dyDescent="0.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3.5" customHeight="1" x14ac:dyDescent="0.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3.5" customHeight="1" x14ac:dyDescent="0.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3.5" customHeight="1" x14ac:dyDescent="0.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3.5" customHeight="1" x14ac:dyDescent="0.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3.5" customHeight="1" x14ac:dyDescent="0.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3.5" customHeight="1" x14ac:dyDescent="0.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3.5" customHeight="1" x14ac:dyDescent="0.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3.5" customHeight="1" x14ac:dyDescent="0.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3.5" customHeight="1" x14ac:dyDescent="0.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3.5" customHeight="1" x14ac:dyDescent="0.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3.5" customHeight="1" x14ac:dyDescent="0.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3.5" customHeight="1" x14ac:dyDescent="0.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3.5" customHeight="1" x14ac:dyDescent="0.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3.5" customHeight="1" x14ac:dyDescent="0.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3.5" customHeight="1" x14ac:dyDescent="0.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3.5" customHeight="1" x14ac:dyDescent="0.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3.5" customHeight="1" x14ac:dyDescent="0.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3.5" customHeight="1" x14ac:dyDescent="0.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3.5" customHeight="1" x14ac:dyDescent="0.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3.5" customHeight="1" x14ac:dyDescent="0.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3.5" customHeight="1" x14ac:dyDescent="0.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3.5" customHeight="1" x14ac:dyDescent="0.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3.5" customHeight="1" x14ac:dyDescent="0.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3.5" customHeight="1" x14ac:dyDescent="0.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3.5" customHeight="1" x14ac:dyDescent="0.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3.5" customHeight="1" x14ac:dyDescent="0.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3.5" customHeight="1" x14ac:dyDescent="0.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3.5" customHeight="1" x14ac:dyDescent="0.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3.5" customHeight="1" x14ac:dyDescent="0.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3.5" customHeight="1" x14ac:dyDescent="0.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3.5" customHeight="1" x14ac:dyDescent="0.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3.5" customHeight="1" x14ac:dyDescent="0.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3.5" customHeight="1" x14ac:dyDescent="0.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3.5" customHeight="1" x14ac:dyDescent="0.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3.5" customHeight="1" x14ac:dyDescent="0.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3.5" customHeight="1" x14ac:dyDescent="0.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3.5" customHeight="1" x14ac:dyDescent="0.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3.5" customHeight="1" x14ac:dyDescent="0.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3.5" customHeight="1" x14ac:dyDescent="0.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3.5" customHeight="1" x14ac:dyDescent="0.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3.5" customHeight="1" x14ac:dyDescent="0.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3.5" customHeight="1" x14ac:dyDescent="0.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3.5" customHeight="1" x14ac:dyDescent="0.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3.5" customHeight="1" x14ac:dyDescent="0.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3.5" customHeight="1" x14ac:dyDescent="0.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3.5" customHeight="1" x14ac:dyDescent="0.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3.5" customHeight="1" x14ac:dyDescent="0.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3.5" customHeight="1" x14ac:dyDescent="0.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3.5" customHeight="1" x14ac:dyDescent="0.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3.5" customHeight="1" x14ac:dyDescent="0.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3.5" customHeight="1" x14ac:dyDescent="0.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3.5" customHeight="1" x14ac:dyDescent="0.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3.5" customHeight="1" x14ac:dyDescent="0.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3.5" customHeight="1" x14ac:dyDescent="0.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3.5" customHeight="1" x14ac:dyDescent="0.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3.5" customHeight="1" x14ac:dyDescent="0.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3.5" customHeight="1" x14ac:dyDescent="0.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3.5" customHeight="1" x14ac:dyDescent="0.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3.5" customHeight="1" x14ac:dyDescent="0.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3.5" customHeight="1" x14ac:dyDescent="0.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3.5" customHeight="1" x14ac:dyDescent="0.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3.5" customHeight="1" x14ac:dyDescent="0.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3.5" customHeight="1" x14ac:dyDescent="0.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3.5" customHeight="1" x14ac:dyDescent="0.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3.5" customHeight="1" x14ac:dyDescent="0.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3.5" customHeight="1" x14ac:dyDescent="0.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3.5" customHeight="1" x14ac:dyDescent="0.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3.5" customHeight="1" x14ac:dyDescent="0.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3.5" customHeight="1" x14ac:dyDescent="0.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3.5" customHeight="1" x14ac:dyDescent="0.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3.5" customHeight="1" x14ac:dyDescent="0.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3.5" customHeight="1" x14ac:dyDescent="0.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3.5" customHeight="1" x14ac:dyDescent="0.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3.5" customHeight="1" x14ac:dyDescent="0.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3.5" customHeight="1" x14ac:dyDescent="0.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3.5" customHeight="1" x14ac:dyDescent="0.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3.5" customHeight="1" x14ac:dyDescent="0.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3.5" customHeight="1" x14ac:dyDescent="0.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3.5" customHeight="1" x14ac:dyDescent="0.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3.5" customHeight="1" x14ac:dyDescent="0.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3.5" customHeight="1" x14ac:dyDescent="0.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3.5" customHeight="1" x14ac:dyDescent="0.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3.5" customHeight="1" x14ac:dyDescent="0.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3.5" customHeight="1" x14ac:dyDescent="0.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3.5" customHeight="1" x14ac:dyDescent="0.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3.5" customHeight="1" x14ac:dyDescent="0.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3.5" customHeight="1" x14ac:dyDescent="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3.5" customHeight="1" x14ac:dyDescent="0.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3.5" customHeight="1" x14ac:dyDescent="0.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3.5" customHeight="1" x14ac:dyDescent="0.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3.5" customHeight="1" x14ac:dyDescent="0.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3.5" customHeight="1" x14ac:dyDescent="0.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3.5" customHeight="1" x14ac:dyDescent="0.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3.5" customHeight="1" x14ac:dyDescent="0.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3.5" customHeight="1" x14ac:dyDescent="0.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3.5" customHeight="1" x14ac:dyDescent="0.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3.5" customHeight="1" x14ac:dyDescent="0.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3.5" customHeight="1" x14ac:dyDescent="0.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3.5" customHeight="1" x14ac:dyDescent="0.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3.5" customHeight="1" x14ac:dyDescent="0.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3.5" customHeight="1" x14ac:dyDescent="0.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3.5" customHeight="1" x14ac:dyDescent="0.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3.5" customHeight="1" x14ac:dyDescent="0.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3.5" customHeight="1" x14ac:dyDescent="0.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3.5" customHeight="1" x14ac:dyDescent="0.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3.5" customHeight="1" x14ac:dyDescent="0.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3.5" customHeight="1" x14ac:dyDescent="0.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3.5" customHeight="1" x14ac:dyDescent="0.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3.5" customHeight="1" x14ac:dyDescent="0.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3.5" customHeight="1" x14ac:dyDescent="0.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3.5" customHeight="1" x14ac:dyDescent="0.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3.5" customHeight="1" x14ac:dyDescent="0.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3.5" customHeight="1" x14ac:dyDescent="0.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3.5" customHeight="1" x14ac:dyDescent="0.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3.5" customHeight="1" x14ac:dyDescent="0.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3.5" customHeight="1" x14ac:dyDescent="0.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3.5" customHeight="1" x14ac:dyDescent="0.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3.5" customHeight="1" x14ac:dyDescent="0.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3.5" customHeight="1" x14ac:dyDescent="0.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3.5" customHeight="1" x14ac:dyDescent="0.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3.5" customHeight="1" x14ac:dyDescent="0.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3.5" customHeight="1" x14ac:dyDescent="0.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3.5" customHeight="1" x14ac:dyDescent="0.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3.5" customHeight="1" x14ac:dyDescent="0.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3.5" customHeight="1" x14ac:dyDescent="0.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3.5" customHeight="1" x14ac:dyDescent="0.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3.5" customHeight="1" x14ac:dyDescent="0.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3.5" customHeight="1" x14ac:dyDescent="0.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3.5" customHeight="1" x14ac:dyDescent="0.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3.5" customHeight="1" x14ac:dyDescent="0.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3.5" customHeight="1" x14ac:dyDescent="0.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3.5" customHeight="1" x14ac:dyDescent="0.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3.5" customHeight="1" x14ac:dyDescent="0.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3.5" customHeight="1" x14ac:dyDescent="0.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3.5" customHeight="1" x14ac:dyDescent="0.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3.5" customHeight="1" x14ac:dyDescent="0.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3.5" customHeight="1" x14ac:dyDescent="0.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3.5" customHeight="1" x14ac:dyDescent="0.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3.5" customHeight="1" x14ac:dyDescent="0.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3.5" customHeight="1" x14ac:dyDescent="0.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3.5" customHeight="1" x14ac:dyDescent="0.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3.5" customHeight="1" x14ac:dyDescent="0.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3.5" customHeight="1" x14ac:dyDescent="0.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3.5" customHeight="1" x14ac:dyDescent="0.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3.5" customHeight="1" x14ac:dyDescent="0.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3.5" customHeight="1" x14ac:dyDescent="0.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3.5" customHeight="1" x14ac:dyDescent="0.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3.5" customHeight="1" x14ac:dyDescent="0.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3.5" customHeight="1" x14ac:dyDescent="0.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3.5" customHeight="1" x14ac:dyDescent="0.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3.5" customHeight="1" x14ac:dyDescent="0.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3.5" customHeight="1" x14ac:dyDescent="0.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3.5" customHeight="1" x14ac:dyDescent="0.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3.5" customHeight="1" x14ac:dyDescent="0.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3.5" customHeight="1" x14ac:dyDescent="0.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3.5" customHeight="1" x14ac:dyDescent="0.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3.5" customHeight="1" x14ac:dyDescent="0.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3.5" customHeight="1" x14ac:dyDescent="0.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3.5" customHeight="1" x14ac:dyDescent="0.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3.5" customHeight="1" x14ac:dyDescent="0.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3.5" customHeight="1" x14ac:dyDescent="0.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3.5" customHeight="1" x14ac:dyDescent="0.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3.5" customHeight="1" x14ac:dyDescent="0.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3.5" customHeight="1" x14ac:dyDescent="0.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3.5" customHeight="1" x14ac:dyDescent="0.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3.5" customHeight="1" x14ac:dyDescent="0.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3.5" customHeight="1" x14ac:dyDescent="0.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3.5" customHeight="1" x14ac:dyDescent="0.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3.5" customHeight="1" x14ac:dyDescent="0.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3.5" customHeight="1" x14ac:dyDescent="0.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3.5" customHeight="1" x14ac:dyDescent="0.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3.5" customHeight="1" x14ac:dyDescent="0.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3.5" customHeight="1" x14ac:dyDescent="0.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3.5" customHeight="1" x14ac:dyDescent="0.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3.5" customHeight="1" x14ac:dyDescent="0.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3.5" customHeight="1" x14ac:dyDescent="0.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3.5" customHeight="1" x14ac:dyDescent="0.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3.5" customHeight="1" x14ac:dyDescent="0.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3.5" customHeight="1" x14ac:dyDescent="0.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3.5" customHeight="1" x14ac:dyDescent="0.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3.5" customHeight="1" x14ac:dyDescent="0.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3.5" customHeight="1" x14ac:dyDescent="0.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3.5" customHeight="1" x14ac:dyDescent="0.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3.5" customHeight="1" x14ac:dyDescent="0.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3.5" customHeight="1" x14ac:dyDescent="0.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3.5" customHeight="1" x14ac:dyDescent="0.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3.5" customHeight="1" x14ac:dyDescent="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3.5" customHeight="1" x14ac:dyDescent="0.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3.5" customHeight="1" x14ac:dyDescent="0.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3.5" customHeight="1" x14ac:dyDescent="0.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3.5" customHeight="1" x14ac:dyDescent="0.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3.5" customHeight="1" x14ac:dyDescent="0.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3.5" customHeight="1" x14ac:dyDescent="0.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3.5" customHeight="1" x14ac:dyDescent="0.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3.5" customHeight="1" x14ac:dyDescent="0.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3.5" customHeight="1" x14ac:dyDescent="0.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3.5" customHeight="1" x14ac:dyDescent="0.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3.5" customHeight="1" x14ac:dyDescent="0.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3.5" customHeight="1" x14ac:dyDescent="0.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3.5" customHeight="1" x14ac:dyDescent="0.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3.5" customHeight="1" x14ac:dyDescent="0.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3.5" customHeight="1" x14ac:dyDescent="0.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3.5" customHeight="1" x14ac:dyDescent="0.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3.5" customHeight="1" x14ac:dyDescent="0.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3.5" customHeight="1" x14ac:dyDescent="0.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3.5" customHeight="1" x14ac:dyDescent="0.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3.5" customHeight="1" x14ac:dyDescent="0.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3.5" customHeight="1" x14ac:dyDescent="0.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3.5" customHeight="1" x14ac:dyDescent="0.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3.5" customHeight="1" x14ac:dyDescent="0.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3.5" customHeight="1" x14ac:dyDescent="0.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3.5" customHeight="1" x14ac:dyDescent="0.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3.5" customHeight="1" x14ac:dyDescent="0.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3.5" customHeight="1" x14ac:dyDescent="0.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3.5" customHeight="1" x14ac:dyDescent="0.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3.5" customHeight="1" x14ac:dyDescent="0.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3.5" customHeight="1" x14ac:dyDescent="0.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3.5" customHeight="1" x14ac:dyDescent="0.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3.5" customHeight="1" x14ac:dyDescent="0.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3.5" customHeight="1" x14ac:dyDescent="0.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3.5" customHeight="1" x14ac:dyDescent="0.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3.5" customHeight="1" x14ac:dyDescent="0.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3.5" customHeight="1" x14ac:dyDescent="0.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3.5" customHeight="1" x14ac:dyDescent="0.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3.5" customHeight="1" x14ac:dyDescent="0.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3.5" customHeight="1" x14ac:dyDescent="0.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3.5" customHeight="1" x14ac:dyDescent="0.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3.5" customHeight="1" x14ac:dyDescent="0.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3.5" customHeight="1" x14ac:dyDescent="0.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3.5" customHeight="1" x14ac:dyDescent="0.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3.5" customHeight="1" x14ac:dyDescent="0.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3.5" customHeight="1" x14ac:dyDescent="0.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3.5" customHeight="1" x14ac:dyDescent="0.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3.5" customHeight="1" x14ac:dyDescent="0.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3.5" customHeight="1" x14ac:dyDescent="0.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3.5" customHeight="1" x14ac:dyDescent="0.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3.5" customHeight="1" x14ac:dyDescent="0.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3.5" customHeight="1" x14ac:dyDescent="0.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3.5" customHeight="1" x14ac:dyDescent="0.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3.5" customHeight="1" x14ac:dyDescent="0.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3.5" customHeight="1" x14ac:dyDescent="0.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3.5" customHeight="1" x14ac:dyDescent="0.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3.5" customHeight="1" x14ac:dyDescent="0.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3.5" customHeight="1" x14ac:dyDescent="0.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3.5" customHeight="1" x14ac:dyDescent="0.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3.5" customHeight="1" x14ac:dyDescent="0.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3.5" customHeight="1" x14ac:dyDescent="0.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3.5" customHeight="1" x14ac:dyDescent="0.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3.5" customHeight="1" x14ac:dyDescent="0.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3.5" customHeight="1" x14ac:dyDescent="0.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3.5" customHeight="1" x14ac:dyDescent="0.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3.5" customHeight="1" x14ac:dyDescent="0.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3.5" customHeight="1" x14ac:dyDescent="0.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3.5" customHeight="1" x14ac:dyDescent="0.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3.5" customHeight="1" x14ac:dyDescent="0.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3.5" customHeight="1" x14ac:dyDescent="0.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3.5" customHeight="1" x14ac:dyDescent="0.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3.5" customHeight="1" x14ac:dyDescent="0.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3.5" customHeight="1" x14ac:dyDescent="0.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3.5" customHeight="1" x14ac:dyDescent="0.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3.5" customHeight="1" x14ac:dyDescent="0.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3.5" customHeight="1" x14ac:dyDescent="0.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3.5" customHeight="1" x14ac:dyDescent="0.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3.5" customHeight="1" x14ac:dyDescent="0.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3.5" customHeight="1" x14ac:dyDescent="0.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3.5" customHeight="1" x14ac:dyDescent="0.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3.5" customHeight="1" x14ac:dyDescent="0.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3.5" customHeight="1" x14ac:dyDescent="0.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3.5" customHeight="1" x14ac:dyDescent="0.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3.5" customHeight="1" x14ac:dyDescent="0.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3.5" customHeight="1" x14ac:dyDescent="0.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3.5" customHeight="1" x14ac:dyDescent="0.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3.5" customHeight="1" x14ac:dyDescent="0.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3.5" customHeight="1" x14ac:dyDescent="0.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3.5" customHeight="1" x14ac:dyDescent="0.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3.5" customHeight="1" x14ac:dyDescent="0.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3.5" customHeight="1" x14ac:dyDescent="0.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3.5" customHeight="1" x14ac:dyDescent="0.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3.5" customHeight="1" x14ac:dyDescent="0.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3.5" customHeight="1" x14ac:dyDescent="0.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3.5" customHeight="1" x14ac:dyDescent="0.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3.5" customHeight="1" x14ac:dyDescent="0.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3.5" customHeight="1" x14ac:dyDescent="0.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3.5" customHeight="1" x14ac:dyDescent="0.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3.5" customHeight="1" x14ac:dyDescent="0.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3.5" customHeight="1" x14ac:dyDescent="0.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3.5" customHeight="1" x14ac:dyDescent="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3.5" customHeight="1" x14ac:dyDescent="0.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3.5" customHeight="1" x14ac:dyDescent="0.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3.5" customHeight="1" x14ac:dyDescent="0.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3.5" customHeight="1" x14ac:dyDescent="0.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3.5" customHeight="1" x14ac:dyDescent="0.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3.5" customHeight="1" x14ac:dyDescent="0.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3.5" customHeight="1" x14ac:dyDescent="0.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3.5" customHeight="1" x14ac:dyDescent="0.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3.5" customHeight="1" x14ac:dyDescent="0.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3.5" customHeight="1" x14ac:dyDescent="0.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3.5" customHeight="1" x14ac:dyDescent="0.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3.5" customHeight="1" x14ac:dyDescent="0.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3.5" customHeight="1" x14ac:dyDescent="0.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3.5" customHeight="1" x14ac:dyDescent="0.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3.5" customHeight="1" x14ac:dyDescent="0.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3.5" customHeight="1" x14ac:dyDescent="0.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3.5" customHeight="1" x14ac:dyDescent="0.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3.5" customHeight="1" x14ac:dyDescent="0.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3.5" customHeight="1" x14ac:dyDescent="0.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3.5" customHeight="1" x14ac:dyDescent="0.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3.5" customHeight="1" x14ac:dyDescent="0.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3.5" customHeight="1" x14ac:dyDescent="0.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3.5" customHeight="1" x14ac:dyDescent="0.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3.5" customHeight="1" x14ac:dyDescent="0.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3.5" customHeight="1" x14ac:dyDescent="0.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3.5" customHeight="1" x14ac:dyDescent="0.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3.5" customHeight="1" x14ac:dyDescent="0.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3.5" customHeight="1" x14ac:dyDescent="0.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3.5" customHeight="1" x14ac:dyDescent="0.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3.5" customHeight="1" x14ac:dyDescent="0.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3.5" customHeight="1" x14ac:dyDescent="0.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3.5" customHeight="1" x14ac:dyDescent="0.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3.5" customHeight="1" x14ac:dyDescent="0.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3.5" customHeight="1" x14ac:dyDescent="0.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3.5" customHeight="1" x14ac:dyDescent="0.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3.5" customHeight="1" x14ac:dyDescent="0.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3.5" customHeight="1" x14ac:dyDescent="0.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3.5" customHeight="1" x14ac:dyDescent="0.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3.5" customHeight="1" x14ac:dyDescent="0.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3.5" customHeight="1" x14ac:dyDescent="0.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3.5" customHeight="1" x14ac:dyDescent="0.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3.5" customHeight="1" x14ac:dyDescent="0.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3.5" customHeight="1" x14ac:dyDescent="0.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3.5" customHeight="1" x14ac:dyDescent="0.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3.5" customHeight="1" x14ac:dyDescent="0.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3.5" customHeight="1" x14ac:dyDescent="0.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3.5" customHeight="1" x14ac:dyDescent="0.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3.5" customHeight="1" x14ac:dyDescent="0.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3.5" customHeight="1" x14ac:dyDescent="0.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3.5" customHeight="1" x14ac:dyDescent="0.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3.5" customHeight="1" x14ac:dyDescent="0.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3.5" customHeight="1" x14ac:dyDescent="0.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3.5" customHeight="1" x14ac:dyDescent="0.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3.5" customHeight="1" x14ac:dyDescent="0.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3.5" customHeight="1" x14ac:dyDescent="0.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3.5" customHeight="1" x14ac:dyDescent="0.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3.5" customHeight="1" x14ac:dyDescent="0.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3.5" customHeight="1" x14ac:dyDescent="0.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3.5" customHeight="1" x14ac:dyDescent="0.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3.5" customHeight="1" x14ac:dyDescent="0.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3.5" customHeight="1" x14ac:dyDescent="0.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3.5" customHeight="1" x14ac:dyDescent="0.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3.5" customHeight="1" x14ac:dyDescent="0.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3.5" customHeight="1" x14ac:dyDescent="0.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3.5" customHeight="1" x14ac:dyDescent="0.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3.5" customHeight="1" x14ac:dyDescent="0.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3.5" customHeight="1" x14ac:dyDescent="0.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3.5" customHeight="1" x14ac:dyDescent="0.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3.5" customHeight="1" x14ac:dyDescent="0.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3.5" customHeight="1" x14ac:dyDescent="0.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3.5" customHeight="1" x14ac:dyDescent="0.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3.5" customHeight="1" x14ac:dyDescent="0.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3.5" customHeight="1" x14ac:dyDescent="0.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3.5" customHeight="1" x14ac:dyDescent="0.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3.5" customHeight="1" x14ac:dyDescent="0.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3.5" customHeight="1" x14ac:dyDescent="0.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3.5" customHeight="1" x14ac:dyDescent="0.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3.5" customHeight="1" x14ac:dyDescent="0.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3.5" customHeight="1" x14ac:dyDescent="0.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3.5" customHeight="1" x14ac:dyDescent="0.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3.5" customHeight="1" x14ac:dyDescent="0.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3.5" customHeight="1" x14ac:dyDescent="0.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3.5" customHeight="1" x14ac:dyDescent="0.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3.5" customHeight="1" x14ac:dyDescent="0.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3.5" customHeight="1" x14ac:dyDescent="0.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3.5" customHeight="1" x14ac:dyDescent="0.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3.5" customHeight="1" x14ac:dyDescent="0.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3.5" customHeight="1" x14ac:dyDescent="0.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3.5" customHeight="1" x14ac:dyDescent="0.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3.5" customHeight="1" x14ac:dyDescent="0.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3.5" customHeight="1" x14ac:dyDescent="0.3">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3.5" customHeight="1" x14ac:dyDescent="0.3">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3.5" customHeight="1" x14ac:dyDescent="0.3">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3.5" customHeight="1" x14ac:dyDescent="0.3">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3.5" customHeight="1" x14ac:dyDescent="0.3">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3.5" customHeight="1" x14ac:dyDescent="0.3">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3.5" customHeight="1" x14ac:dyDescent="0.3">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3.5" customHeight="1" x14ac:dyDescent="0.3">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3.5" customHeight="1" x14ac:dyDescent="0.3">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ht="13.5" customHeight="1" x14ac:dyDescent="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ht="13.5" customHeight="1" x14ac:dyDescent="0.3">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ht="13.5" customHeight="1" x14ac:dyDescent="0.3">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ht="13.5" customHeight="1" x14ac:dyDescent="0.3">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ht="13.5" customHeight="1" x14ac:dyDescent="0.3">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ht="13.5" customHeight="1" x14ac:dyDescent="0.3">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spans="1:26" ht="13.5" customHeight="1" x14ac:dyDescent="0.3">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spans="1:26" ht="13.5" customHeight="1" x14ac:dyDescent="0.3">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spans="1:26" ht="13.5" customHeight="1" x14ac:dyDescent="0.3">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spans="1:26" ht="13.5" customHeight="1" x14ac:dyDescent="0.3">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spans="1:26" ht="13.5" customHeight="1" x14ac:dyDescent="0.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spans="1:26" ht="13.5" customHeight="1" x14ac:dyDescent="0.3">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spans="1:26" ht="13.5" customHeight="1" x14ac:dyDescent="0.3">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spans="1:26" ht="13.5" customHeight="1" x14ac:dyDescent="0.3">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spans="1:26" ht="13.5" customHeight="1" x14ac:dyDescent="0.3">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spans="1:26" ht="13.5" customHeight="1" x14ac:dyDescent="0.3">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spans="1:26" ht="13.5" customHeight="1" x14ac:dyDescent="0.3">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spans="1:26" ht="13.5" customHeight="1" x14ac:dyDescent="0.3">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spans="1:26" ht="13.5" customHeight="1" x14ac:dyDescent="0.3">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spans="1:26" ht="13.5" customHeight="1" x14ac:dyDescent="0.3">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sheetData>
  <mergeCells count="2">
    <mergeCell ref="A1:K2"/>
    <mergeCell ref="A5:L5"/>
  </mergeCells>
  <pageMargins left="0.7" right="0.7" top="0.75" bottom="0.75" header="0" footer="0"/>
  <pageSetup paperSize="9" orientation="portrait"/>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sheetPr>
  <dimension ref="A1:Z1047"/>
  <sheetViews>
    <sheetView showGridLines="0" topLeftCell="A79" workbookViewId="0">
      <selection activeCell="C63" sqref="C63:N63"/>
    </sheetView>
  </sheetViews>
  <sheetFormatPr defaultColWidth="14.44140625" defaultRowHeight="15" customHeight="1" x14ac:dyDescent="0.3"/>
  <cols>
    <col min="1" max="1" width="28.33203125" customWidth="1"/>
    <col min="2" max="2" width="16.109375" customWidth="1"/>
    <col min="3" max="14" width="15.109375" customWidth="1"/>
    <col min="15" max="26" width="8.6640625" customWidth="1"/>
  </cols>
  <sheetData>
    <row r="1" spans="1:26" ht="147.75" customHeight="1" x14ac:dyDescent="0.35">
      <c r="A1" s="234" t="s">
        <v>135</v>
      </c>
      <c r="B1" s="220"/>
      <c r="C1" s="220"/>
      <c r="D1" s="220"/>
      <c r="E1" s="220"/>
      <c r="F1" s="220"/>
      <c r="G1" s="220"/>
      <c r="H1" s="220"/>
      <c r="I1" s="220"/>
      <c r="J1" s="220"/>
      <c r="K1" s="220"/>
      <c r="L1" s="220"/>
      <c r="M1" s="220"/>
      <c r="N1" s="220"/>
      <c r="O1" s="220"/>
      <c r="P1" s="220"/>
      <c r="Q1" s="220"/>
      <c r="R1" s="220"/>
      <c r="S1" s="220"/>
      <c r="T1" s="221"/>
      <c r="U1" s="49"/>
      <c r="V1" s="49"/>
      <c r="W1" s="49"/>
      <c r="X1" s="49"/>
      <c r="Y1" s="49"/>
      <c r="Z1" s="49"/>
    </row>
    <row r="2" spans="1:26" ht="40.5" customHeight="1" x14ac:dyDescent="0.35">
      <c r="A2" s="94" t="s">
        <v>136</v>
      </c>
      <c r="B2" s="49"/>
      <c r="C2" s="49"/>
      <c r="D2" s="49"/>
      <c r="E2" s="49"/>
      <c r="F2" s="49"/>
      <c r="G2" s="49"/>
      <c r="H2" s="49"/>
      <c r="I2" s="49"/>
      <c r="J2" s="49"/>
      <c r="K2" s="49"/>
      <c r="L2" s="49"/>
      <c r="M2" s="49"/>
      <c r="N2" s="49"/>
      <c r="O2" s="49"/>
      <c r="P2" s="49"/>
      <c r="Q2" s="49"/>
      <c r="R2" s="49"/>
      <c r="S2" s="49"/>
      <c r="T2" s="49"/>
      <c r="U2" s="49"/>
      <c r="V2" s="49"/>
      <c r="W2" s="49"/>
      <c r="X2" s="49"/>
      <c r="Y2" s="49"/>
      <c r="Z2" s="49"/>
    </row>
    <row r="3" spans="1:26" ht="19.5" customHeight="1" x14ac:dyDescent="0.35">
      <c r="A3" s="94"/>
      <c r="B3" s="49"/>
      <c r="C3" s="49"/>
      <c r="D3" s="49"/>
      <c r="E3" s="49"/>
      <c r="F3" s="49"/>
      <c r="G3" s="49"/>
      <c r="H3" s="49"/>
      <c r="I3" s="49"/>
      <c r="J3" s="49"/>
      <c r="K3" s="49"/>
      <c r="L3" s="49"/>
      <c r="M3" s="49"/>
      <c r="N3" s="49"/>
      <c r="O3" s="49"/>
      <c r="P3" s="49"/>
      <c r="Q3" s="49"/>
      <c r="R3" s="49"/>
      <c r="S3" s="49"/>
      <c r="T3" s="49"/>
      <c r="U3" s="49"/>
      <c r="V3" s="49"/>
      <c r="W3" s="49"/>
      <c r="X3" s="49"/>
      <c r="Y3" s="49"/>
      <c r="Z3" s="49"/>
    </row>
    <row r="4" spans="1:26" ht="21" customHeight="1" x14ac:dyDescent="0.35">
      <c r="A4" s="94" t="s">
        <v>137</v>
      </c>
      <c r="B4" s="49"/>
      <c r="C4" s="49"/>
      <c r="D4" s="49"/>
      <c r="E4" s="49"/>
      <c r="F4" s="49"/>
      <c r="G4" s="49"/>
      <c r="H4" s="49"/>
      <c r="I4" s="49"/>
      <c r="J4" s="49"/>
      <c r="K4" s="49"/>
      <c r="L4" s="49"/>
      <c r="M4" s="49"/>
      <c r="N4" s="49"/>
      <c r="O4" s="49"/>
      <c r="P4" s="49"/>
      <c r="Q4" s="49"/>
      <c r="R4" s="49"/>
      <c r="S4" s="49"/>
      <c r="T4" s="49"/>
      <c r="U4" s="49"/>
      <c r="V4" s="49"/>
      <c r="W4" s="49"/>
      <c r="X4" s="49"/>
      <c r="Y4" s="49"/>
      <c r="Z4" s="49"/>
    </row>
    <row r="5" spans="1:26" ht="21.75" customHeight="1" x14ac:dyDescent="0.35">
      <c r="A5" s="94" t="s">
        <v>138</v>
      </c>
      <c r="B5" s="49"/>
      <c r="C5" s="49"/>
      <c r="D5" s="49"/>
      <c r="E5" s="49"/>
      <c r="F5" s="49"/>
      <c r="G5" s="49"/>
      <c r="H5" s="49"/>
      <c r="I5" s="49"/>
      <c r="J5" s="49"/>
      <c r="K5" s="49"/>
      <c r="L5" s="49"/>
      <c r="M5" s="49"/>
      <c r="N5" s="49"/>
      <c r="O5" s="49"/>
      <c r="P5" s="49"/>
      <c r="Q5" s="49"/>
      <c r="R5" s="49"/>
      <c r="S5" s="49"/>
      <c r="T5" s="49"/>
      <c r="U5" s="49"/>
      <c r="V5" s="49"/>
      <c r="W5" s="49"/>
      <c r="X5" s="49"/>
      <c r="Y5" s="49"/>
      <c r="Z5" s="49"/>
    </row>
    <row r="6" spans="1:26" ht="14.25" customHeight="1" x14ac:dyDescent="0.3">
      <c r="A6" s="5" t="s">
        <v>139</v>
      </c>
      <c r="B6" s="5" t="s">
        <v>110</v>
      </c>
      <c r="C6" s="22" t="s">
        <v>25</v>
      </c>
      <c r="D6" s="22" t="s">
        <v>26</v>
      </c>
      <c r="E6" s="22" t="s">
        <v>28</v>
      </c>
      <c r="F6" s="22" t="s">
        <v>29</v>
      </c>
      <c r="G6" s="22" t="s">
        <v>30</v>
      </c>
      <c r="H6" s="22" t="s">
        <v>31</v>
      </c>
      <c r="I6" s="22" t="s">
        <v>32</v>
      </c>
      <c r="J6" s="22" t="s">
        <v>33</v>
      </c>
      <c r="K6" s="22" t="s">
        <v>34</v>
      </c>
      <c r="L6" s="22" t="s">
        <v>35</v>
      </c>
      <c r="M6" s="22" t="s">
        <v>36</v>
      </c>
      <c r="N6" s="22" t="s">
        <v>37</v>
      </c>
      <c r="O6" s="7"/>
      <c r="P6" s="7"/>
      <c r="Q6" s="7"/>
      <c r="R6" s="7"/>
      <c r="S6" s="7"/>
      <c r="T6" s="7"/>
      <c r="U6" s="7"/>
      <c r="V6" s="7"/>
      <c r="W6" s="7"/>
      <c r="X6" s="7"/>
      <c r="Y6" s="7"/>
      <c r="Z6" s="7"/>
    </row>
    <row r="7" spans="1:26" ht="14.25" customHeight="1" x14ac:dyDescent="0.3">
      <c r="A7" s="103" t="s">
        <v>140</v>
      </c>
      <c r="B7" s="103" t="s">
        <v>112</v>
      </c>
      <c r="C7" s="104">
        <f ca="1">SUMIFS('Variance Analysis'!C30:C33,'Variance Analysis'!B30:B33,'Variance Analysis'!B33)</f>
        <v>3355241.0299999896</v>
      </c>
      <c r="D7" s="104">
        <f ca="1">SUMIFS('Variance Analysis'!D30:D33,'Variance Analysis'!C30:C33,'Variance Analysis'!C33)</f>
        <v>4635971.09</v>
      </c>
      <c r="E7" s="104">
        <f ca="1">SUMIFS('Variance Analysis'!E30:E33,'Variance Analysis'!D30:D33,'Variance Analysis'!D33)</f>
        <v>3629534.96999999</v>
      </c>
      <c r="F7" s="104">
        <f ca="1">SUMIFS('Variance Analysis'!F30:F33,'Variance Analysis'!E30:E33,'Variance Analysis'!E33)</f>
        <v>3445023.51</v>
      </c>
      <c r="G7" s="104">
        <f ca="1">SUMIFS('Variance Analysis'!G30:G33,'Variance Analysis'!F30:F33,'Variance Analysis'!F33)</f>
        <v>3537886.1</v>
      </c>
      <c r="H7" s="104">
        <f ca="1">SUMIFS('Variance Analysis'!H30:H33,'Variance Analysis'!G30:G33,'Variance Analysis'!G33)</f>
        <v>3402717.4</v>
      </c>
      <c r="I7" s="104">
        <f ca="1">SUMIFS('Variance Analysis'!I30:I33,'Variance Analysis'!H30:H33,'Variance Analysis'!H33)</f>
        <v>4274662.879999999</v>
      </c>
      <c r="J7" s="104">
        <f ca="1">SUMIFS('Variance Analysis'!J30:J33,'Variance Analysis'!I30:I33,'Variance Analysis'!I33)</f>
        <v>3598813.38</v>
      </c>
      <c r="K7" s="104">
        <f ca="1">SUMIFS('Variance Analysis'!K30:K33,'Variance Analysis'!J30:J33,'Variance Analysis'!J33)</f>
        <v>3590616.16</v>
      </c>
      <c r="L7" s="104">
        <f ca="1">SUMIFS('Variance Analysis'!L30:L33,'Variance Analysis'!K30:K33,'Variance Analysis'!K33)</f>
        <v>3598415.73</v>
      </c>
      <c r="M7" s="104">
        <f ca="1">SUMIFS('Variance Analysis'!M30:M33,'Variance Analysis'!L30:L33,'Variance Analysis'!L33)</f>
        <v>3821108.75</v>
      </c>
      <c r="N7" s="104">
        <f ca="1">SUMIFS('Variance Analysis'!N30:N33,'Variance Analysis'!M30:M33,'Variance Analysis'!M33)</f>
        <v>4356345.83</v>
      </c>
      <c r="O7" s="27"/>
      <c r="P7" s="27"/>
      <c r="Q7" s="27"/>
      <c r="R7" s="27"/>
      <c r="S7" s="27"/>
      <c r="T7" s="27"/>
      <c r="U7" s="27"/>
      <c r="V7" s="27"/>
      <c r="W7" s="27"/>
      <c r="X7" s="27"/>
      <c r="Y7" s="27"/>
      <c r="Z7" s="27"/>
    </row>
    <row r="8" spans="1:26" ht="14.25" customHeight="1" x14ac:dyDescent="0.3">
      <c r="A8" s="103" t="s">
        <v>141</v>
      </c>
      <c r="B8" s="103" t="s">
        <v>112</v>
      </c>
      <c r="C8" s="104">
        <f ca="1">SUMIFS('Variance Analysis'!C30:C33,'Variance Analysis'!B30:B33,'Variance Analysis'!B31)</f>
        <v>35500.949999999997</v>
      </c>
      <c r="D8" s="104">
        <f ca="1">SUMIFS('Variance Analysis'!D30:D33,'Variance Analysis'!C30:C33,'Variance Analysis'!C31)</f>
        <v>24210.95</v>
      </c>
      <c r="E8" s="104">
        <f ca="1">SUMIFS('Variance Analysis'!E30:E33,'Variance Analysis'!D30:D33,'Variance Analysis'!D31)</f>
        <v>41241.32</v>
      </c>
      <c r="F8" s="104">
        <f ca="1">SUMIFS('Variance Analysis'!F30:F33,'Variance Analysis'!E30:E33,'Variance Analysis'!E31)</f>
        <v>26123</v>
      </c>
      <c r="G8" s="104">
        <f ca="1">SUMIFS('Variance Analysis'!G30:G33,'Variance Analysis'!F30:F33,'Variance Analysis'!F31)</f>
        <v>32233</v>
      </c>
      <c r="H8" s="104">
        <f ca="1">SUMIFS('Variance Analysis'!H30:H33,'Variance Analysis'!G30:G33,'Variance Analysis'!G31)</f>
        <v>31527</v>
      </c>
      <c r="I8" s="104">
        <f ca="1">SUMIFS('Variance Analysis'!I30:I33,'Variance Analysis'!H30:H33,'Variance Analysis'!H31)</f>
        <v>32471</v>
      </c>
      <c r="J8" s="104">
        <f ca="1">SUMIFS('Variance Analysis'!J30:J33,'Variance Analysis'!I30:I33,'Variance Analysis'!I31)</f>
        <v>35288</v>
      </c>
      <c r="K8" s="104">
        <f ca="1">SUMIFS('Variance Analysis'!K30:K33,'Variance Analysis'!J30:J33,'Variance Analysis'!J31)</f>
        <v>27349</v>
      </c>
      <c r="L8" s="104">
        <f ca="1">SUMIFS('Variance Analysis'!L30:L33,'Variance Analysis'!K30:K33,'Variance Analysis'!K31)</f>
        <v>27343</v>
      </c>
      <c r="M8" s="104">
        <f ca="1">SUMIFS('Variance Analysis'!M30:M33,'Variance Analysis'!L30:L33,'Variance Analysis'!L31)</f>
        <v>28172</v>
      </c>
      <c r="N8" s="104">
        <f ca="1">SUMIFS('Variance Analysis'!N30:N33,'Variance Analysis'!M30:M33,'Variance Analysis'!M31)</f>
        <v>33589</v>
      </c>
      <c r="O8" s="27"/>
      <c r="P8" s="27"/>
      <c r="Q8" s="27"/>
      <c r="R8" s="27"/>
      <c r="S8" s="27"/>
      <c r="T8" s="27"/>
      <c r="U8" s="27"/>
      <c r="V8" s="27"/>
      <c r="W8" s="27"/>
      <c r="X8" s="27"/>
      <c r="Y8" s="27"/>
      <c r="Z8" s="27"/>
    </row>
    <row r="9" spans="1:26" ht="14.25" customHeight="1" x14ac:dyDescent="0.3">
      <c r="A9" s="103" t="s">
        <v>142</v>
      </c>
      <c r="B9" s="103" t="s">
        <v>112</v>
      </c>
      <c r="C9" s="104">
        <f ca="1">SUMIFS('Variance Analysis'!C30:C33,'Variance Analysis'!B30:B33,'Variance Analysis'!B32)</f>
        <v>19203.259999999998</v>
      </c>
      <c r="D9" s="104">
        <f ca="1">SUMIFS('Variance Analysis'!D30:D33,'Variance Analysis'!C30:C33,'Variance Analysis'!C32)</f>
        <v>31298.22</v>
      </c>
      <c r="E9" s="104">
        <f ca="1">SUMIFS('Variance Analysis'!E30:E33,'Variance Analysis'!D30:D33,'Variance Analysis'!D32)</f>
        <v>21242.74</v>
      </c>
      <c r="F9" s="104">
        <f ca="1">SUMIFS('Variance Analysis'!F30:F33,'Variance Analysis'!E30:E33,'Variance Analysis'!E32)</f>
        <v>25800</v>
      </c>
      <c r="G9" s="104">
        <f ca="1">SUMIFS('Variance Analysis'!G30:G33,'Variance Analysis'!F30:F33,'Variance Analysis'!F32)</f>
        <v>28652</v>
      </c>
      <c r="H9" s="104">
        <f ca="1">SUMIFS('Variance Analysis'!H30:H33,'Variance Analysis'!G30:G33,'Variance Analysis'!G32)</f>
        <v>31034</v>
      </c>
      <c r="I9" s="104">
        <f ca="1">SUMIFS('Variance Analysis'!I30:I33,'Variance Analysis'!H30:H33,'Variance Analysis'!H32)</f>
        <v>29518</v>
      </c>
      <c r="J9" s="104">
        <f ca="1">SUMIFS('Variance Analysis'!J30:J33,'Variance Analysis'!I30:I33,'Variance Analysis'!I32)</f>
        <v>28654</v>
      </c>
      <c r="K9" s="104">
        <f ca="1">SUMIFS('Variance Analysis'!K30:K33,'Variance Analysis'!J30:J33,'Variance Analysis'!J32)</f>
        <v>21938</v>
      </c>
      <c r="L9" s="104">
        <f ca="1">SUMIFS('Variance Analysis'!L30:L33,'Variance Analysis'!K30:K33,'Variance Analysis'!K32)</f>
        <v>30933</v>
      </c>
      <c r="M9" s="104">
        <f ca="1">SUMIFS('Variance Analysis'!M30:M33,'Variance Analysis'!L30:L33,'Variance Analysis'!L32)</f>
        <v>27132</v>
      </c>
      <c r="N9" s="104">
        <f ca="1">SUMIFS('Variance Analysis'!N30:N33,'Variance Analysis'!M30:M33,'Variance Analysis'!M32)</f>
        <v>29759</v>
      </c>
      <c r="O9" s="27"/>
      <c r="P9" s="27"/>
      <c r="Q9" s="27"/>
      <c r="R9" s="27"/>
      <c r="S9" s="27"/>
      <c r="T9" s="27"/>
      <c r="U9" s="27"/>
      <c r="V9" s="27"/>
      <c r="W9" s="27"/>
      <c r="X9" s="27"/>
      <c r="Y9" s="27"/>
      <c r="Z9" s="27"/>
    </row>
    <row r="10" spans="1:26" ht="14.25" customHeight="1" x14ac:dyDescent="0.3">
      <c r="A10" s="124" t="s">
        <v>41</v>
      </c>
      <c r="B10" s="124" t="s">
        <v>112</v>
      </c>
      <c r="C10" s="104">
        <f ca="1">OFFSET('Variance Analysis'!C30,0,0)</f>
        <v>-8460389.8399999999</v>
      </c>
      <c r="D10" s="104">
        <f ca="1">OFFSET('Variance Analysis'!D30,0,0)</f>
        <v>-8149859.6999999993</v>
      </c>
      <c r="E10" s="104">
        <f ca="1">OFFSET('Variance Analysis'!E30,0,0)</f>
        <v>-7531701.29</v>
      </c>
      <c r="F10" s="104">
        <f ca="1">OFFSET('Variance Analysis'!F30,0,0)</f>
        <v>-7473771.8099999996</v>
      </c>
      <c r="G10" s="104">
        <f ca="1">OFFSET('Variance Analysis'!G30,0,0)</f>
        <v>-7892157.04</v>
      </c>
      <c r="H10" s="104">
        <f ca="1">OFFSET('Variance Analysis'!H30,0,0)</f>
        <v>-7699347.6500000004</v>
      </c>
      <c r="I10" s="104">
        <f ca="1">OFFSET('Variance Analysis'!I30,0,0)</f>
        <v>-11178158.369999999</v>
      </c>
      <c r="J10" s="104">
        <f ca="1">OFFSET('Variance Analysis'!J30,0,0)</f>
        <v>-9894599.1999999993</v>
      </c>
      <c r="K10" s="104">
        <f ca="1">OFFSET('Variance Analysis'!K30,0,0)</f>
        <v>-10434056.43</v>
      </c>
      <c r="L10" s="104">
        <f ca="1">OFFSET('Variance Analysis'!L30,0,0)</f>
        <v>-7635103.0900000008</v>
      </c>
      <c r="M10" s="104">
        <f ca="1">OFFSET('Variance Analysis'!M30,0,0)</f>
        <v>-7710730.1799999997</v>
      </c>
      <c r="N10" s="104">
        <f ca="1">OFFSET('Variance Analysis'!N30,0,0)</f>
        <v>-7415391.3399999999</v>
      </c>
      <c r="O10" s="27"/>
      <c r="P10" s="27"/>
      <c r="Q10" s="27"/>
      <c r="R10" s="27"/>
      <c r="S10" s="27"/>
      <c r="T10" s="27"/>
      <c r="U10" s="27"/>
      <c r="V10" s="27"/>
      <c r="W10" s="27"/>
      <c r="X10" s="27"/>
      <c r="Y10" s="27"/>
      <c r="Z10" s="27"/>
    </row>
    <row r="11" spans="1:26" ht="14.25" customHeight="1" x14ac:dyDescent="0.3">
      <c r="A11" s="106" t="s">
        <v>38</v>
      </c>
      <c r="B11" s="107" t="s">
        <v>112</v>
      </c>
      <c r="C11" s="108">
        <f t="shared" ref="C11:N11" ca="1" si="0">ABS(C10)-SUM(C7:C9)</f>
        <v>5050444.6000000108</v>
      </c>
      <c r="D11" s="108">
        <f t="shared" ca="1" si="0"/>
        <v>3458379.4399999995</v>
      </c>
      <c r="E11" s="108">
        <f t="shared" ca="1" si="0"/>
        <v>3839682.26000001</v>
      </c>
      <c r="F11" s="108">
        <f t="shared" ca="1" si="0"/>
        <v>3976825.3</v>
      </c>
      <c r="G11" s="108">
        <f t="shared" ca="1" si="0"/>
        <v>4293385.9399999995</v>
      </c>
      <c r="H11" s="108">
        <f t="shared" ca="1" si="0"/>
        <v>4234069.25</v>
      </c>
      <c r="I11" s="108">
        <f t="shared" ca="1" si="0"/>
        <v>6841506.4900000002</v>
      </c>
      <c r="J11" s="108">
        <f t="shared" ca="1" si="0"/>
        <v>6231843.8199999994</v>
      </c>
      <c r="K11" s="108">
        <f t="shared" ca="1" si="0"/>
        <v>6794153.2699999996</v>
      </c>
      <c r="L11" s="108">
        <f t="shared" ca="1" si="0"/>
        <v>3978411.3600000008</v>
      </c>
      <c r="M11" s="108">
        <f t="shared" ca="1" si="0"/>
        <v>3834317.4299999997</v>
      </c>
      <c r="N11" s="108">
        <f t="shared" ca="1" si="0"/>
        <v>2995697.51</v>
      </c>
    </row>
    <row r="12" spans="1:26" ht="26.25" customHeight="1" x14ac:dyDescent="0.3">
      <c r="A12" s="94" t="s">
        <v>143</v>
      </c>
      <c r="B12" s="125"/>
      <c r="C12" s="126"/>
      <c r="D12" s="126"/>
      <c r="E12" s="126"/>
      <c r="F12" s="126"/>
      <c r="G12" s="126"/>
      <c r="H12" s="126"/>
      <c r="I12" s="126"/>
      <c r="J12" s="126"/>
      <c r="K12" s="126"/>
      <c r="L12" s="126"/>
      <c r="M12" s="126"/>
      <c r="N12" s="126"/>
      <c r="O12" s="127"/>
      <c r="P12" s="127"/>
      <c r="Q12" s="127"/>
      <c r="R12" s="127"/>
      <c r="S12" s="127"/>
      <c r="T12" s="127"/>
      <c r="U12" s="127"/>
      <c r="V12" s="127"/>
      <c r="W12" s="127"/>
      <c r="X12" s="127"/>
      <c r="Y12" s="127"/>
      <c r="Z12" s="127"/>
    </row>
    <row r="13" spans="1:26" ht="14.25" customHeight="1" x14ac:dyDescent="0.3">
      <c r="A13" s="5" t="s">
        <v>139</v>
      </c>
      <c r="B13" s="5" t="s">
        <v>110</v>
      </c>
      <c r="C13" s="22" t="s">
        <v>25</v>
      </c>
      <c r="D13" s="22" t="s">
        <v>26</v>
      </c>
      <c r="E13" s="22" t="s">
        <v>28</v>
      </c>
      <c r="F13" s="22" t="s">
        <v>29</v>
      </c>
      <c r="G13" s="22" t="s">
        <v>30</v>
      </c>
      <c r="H13" s="22" t="s">
        <v>31</v>
      </c>
      <c r="I13" s="22" t="s">
        <v>32</v>
      </c>
      <c r="J13" s="22" t="s">
        <v>33</v>
      </c>
      <c r="K13" s="22" t="s">
        <v>34</v>
      </c>
      <c r="L13" s="22" t="s">
        <v>35</v>
      </c>
      <c r="M13" s="22" t="s">
        <v>36</v>
      </c>
      <c r="N13" s="22" t="s">
        <v>37</v>
      </c>
      <c r="O13" s="46"/>
      <c r="P13" s="46"/>
      <c r="Q13" s="46"/>
      <c r="R13" s="46"/>
      <c r="S13" s="46"/>
      <c r="T13" s="46"/>
      <c r="U13" s="46"/>
      <c r="V13" s="46"/>
      <c r="W13" s="46"/>
      <c r="X13" s="46"/>
      <c r="Y13" s="46"/>
      <c r="Z13" s="46"/>
    </row>
    <row r="14" spans="1:26" ht="14.25" customHeight="1" x14ac:dyDescent="0.3">
      <c r="A14" s="103" t="s">
        <v>140</v>
      </c>
      <c r="B14" s="103" t="s">
        <v>112</v>
      </c>
      <c r="C14" s="104">
        <f ca="1">SUMIFS('Variance Analysis'!C34:C37,'Variance Analysis'!B34:B37,'Variance Analysis'!B37)</f>
        <v>11222748</v>
      </c>
      <c r="D14" s="104">
        <f ca="1">SUMIFS('Variance Analysis'!D34:D37,'Variance Analysis'!C34:C37,'Variance Analysis'!C37)</f>
        <v>13248774.439999999</v>
      </c>
      <c r="E14" s="104">
        <f ca="1">SUMIFS('Variance Analysis'!E34:E37,'Variance Analysis'!D34:D37,'Variance Analysis'!D37)</f>
        <v>13866853.98</v>
      </c>
      <c r="F14" s="104">
        <f ca="1">SUMIFS('Variance Analysis'!F34:F37,'Variance Analysis'!E34:E37,'Variance Analysis'!E37)</f>
        <v>18256202.41</v>
      </c>
      <c r="G14" s="104">
        <f ca="1">SUMIFS('Variance Analysis'!G34:G37,'Variance Analysis'!F34:F37,'Variance Analysis'!F37)</f>
        <v>19894168.009999998</v>
      </c>
      <c r="H14" s="104">
        <f ca="1">SUMIFS('Variance Analysis'!H34:H37,'Variance Analysis'!G34:G37,'Variance Analysis'!G37)</f>
        <v>10085832.57</v>
      </c>
      <c r="I14" s="104">
        <f ca="1">SUMIFS('Variance Analysis'!I34:I37,'Variance Analysis'!H34:H37,'Variance Analysis'!H37)</f>
        <v>9432376.2100000009</v>
      </c>
      <c r="J14" s="104">
        <f ca="1">SUMIFS('Variance Analysis'!J34:J37,'Variance Analysis'!I34:I37,'Variance Analysis'!I37)</f>
        <v>11311550.23</v>
      </c>
      <c r="K14" s="104">
        <f ca="1">SUMIFS('Variance Analysis'!K34:K37,'Variance Analysis'!J34:J37,'Variance Analysis'!J37)</f>
        <v>9967921.0499999989</v>
      </c>
      <c r="L14" s="104">
        <f ca="1">SUMIFS('Variance Analysis'!L34:L37,'Variance Analysis'!K34:K37,'Variance Analysis'!K37)</f>
        <v>10941357.210000001</v>
      </c>
      <c r="M14" s="104">
        <f ca="1">SUMIFS('Variance Analysis'!M34:M37,'Variance Analysis'!L34:L37,'Variance Analysis'!L37)</f>
        <v>12839656.24</v>
      </c>
      <c r="N14" s="104">
        <f ca="1">SUMIFS('Variance Analysis'!N34:N37,'Variance Analysis'!M34:M37,'Variance Analysis'!M37)</f>
        <v>6549780.8499999996</v>
      </c>
      <c r="O14" s="27"/>
      <c r="P14" s="27"/>
      <c r="Q14" s="27"/>
      <c r="R14" s="27"/>
      <c r="S14" s="27"/>
      <c r="T14" s="27"/>
      <c r="U14" s="27"/>
      <c r="V14" s="27"/>
      <c r="W14" s="27"/>
      <c r="X14" s="27"/>
      <c r="Y14" s="27"/>
      <c r="Z14" s="27"/>
    </row>
    <row r="15" spans="1:26" ht="14.25" customHeight="1" x14ac:dyDescent="0.3">
      <c r="A15" s="103" t="s">
        <v>141</v>
      </c>
      <c r="B15" s="103" t="s">
        <v>112</v>
      </c>
      <c r="C15" s="104">
        <f ca="1">SUMIFS('Variance Analysis'!C34:C37,'Variance Analysis'!B34:B37,'Variance Analysis'!B35)</f>
        <v>686673.01</v>
      </c>
      <c r="D15" s="104">
        <f ca="1">SUMIFS('Variance Analysis'!D34:D37,'Variance Analysis'!C34:C37,'Variance Analysis'!C35)</f>
        <v>867081.49</v>
      </c>
      <c r="E15" s="104">
        <f ca="1">SUMIFS('Variance Analysis'!E34:E37,'Variance Analysis'!D34:D37,'Variance Analysis'!D35)</f>
        <v>6727.15</v>
      </c>
      <c r="F15" s="104">
        <f ca="1">SUMIFS('Variance Analysis'!F34:F37,'Variance Analysis'!E34:E37,'Variance Analysis'!E35)</f>
        <v>401.530000000006</v>
      </c>
      <c r="G15" s="104">
        <f ca="1">SUMIFS('Variance Analysis'!G34:G37,'Variance Analysis'!F34:F37,'Variance Analysis'!F35)</f>
        <v>144797.4</v>
      </c>
      <c r="H15" s="104">
        <f ca="1">SUMIFS('Variance Analysis'!H34:H37,'Variance Analysis'!G34:G37,'Variance Analysis'!G35)</f>
        <v>652415.07999999996</v>
      </c>
      <c r="I15" s="104">
        <f ca="1">SUMIFS('Variance Analysis'!I34:I37,'Variance Analysis'!H34:H37,'Variance Analysis'!H35)</f>
        <v>27790.66</v>
      </c>
      <c r="J15" s="104">
        <f ca="1">SUMIFS('Variance Analysis'!J34:J37,'Variance Analysis'!I34:I37,'Variance Analysis'!I35)</f>
        <v>507467.89</v>
      </c>
      <c r="K15" s="104">
        <f ca="1">SUMIFS('Variance Analysis'!K34:K37,'Variance Analysis'!J34:J37,'Variance Analysis'!J35)</f>
        <v>241353.12</v>
      </c>
      <c r="L15" s="104">
        <f ca="1">SUMIFS('Variance Analysis'!L34:L37,'Variance Analysis'!K34:K37,'Variance Analysis'!K35)</f>
        <v>95261.1</v>
      </c>
      <c r="M15" s="104">
        <f ca="1">SUMIFS('Variance Analysis'!M34:M37,'Variance Analysis'!L34:L37,'Variance Analysis'!L35)</f>
        <v>197723.18</v>
      </c>
      <c r="N15" s="104">
        <f ca="1">SUMIFS('Variance Analysis'!N34:N37,'Variance Analysis'!M34:M37,'Variance Analysis'!M35)</f>
        <v>175247.34</v>
      </c>
      <c r="O15" s="27"/>
      <c r="P15" s="27"/>
      <c r="Q15" s="27"/>
      <c r="R15" s="27"/>
      <c r="S15" s="27"/>
      <c r="T15" s="27"/>
      <c r="U15" s="27"/>
      <c r="V15" s="27"/>
      <c r="W15" s="27"/>
      <c r="X15" s="27"/>
      <c r="Y15" s="27"/>
      <c r="Z15" s="27"/>
    </row>
    <row r="16" spans="1:26" ht="14.25" customHeight="1" x14ac:dyDescent="0.3">
      <c r="A16" s="103" t="s">
        <v>142</v>
      </c>
      <c r="B16" s="103" t="s">
        <v>112</v>
      </c>
      <c r="C16" s="104">
        <f ca="1">SUMIFS('Variance Analysis'!C34:C37,'Variance Analysis'!B34:B37,'Variance Analysis'!B36)</f>
        <v>241931.03000000003</v>
      </c>
      <c r="D16" s="104">
        <f ca="1">SUMIFS('Variance Analysis'!D34:D37,'Variance Analysis'!C34:C37,'Variance Analysis'!C36)</f>
        <v>228177.66</v>
      </c>
      <c r="E16" s="104">
        <f ca="1">SUMIFS('Variance Analysis'!E34:E37,'Variance Analysis'!D34:D37,'Variance Analysis'!D36)</f>
        <v>362088.43</v>
      </c>
      <c r="F16" s="104">
        <f ca="1">SUMIFS('Variance Analysis'!F34:F37,'Variance Analysis'!E34:E37,'Variance Analysis'!E36)</f>
        <v>211688.28</v>
      </c>
      <c r="G16" s="104">
        <f ca="1">SUMIFS('Variance Analysis'!G34:G37,'Variance Analysis'!F34:F37,'Variance Analysis'!F36)</f>
        <v>237346.23</v>
      </c>
      <c r="H16" s="104">
        <f ca="1">SUMIFS('Variance Analysis'!H34:H37,'Variance Analysis'!G34:G37,'Variance Analysis'!G36)</f>
        <v>293131.57</v>
      </c>
      <c r="I16" s="104">
        <f ca="1">SUMIFS('Variance Analysis'!I34:I37,'Variance Analysis'!H34:H37,'Variance Analysis'!H36)</f>
        <v>335872.34</v>
      </c>
      <c r="J16" s="104">
        <f ca="1">SUMIFS('Variance Analysis'!J34:J37,'Variance Analysis'!I34:I37,'Variance Analysis'!I36)</f>
        <v>333612.56</v>
      </c>
      <c r="K16" s="104">
        <f ca="1">SUMIFS('Variance Analysis'!K34:K37,'Variance Analysis'!J34:J37,'Variance Analysis'!J36)</f>
        <v>288580.33</v>
      </c>
      <c r="L16" s="104">
        <f ca="1">SUMIFS('Variance Analysis'!L34:L37,'Variance Analysis'!K34:K37,'Variance Analysis'!K36)</f>
        <v>270114.8</v>
      </c>
      <c r="M16" s="104">
        <f ca="1">SUMIFS('Variance Analysis'!M34:M37,'Variance Analysis'!L34:L37,'Variance Analysis'!L36)</f>
        <v>279543.5</v>
      </c>
      <c r="N16" s="104">
        <f ca="1">SUMIFS('Variance Analysis'!N34:N37,'Variance Analysis'!M34:M37,'Variance Analysis'!M36)</f>
        <v>423607.52</v>
      </c>
      <c r="O16" s="27"/>
      <c r="P16" s="27"/>
      <c r="Q16" s="27"/>
      <c r="R16" s="27"/>
      <c r="S16" s="27"/>
      <c r="T16" s="27"/>
      <c r="U16" s="27"/>
      <c r="V16" s="27"/>
      <c r="W16" s="27"/>
      <c r="X16" s="27"/>
      <c r="Y16" s="27"/>
      <c r="Z16" s="27"/>
    </row>
    <row r="17" spans="1:26" ht="14.25" customHeight="1" x14ac:dyDescent="0.3">
      <c r="A17" s="124" t="s">
        <v>41</v>
      </c>
      <c r="B17" s="124" t="s">
        <v>112</v>
      </c>
      <c r="C17" s="104">
        <f ca="1">OFFSET('Variance Analysis'!C34,0,0)</f>
        <v>-19894012.739999998</v>
      </c>
      <c r="D17" s="104">
        <f ca="1">OFFSET('Variance Analysis'!D34,0,0)</f>
        <v>-16863304.57</v>
      </c>
      <c r="E17" s="104">
        <f ca="1">OFFSET('Variance Analysis'!E34,0,0)</f>
        <v>-18634437.710000001</v>
      </c>
      <c r="F17" s="104">
        <f ca="1">OFFSET('Variance Analysis'!F34,0,0)</f>
        <v>-17531805.759999998</v>
      </c>
      <c r="G17" s="104">
        <f ca="1">OFFSET('Variance Analysis'!G34,0,0)</f>
        <v>-16086473.6</v>
      </c>
      <c r="H17" s="104">
        <f ca="1">OFFSET('Variance Analysis'!H34,0,0)</f>
        <v>-17992774.75</v>
      </c>
      <c r="I17" s="104">
        <f ca="1">OFFSET('Variance Analysis'!I34,0,0)</f>
        <v>-25540140.41</v>
      </c>
      <c r="J17" s="104">
        <f ca="1">OFFSET('Variance Analysis'!J34,0,0)</f>
        <v>-23695398.210000001</v>
      </c>
      <c r="K17" s="104">
        <f ca="1">OFFSET('Variance Analysis'!K34,0,0)</f>
        <v>-22536666.82</v>
      </c>
      <c r="L17" s="104">
        <f ca="1">OFFSET('Variance Analysis'!L34,0,0)</f>
        <v>-18635306.310000002</v>
      </c>
      <c r="M17" s="104">
        <f ca="1">OFFSET('Variance Analysis'!M34,0,0)</f>
        <v>-17104640.780000001</v>
      </c>
      <c r="N17" s="104">
        <f ca="1">OFFSET('Variance Analysis'!N34,0,0)</f>
        <v>-18482607.449999999</v>
      </c>
      <c r="O17" s="27"/>
      <c r="P17" s="27"/>
      <c r="Q17" s="27"/>
      <c r="R17" s="27"/>
      <c r="S17" s="27"/>
      <c r="T17" s="27"/>
      <c r="U17" s="27"/>
      <c r="V17" s="27"/>
      <c r="W17" s="27"/>
      <c r="X17" s="27"/>
      <c r="Y17" s="27"/>
      <c r="Z17" s="27"/>
    </row>
    <row r="18" spans="1:26" ht="14.25" customHeight="1" x14ac:dyDescent="0.3">
      <c r="A18" s="106" t="s">
        <v>38</v>
      </c>
      <c r="B18" s="107" t="s">
        <v>112</v>
      </c>
      <c r="C18" s="108">
        <f ca="1">ABS(C17)-SUM(C14:C16)</f>
        <v>7742660.6999999993</v>
      </c>
      <c r="D18" s="108">
        <f t="shared" ref="D18:N18" ca="1" si="1">ABS(D17)-SUM(D14:D16)</f>
        <v>2519270.9800000004</v>
      </c>
      <c r="E18" s="108">
        <f t="shared" ca="1" si="1"/>
        <v>4398768.1500000004</v>
      </c>
      <c r="F18" s="108">
        <f t="shared" ca="1" si="1"/>
        <v>-936486.46000000462</v>
      </c>
      <c r="G18" s="108">
        <f t="shared" ca="1" si="1"/>
        <v>-4189838.0399999972</v>
      </c>
      <c r="H18" s="108">
        <f t="shared" ca="1" si="1"/>
        <v>6961395.5299999993</v>
      </c>
      <c r="I18" s="108">
        <f t="shared" ca="1" si="1"/>
        <v>15744101.199999999</v>
      </c>
      <c r="J18" s="108">
        <f t="shared" ca="1" si="1"/>
        <v>11542767.529999999</v>
      </c>
      <c r="K18" s="108">
        <f t="shared" ca="1" si="1"/>
        <v>12038812.320000002</v>
      </c>
      <c r="L18" s="108">
        <f t="shared" ca="1" si="1"/>
        <v>7328573.2000000011</v>
      </c>
      <c r="M18" s="108">
        <f t="shared" ca="1" si="1"/>
        <v>3787717.8600000013</v>
      </c>
      <c r="N18" s="108">
        <f t="shared" ca="1" si="1"/>
        <v>11333971.74</v>
      </c>
    </row>
    <row r="19" spans="1:26" ht="26.25" customHeight="1" x14ac:dyDescent="0.3">
      <c r="A19" s="94" t="s">
        <v>144</v>
      </c>
      <c r="B19" s="125"/>
      <c r="C19" s="126"/>
      <c r="D19" s="126"/>
      <c r="E19" s="126"/>
      <c r="F19" s="126"/>
      <c r="G19" s="126"/>
      <c r="H19" s="126"/>
      <c r="I19" s="126"/>
      <c r="J19" s="126"/>
      <c r="K19" s="126"/>
      <c r="L19" s="126"/>
      <c r="M19" s="126"/>
      <c r="N19" s="126"/>
      <c r="O19" s="127"/>
      <c r="P19" s="127"/>
      <c r="Q19" s="127"/>
      <c r="R19" s="127"/>
      <c r="S19" s="127"/>
      <c r="T19" s="127"/>
      <c r="U19" s="127"/>
      <c r="V19" s="127"/>
      <c r="W19" s="127"/>
      <c r="X19" s="127"/>
      <c r="Y19" s="127"/>
      <c r="Z19" s="127"/>
    </row>
    <row r="20" spans="1:26" ht="14.25" customHeight="1" x14ac:dyDescent="0.3">
      <c r="A20" s="5" t="s">
        <v>139</v>
      </c>
      <c r="B20" s="5" t="s">
        <v>110</v>
      </c>
      <c r="C20" s="22" t="s">
        <v>25</v>
      </c>
      <c r="D20" s="22" t="s">
        <v>26</v>
      </c>
      <c r="E20" s="22" t="s">
        <v>28</v>
      </c>
      <c r="F20" s="22" t="s">
        <v>29</v>
      </c>
      <c r="G20" s="22" t="s">
        <v>30</v>
      </c>
      <c r="H20" s="22" t="s">
        <v>31</v>
      </c>
      <c r="I20" s="22" t="s">
        <v>32</v>
      </c>
      <c r="J20" s="22" t="s">
        <v>33</v>
      </c>
      <c r="K20" s="22" t="s">
        <v>34</v>
      </c>
      <c r="L20" s="22" t="s">
        <v>35</v>
      </c>
      <c r="M20" s="22" t="s">
        <v>36</v>
      </c>
      <c r="N20" s="22" t="s">
        <v>37</v>
      </c>
      <c r="O20" s="46"/>
      <c r="P20" s="46"/>
      <c r="Q20" s="46"/>
      <c r="R20" s="46"/>
      <c r="S20" s="46"/>
      <c r="T20" s="46"/>
      <c r="U20" s="46"/>
      <c r="V20" s="46"/>
      <c r="W20" s="46"/>
      <c r="X20" s="46"/>
      <c r="Y20" s="46"/>
      <c r="Z20" s="46"/>
    </row>
    <row r="21" spans="1:26" ht="14.25" customHeight="1" x14ac:dyDescent="0.3">
      <c r="A21" s="103" t="s">
        <v>140</v>
      </c>
      <c r="B21" s="103" t="s">
        <v>112</v>
      </c>
      <c r="C21" s="104">
        <f ca="1">SUMIFS('Variance Analysis'!C38:C41,'Variance Analysis'!B38:B41,'Variance Analysis'!B41)</f>
        <v>5155467.82</v>
      </c>
      <c r="D21" s="104">
        <f ca="1">SUMIFS('Variance Analysis'!D38:D41,'Variance Analysis'!C38:C41,'Variance Analysis'!C41)</f>
        <v>4107219.28</v>
      </c>
      <c r="E21" s="104">
        <f ca="1">SUMIFS('Variance Analysis'!E38:E41,'Variance Analysis'!D38:D41,'Variance Analysis'!D41)</f>
        <v>5551987.3199999994</v>
      </c>
      <c r="F21" s="104">
        <f ca="1">SUMIFS('Variance Analysis'!F38:F41,'Variance Analysis'!E38:E41,'Variance Analysis'!E41)</f>
        <v>4670026.4399999995</v>
      </c>
      <c r="G21" s="104">
        <f ca="1">SUMIFS('Variance Analysis'!G38:G41,'Variance Analysis'!F38:F41,'Variance Analysis'!F41)</f>
        <v>3971268.39</v>
      </c>
      <c r="H21" s="104">
        <f ca="1">SUMIFS('Variance Analysis'!H38:H41,'Variance Analysis'!G38:G41,'Variance Analysis'!G41)</f>
        <v>2944600.0500000003</v>
      </c>
      <c r="I21" s="104">
        <f ca="1">SUMIFS('Variance Analysis'!I38:I41,'Variance Analysis'!H38:H41,'Variance Analysis'!H41)</f>
        <v>3143819.16</v>
      </c>
      <c r="J21" s="104">
        <f ca="1">SUMIFS('Variance Analysis'!J38:J41,'Variance Analysis'!I38:I41,'Variance Analysis'!I41)</f>
        <v>2699686.7399999998</v>
      </c>
      <c r="K21" s="104">
        <f ca="1">SUMIFS('Variance Analysis'!K38:K41,'Variance Analysis'!J38:J41,'Variance Analysis'!J41)</f>
        <v>3795500.0700000003</v>
      </c>
      <c r="L21" s="104">
        <f ca="1">SUMIFS('Variance Analysis'!L38:L41,'Variance Analysis'!K38:K41,'Variance Analysis'!K41)</f>
        <v>2066688.56</v>
      </c>
      <c r="M21" s="104">
        <f ca="1">SUMIFS('Variance Analysis'!M38:M41,'Variance Analysis'!L38:L41,'Variance Analysis'!L41)</f>
        <v>2668702.2799999993</v>
      </c>
      <c r="N21" s="104">
        <f ca="1">SUMIFS('Variance Analysis'!N38:N41,'Variance Analysis'!M38:M41,'Variance Analysis'!M41)</f>
        <v>4761502.4300000006</v>
      </c>
      <c r="O21" s="27"/>
      <c r="P21" s="27"/>
      <c r="Q21" s="27"/>
      <c r="R21" s="27"/>
      <c r="S21" s="27"/>
      <c r="T21" s="27"/>
      <c r="U21" s="27"/>
      <c r="V21" s="27"/>
      <c r="W21" s="27"/>
      <c r="X21" s="27"/>
      <c r="Y21" s="27"/>
      <c r="Z21" s="27"/>
    </row>
    <row r="22" spans="1:26" ht="14.25" customHeight="1" x14ac:dyDescent="0.3">
      <c r="A22" s="103" t="s">
        <v>141</v>
      </c>
      <c r="B22" s="103" t="s">
        <v>112</v>
      </c>
      <c r="C22" s="104">
        <f ca="1">SUMIFS('Variance Analysis'!C38:C41,'Variance Analysis'!B38:B41,'Variance Analysis'!B39)</f>
        <v>125993.22</v>
      </c>
      <c r="D22" s="104">
        <f ca="1">SUMIFS('Variance Analysis'!D38:D41,'Variance Analysis'!C38:C41,'Variance Analysis'!C39)</f>
        <v>75075.8</v>
      </c>
      <c r="E22" s="104">
        <f ca="1">SUMIFS('Variance Analysis'!E38:E41,'Variance Analysis'!D38:D41,'Variance Analysis'!D39)</f>
        <v>44153.440000000002</v>
      </c>
      <c r="F22" s="104">
        <f ca="1">SUMIFS('Variance Analysis'!F38:F41,'Variance Analysis'!E38:E41,'Variance Analysis'!E39)</f>
        <v>71345.01999999999</v>
      </c>
      <c r="G22" s="104">
        <f ca="1">SUMIFS('Variance Analysis'!G38:G41,'Variance Analysis'!F38:F41,'Variance Analysis'!F39)</f>
        <v>-20479.969999999998</v>
      </c>
      <c r="H22" s="104">
        <f ca="1">SUMIFS('Variance Analysis'!H38:H41,'Variance Analysis'!G38:G41,'Variance Analysis'!G39)</f>
        <v>9632.59</v>
      </c>
      <c r="I22" s="104">
        <f ca="1">SUMIFS('Variance Analysis'!I38:I41,'Variance Analysis'!H38:H41,'Variance Analysis'!H39)</f>
        <v>476546.05</v>
      </c>
      <c r="J22" s="104">
        <f ca="1">SUMIFS('Variance Analysis'!J38:J41,'Variance Analysis'!I38:I41,'Variance Analysis'!I39)</f>
        <v>464219.42</v>
      </c>
      <c r="K22" s="104">
        <f ca="1">SUMIFS('Variance Analysis'!K38:K41,'Variance Analysis'!J38:J41,'Variance Analysis'!J39)</f>
        <v>221113.88999999998</v>
      </c>
      <c r="L22" s="104">
        <f ca="1">SUMIFS('Variance Analysis'!L38:L41,'Variance Analysis'!K38:K41,'Variance Analysis'!K39)</f>
        <v>224277.79</v>
      </c>
      <c r="M22" s="104">
        <f ca="1">SUMIFS('Variance Analysis'!M38:M41,'Variance Analysis'!L38:L41,'Variance Analysis'!L39)</f>
        <v>263709.95</v>
      </c>
      <c r="N22" s="104">
        <f ca="1">SUMIFS('Variance Analysis'!N38:N41,'Variance Analysis'!M38:M41,'Variance Analysis'!M39)</f>
        <v>-77601.91</v>
      </c>
      <c r="O22" s="27"/>
      <c r="P22" s="27"/>
      <c r="Q22" s="27"/>
      <c r="R22" s="27"/>
      <c r="S22" s="27"/>
      <c r="T22" s="27"/>
      <c r="U22" s="27"/>
      <c r="V22" s="27"/>
      <c r="W22" s="27"/>
      <c r="X22" s="27"/>
      <c r="Y22" s="27"/>
      <c r="Z22" s="27"/>
    </row>
    <row r="23" spans="1:26" ht="14.25" customHeight="1" x14ac:dyDescent="0.3">
      <c r="A23" s="103" t="s">
        <v>142</v>
      </c>
      <c r="B23" s="103" t="s">
        <v>112</v>
      </c>
      <c r="C23" s="104">
        <f ca="1">SUMIFS('Variance Analysis'!C38:C41,'Variance Analysis'!B38:B41,'Variance Analysis'!B40)</f>
        <v>855.07000000000016</v>
      </c>
      <c r="D23" s="104">
        <f ca="1">SUMIFS('Variance Analysis'!D38:D41,'Variance Analysis'!C38:C41,'Variance Analysis'!C40)</f>
        <v>8643.11</v>
      </c>
      <c r="E23" s="104">
        <f ca="1">SUMIFS('Variance Analysis'!E38:E41,'Variance Analysis'!D38:D41,'Variance Analysis'!D40)</f>
        <v>7004.54</v>
      </c>
      <c r="F23" s="104">
        <f ca="1">SUMIFS('Variance Analysis'!F38:F41,'Variance Analysis'!E38:E41,'Variance Analysis'!E40)</f>
        <v>-4277.2699999999986</v>
      </c>
      <c r="G23" s="104">
        <f ca="1">SUMIFS('Variance Analysis'!G38:G41,'Variance Analysis'!F38:F41,'Variance Analysis'!F40)</f>
        <v>9314.75</v>
      </c>
      <c r="H23" s="104">
        <f ca="1">SUMIFS('Variance Analysis'!H38:H41,'Variance Analysis'!G38:G41,'Variance Analysis'!G40)</f>
        <v>8194.59</v>
      </c>
      <c r="I23" s="104">
        <f ca="1">SUMIFS('Variance Analysis'!I38:I41,'Variance Analysis'!H38:H41,'Variance Analysis'!H40)</f>
        <v>12985.24</v>
      </c>
      <c r="J23" s="104">
        <f ca="1">SUMIFS('Variance Analysis'!J38:J41,'Variance Analysis'!I38:I41,'Variance Analysis'!I40)</f>
        <v>8327.32</v>
      </c>
      <c r="K23" s="104">
        <f ca="1">SUMIFS('Variance Analysis'!K38:K41,'Variance Analysis'!J38:J41,'Variance Analysis'!J40)</f>
        <v>12745.36</v>
      </c>
      <c r="L23" s="104">
        <f ca="1">SUMIFS('Variance Analysis'!L38:L41,'Variance Analysis'!K38:K41,'Variance Analysis'!K40)</f>
        <v>7073.15</v>
      </c>
      <c r="M23" s="104">
        <f ca="1">SUMIFS('Variance Analysis'!M38:M41,'Variance Analysis'!L38:L41,'Variance Analysis'!L40)</f>
        <v>8678.7800000000007</v>
      </c>
      <c r="N23" s="104">
        <f ca="1">SUMIFS('Variance Analysis'!N38:N41,'Variance Analysis'!M38:M41,'Variance Analysis'!M40)</f>
        <v>12419.05</v>
      </c>
      <c r="O23" s="27"/>
      <c r="P23" s="27"/>
      <c r="Q23" s="27"/>
      <c r="R23" s="27"/>
      <c r="S23" s="27"/>
      <c r="T23" s="27"/>
      <c r="U23" s="27"/>
      <c r="V23" s="27"/>
      <c r="W23" s="27"/>
      <c r="X23" s="27"/>
      <c r="Y23" s="27"/>
      <c r="Z23" s="27"/>
    </row>
    <row r="24" spans="1:26" ht="14.25" customHeight="1" x14ac:dyDescent="0.3">
      <c r="A24" s="124" t="s">
        <v>41</v>
      </c>
      <c r="B24" s="124" t="s">
        <v>112</v>
      </c>
      <c r="C24" s="104">
        <f ca="1">OFFSET('Variance Analysis'!C38,0,0)</f>
        <v>-14823183.890000001</v>
      </c>
      <c r="D24" s="104">
        <f ca="1">OFFSET('Variance Analysis'!D38,0,0)</f>
        <v>-16339448.65</v>
      </c>
      <c r="E24" s="104">
        <f ca="1">OFFSET('Variance Analysis'!E38,0,0)</f>
        <v>-14895162.68</v>
      </c>
      <c r="F24" s="104">
        <f ca="1">OFFSET('Variance Analysis'!F38,0,0)</f>
        <v>-12698823.350000001</v>
      </c>
      <c r="G24" s="104">
        <f ca="1">OFFSET('Variance Analysis'!G38,0,0)</f>
        <v>-14008587.450000001</v>
      </c>
      <c r="H24" s="104">
        <f ca="1">OFFSET('Variance Analysis'!H38,0,0)</f>
        <v>-12192418.84</v>
      </c>
      <c r="I24" s="104">
        <f ca="1">OFFSET('Variance Analysis'!I38,0,0)</f>
        <v>-17974980.299999997</v>
      </c>
      <c r="J24" s="104">
        <f ca="1">OFFSET('Variance Analysis'!J38,0,0)</f>
        <v>-17248286.52</v>
      </c>
      <c r="K24" s="104">
        <f ca="1">OFFSET('Variance Analysis'!K38,0,0)</f>
        <v>-17157766.699999999</v>
      </c>
      <c r="L24" s="104">
        <f ca="1">OFFSET('Variance Analysis'!L38,0,0)</f>
        <v>-17481320.02</v>
      </c>
      <c r="M24" s="104">
        <f ca="1">OFFSET('Variance Analysis'!M38,0,0)</f>
        <v>-17365877.739999998</v>
      </c>
      <c r="N24" s="104">
        <f ca="1">OFFSET('Variance Analysis'!N38,0,0)</f>
        <v>-18008731.18</v>
      </c>
      <c r="O24" s="27"/>
      <c r="P24" s="27"/>
      <c r="Q24" s="27"/>
      <c r="R24" s="27"/>
      <c r="S24" s="27"/>
      <c r="T24" s="27"/>
      <c r="U24" s="27"/>
      <c r="V24" s="27"/>
      <c r="W24" s="27"/>
      <c r="X24" s="27"/>
      <c r="Y24" s="27"/>
      <c r="Z24" s="27"/>
    </row>
    <row r="25" spans="1:26" ht="14.25" customHeight="1" x14ac:dyDescent="0.3">
      <c r="A25" s="124"/>
      <c r="B25" s="124"/>
      <c r="C25" s="116">
        <f ca="1">ABS(C24)-SUM(C21:C23)</f>
        <v>9540867.7800000012</v>
      </c>
      <c r="D25" s="116">
        <f t="shared" ref="D25:N25" ca="1" si="2">ABS(D24)-SUM(D21:D23)</f>
        <v>12148510.460000001</v>
      </c>
      <c r="E25" s="116">
        <f t="shared" ca="1" si="2"/>
        <v>9292017.379999999</v>
      </c>
      <c r="F25" s="116">
        <f t="shared" ca="1" si="2"/>
        <v>7961729.160000002</v>
      </c>
      <c r="G25" s="116">
        <f t="shared" ca="1" si="2"/>
        <v>10048484.280000001</v>
      </c>
      <c r="H25" s="116">
        <f t="shared" ca="1" si="2"/>
        <v>9229991.6099999994</v>
      </c>
      <c r="I25" s="116">
        <f t="shared" ca="1" si="2"/>
        <v>14341629.849999998</v>
      </c>
      <c r="J25" s="116">
        <f t="shared" ca="1" si="2"/>
        <v>14076053.039999999</v>
      </c>
      <c r="K25" s="116">
        <f t="shared" ca="1" si="2"/>
        <v>13128407.379999999</v>
      </c>
      <c r="L25" s="116">
        <f t="shared" ca="1" si="2"/>
        <v>15183280.52</v>
      </c>
      <c r="M25" s="116">
        <f t="shared" ca="1" si="2"/>
        <v>14424786.729999999</v>
      </c>
      <c r="N25" s="116">
        <f t="shared" ca="1" si="2"/>
        <v>13312411.609999999</v>
      </c>
      <c r="O25" s="27"/>
      <c r="P25" s="27"/>
      <c r="Q25" s="27"/>
      <c r="R25" s="27"/>
      <c r="S25" s="27"/>
      <c r="T25" s="27"/>
      <c r="U25" s="27"/>
      <c r="V25" s="27"/>
      <c r="W25" s="27"/>
      <c r="X25" s="27"/>
      <c r="Y25" s="27"/>
      <c r="Z25" s="27"/>
    </row>
    <row r="26" spans="1:26" ht="26.25" customHeight="1" x14ac:dyDescent="0.3">
      <c r="A26" s="94" t="s">
        <v>145</v>
      </c>
      <c r="B26" s="125"/>
      <c r="C26" s="126"/>
      <c r="D26" s="126"/>
      <c r="E26" s="126"/>
      <c r="F26" s="126"/>
      <c r="G26" s="126"/>
      <c r="H26" s="126"/>
      <c r="I26" s="126"/>
      <c r="J26" s="126"/>
      <c r="K26" s="126"/>
      <c r="L26" s="126"/>
      <c r="M26" s="126"/>
      <c r="N26" s="126"/>
      <c r="O26" s="127"/>
      <c r="P26" s="127"/>
      <c r="Q26" s="127"/>
      <c r="R26" s="127"/>
      <c r="S26" s="127"/>
      <c r="T26" s="127"/>
      <c r="U26" s="127"/>
      <c r="V26" s="127"/>
      <c r="W26" s="127"/>
      <c r="X26" s="127"/>
      <c r="Y26" s="127"/>
      <c r="Z26" s="127"/>
    </row>
    <row r="27" spans="1:26" ht="14.25" customHeight="1" x14ac:dyDescent="0.3">
      <c r="A27" s="5" t="s">
        <v>139</v>
      </c>
      <c r="B27" s="5" t="s">
        <v>110</v>
      </c>
      <c r="C27" s="22" t="s">
        <v>25</v>
      </c>
      <c r="D27" s="22" t="s">
        <v>26</v>
      </c>
      <c r="E27" s="22" t="s">
        <v>28</v>
      </c>
      <c r="F27" s="22" t="s">
        <v>29</v>
      </c>
      <c r="G27" s="22" t="s">
        <v>30</v>
      </c>
      <c r="H27" s="22" t="s">
        <v>31</v>
      </c>
      <c r="I27" s="22" t="s">
        <v>32</v>
      </c>
      <c r="J27" s="22" t="s">
        <v>33</v>
      </c>
      <c r="K27" s="22" t="s">
        <v>34</v>
      </c>
      <c r="L27" s="22" t="s">
        <v>35</v>
      </c>
      <c r="M27" s="22" t="s">
        <v>36</v>
      </c>
      <c r="N27" s="22" t="s">
        <v>37</v>
      </c>
      <c r="O27" s="46"/>
      <c r="P27" s="46"/>
      <c r="Q27" s="46"/>
      <c r="R27" s="46"/>
      <c r="S27" s="46"/>
      <c r="T27" s="46"/>
      <c r="U27" s="46"/>
      <c r="V27" s="46"/>
      <c r="W27" s="46"/>
      <c r="X27" s="46"/>
      <c r="Y27" s="46"/>
      <c r="Z27" s="46"/>
    </row>
    <row r="28" spans="1:26" ht="14.25" customHeight="1" x14ac:dyDescent="0.3">
      <c r="A28" s="103" t="s">
        <v>140</v>
      </c>
      <c r="B28" s="103" t="s">
        <v>112</v>
      </c>
      <c r="C28" s="104">
        <f ca="1">SUMIFS('Variance Analysis'!C42:C45,'Variance Analysis'!B42:B45,'Variance Analysis'!B45)</f>
        <v>19933122.77999999</v>
      </c>
      <c r="D28" s="104">
        <f ca="1">SUMIFS('Variance Analysis'!D42:D45,'Variance Analysis'!C42:C45,'Variance Analysis'!C45)</f>
        <v>22503896.370000001</v>
      </c>
      <c r="E28" s="104">
        <f ca="1">SUMIFS('Variance Analysis'!E42:E45,'Variance Analysis'!D42:D45,'Variance Analysis'!D45)</f>
        <v>23089363.009999994</v>
      </c>
      <c r="F28" s="104">
        <f ca="1">SUMIFS('Variance Analysis'!F42:F45,'Variance Analysis'!E42:E45,'Variance Analysis'!E45)</f>
        <v>26762248.569999997</v>
      </c>
      <c r="G28" s="104">
        <f ca="1">SUMIFS('Variance Analysis'!G42:G45,'Variance Analysis'!F42:F45,'Variance Analysis'!F45)</f>
        <v>27680853.150000002</v>
      </c>
      <c r="H28" s="104">
        <f ca="1">SUMIFS('Variance Analysis'!H42:H45,'Variance Analysis'!G42:G45,'Variance Analysis'!G45)</f>
        <v>16659692.229999999</v>
      </c>
      <c r="I28" s="104">
        <f ca="1">SUMIFS('Variance Analysis'!I42:I45,'Variance Analysis'!H42:H45,'Variance Analysis'!H45)</f>
        <v>17060488.77</v>
      </c>
      <c r="J28" s="104">
        <f ca="1">SUMIFS('Variance Analysis'!J42:J45,'Variance Analysis'!I42:I45,'Variance Analysis'!I45)</f>
        <v>17650757.789999999</v>
      </c>
      <c r="K28" s="104">
        <f ca="1">SUMIFS('Variance Analysis'!K42:K45,'Variance Analysis'!J42:J45,'Variance Analysis'!J45)</f>
        <v>17735456.249999996</v>
      </c>
      <c r="L28" s="104">
        <f ca="1">SUMIFS('Variance Analysis'!L42:L45,'Variance Analysis'!K42:K45,'Variance Analysis'!K45)</f>
        <v>16787821.260000002</v>
      </c>
      <c r="M28" s="104">
        <f ca="1">SUMIFS('Variance Analysis'!M42:M45,'Variance Analysis'!L42:L45,'Variance Analysis'!L45)</f>
        <v>19532917.23</v>
      </c>
      <c r="N28" s="104">
        <f ca="1">SUMIFS('Variance Analysis'!N42:N45,'Variance Analysis'!M42:M45,'Variance Analysis'!M45)</f>
        <v>15873220.780000001</v>
      </c>
      <c r="O28" s="27"/>
      <c r="P28" s="27"/>
      <c r="Q28" s="27"/>
      <c r="R28" s="27"/>
      <c r="S28" s="27"/>
      <c r="T28" s="27"/>
      <c r="U28" s="27"/>
      <c r="V28" s="27"/>
      <c r="W28" s="27"/>
      <c r="X28" s="27"/>
      <c r="Y28" s="27"/>
      <c r="Z28" s="27"/>
    </row>
    <row r="29" spans="1:26" ht="14.25" customHeight="1" x14ac:dyDescent="0.3">
      <c r="A29" s="103" t="s">
        <v>141</v>
      </c>
      <c r="B29" s="103" t="s">
        <v>112</v>
      </c>
      <c r="C29" s="104">
        <f ca="1">SUMIFS('Variance Analysis'!C42:C45,'Variance Analysis'!B42:B45,'Variance Analysis'!B43)</f>
        <v>848167.17999999993</v>
      </c>
      <c r="D29" s="104">
        <f ca="1">SUMIFS('Variance Analysis'!D42:D45,'Variance Analysis'!C42:C45,'Variance Analysis'!C43)</f>
        <v>966368.24</v>
      </c>
      <c r="E29" s="104">
        <f ca="1">SUMIFS('Variance Analysis'!E42:E45,'Variance Analysis'!D42:D45,'Variance Analysis'!D43)</f>
        <v>92121.91</v>
      </c>
      <c r="F29" s="104">
        <f ca="1">SUMIFS('Variance Analysis'!F42:F45,'Variance Analysis'!E42:E45,'Variance Analysis'!E43)</f>
        <v>97869.549999999988</v>
      </c>
      <c r="G29" s="104">
        <f ca="1">SUMIFS('Variance Analysis'!G42:G45,'Variance Analysis'!F42:F45,'Variance Analysis'!F43)</f>
        <v>156550.43</v>
      </c>
      <c r="H29" s="104">
        <f ca="1">SUMIFS('Variance Analysis'!H42:H45,'Variance Analysis'!G42:G45,'Variance Analysis'!G43)</f>
        <v>693574.66999999993</v>
      </c>
      <c r="I29" s="104">
        <f ca="1">SUMIFS('Variance Analysis'!I42:I45,'Variance Analysis'!H42:H45,'Variance Analysis'!H43)</f>
        <v>536807.71</v>
      </c>
      <c r="J29" s="104">
        <f ca="1">SUMIFS('Variance Analysis'!J42:J45,'Variance Analysis'!I42:I45,'Variance Analysis'!I43)</f>
        <v>1006975.31</v>
      </c>
      <c r="K29" s="104">
        <f ca="1">SUMIFS('Variance Analysis'!K42:K45,'Variance Analysis'!J42:J45,'Variance Analysis'!J43)</f>
        <v>489816.01</v>
      </c>
      <c r="L29" s="104">
        <f ca="1">SUMIFS('Variance Analysis'!L42:L45,'Variance Analysis'!K42:K45,'Variance Analysis'!K43)</f>
        <v>346881.89</v>
      </c>
      <c r="M29" s="104">
        <f ca="1">SUMIFS('Variance Analysis'!M42:M45,'Variance Analysis'!L42:L45,'Variance Analysis'!L43)</f>
        <v>489605.13</v>
      </c>
      <c r="N29" s="104">
        <f ca="1">SUMIFS('Variance Analysis'!N42:N45,'Variance Analysis'!M42:M45,'Variance Analysis'!M43)</f>
        <v>131234.43</v>
      </c>
      <c r="O29" s="27"/>
      <c r="P29" s="27"/>
      <c r="Q29" s="27"/>
      <c r="R29" s="27"/>
      <c r="S29" s="27"/>
      <c r="T29" s="27"/>
      <c r="U29" s="27"/>
      <c r="V29" s="27"/>
      <c r="W29" s="27"/>
      <c r="X29" s="27"/>
      <c r="Y29" s="27"/>
      <c r="Z29" s="27"/>
    </row>
    <row r="30" spans="1:26" ht="14.25" customHeight="1" x14ac:dyDescent="0.3">
      <c r="A30" s="103" t="s">
        <v>142</v>
      </c>
      <c r="B30" s="103" t="s">
        <v>112</v>
      </c>
      <c r="C30" s="104">
        <f ca="1">SUMIFS('Variance Analysis'!C42:C45,'Variance Analysis'!B42:B45,'Variance Analysis'!B44)</f>
        <v>261989.36000000004</v>
      </c>
      <c r="D30" s="104">
        <f ca="1">SUMIFS('Variance Analysis'!D42:D45,'Variance Analysis'!C42:C45,'Variance Analysis'!C44)</f>
        <v>268118.99</v>
      </c>
      <c r="E30" s="104">
        <f ca="1">SUMIFS('Variance Analysis'!E42:E45,'Variance Analysis'!D42:D45,'Variance Analysis'!D44)</f>
        <v>390335.70999999996</v>
      </c>
      <c r="F30" s="104">
        <f ca="1">SUMIFS('Variance Analysis'!F42:F45,'Variance Analysis'!E42:E45,'Variance Analysis'!E44)</f>
        <v>233211.01</v>
      </c>
      <c r="G30" s="104">
        <f ca="1">SUMIFS('Variance Analysis'!G42:G45,'Variance Analysis'!F42:F45,'Variance Analysis'!F44)</f>
        <v>275312.98</v>
      </c>
      <c r="H30" s="104">
        <f ca="1">SUMIFS('Variance Analysis'!H42:H45,'Variance Analysis'!G42:G45,'Variance Analysis'!G44)</f>
        <v>332360.16000000003</v>
      </c>
      <c r="I30" s="104">
        <f ca="1">SUMIFS('Variance Analysis'!I42:I45,'Variance Analysis'!H42:H45,'Variance Analysis'!H44)</f>
        <v>378375.58</v>
      </c>
      <c r="J30" s="104">
        <f ca="1">SUMIFS('Variance Analysis'!J42:J45,'Variance Analysis'!I42:I45,'Variance Analysis'!I44)</f>
        <v>370593.88</v>
      </c>
      <c r="K30" s="104">
        <f ca="1">SUMIFS('Variance Analysis'!K42:K45,'Variance Analysis'!J42:J45,'Variance Analysis'!J44)</f>
        <v>323263.69</v>
      </c>
      <c r="L30" s="104">
        <f ca="1">SUMIFS('Variance Analysis'!L42:L45,'Variance Analysis'!K42:K45,'Variance Analysis'!K44)</f>
        <v>308120.95</v>
      </c>
      <c r="M30" s="104">
        <f ca="1">SUMIFS('Variance Analysis'!M42:M45,'Variance Analysis'!L42:L45,'Variance Analysis'!L44)</f>
        <v>315354.28000000003</v>
      </c>
      <c r="N30" s="104">
        <f ca="1">SUMIFS('Variance Analysis'!N42:N45,'Variance Analysis'!M42:M45,'Variance Analysis'!M44)</f>
        <v>465785.57</v>
      </c>
      <c r="O30" s="104"/>
      <c r="P30" s="27"/>
      <c r="Q30" s="27"/>
      <c r="R30" s="27"/>
      <c r="S30" s="27"/>
      <c r="T30" s="27"/>
      <c r="U30" s="27"/>
      <c r="V30" s="27"/>
      <c r="W30" s="27"/>
      <c r="X30" s="27"/>
      <c r="Y30" s="27"/>
      <c r="Z30" s="27"/>
    </row>
    <row r="31" spans="1:26" ht="14.25" customHeight="1" x14ac:dyDescent="0.3">
      <c r="A31" s="124" t="s">
        <v>41</v>
      </c>
      <c r="B31" s="124" t="s">
        <v>112</v>
      </c>
      <c r="C31" s="104">
        <f ca="1">OFFSET('Variance Analysis'!C42,0,0)</f>
        <v>-43177586.469999999</v>
      </c>
      <c r="D31" s="104">
        <f ca="1">OFFSET('Variance Analysis'!D42,0,0)</f>
        <v>-41352612.920000002</v>
      </c>
      <c r="E31" s="104">
        <f ca="1">OFFSET('Variance Analysis'!E42,0,0)</f>
        <v>-41061301.68</v>
      </c>
      <c r="F31" s="104">
        <f ca="1">OFFSET('Variance Analysis'!F42,0,0)</f>
        <v>-37704400.920000002</v>
      </c>
      <c r="G31" s="104">
        <f ca="1">OFFSET('Variance Analysis'!G42,0,0)</f>
        <v>-37987218.090000004</v>
      </c>
      <c r="H31" s="104">
        <f ca="1">OFFSET('Variance Analysis'!H42,0,0)</f>
        <v>-37884541.239999995</v>
      </c>
      <c r="I31" s="104">
        <f ca="1">OFFSET('Variance Analysis'!I42,0,0)</f>
        <v>-54693279.079999998</v>
      </c>
      <c r="J31" s="104">
        <f ca="1">OFFSET('Variance Analysis'!J42,0,0)</f>
        <v>-50838283.929999992</v>
      </c>
      <c r="K31" s="104">
        <f ca="1">OFFSET('Variance Analysis'!K42,0,0)</f>
        <v>-50128489.950000003</v>
      </c>
      <c r="L31" s="104">
        <f ca="1">OFFSET('Variance Analysis'!L42,0,0)</f>
        <v>-43751729.420000002</v>
      </c>
      <c r="M31" s="104">
        <f ca="1">OFFSET('Variance Analysis'!M42,0,0)</f>
        <v>-42181248.700000003</v>
      </c>
      <c r="N31" s="104">
        <f ca="1">OFFSET('Variance Analysis'!N42,0,0)</f>
        <v>-43906729.969999999</v>
      </c>
      <c r="O31" s="27"/>
      <c r="P31" s="27"/>
      <c r="Q31" s="27"/>
      <c r="R31" s="27"/>
      <c r="S31" s="27"/>
      <c r="T31" s="27"/>
      <c r="U31" s="27"/>
      <c r="V31" s="27"/>
      <c r="W31" s="27"/>
      <c r="X31" s="27"/>
      <c r="Y31" s="27"/>
      <c r="Z31" s="27"/>
    </row>
    <row r="32" spans="1:26" ht="14.25" customHeight="1" x14ac:dyDescent="0.3">
      <c r="A32" s="124"/>
      <c r="B32" s="124"/>
      <c r="C32" s="116">
        <f ca="1">ABS(C31)-SUM(C28:C30)</f>
        <v>22134307.15000001</v>
      </c>
      <c r="D32" s="116">
        <f t="shared" ref="D32:N32" ca="1" si="3">ABS(D31)-SUM(D28:D30)</f>
        <v>17614229.320000004</v>
      </c>
      <c r="E32" s="116">
        <f t="shared" ca="1" si="3"/>
        <v>17489481.050000004</v>
      </c>
      <c r="F32" s="116">
        <f t="shared" ca="1" si="3"/>
        <v>10611071.790000003</v>
      </c>
      <c r="G32" s="116">
        <f t="shared" ca="1" si="3"/>
        <v>9874501.5300000012</v>
      </c>
      <c r="H32" s="116">
        <f t="shared" ca="1" si="3"/>
        <v>20198914.179999996</v>
      </c>
      <c r="I32" s="116">
        <f t="shared" ca="1" si="3"/>
        <v>36717607.019999996</v>
      </c>
      <c r="J32" s="116">
        <f t="shared" ca="1" si="3"/>
        <v>31809956.949999996</v>
      </c>
      <c r="K32" s="116">
        <f t="shared" ca="1" si="3"/>
        <v>31579954.000000004</v>
      </c>
      <c r="L32" s="116">
        <f t="shared" ca="1" si="3"/>
        <v>26308905.32</v>
      </c>
      <c r="M32" s="116">
        <f t="shared" ca="1" si="3"/>
        <v>21843372.060000002</v>
      </c>
      <c r="N32" s="116">
        <f t="shared" ca="1" si="3"/>
        <v>27436489.189999998</v>
      </c>
      <c r="O32" s="27"/>
      <c r="P32" s="27"/>
      <c r="Q32" s="27"/>
      <c r="R32" s="27"/>
      <c r="S32" s="27"/>
      <c r="T32" s="27"/>
      <c r="U32" s="27"/>
      <c r="V32" s="27"/>
      <c r="W32" s="27"/>
      <c r="X32" s="27"/>
      <c r="Y32" s="27"/>
      <c r="Z32" s="27"/>
    </row>
    <row r="33" spans="1:26" ht="36.75" customHeight="1" x14ac:dyDescent="0.3">
      <c r="A33" s="128" t="s">
        <v>146</v>
      </c>
      <c r="B33" s="129"/>
      <c r="C33" s="130"/>
      <c r="D33" s="130"/>
      <c r="E33" s="130"/>
      <c r="F33" s="130"/>
      <c r="G33" s="130"/>
      <c r="H33" s="130"/>
      <c r="I33" s="130"/>
      <c r="J33" s="130"/>
      <c r="K33" s="130"/>
      <c r="L33" s="130"/>
      <c r="M33" s="130"/>
      <c r="N33" s="130"/>
      <c r="O33" s="11"/>
      <c r="P33" s="11"/>
      <c r="Q33" s="11"/>
      <c r="R33" s="11"/>
      <c r="S33" s="11"/>
      <c r="T33" s="11"/>
      <c r="U33" s="11"/>
      <c r="V33" s="11"/>
      <c r="W33" s="11"/>
      <c r="X33" s="11"/>
      <c r="Y33" s="11"/>
      <c r="Z33" s="11"/>
    </row>
    <row r="34" spans="1:26" ht="14.25" customHeight="1" x14ac:dyDescent="0.3">
      <c r="A34" s="129"/>
      <c r="B34" s="129"/>
      <c r="C34" s="130"/>
      <c r="D34" s="130"/>
      <c r="E34" s="130"/>
      <c r="F34" s="130"/>
      <c r="G34" s="130"/>
      <c r="H34" s="130"/>
      <c r="I34" s="130"/>
      <c r="J34" s="130"/>
      <c r="K34" s="130"/>
      <c r="L34" s="130"/>
      <c r="M34" s="130"/>
      <c r="N34" s="130"/>
      <c r="O34" s="11"/>
      <c r="P34" s="11"/>
      <c r="Q34" s="11"/>
      <c r="R34" s="11"/>
      <c r="S34" s="11"/>
      <c r="T34" s="11"/>
      <c r="U34" s="11"/>
      <c r="V34" s="11"/>
      <c r="W34" s="11"/>
      <c r="X34" s="11"/>
      <c r="Y34" s="11"/>
      <c r="Z34" s="11"/>
    </row>
    <row r="35" spans="1:26" ht="21" x14ac:dyDescent="0.4">
      <c r="A35" s="50" t="s">
        <v>138</v>
      </c>
      <c r="B35" s="5" t="s">
        <v>110</v>
      </c>
      <c r="C35" s="22" t="s">
        <v>25</v>
      </c>
      <c r="D35" s="22" t="s">
        <v>26</v>
      </c>
      <c r="E35" s="22" t="s">
        <v>28</v>
      </c>
      <c r="F35" s="22" t="s">
        <v>29</v>
      </c>
      <c r="G35" s="22" t="s">
        <v>30</v>
      </c>
      <c r="H35" s="22" t="s">
        <v>31</v>
      </c>
      <c r="I35" s="22" t="s">
        <v>32</v>
      </c>
      <c r="J35" s="22" t="s">
        <v>33</v>
      </c>
      <c r="K35" s="22" t="s">
        <v>34</v>
      </c>
      <c r="L35" s="22" t="s">
        <v>35</v>
      </c>
      <c r="M35" s="22" t="s">
        <v>36</v>
      </c>
      <c r="N35" s="22" t="s">
        <v>37</v>
      </c>
      <c r="O35" s="7"/>
      <c r="P35" s="7"/>
      <c r="Q35" s="7"/>
      <c r="R35" s="7"/>
      <c r="S35" s="7"/>
      <c r="T35" s="7"/>
      <c r="U35" s="7"/>
      <c r="V35" s="7"/>
      <c r="W35" s="7"/>
      <c r="X35" s="7"/>
      <c r="Y35" s="7"/>
      <c r="Z35" s="7"/>
    </row>
    <row r="36" spans="1:26" ht="14.25" customHeight="1" x14ac:dyDescent="0.3">
      <c r="A36" s="103" t="s">
        <v>140</v>
      </c>
      <c r="B36" s="103" t="s">
        <v>112</v>
      </c>
      <c r="C36" s="104">
        <f ca="1">SUMIFS('Variance Analysis'!C10:C12,'Variance Analysis'!B10:B12,'Variance Analysis'!B12)</f>
        <v>2870946.71</v>
      </c>
      <c r="D36" s="104">
        <f ca="1">SUMIFS('Variance Analysis'!D10:D12,'Variance Analysis'!C10:C12,'Variance Analysis'!C12)</f>
        <v>2893964.8600000003</v>
      </c>
      <c r="E36" s="104">
        <f ca="1">SUMIFS('Variance Analysis'!E10:E12,'Variance Analysis'!D10:D12,'Variance Analysis'!D12)</f>
        <v>4946553.25</v>
      </c>
      <c r="F36" s="104">
        <f ca="1">SUMIFS('Variance Analysis'!F10:F12,'Variance Analysis'!E10:E12,'Variance Analysis'!E12)</f>
        <v>3649852.2800000003</v>
      </c>
      <c r="G36" s="104">
        <f ca="1">SUMIFS('Variance Analysis'!G10:G12,'Variance Analysis'!F10:F12,'Variance Analysis'!F12)</f>
        <v>3390311.38</v>
      </c>
      <c r="H36" s="104">
        <f ca="1">SUMIFS('Variance Analysis'!H10:H12,'Variance Analysis'!G10:G12,'Variance Analysis'!G12)</f>
        <v>3296135.35</v>
      </c>
      <c r="I36" s="104">
        <f ca="1">SUMIFS('Variance Analysis'!I10:I12,'Variance Analysis'!H10:H12,'Variance Analysis'!H12)</f>
        <v>3371678.94</v>
      </c>
      <c r="J36" s="104">
        <f ca="1">SUMIFS('Variance Analysis'!J10:J12,'Variance Analysis'!I10:I12,'Variance Analysis'!I12)</f>
        <v>3486089.18</v>
      </c>
      <c r="K36" s="104">
        <f ca="1">SUMIFS('Variance Analysis'!K10:K12,'Variance Analysis'!J10:J12,'Variance Analysis'!J12)</f>
        <v>3420874.4299999997</v>
      </c>
      <c r="L36" s="104">
        <f ca="1">SUMIFS('Variance Analysis'!L10:L12,'Variance Analysis'!K10:K12,'Variance Analysis'!K12)</f>
        <v>3482686.52</v>
      </c>
      <c r="M36" s="104">
        <f ca="1">SUMIFS('Variance Analysis'!M10:M12,'Variance Analysis'!L10:L12,'Variance Analysis'!L12)</f>
        <v>3359577.0700000003</v>
      </c>
      <c r="N36" s="104">
        <f ca="1">SUMIFS('Variance Analysis'!N10:N12,'Variance Analysis'!M10:M12,'Variance Analysis'!M12)</f>
        <v>3881716.73</v>
      </c>
    </row>
    <row r="37" spans="1:26" ht="14.25" customHeight="1" x14ac:dyDescent="0.3">
      <c r="A37" s="103" t="s">
        <v>54</v>
      </c>
      <c r="B37" s="103" t="s">
        <v>112</v>
      </c>
      <c r="C37" s="104">
        <f ca="1">SUMIFS('Variance Analysis'!C10:C12,'Variance Analysis'!B10:B12,'Variance Analysis'!B10)</f>
        <v>30000</v>
      </c>
      <c r="D37" s="104">
        <f ca="1">SUMIFS('Variance Analysis'!D10:D12,'Variance Analysis'!C10:C12,'Variance Analysis'!C10)</f>
        <v>60000</v>
      </c>
      <c r="E37" s="104">
        <f ca="1">SUMIFS('Variance Analysis'!E10:E12,'Variance Analysis'!D10:D12,'Variance Analysis'!D10)</f>
        <v>59923.740000000005</v>
      </c>
      <c r="F37" s="104">
        <f ca="1">SUMIFS('Variance Analysis'!F10:F12,'Variance Analysis'!E10:E12,'Variance Analysis'!E10)</f>
        <v>30000</v>
      </c>
      <c r="G37" s="104">
        <f ca="1">SUMIFS('Variance Analysis'!G10:G12,'Variance Analysis'!F10:F12,'Variance Analysis'!F10)</f>
        <v>60000</v>
      </c>
      <c r="H37" s="104">
        <f ca="1">SUMIFS('Variance Analysis'!H10:H12,'Variance Analysis'!G10:G12,'Variance Analysis'!G10)</f>
        <v>60000</v>
      </c>
      <c r="I37" s="104">
        <f ca="1">SUMIFS('Variance Analysis'!I10:I12,'Variance Analysis'!H10:H12,'Variance Analysis'!H10)</f>
        <v>60000</v>
      </c>
      <c r="J37" s="104">
        <f ca="1">SUMIFS('Variance Analysis'!J10:J12,'Variance Analysis'!I10:I12,'Variance Analysis'!I10)</f>
        <v>60000</v>
      </c>
      <c r="K37" s="104">
        <f ca="1">SUMIFS('Variance Analysis'!K10:K12,'Variance Analysis'!J10:J12,'Variance Analysis'!J10)</f>
        <v>60000</v>
      </c>
      <c r="L37" s="104">
        <f ca="1">SUMIFS('Variance Analysis'!L10:L12,'Variance Analysis'!K10:K12,'Variance Analysis'!K10)</f>
        <v>60000</v>
      </c>
      <c r="M37" s="104">
        <f ca="1">SUMIFS('Variance Analysis'!M10:M12,'Variance Analysis'!L10:L12,'Variance Analysis'!L10)</f>
        <v>60000</v>
      </c>
      <c r="N37" s="104">
        <f ca="1">SUMIFS('Variance Analysis'!N10:N12,'Variance Analysis'!M10:M12,'Variance Analysis'!M10)</f>
        <v>60000</v>
      </c>
    </row>
    <row r="38" spans="1:26" ht="14.25" customHeight="1" x14ac:dyDescent="0.3">
      <c r="A38" s="103" t="s">
        <v>16</v>
      </c>
      <c r="B38" s="103" t="s">
        <v>112</v>
      </c>
      <c r="C38" s="104">
        <f ca="1">SUMIFS('Variance Analysis'!C10:C12,'Variance Analysis'!B10:B12,'Variance Analysis'!B11)</f>
        <v>30000</v>
      </c>
      <c r="D38" s="104">
        <f ca="1">SUMIFS('Variance Analysis'!D10:D12,'Variance Analysis'!C10:C12,'Variance Analysis'!C11)</f>
        <v>60000</v>
      </c>
      <c r="E38" s="104">
        <f ca="1">SUMIFS('Variance Analysis'!E10:E12,'Variance Analysis'!D10:D12,'Variance Analysis'!D11)</f>
        <v>59923.740000000005</v>
      </c>
      <c r="F38" s="104">
        <f ca="1">SUMIFS('Variance Analysis'!F10:F12,'Variance Analysis'!E10:E12,'Variance Analysis'!E11)</f>
        <v>30000</v>
      </c>
      <c r="G38" s="104">
        <f ca="1">SUMIFS('Variance Analysis'!G10:G12,'Variance Analysis'!F10:F12,'Variance Analysis'!F11)</f>
        <v>60000</v>
      </c>
      <c r="H38" s="104">
        <f ca="1">SUMIFS('Variance Analysis'!H10:H12,'Variance Analysis'!G10:G12,'Variance Analysis'!G11)</f>
        <v>60000</v>
      </c>
      <c r="I38" s="104">
        <f ca="1">SUMIFS('Variance Analysis'!I10:I12,'Variance Analysis'!H10:H12,'Variance Analysis'!H11)</f>
        <v>60000</v>
      </c>
      <c r="J38" s="104">
        <f ca="1">SUMIFS('Variance Analysis'!J10:J12,'Variance Analysis'!I10:I12,'Variance Analysis'!I11)</f>
        <v>60000</v>
      </c>
      <c r="K38" s="104">
        <f ca="1">SUMIFS('Variance Analysis'!K10:K12,'Variance Analysis'!J10:J12,'Variance Analysis'!J11)</f>
        <v>60000</v>
      </c>
      <c r="L38" s="104">
        <f ca="1">SUMIFS('Variance Analysis'!L10:L12,'Variance Analysis'!K10:K12,'Variance Analysis'!K11)</f>
        <v>60000</v>
      </c>
      <c r="M38" s="104">
        <f ca="1">SUMIFS('Variance Analysis'!M10:M12,'Variance Analysis'!L10:L12,'Variance Analysis'!L11)</f>
        <v>60000</v>
      </c>
      <c r="N38" s="104">
        <f ca="1">SUMIFS('Variance Analysis'!N10:N12,'Variance Analysis'!M10:M12,'Variance Analysis'!M11)</f>
        <v>60000</v>
      </c>
    </row>
    <row r="39" spans="1:26" ht="14.25" customHeight="1" x14ac:dyDescent="0.3">
      <c r="A39" s="103" t="s">
        <v>41</v>
      </c>
      <c r="B39" s="103" t="s">
        <v>112</v>
      </c>
      <c r="C39" s="104">
        <f ca="1">OFFSET('Variance Analysis'!C9,0,0)</f>
        <v>-8213375.7000000002</v>
      </c>
      <c r="D39" s="104">
        <f ca="1">OFFSET('Variance Analysis'!D9,0,0)</f>
        <v>-5968279.7000000002</v>
      </c>
      <c r="E39" s="104">
        <f ca="1">OFFSET('Variance Analysis'!E9,0,0)</f>
        <v>-5943759.7000000002</v>
      </c>
      <c r="F39" s="104">
        <f ca="1">OFFSET('Variance Analysis'!F9,0,0)</f>
        <v>-4405551.2300000004</v>
      </c>
      <c r="G39" s="104">
        <f ca="1">OFFSET('Variance Analysis'!G9,0,0)</f>
        <v>-7250656.2300000004</v>
      </c>
      <c r="H39" s="104">
        <f ca="1">OFFSET('Variance Analysis'!H9,0,0)</f>
        <v>-8001217.2300000004</v>
      </c>
      <c r="I39" s="104">
        <f ca="1">OFFSET('Variance Analysis'!I9,0,0)</f>
        <v>-10464692.23</v>
      </c>
      <c r="J39" s="104">
        <f ca="1">OFFSET('Variance Analysis'!J9,0,0)</f>
        <v>-9728864.2300000004</v>
      </c>
      <c r="K39" s="104">
        <f ca="1">OFFSET('Variance Analysis'!K9,0,0)</f>
        <v>-10439474.23</v>
      </c>
      <c r="L39" s="104">
        <f ca="1">OFFSET('Variance Analysis'!L9,0,0)</f>
        <v>-8093996.2300000004</v>
      </c>
      <c r="M39" s="104">
        <f ca="1">OFFSET('Variance Analysis'!M9,0,0)</f>
        <v>-7467847.2300000004</v>
      </c>
      <c r="N39" s="104">
        <f ca="1">OFFSET('Variance Analysis'!N9,0,0)</f>
        <v>-8015833.2300000004</v>
      </c>
    </row>
    <row r="40" spans="1:26" ht="14.25" customHeight="1" x14ac:dyDescent="0.3">
      <c r="A40" s="106" t="s">
        <v>38</v>
      </c>
      <c r="B40" s="107" t="s">
        <v>112</v>
      </c>
      <c r="C40" s="131">
        <f ca="1">ABS(C39)-SUM(C36:C38)</f>
        <v>5282428.99</v>
      </c>
      <c r="D40" s="131">
        <f t="shared" ref="D40:N40" ca="1" si="4">ABS(D39)-SUM(D36:D38)</f>
        <v>2954314.84</v>
      </c>
      <c r="E40" s="131">
        <f t="shared" ca="1" si="4"/>
        <v>877358.96999999974</v>
      </c>
      <c r="F40" s="131">
        <f t="shared" ca="1" si="4"/>
        <v>695698.95000000019</v>
      </c>
      <c r="G40" s="131">
        <f t="shared" ca="1" si="4"/>
        <v>3740344.8500000006</v>
      </c>
      <c r="H40" s="131">
        <f t="shared" ca="1" si="4"/>
        <v>4585081.8800000008</v>
      </c>
      <c r="I40" s="131">
        <f t="shared" ca="1" si="4"/>
        <v>6973013.290000001</v>
      </c>
      <c r="J40" s="131">
        <f t="shared" ca="1" si="4"/>
        <v>6122775.0500000007</v>
      </c>
      <c r="K40" s="131">
        <f t="shared" ca="1" si="4"/>
        <v>6898599.8000000007</v>
      </c>
      <c r="L40" s="131">
        <f t="shared" ca="1" si="4"/>
        <v>4491309.7100000009</v>
      </c>
      <c r="M40" s="131">
        <f t="shared" ca="1" si="4"/>
        <v>3988270.16</v>
      </c>
      <c r="N40" s="131">
        <f t="shared" ca="1" si="4"/>
        <v>4014116.5000000005</v>
      </c>
    </row>
    <row r="41" spans="1:26" ht="14.25" customHeight="1" x14ac:dyDescent="0.3">
      <c r="A41" s="1"/>
      <c r="B41" s="3"/>
      <c r="C41" s="132"/>
      <c r="D41" s="132"/>
      <c r="E41" s="132"/>
      <c r="F41" s="132"/>
      <c r="G41" s="132"/>
      <c r="H41" s="132"/>
      <c r="I41" s="132"/>
      <c r="J41" s="132"/>
      <c r="K41" s="132"/>
      <c r="L41" s="132"/>
      <c r="M41" s="132"/>
      <c r="N41" s="132"/>
    </row>
    <row r="42" spans="1:26" ht="14.25" customHeight="1" x14ac:dyDescent="0.3">
      <c r="A42" s="1"/>
      <c r="B42" s="3"/>
      <c r="C42" s="132"/>
      <c r="D42" s="132"/>
      <c r="E42" s="132"/>
      <c r="F42" s="132"/>
      <c r="G42" s="132"/>
      <c r="H42" s="132"/>
      <c r="I42" s="132"/>
      <c r="J42" s="132"/>
      <c r="K42" s="132"/>
      <c r="L42" s="132"/>
      <c r="M42" s="132"/>
      <c r="N42" s="132"/>
    </row>
    <row r="43" spans="1:26" ht="33" customHeight="1" x14ac:dyDescent="0.4">
      <c r="A43" s="50" t="s">
        <v>143</v>
      </c>
      <c r="B43" s="5" t="s">
        <v>110</v>
      </c>
      <c r="C43" s="22" t="s">
        <v>25</v>
      </c>
      <c r="D43" s="22" t="s">
        <v>26</v>
      </c>
      <c r="E43" s="22" t="s">
        <v>28</v>
      </c>
      <c r="F43" s="22" t="s">
        <v>29</v>
      </c>
      <c r="G43" s="22" t="s">
        <v>30</v>
      </c>
      <c r="H43" s="22" t="s">
        <v>31</v>
      </c>
      <c r="I43" s="22" t="s">
        <v>32</v>
      </c>
      <c r="J43" s="22" t="s">
        <v>33</v>
      </c>
      <c r="K43" s="22" t="s">
        <v>34</v>
      </c>
      <c r="L43" s="22" t="s">
        <v>35</v>
      </c>
      <c r="M43" s="22" t="s">
        <v>36</v>
      </c>
      <c r="N43" s="22" t="s">
        <v>37</v>
      </c>
      <c r="O43" s="7"/>
      <c r="P43" s="7"/>
      <c r="Q43" s="7"/>
      <c r="R43" s="7"/>
      <c r="S43" s="7"/>
      <c r="T43" s="7"/>
      <c r="U43" s="7"/>
      <c r="V43" s="7"/>
      <c r="W43" s="7"/>
      <c r="X43" s="7"/>
      <c r="Y43" s="7"/>
      <c r="Z43" s="7"/>
    </row>
    <row r="44" spans="1:26" ht="14.25" customHeight="1" x14ac:dyDescent="0.3">
      <c r="A44" s="103" t="s">
        <v>140</v>
      </c>
      <c r="B44" s="103" t="s">
        <v>112</v>
      </c>
      <c r="C44" s="104">
        <f ca="1">SUMIFS('Variance Analysis'!C14:C16,'Variance Analysis'!B14:B16,'Variance Analysis'!B16)</f>
        <v>10156042.75</v>
      </c>
      <c r="D44" s="104">
        <f ca="1">SUMIFS('Variance Analysis'!D14:D16,'Variance Analysis'!C14:C16,'Variance Analysis'!C16)</f>
        <v>10507931.76</v>
      </c>
      <c r="E44" s="104">
        <f ca="1">SUMIFS('Variance Analysis'!E14:E16,'Variance Analysis'!D14:D16,'Variance Analysis'!D16)</f>
        <v>14876453.26</v>
      </c>
      <c r="F44" s="104">
        <f ca="1">SUMIFS('Variance Analysis'!F14:F16,'Variance Analysis'!E14:E16,'Variance Analysis'!E16)</f>
        <v>17913936.32</v>
      </c>
      <c r="G44" s="104">
        <f ca="1">SUMIFS('Variance Analysis'!G14:G16,'Variance Analysis'!F14:F16,'Variance Analysis'!F16)</f>
        <v>16602328.669999998</v>
      </c>
      <c r="H44" s="104">
        <f ca="1">SUMIFS('Variance Analysis'!H14:H16,'Variance Analysis'!G14:G16,'Variance Analysis'!G16)</f>
        <v>11716587.91</v>
      </c>
      <c r="I44" s="104">
        <f ca="1">SUMIFS('Variance Analysis'!I14:I16,'Variance Analysis'!H14:H16,'Variance Analysis'!H16)</f>
        <v>8737662.6500000004</v>
      </c>
      <c r="J44" s="104">
        <f ca="1">SUMIFS('Variance Analysis'!J14:J16,'Variance Analysis'!I14:I16,'Variance Analysis'!I16)</f>
        <v>8769854.0099999998</v>
      </c>
      <c r="K44" s="104">
        <f ca="1">SUMIFS('Variance Analysis'!K14:K16,'Variance Analysis'!J14:J16,'Variance Analysis'!J16)</f>
        <v>10564946.010000002</v>
      </c>
      <c r="L44" s="104">
        <f ca="1">SUMIFS('Variance Analysis'!L14:L16,'Variance Analysis'!K14:K16,'Variance Analysis'!K16)</f>
        <v>10222269.529999999</v>
      </c>
      <c r="M44" s="104">
        <f ca="1">SUMIFS('Variance Analysis'!M14:M16,'Variance Analysis'!L14:L16,'Variance Analysis'!L16)</f>
        <v>10608268.550000001</v>
      </c>
      <c r="N44" s="104">
        <f ca="1">SUMIFS('Variance Analysis'!N14:N16,'Variance Analysis'!M14:M16,'Variance Analysis'!M16)</f>
        <v>12229507.550000001</v>
      </c>
    </row>
    <row r="45" spans="1:26" ht="14.25" customHeight="1" x14ac:dyDescent="0.3">
      <c r="A45" s="103" t="s">
        <v>54</v>
      </c>
      <c r="B45" s="103" t="s">
        <v>112</v>
      </c>
      <c r="C45" s="104">
        <f ca="1">SUMIFS('Variance Analysis'!C14:C16,'Variance Analysis'!B14:B16,'Variance Analysis'!B14)</f>
        <v>169981</v>
      </c>
      <c r="D45" s="104">
        <f ca="1">SUMIFS('Variance Analysis'!D14:D16,'Variance Analysis'!C14:C16,'Variance Analysis'!C14)</f>
        <v>169981</v>
      </c>
      <c r="E45" s="104">
        <f ca="1">SUMIFS('Variance Analysis'!E14:E16,'Variance Analysis'!D14:D16,'Variance Analysis'!D14)</f>
        <v>169981</v>
      </c>
      <c r="F45" s="104">
        <f ca="1">SUMIFS('Variance Analysis'!F14:F16,'Variance Analysis'!E14:E16,'Variance Analysis'!E14)</f>
        <v>166888</v>
      </c>
      <c r="G45" s="104">
        <f ca="1">SUMIFS('Variance Analysis'!G14:G16,'Variance Analysis'!F14:F16,'Variance Analysis'!F14)</f>
        <v>166888</v>
      </c>
      <c r="H45" s="104">
        <f ca="1">SUMIFS('Variance Analysis'!H14:H16,'Variance Analysis'!G14:G16,'Variance Analysis'!G14)</f>
        <v>392677</v>
      </c>
      <c r="I45" s="104">
        <f ca="1">SUMIFS('Variance Analysis'!I14:I16,'Variance Analysis'!H14:H16,'Variance Analysis'!H14)</f>
        <v>392677</v>
      </c>
      <c r="J45" s="104">
        <f ca="1">SUMIFS('Variance Analysis'!J14:J16,'Variance Analysis'!I14:I16,'Variance Analysis'!I14)</f>
        <v>608648</v>
      </c>
      <c r="K45" s="104">
        <f ca="1">SUMIFS('Variance Analysis'!K14:K16,'Variance Analysis'!J14:J16,'Variance Analysis'!J14)</f>
        <v>608648</v>
      </c>
      <c r="L45" s="104">
        <f ca="1">SUMIFS('Variance Analysis'!L14:L16,'Variance Analysis'!K14:K16,'Variance Analysis'!K14)</f>
        <v>166888</v>
      </c>
      <c r="M45" s="104">
        <f ca="1">SUMIFS('Variance Analysis'!M14:M16,'Variance Analysis'!L14:L16,'Variance Analysis'!L14)</f>
        <v>166888</v>
      </c>
      <c r="N45" s="104">
        <f ca="1">SUMIFS('Variance Analysis'!N14:N16,'Variance Analysis'!M14:M16,'Variance Analysis'!M14)</f>
        <v>166888</v>
      </c>
    </row>
    <row r="46" spans="1:26" ht="14.25" customHeight="1" x14ac:dyDescent="0.3">
      <c r="A46" s="103" t="s">
        <v>16</v>
      </c>
      <c r="B46" s="103" t="s">
        <v>112</v>
      </c>
      <c r="C46" s="104">
        <f ca="1">SUMIFS('Variance Analysis'!C14:C16,'Variance Analysis'!B14:B16,'Variance Analysis'!B15)</f>
        <v>479062.54</v>
      </c>
      <c r="D46" s="104">
        <f ca="1">SUMIFS('Variance Analysis'!D14:D16,'Variance Analysis'!C14:C16,'Variance Analysis'!C15)</f>
        <v>479062.54</v>
      </c>
      <c r="E46" s="104">
        <f ca="1">SUMIFS('Variance Analysis'!E14:E16,'Variance Analysis'!D14:D16,'Variance Analysis'!D15)</f>
        <v>479062.54</v>
      </c>
      <c r="F46" s="104">
        <f ca="1">SUMIFS('Variance Analysis'!F14:F16,'Variance Analysis'!E14:E16,'Variance Analysis'!E15)</f>
        <v>479062.54</v>
      </c>
      <c r="G46" s="104">
        <f ca="1">SUMIFS('Variance Analysis'!G14:G16,'Variance Analysis'!F14:F16,'Variance Analysis'!F15)</f>
        <v>479062.54</v>
      </c>
      <c r="H46" s="104">
        <f ca="1">SUMIFS('Variance Analysis'!H14:H16,'Variance Analysis'!G14:G16,'Variance Analysis'!G15)</f>
        <v>479062.54</v>
      </c>
      <c r="I46" s="104">
        <f ca="1">SUMIFS('Variance Analysis'!I14:I16,'Variance Analysis'!H14:H16,'Variance Analysis'!H15)</f>
        <v>479062.54</v>
      </c>
      <c r="J46" s="104">
        <f ca="1">SUMIFS('Variance Analysis'!J14:J16,'Variance Analysis'!I14:I16,'Variance Analysis'!I15)</f>
        <v>479062.54</v>
      </c>
      <c r="K46" s="104">
        <f ca="1">SUMIFS('Variance Analysis'!K14:K16,'Variance Analysis'!J14:J16,'Variance Analysis'!J15)</f>
        <v>479062.54</v>
      </c>
      <c r="L46" s="104">
        <f ca="1">SUMIFS('Variance Analysis'!L14:L16,'Variance Analysis'!K14:K16,'Variance Analysis'!K15)</f>
        <v>479062.54</v>
      </c>
      <c r="M46" s="104">
        <f ca="1">SUMIFS('Variance Analysis'!M14:M16,'Variance Analysis'!L14:L16,'Variance Analysis'!L15)</f>
        <v>479062.54</v>
      </c>
      <c r="N46" s="104">
        <f ca="1">SUMIFS('Variance Analysis'!N14:N16,'Variance Analysis'!M14:M16,'Variance Analysis'!M15)</f>
        <v>479062.54</v>
      </c>
    </row>
    <row r="47" spans="1:26" ht="14.25" customHeight="1" x14ac:dyDescent="0.3">
      <c r="A47" s="103" t="s">
        <v>41</v>
      </c>
      <c r="B47" s="103" t="s">
        <v>112</v>
      </c>
      <c r="C47" s="104">
        <f ca="1">OFFSET('Variance Analysis'!C13,0,0)</f>
        <v>-16539850.560000001</v>
      </c>
      <c r="D47" s="104">
        <f ca="1">OFFSET('Variance Analysis'!D13,0,0)</f>
        <v>-14936115.32</v>
      </c>
      <c r="E47" s="104">
        <f ca="1">OFFSET('Variance Analysis'!E13,0,0)</f>
        <v>-14911829.35</v>
      </c>
      <c r="F47" s="104">
        <f ca="1">OFFSET('Variance Analysis'!F13,0,0)</f>
        <v>-12812490.02</v>
      </c>
      <c r="G47" s="104">
        <f ca="1">OFFSET('Variance Analysis'!G13,0,0)</f>
        <v>-13725254.119999999</v>
      </c>
      <c r="H47" s="104">
        <f ca="1">OFFSET('Variance Analysis'!H13,0,0)</f>
        <v>-12969085.51</v>
      </c>
      <c r="I47" s="104">
        <f ca="1">OFFSET('Variance Analysis'!I13,0,0)</f>
        <v>-17691646.970000003</v>
      </c>
      <c r="J47" s="104">
        <f ca="1">OFFSET('Variance Analysis'!J13,0,0)</f>
        <v>-16929153.190000001</v>
      </c>
      <c r="K47" s="104">
        <f ca="1">OFFSET('Variance Analysis'!K13,0,0)</f>
        <v>-15974433.369999999</v>
      </c>
      <c r="L47" s="104">
        <f ca="1">OFFSET('Variance Analysis'!L13,0,0)</f>
        <v>-19039986.690000001</v>
      </c>
      <c r="M47" s="104">
        <f ca="1">OFFSET('Variance Analysis'!M13,0,0)</f>
        <v>-17082544.41</v>
      </c>
      <c r="N47" s="104">
        <f ca="1">OFFSET('Variance Analysis'!N13,0,0)</f>
        <v>-18945397.850000001</v>
      </c>
    </row>
    <row r="48" spans="1:26" ht="14.25" customHeight="1" x14ac:dyDescent="0.3">
      <c r="A48" s="106" t="s">
        <v>38</v>
      </c>
      <c r="B48" s="107" t="s">
        <v>112</v>
      </c>
      <c r="C48" s="131">
        <f ca="1">ABS(C47)-SUM(C44:C46)</f>
        <v>5734764.2700000014</v>
      </c>
      <c r="D48" s="131">
        <f t="shared" ref="D48:N48" ca="1" si="5">ABS(D47)-SUM(D44:D46)</f>
        <v>3779140.0200000014</v>
      </c>
      <c r="E48" s="131">
        <f t="shared" ca="1" si="5"/>
        <v>-613667.44999999925</v>
      </c>
      <c r="F48" s="131">
        <f t="shared" ca="1" si="5"/>
        <v>-5747396.8399999999</v>
      </c>
      <c r="G48" s="131">
        <f t="shared" ca="1" si="5"/>
        <v>-3523025.089999998</v>
      </c>
      <c r="H48" s="131">
        <f t="shared" ca="1" si="5"/>
        <v>380758.06000000052</v>
      </c>
      <c r="I48" s="131">
        <f t="shared" ca="1" si="5"/>
        <v>8082244.7800000031</v>
      </c>
      <c r="J48" s="131">
        <f t="shared" ca="1" si="5"/>
        <v>7071588.6400000025</v>
      </c>
      <c r="K48" s="131">
        <f t="shared" ca="1" si="5"/>
        <v>4321776.8199999984</v>
      </c>
      <c r="L48" s="131">
        <f t="shared" ca="1" si="5"/>
        <v>8171766.6200000029</v>
      </c>
      <c r="M48" s="131">
        <f t="shared" ca="1" si="5"/>
        <v>5828325.3200000003</v>
      </c>
      <c r="N48" s="131">
        <f t="shared" ca="1" si="5"/>
        <v>6069939.7600000016</v>
      </c>
    </row>
    <row r="49" spans="1:26" ht="14.25" customHeight="1" x14ac:dyDescent="0.3">
      <c r="A49" s="1"/>
      <c r="B49" s="3"/>
      <c r="C49" s="132"/>
      <c r="D49" s="132"/>
      <c r="E49" s="132"/>
      <c r="F49" s="132"/>
      <c r="G49" s="132"/>
      <c r="H49" s="132"/>
      <c r="I49" s="132"/>
      <c r="J49" s="132"/>
      <c r="K49" s="132"/>
      <c r="L49" s="132"/>
      <c r="M49" s="132"/>
      <c r="N49" s="132"/>
    </row>
    <row r="50" spans="1:26" ht="14.25" customHeight="1" x14ac:dyDescent="0.3">
      <c r="A50" s="1"/>
      <c r="B50" s="3"/>
      <c r="C50" s="132"/>
      <c r="D50" s="132"/>
      <c r="E50" s="132"/>
      <c r="F50" s="132"/>
      <c r="G50" s="132"/>
      <c r="H50" s="132"/>
      <c r="I50" s="132"/>
      <c r="J50" s="132"/>
      <c r="K50" s="132"/>
      <c r="L50" s="132"/>
      <c r="M50" s="132"/>
      <c r="N50" s="132"/>
    </row>
    <row r="51" spans="1:26" ht="33" customHeight="1" x14ac:dyDescent="0.4">
      <c r="A51" s="50" t="s">
        <v>144</v>
      </c>
      <c r="B51" s="5" t="s">
        <v>110</v>
      </c>
      <c r="C51" s="22" t="s">
        <v>25</v>
      </c>
      <c r="D51" s="22" t="s">
        <v>26</v>
      </c>
      <c r="E51" s="22" t="s">
        <v>28</v>
      </c>
      <c r="F51" s="22" t="s">
        <v>29</v>
      </c>
      <c r="G51" s="22" t="s">
        <v>30</v>
      </c>
      <c r="H51" s="22" t="s">
        <v>31</v>
      </c>
      <c r="I51" s="22" t="s">
        <v>32</v>
      </c>
      <c r="J51" s="22" t="s">
        <v>33</v>
      </c>
      <c r="K51" s="22" t="s">
        <v>34</v>
      </c>
      <c r="L51" s="22" t="s">
        <v>35</v>
      </c>
      <c r="M51" s="22" t="s">
        <v>36</v>
      </c>
      <c r="N51" s="22" t="s">
        <v>37</v>
      </c>
      <c r="O51" s="7"/>
      <c r="P51" s="7"/>
      <c r="Q51" s="7"/>
      <c r="R51" s="7"/>
      <c r="S51" s="7"/>
      <c r="T51" s="7"/>
      <c r="U51" s="7"/>
      <c r="V51" s="7"/>
      <c r="W51" s="7"/>
      <c r="X51" s="7"/>
      <c r="Y51" s="7"/>
      <c r="Z51" s="7"/>
    </row>
    <row r="52" spans="1:26" ht="14.25" customHeight="1" x14ac:dyDescent="0.3">
      <c r="A52" s="103" t="s">
        <v>140</v>
      </c>
      <c r="B52" s="103" t="s">
        <v>112</v>
      </c>
      <c r="C52" s="104">
        <f ca="1">SUMIFS('Variance Analysis'!C18:C20,'Variance Analysis'!B18:B20,'Variance Analysis'!B20)</f>
        <v>5306245.1399999997</v>
      </c>
      <c r="D52" s="104">
        <f ca="1">SUMIFS('Variance Analysis'!D18:D20,'Variance Analysis'!C18:C20,'Variance Analysis'!C20)</f>
        <v>4773912.8199999994</v>
      </c>
      <c r="E52" s="104">
        <f ca="1">SUMIFS('Variance Analysis'!E18:E20,'Variance Analysis'!D18:D20,'Variance Analysis'!D20)</f>
        <v>4697833.7299999995</v>
      </c>
      <c r="F52" s="104">
        <f ca="1">SUMIFS('Variance Analysis'!F18:F20,'Variance Analysis'!E18:E20,'Variance Analysis'!E20)</f>
        <v>2982712.6999999997</v>
      </c>
      <c r="G52" s="104">
        <f ca="1">SUMIFS('Variance Analysis'!G18:G20,'Variance Analysis'!F18:F20,'Variance Analysis'!F20)</f>
        <v>6311780.6000000006</v>
      </c>
      <c r="H52" s="104">
        <f ca="1">SUMIFS('Variance Analysis'!H18:H20,'Variance Analysis'!G18:G20,'Variance Analysis'!G20)</f>
        <v>2025499.16</v>
      </c>
      <c r="I52" s="104">
        <f ca="1">SUMIFS('Variance Analysis'!I18:I20,'Variance Analysis'!H18:H20,'Variance Analysis'!H20)</f>
        <v>3457616.66</v>
      </c>
      <c r="J52" s="104">
        <f ca="1">SUMIFS('Variance Analysis'!J18:J20,'Variance Analysis'!I18:I20,'Variance Analysis'!I20)</f>
        <v>2884003.88</v>
      </c>
      <c r="K52" s="104">
        <f ca="1">SUMIFS('Variance Analysis'!K18:K20,'Variance Analysis'!J18:J20,'Variance Analysis'!J20)</f>
        <v>2408511.39</v>
      </c>
      <c r="L52" s="104">
        <f ca="1">SUMIFS('Variance Analysis'!L18:L20,'Variance Analysis'!K18:K20,'Variance Analysis'!K20)</f>
        <v>4555248.4799999995</v>
      </c>
      <c r="M52" s="104">
        <f ca="1">SUMIFS('Variance Analysis'!M18:M20,'Variance Analysis'!L18:L20,'Variance Analysis'!L20)</f>
        <v>4548727.24</v>
      </c>
      <c r="N52" s="104">
        <f ca="1">SUMIFS('Variance Analysis'!N18:N20,'Variance Analysis'!M18:M20,'Variance Analysis'!M20)</f>
        <v>4544356.8599999994</v>
      </c>
    </row>
    <row r="53" spans="1:26" ht="14.25" customHeight="1" x14ac:dyDescent="0.3">
      <c r="A53" s="103" t="s">
        <v>54</v>
      </c>
      <c r="B53" s="103" t="s">
        <v>112</v>
      </c>
      <c r="C53" s="104">
        <f ca="1">SUMIFS('Variance Analysis'!C18:C20,'Variance Analysis'!B18:B20,'Variance Analysis'!B18)</f>
        <v>150914</v>
      </c>
      <c r="D53" s="104">
        <f ca="1">SUMIFS('Variance Analysis'!D18:D20,'Variance Analysis'!C18:C20,'Variance Analysis'!C18)</f>
        <v>150914</v>
      </c>
      <c r="E53" s="104">
        <f ca="1">SUMIFS('Variance Analysis'!E18:E20,'Variance Analysis'!D18:D20,'Variance Analysis'!D18)</f>
        <v>150914</v>
      </c>
      <c r="F53" s="104">
        <f ca="1">SUMIFS('Variance Analysis'!F18:F20,'Variance Analysis'!E18:E20,'Variance Analysis'!E18)</f>
        <v>145582</v>
      </c>
      <c r="G53" s="104">
        <f ca="1">SUMIFS('Variance Analysis'!G18:G20,'Variance Analysis'!F18:F20,'Variance Analysis'!F18)</f>
        <v>145582</v>
      </c>
      <c r="H53" s="104">
        <f ca="1">SUMIFS('Variance Analysis'!H18:H20,'Variance Analysis'!G18:G20,'Variance Analysis'!G18)</f>
        <v>341130</v>
      </c>
      <c r="I53" s="104">
        <f ca="1">SUMIFS('Variance Analysis'!I18:I20,'Variance Analysis'!H18:H20,'Variance Analysis'!H18)</f>
        <v>341130</v>
      </c>
      <c r="J53" s="104">
        <f ca="1">SUMIFS('Variance Analysis'!J18:J20,'Variance Analysis'!I18:I20,'Variance Analysis'!I18)</f>
        <v>528180</v>
      </c>
      <c r="K53" s="104">
        <f ca="1">SUMIFS('Variance Analysis'!K18:K20,'Variance Analysis'!J18:J20,'Variance Analysis'!J18)</f>
        <v>528180</v>
      </c>
      <c r="L53" s="104">
        <f ca="1">SUMIFS('Variance Analysis'!L18:L20,'Variance Analysis'!K18:K20,'Variance Analysis'!K18)</f>
        <v>145582</v>
      </c>
      <c r="M53" s="104">
        <f ca="1">SUMIFS('Variance Analysis'!M18:M20,'Variance Analysis'!L18:L20,'Variance Analysis'!L18)</f>
        <v>145582</v>
      </c>
      <c r="N53" s="104">
        <f ca="1">SUMIFS('Variance Analysis'!N18:N20,'Variance Analysis'!M18:M20,'Variance Analysis'!M18)</f>
        <v>145582</v>
      </c>
    </row>
    <row r="54" spans="1:26" ht="14.25" customHeight="1" x14ac:dyDescent="0.3">
      <c r="A54" s="103" t="s">
        <v>16</v>
      </c>
      <c r="B54" s="103" t="s">
        <v>112</v>
      </c>
      <c r="C54" s="104">
        <f ca="1">SUMIFS('Variance Analysis'!C18:C20,'Variance Analysis'!B18:B20,'Variance Analysis'!B19)</f>
        <v>4850</v>
      </c>
      <c r="D54" s="104">
        <f ca="1">SUMIFS('Variance Analysis'!D18:D20,'Variance Analysis'!C18:C20,'Variance Analysis'!C19)</f>
        <v>9600</v>
      </c>
      <c r="E54" s="104">
        <f ca="1">SUMIFS('Variance Analysis'!E18:E20,'Variance Analysis'!D18:D20,'Variance Analysis'!D19)</f>
        <v>4850</v>
      </c>
      <c r="F54" s="104">
        <f ca="1">SUMIFS('Variance Analysis'!F18:F20,'Variance Analysis'!E18:E20,'Variance Analysis'!E19)</f>
        <v>4850</v>
      </c>
      <c r="G54" s="104">
        <f ca="1">SUMIFS('Variance Analysis'!G18:G20,'Variance Analysis'!F18:F20,'Variance Analysis'!F19)</f>
        <v>4850</v>
      </c>
      <c r="H54" s="104">
        <f ca="1">SUMIFS('Variance Analysis'!H18:H20,'Variance Analysis'!G18:G20,'Variance Analysis'!G19)</f>
        <v>4850</v>
      </c>
      <c r="I54" s="104">
        <f ca="1">SUMIFS('Variance Analysis'!I18:I20,'Variance Analysis'!H18:H20,'Variance Analysis'!H19)</f>
        <v>4850</v>
      </c>
      <c r="J54" s="104">
        <f ca="1">SUMIFS('Variance Analysis'!J18:J20,'Variance Analysis'!I18:I20,'Variance Analysis'!I19)</f>
        <v>9600</v>
      </c>
      <c r="K54" s="104">
        <f ca="1">SUMIFS('Variance Analysis'!K18:K20,'Variance Analysis'!J18:J20,'Variance Analysis'!J19)</f>
        <v>4850</v>
      </c>
      <c r="L54" s="104">
        <f ca="1">SUMIFS('Variance Analysis'!L18:L20,'Variance Analysis'!K18:K20,'Variance Analysis'!K19)</f>
        <v>4850</v>
      </c>
      <c r="M54" s="104">
        <f ca="1">SUMIFS('Variance Analysis'!M18:M20,'Variance Analysis'!L18:L20,'Variance Analysis'!L19)</f>
        <v>4850</v>
      </c>
      <c r="N54" s="104">
        <f ca="1">SUMIFS('Variance Analysis'!N18:N20,'Variance Analysis'!M18:M20,'Variance Analysis'!M19)</f>
        <v>4850</v>
      </c>
    </row>
    <row r="55" spans="1:26" ht="14.25" customHeight="1" x14ac:dyDescent="0.3">
      <c r="A55" s="103" t="s">
        <v>41</v>
      </c>
      <c r="B55" s="103" t="s">
        <v>112</v>
      </c>
      <c r="C55" s="104">
        <f ca="1">OFFSET('Variance Analysis'!C17,0,0)</f>
        <v>-17486457.32</v>
      </c>
      <c r="D55" s="104">
        <f ca="1">OFFSET('Variance Analysis'!D17,0,0)</f>
        <v>-17080683.32</v>
      </c>
      <c r="E55" s="104">
        <f ca="1">OFFSET('Variance Analysis'!E17,0,0)</f>
        <v>-18779074.32</v>
      </c>
      <c r="F55" s="104">
        <f ca="1">OFFSET('Variance Analysis'!F17,0,0)</f>
        <v>-16393725.940000001</v>
      </c>
      <c r="G55" s="104">
        <f ca="1">OFFSET('Variance Analysis'!G17,0,0)</f>
        <v>-18198123.939999998</v>
      </c>
      <c r="H55" s="104">
        <f ca="1">OFFSET('Variance Analysis'!H17,0,0)</f>
        <v>-18745041.939999998</v>
      </c>
      <c r="I55" s="104">
        <f ca="1">OFFSET('Variance Analysis'!I17,0,0)</f>
        <v>-20438972.939999998</v>
      </c>
      <c r="J55" s="104">
        <f ca="1">OFFSET('Variance Analysis'!J17,0,0)</f>
        <v>-19896925.939999998</v>
      </c>
      <c r="K55" s="104">
        <f ca="1">OFFSET('Variance Analysis'!K17,0,0)</f>
        <v>-20741539.48</v>
      </c>
      <c r="L55" s="104">
        <f ca="1">OFFSET('Variance Analysis'!L17,0,0)</f>
        <v>-17125160.940000001</v>
      </c>
      <c r="M55" s="104">
        <f ca="1">OFFSET('Variance Analysis'!M17,0,0)</f>
        <v>-18572607.939999998</v>
      </c>
      <c r="N55" s="104">
        <f ca="1">OFFSET('Variance Analysis'!N17,0,0)</f>
        <v>-19240921.939999998</v>
      </c>
    </row>
    <row r="56" spans="1:26" ht="14.25" customHeight="1" x14ac:dyDescent="0.3">
      <c r="A56" s="106" t="s">
        <v>38</v>
      </c>
      <c r="B56" s="107" t="s">
        <v>112</v>
      </c>
      <c r="C56" s="131">
        <f ca="1">ABS(C55)-SUM(C52:C54)</f>
        <v>12024448.18</v>
      </c>
      <c r="D56" s="131">
        <f t="shared" ref="D56:N56" ca="1" si="6">ABS(D55)-SUM(D52:D54)</f>
        <v>12146256.5</v>
      </c>
      <c r="E56" s="131">
        <f t="shared" ca="1" si="6"/>
        <v>13925476.59</v>
      </c>
      <c r="F56" s="131">
        <f t="shared" ca="1" si="6"/>
        <v>13260581.240000002</v>
      </c>
      <c r="G56" s="131">
        <f t="shared" ca="1" si="6"/>
        <v>11735911.339999996</v>
      </c>
      <c r="H56" s="131">
        <f t="shared" ca="1" si="6"/>
        <v>16373562.779999997</v>
      </c>
      <c r="I56" s="131">
        <f t="shared" ca="1" si="6"/>
        <v>16635376.279999997</v>
      </c>
      <c r="J56" s="131">
        <f t="shared" ca="1" si="6"/>
        <v>16475142.059999999</v>
      </c>
      <c r="K56" s="131">
        <f t="shared" ca="1" si="6"/>
        <v>17799998.09</v>
      </c>
      <c r="L56" s="131">
        <f t="shared" ca="1" si="6"/>
        <v>12419480.460000001</v>
      </c>
      <c r="M56" s="131">
        <f t="shared" ca="1" si="6"/>
        <v>13873448.699999997</v>
      </c>
      <c r="N56" s="131">
        <f t="shared" ca="1" si="6"/>
        <v>14546133.079999998</v>
      </c>
    </row>
    <row r="57" spans="1:26" ht="14.25" customHeight="1" x14ac:dyDescent="0.3">
      <c r="A57" s="1"/>
      <c r="B57" s="3"/>
      <c r="C57" s="132"/>
      <c r="D57" s="132"/>
      <c r="E57" s="132"/>
      <c r="F57" s="132"/>
      <c r="G57" s="132"/>
      <c r="H57" s="132"/>
      <c r="I57" s="132"/>
      <c r="J57" s="132"/>
      <c r="K57" s="132"/>
      <c r="L57" s="132"/>
      <c r="M57" s="132"/>
      <c r="N57" s="132"/>
    </row>
    <row r="58" spans="1:26" ht="33" customHeight="1" x14ac:dyDescent="0.4">
      <c r="A58" s="50" t="s">
        <v>145</v>
      </c>
      <c r="B58" s="5" t="s">
        <v>110</v>
      </c>
      <c r="C58" s="22" t="s">
        <v>25</v>
      </c>
      <c r="D58" s="22" t="s">
        <v>26</v>
      </c>
      <c r="E58" s="22" t="s">
        <v>28</v>
      </c>
      <c r="F58" s="22" t="s">
        <v>29</v>
      </c>
      <c r="G58" s="22" t="s">
        <v>30</v>
      </c>
      <c r="H58" s="22" t="s">
        <v>31</v>
      </c>
      <c r="I58" s="22" t="s">
        <v>32</v>
      </c>
      <c r="J58" s="22" t="s">
        <v>33</v>
      </c>
      <c r="K58" s="22" t="s">
        <v>34</v>
      </c>
      <c r="L58" s="22" t="s">
        <v>35</v>
      </c>
      <c r="M58" s="22" t="s">
        <v>36</v>
      </c>
      <c r="N58" s="22" t="s">
        <v>37</v>
      </c>
      <c r="O58" s="7"/>
      <c r="P58" s="7"/>
      <c r="Q58" s="7"/>
      <c r="R58" s="7"/>
      <c r="S58" s="7"/>
      <c r="T58" s="7"/>
      <c r="U58" s="7"/>
      <c r="V58" s="7"/>
      <c r="W58" s="7"/>
      <c r="X58" s="7"/>
      <c r="Y58" s="7"/>
      <c r="Z58" s="7"/>
    </row>
    <row r="59" spans="1:26" ht="14.25" customHeight="1" x14ac:dyDescent="0.3">
      <c r="A59" s="103" t="s">
        <v>140</v>
      </c>
      <c r="B59" s="103" t="s">
        <v>112</v>
      </c>
      <c r="C59" s="104">
        <f ca="1">SUMIFS('Variance Analysis'!C22:C24,'Variance Analysis'!B22:B24,'Variance Analysis'!B24)</f>
        <v>5306245.1399999997</v>
      </c>
      <c r="D59" s="104">
        <f ca="1">SUMIFS('Variance Analysis'!D22:D24,'Variance Analysis'!C22:C24,'Variance Analysis'!C24)</f>
        <v>4773912.8199999994</v>
      </c>
      <c r="E59" s="104">
        <f ca="1">SUMIFS('Variance Analysis'!E22:E24,'Variance Analysis'!D22:D24,'Variance Analysis'!D24)</f>
        <v>4697833.7299999995</v>
      </c>
      <c r="F59" s="104">
        <f ca="1">SUMIFS('Variance Analysis'!F22:F24,'Variance Analysis'!E22:E24,'Variance Analysis'!E24)</f>
        <v>2982712.6999999997</v>
      </c>
      <c r="G59" s="104">
        <f ca="1">SUMIFS('Variance Analysis'!G22:G24,'Variance Analysis'!F22:F24,'Variance Analysis'!F24)</f>
        <v>6311780.6000000006</v>
      </c>
      <c r="H59" s="104">
        <f ca="1">SUMIFS('Variance Analysis'!H22:H24,'Variance Analysis'!G22:G24,'Variance Analysis'!G24)</f>
        <v>2025499.16</v>
      </c>
      <c r="I59" s="104">
        <f ca="1">SUMIFS('Variance Analysis'!I22:I24,'Variance Analysis'!H22:H24,'Variance Analysis'!H24)</f>
        <v>3457616.66</v>
      </c>
      <c r="J59" s="104">
        <f ca="1">SUMIFS('Variance Analysis'!J22:J24,'Variance Analysis'!I22:I24,'Variance Analysis'!I24)</f>
        <v>2884003.88</v>
      </c>
      <c r="K59" s="104">
        <f ca="1">SUMIFS('Variance Analysis'!K22:K24,'Variance Analysis'!J22:J24,'Variance Analysis'!J24)</f>
        <v>2408511.39</v>
      </c>
      <c r="L59" s="104">
        <f ca="1">SUMIFS('Variance Analysis'!L22:L24,'Variance Analysis'!K22:K24,'Variance Analysis'!K24)</f>
        <v>4555248.4799999995</v>
      </c>
      <c r="M59" s="104">
        <f ca="1">SUMIFS('Variance Analysis'!M22:M24,'Variance Analysis'!L22:L24,'Variance Analysis'!L24)</f>
        <v>4548727.24</v>
      </c>
      <c r="N59" s="104">
        <f ca="1">SUMIFS('Variance Analysis'!N22:N24,'Variance Analysis'!M22:M24,'Variance Analysis'!M24)</f>
        <v>4544356.8599999994</v>
      </c>
    </row>
    <row r="60" spans="1:26" ht="14.25" customHeight="1" x14ac:dyDescent="0.3">
      <c r="A60" s="103" t="s">
        <v>54</v>
      </c>
      <c r="B60" s="103" t="s">
        <v>112</v>
      </c>
      <c r="C60" s="104">
        <f ca="1">SUMIFS('Variance Analysis'!C22:C24,'Variance Analysis'!B22:B24,'Variance Analysis'!B22)</f>
        <v>350895</v>
      </c>
      <c r="D60" s="104">
        <f ca="1">SUMIFS('Variance Analysis'!D22:D24,'Variance Analysis'!C22:C24,'Variance Analysis'!C22)</f>
        <v>350895</v>
      </c>
      <c r="E60" s="104">
        <f ca="1">SUMIFS('Variance Analysis'!E22:E24,'Variance Analysis'!D22:D24,'Variance Analysis'!D22)</f>
        <v>350895</v>
      </c>
      <c r="F60" s="104">
        <f ca="1">SUMIFS('Variance Analysis'!F22:F24,'Variance Analysis'!E22:E24,'Variance Analysis'!E22)</f>
        <v>342470</v>
      </c>
      <c r="G60" s="104">
        <f ca="1">SUMIFS('Variance Analysis'!G22:G24,'Variance Analysis'!F22:F24,'Variance Analysis'!F22)</f>
        <v>342470</v>
      </c>
      <c r="H60" s="104">
        <f ca="1">SUMIFS('Variance Analysis'!H22:H24,'Variance Analysis'!G22:G24,'Variance Analysis'!G22)</f>
        <v>763807</v>
      </c>
      <c r="I60" s="104">
        <f ca="1">SUMIFS('Variance Analysis'!I22:I24,'Variance Analysis'!H22:H24,'Variance Analysis'!H22)</f>
        <v>763807</v>
      </c>
      <c r="J60" s="104">
        <f ca="1">SUMIFS('Variance Analysis'!J22:J24,'Variance Analysis'!I22:I24,'Variance Analysis'!I22)</f>
        <v>1166828</v>
      </c>
      <c r="K60" s="104">
        <f ca="1">SUMIFS('Variance Analysis'!K22:K24,'Variance Analysis'!J22:J24,'Variance Analysis'!J22)</f>
        <v>1166828</v>
      </c>
      <c r="L60" s="104">
        <f ca="1">SUMIFS('Variance Analysis'!L22:L24,'Variance Analysis'!K22:K24,'Variance Analysis'!K22)</f>
        <v>342470</v>
      </c>
      <c r="M60" s="104">
        <f ca="1">SUMIFS('Variance Analysis'!M22:M24,'Variance Analysis'!L22:L24,'Variance Analysis'!L22)</f>
        <v>342470</v>
      </c>
      <c r="N60" s="104">
        <f ca="1">SUMIFS('Variance Analysis'!N22:N24,'Variance Analysis'!M22:M24,'Variance Analysis'!M22)</f>
        <v>342470</v>
      </c>
    </row>
    <row r="61" spans="1:26" ht="14.25" customHeight="1" x14ac:dyDescent="0.3">
      <c r="A61" s="103" t="s">
        <v>16</v>
      </c>
      <c r="B61" s="103" t="s">
        <v>112</v>
      </c>
      <c r="C61" s="104">
        <f ca="1">SUMIFS('Variance Analysis'!C22:C24,'Variance Analysis'!B22:B24,'Variance Analysis'!B23)</f>
        <v>513912.54</v>
      </c>
      <c r="D61" s="104">
        <f ca="1">SUMIFS('Variance Analysis'!D22:D24,'Variance Analysis'!C22:C24,'Variance Analysis'!C23)</f>
        <v>518662.54</v>
      </c>
      <c r="E61" s="104">
        <f ca="1">SUMIFS('Variance Analysis'!E22:E24,'Variance Analysis'!D22:D24,'Variance Analysis'!D23)</f>
        <v>513836.27999999997</v>
      </c>
      <c r="F61" s="104">
        <f ca="1">SUMIFS('Variance Analysis'!F22:F24,'Variance Analysis'!E22:E24,'Variance Analysis'!E23)</f>
        <v>513912.54</v>
      </c>
      <c r="G61" s="104">
        <f ca="1">SUMIFS('Variance Analysis'!G22:G24,'Variance Analysis'!F22:F24,'Variance Analysis'!F23)</f>
        <v>513912.54</v>
      </c>
      <c r="H61" s="104">
        <f ca="1">SUMIFS('Variance Analysis'!H22:H24,'Variance Analysis'!G22:G24,'Variance Analysis'!G23)</f>
        <v>513912.54</v>
      </c>
      <c r="I61" s="104">
        <f ca="1">SUMIFS('Variance Analysis'!I22:I24,'Variance Analysis'!H22:H24,'Variance Analysis'!H23)</f>
        <v>513912.54</v>
      </c>
      <c r="J61" s="104">
        <f ca="1">SUMIFS('Variance Analysis'!J22:J24,'Variance Analysis'!I22:I24,'Variance Analysis'!I23)</f>
        <v>518662.54</v>
      </c>
      <c r="K61" s="104">
        <f ca="1">SUMIFS('Variance Analysis'!K22:K24,'Variance Analysis'!J22:J24,'Variance Analysis'!J23)</f>
        <v>513912.54</v>
      </c>
      <c r="L61" s="104">
        <f ca="1">SUMIFS('Variance Analysis'!L22:L24,'Variance Analysis'!K22:K24,'Variance Analysis'!K23)</f>
        <v>513912.54</v>
      </c>
      <c r="M61" s="104">
        <f ca="1">SUMIFS('Variance Analysis'!M22:M24,'Variance Analysis'!L22:L24,'Variance Analysis'!L23)</f>
        <v>513912.54</v>
      </c>
      <c r="N61" s="104">
        <f ca="1">SUMIFS('Variance Analysis'!N22:N24,'Variance Analysis'!M22:M24,'Variance Analysis'!M23)</f>
        <v>513912.54</v>
      </c>
    </row>
    <row r="62" spans="1:26" ht="14.25" customHeight="1" x14ac:dyDescent="0.3">
      <c r="A62" s="103" t="s">
        <v>41</v>
      </c>
      <c r="B62" s="103" t="s">
        <v>112</v>
      </c>
      <c r="C62" s="104">
        <f ca="1">OFFSET('Variance Analysis'!C21,0,0)</f>
        <v>-42239683.579999998</v>
      </c>
      <c r="D62" s="104">
        <f ca="1">OFFSET('Variance Analysis'!D21,0,0)</f>
        <v>-37985078.340000004</v>
      </c>
      <c r="E62" s="104">
        <f ca="1">OFFSET('Variance Analysis'!E21,0,0)</f>
        <v>-39634663.370000005</v>
      </c>
      <c r="F62" s="104">
        <f ca="1">OFFSET('Variance Analysis'!F21,0,0)</f>
        <v>-33611767.189999998</v>
      </c>
      <c r="G62" s="104">
        <f ca="1">OFFSET('Variance Analysis'!G21,0,0)</f>
        <v>-39174034.289999999</v>
      </c>
      <c r="H62" s="104">
        <f ca="1">OFFSET('Variance Analysis'!H21,0,0)</f>
        <v>-39715344.68</v>
      </c>
      <c r="I62" s="104">
        <f ca="1">OFFSET('Variance Analysis'!I21,0,0)</f>
        <v>-48595312.140000001</v>
      </c>
      <c r="J62" s="104">
        <f ca="1">OFFSET('Variance Analysis'!J21,0,0)</f>
        <v>-46554943.359999999</v>
      </c>
      <c r="K62" s="104">
        <f ca="1">OFFSET('Variance Analysis'!K21,0,0)</f>
        <v>-47155447.079999998</v>
      </c>
      <c r="L62" s="104">
        <f ca="1">OFFSET('Variance Analysis'!L21,0,0)</f>
        <v>-44259143.859999999</v>
      </c>
      <c r="M62" s="104">
        <f ca="1">OFFSET('Variance Analysis'!M21,0,0)</f>
        <v>-43122999.579999998</v>
      </c>
      <c r="N62" s="104">
        <f ca="1">OFFSET('Variance Analysis'!N21,0,0)</f>
        <v>-46202153.019999996</v>
      </c>
    </row>
    <row r="63" spans="1:26" ht="14.25" customHeight="1" x14ac:dyDescent="0.3">
      <c r="A63" s="106" t="s">
        <v>38</v>
      </c>
      <c r="B63" s="107" t="s">
        <v>112</v>
      </c>
      <c r="C63" s="131">
        <f ca="1">ABS(C62)-SUM(C59:C61)</f>
        <v>36068630.899999999</v>
      </c>
      <c r="D63" s="131">
        <f t="shared" ref="D63:N63" ca="1" si="7">ABS(D62)-SUM(D59:D61)</f>
        <v>32341607.980000004</v>
      </c>
      <c r="E63" s="131">
        <f t="shared" ca="1" si="7"/>
        <v>34072098.360000007</v>
      </c>
      <c r="F63" s="131">
        <f t="shared" ca="1" si="7"/>
        <v>29772671.949999999</v>
      </c>
      <c r="G63" s="131">
        <f t="shared" ca="1" si="7"/>
        <v>32005871.149999999</v>
      </c>
      <c r="H63" s="131">
        <f t="shared" ca="1" si="7"/>
        <v>36412125.979999997</v>
      </c>
      <c r="I63" s="131">
        <f t="shared" ca="1" si="7"/>
        <v>43859975.939999998</v>
      </c>
      <c r="J63" s="131">
        <f t="shared" ca="1" si="7"/>
        <v>41985448.939999998</v>
      </c>
      <c r="K63" s="131">
        <f t="shared" ca="1" si="7"/>
        <v>43066195.149999999</v>
      </c>
      <c r="L63" s="131">
        <f t="shared" ca="1" si="7"/>
        <v>38847512.840000004</v>
      </c>
      <c r="M63" s="131">
        <f t="shared" ca="1" si="7"/>
        <v>37717889.799999997</v>
      </c>
      <c r="N63" s="131">
        <f t="shared" ca="1" si="7"/>
        <v>40801413.619999997</v>
      </c>
    </row>
    <row r="64" spans="1:26" ht="14.25" customHeight="1" x14ac:dyDescent="0.3">
      <c r="A64" s="1"/>
      <c r="B64" s="3"/>
      <c r="C64" s="132"/>
      <c r="D64" s="132"/>
      <c r="E64" s="132"/>
      <c r="F64" s="132"/>
      <c r="G64" s="132"/>
      <c r="H64" s="132"/>
      <c r="I64" s="132"/>
      <c r="J64" s="132"/>
      <c r="K64" s="132"/>
      <c r="L64" s="132"/>
      <c r="M64" s="132"/>
      <c r="N64" s="132"/>
    </row>
    <row r="65" spans="1:26" ht="39.75" customHeight="1" x14ac:dyDescent="0.4">
      <c r="A65" s="50" t="s">
        <v>147</v>
      </c>
      <c r="B65" s="49"/>
      <c r="C65" s="119"/>
      <c r="D65" s="119"/>
      <c r="E65" s="119"/>
      <c r="F65" s="119"/>
      <c r="G65" s="119"/>
      <c r="H65" s="119"/>
      <c r="I65" s="119"/>
      <c r="J65" s="119"/>
      <c r="K65" s="119"/>
      <c r="L65" s="119"/>
      <c r="M65" s="119"/>
      <c r="N65" s="119"/>
      <c r="O65" s="120"/>
      <c r="P65" s="120"/>
      <c r="Q65" s="120"/>
      <c r="R65" s="120"/>
      <c r="S65" s="120"/>
      <c r="T65" s="120"/>
      <c r="U65" s="120"/>
      <c r="V65" s="120"/>
      <c r="W65" s="120"/>
      <c r="X65" s="120"/>
      <c r="Y65" s="120"/>
      <c r="Z65" s="120"/>
    </row>
    <row r="66" spans="1:26" ht="14.25" customHeight="1" x14ac:dyDescent="0.3">
      <c r="A66" s="1"/>
      <c r="B66" s="3"/>
      <c r="C66" s="132"/>
      <c r="D66" s="132"/>
      <c r="E66" s="132"/>
      <c r="F66" s="132"/>
      <c r="G66" s="132"/>
      <c r="H66" s="132"/>
      <c r="I66" s="132"/>
      <c r="J66" s="132"/>
      <c r="K66" s="132"/>
      <c r="L66" s="132"/>
      <c r="M66" s="132"/>
      <c r="N66" s="132"/>
    </row>
    <row r="67" spans="1:26" ht="14.25" customHeight="1" x14ac:dyDescent="0.3">
      <c r="A67" s="1"/>
      <c r="B67" s="3"/>
      <c r="C67" s="132"/>
      <c r="D67" s="132"/>
      <c r="E67" s="132"/>
      <c r="F67" s="132"/>
      <c r="G67" s="132"/>
      <c r="H67" s="132"/>
      <c r="I67" s="132"/>
      <c r="J67" s="132"/>
      <c r="K67" s="132"/>
      <c r="L67" s="132"/>
      <c r="M67" s="132"/>
      <c r="N67" s="132"/>
    </row>
    <row r="68" spans="1:26" ht="14.25" customHeight="1" x14ac:dyDescent="0.3">
      <c r="A68" s="1"/>
      <c r="B68" s="3"/>
      <c r="C68" s="132"/>
      <c r="D68" s="132"/>
      <c r="E68" s="132"/>
      <c r="F68" s="132"/>
      <c r="G68" s="132"/>
      <c r="H68" s="132"/>
      <c r="I68" s="132"/>
      <c r="J68" s="132"/>
      <c r="K68" s="132"/>
      <c r="L68" s="132"/>
      <c r="M68" s="132"/>
      <c r="N68" s="132"/>
    </row>
    <row r="69" spans="1:26" ht="14.25" customHeight="1" x14ac:dyDescent="0.3">
      <c r="A69" s="1"/>
      <c r="B69" s="3"/>
      <c r="C69" s="132"/>
      <c r="D69" s="132"/>
      <c r="E69" s="132"/>
      <c r="F69" s="132"/>
      <c r="G69" s="132"/>
      <c r="H69" s="132"/>
      <c r="I69" s="132"/>
      <c r="J69" s="132"/>
      <c r="K69" s="132"/>
      <c r="L69" s="132"/>
      <c r="M69" s="132"/>
      <c r="N69" s="132"/>
    </row>
    <row r="70" spans="1:26" ht="14.25" customHeight="1" x14ac:dyDescent="0.3"/>
    <row r="71" spans="1:26" ht="14.25" customHeight="1" x14ac:dyDescent="0.3"/>
    <row r="72" spans="1:26" ht="14.25" customHeight="1" x14ac:dyDescent="0.3"/>
    <row r="73" spans="1:26" ht="14.25" customHeight="1" x14ac:dyDescent="0.3"/>
    <row r="74" spans="1:26" ht="14.25" customHeight="1" x14ac:dyDescent="0.3"/>
    <row r="75" spans="1:26" ht="14.25" customHeight="1" x14ac:dyDescent="0.3"/>
    <row r="76" spans="1:26" ht="14.25" customHeight="1" x14ac:dyDescent="0.3"/>
    <row r="77" spans="1:26" ht="14.25" customHeight="1" x14ac:dyDescent="0.3"/>
    <row r="78" spans="1:26" ht="14.25" customHeight="1" x14ac:dyDescent="0.3"/>
    <row r="79" spans="1:26" ht="14.25" customHeight="1" x14ac:dyDescent="0.3"/>
    <row r="80" spans="1:26"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row r="1002" ht="14.25" customHeight="1" x14ac:dyDescent="0.3"/>
    <row r="1003" ht="14.25" customHeight="1" x14ac:dyDescent="0.3"/>
    <row r="1004" ht="14.25" customHeight="1" x14ac:dyDescent="0.3"/>
    <row r="1005" ht="14.25" customHeight="1" x14ac:dyDescent="0.3"/>
    <row r="1006" ht="14.25" customHeight="1" x14ac:dyDescent="0.3"/>
    <row r="1007" ht="14.25" customHeight="1" x14ac:dyDescent="0.3"/>
    <row r="1008" ht="14.25" customHeight="1" x14ac:dyDescent="0.3"/>
    <row r="1009" ht="14.25" customHeight="1" x14ac:dyDescent="0.3"/>
    <row r="1010" ht="14.25" customHeight="1" x14ac:dyDescent="0.3"/>
    <row r="1011" ht="14.25" customHeight="1" x14ac:dyDescent="0.3"/>
    <row r="1012" ht="14.25" customHeight="1" x14ac:dyDescent="0.3"/>
    <row r="1013" ht="14.25" customHeight="1" x14ac:dyDescent="0.3"/>
    <row r="1014" ht="14.25" customHeight="1" x14ac:dyDescent="0.3"/>
    <row r="1015" ht="14.25" customHeight="1" x14ac:dyDescent="0.3"/>
    <row r="1016" ht="14.25" customHeight="1" x14ac:dyDescent="0.3"/>
    <row r="1017" ht="14.25" customHeight="1" x14ac:dyDescent="0.3"/>
    <row r="1018" ht="14.25" customHeight="1" x14ac:dyDescent="0.3"/>
    <row r="1019" ht="14.25" customHeight="1" x14ac:dyDescent="0.3"/>
    <row r="1020" ht="14.25" customHeight="1" x14ac:dyDescent="0.3"/>
    <row r="1021" ht="14.25" customHeight="1" x14ac:dyDescent="0.3"/>
    <row r="1022" ht="14.25" customHeight="1" x14ac:dyDescent="0.3"/>
    <row r="1023" ht="14.25" customHeight="1" x14ac:dyDescent="0.3"/>
    <row r="1024" ht="14.25" customHeight="1" x14ac:dyDescent="0.3"/>
    <row r="1025" ht="14.25" customHeight="1" x14ac:dyDescent="0.3"/>
    <row r="1026" ht="14.25" customHeight="1" x14ac:dyDescent="0.3"/>
    <row r="1027" ht="14.25" customHeight="1" x14ac:dyDescent="0.3"/>
    <row r="1028" ht="14.25" customHeight="1" x14ac:dyDescent="0.3"/>
    <row r="1029" ht="14.25" customHeight="1" x14ac:dyDescent="0.3"/>
    <row r="1030" ht="14.25" customHeight="1" x14ac:dyDescent="0.3"/>
    <row r="1031" ht="14.25" customHeight="1" x14ac:dyDescent="0.3"/>
    <row r="1032" ht="14.25" customHeight="1" x14ac:dyDescent="0.3"/>
    <row r="1033" ht="14.25" customHeight="1" x14ac:dyDescent="0.3"/>
    <row r="1034" ht="14.25" customHeight="1" x14ac:dyDescent="0.3"/>
    <row r="1035" ht="14.25" customHeight="1" x14ac:dyDescent="0.3"/>
    <row r="1036" ht="14.25" customHeight="1" x14ac:dyDescent="0.3"/>
    <row r="1037" ht="14.25" customHeight="1" x14ac:dyDescent="0.3"/>
    <row r="1038" ht="14.25" customHeight="1" x14ac:dyDescent="0.3"/>
    <row r="1039" ht="14.25" customHeight="1" x14ac:dyDescent="0.3"/>
    <row r="1040" ht="14.25" customHeight="1" x14ac:dyDescent="0.3"/>
    <row r="1041" ht="14.25" customHeight="1" x14ac:dyDescent="0.3"/>
    <row r="1042" ht="14.25" customHeight="1" x14ac:dyDescent="0.3"/>
    <row r="1043" ht="14.25" customHeight="1" x14ac:dyDescent="0.3"/>
    <row r="1044" ht="14.25" customHeight="1" x14ac:dyDescent="0.3"/>
    <row r="1045" ht="14.25" customHeight="1" x14ac:dyDescent="0.3"/>
    <row r="1046" ht="14.25" customHeight="1" x14ac:dyDescent="0.3"/>
    <row r="1047" ht="14.25" customHeight="1" x14ac:dyDescent="0.3"/>
  </sheetData>
  <mergeCells count="1">
    <mergeCell ref="A1:T1"/>
  </mergeCells>
  <pageMargins left="0.7" right="0.7" top="0.75" bottom="0.75" header="0" footer="0"/>
  <pageSetup orientation="landscape"/>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1"/>
  </sheetPr>
  <dimension ref="A1:Z1000"/>
  <sheetViews>
    <sheetView showGridLines="0" topLeftCell="A28" workbookViewId="0">
      <selection activeCell="B68" sqref="B68"/>
    </sheetView>
  </sheetViews>
  <sheetFormatPr defaultColWidth="14.44140625" defaultRowHeight="15" customHeight="1" x14ac:dyDescent="0.3"/>
  <cols>
    <col min="1" max="1" width="47.5546875" customWidth="1"/>
    <col min="2" max="2" width="33.44140625" customWidth="1"/>
    <col min="3" max="3" width="19.44140625" customWidth="1"/>
    <col min="4" max="4" width="16.6640625" customWidth="1"/>
    <col min="5" max="14" width="19.44140625" customWidth="1"/>
    <col min="15" max="15" width="11.5546875" customWidth="1"/>
    <col min="16" max="17" width="12.5546875" customWidth="1"/>
    <col min="18" max="25" width="9.109375" customWidth="1"/>
  </cols>
  <sheetData>
    <row r="1" spans="1:26" ht="27.75" customHeight="1" x14ac:dyDescent="0.3">
      <c r="A1" s="175" t="s">
        <v>156</v>
      </c>
      <c r="B1" s="125"/>
      <c r="C1" s="184">
        <v>41456</v>
      </c>
      <c r="D1" s="184">
        <v>41487</v>
      </c>
      <c r="E1" s="184">
        <v>41518</v>
      </c>
      <c r="F1" s="184">
        <v>41548</v>
      </c>
      <c r="G1" s="184">
        <v>41579</v>
      </c>
      <c r="H1" s="184">
        <v>41609</v>
      </c>
      <c r="I1" s="184">
        <v>41640</v>
      </c>
      <c r="J1" s="184">
        <v>41671</v>
      </c>
      <c r="K1" s="184">
        <v>41699</v>
      </c>
      <c r="L1" s="184">
        <v>41730</v>
      </c>
      <c r="M1" s="184">
        <v>41760</v>
      </c>
      <c r="N1" s="184">
        <v>41791</v>
      </c>
      <c r="O1" s="125"/>
      <c r="P1" s="125"/>
      <c r="Q1" s="125"/>
      <c r="R1" s="125"/>
      <c r="S1" s="125"/>
      <c r="T1" s="125"/>
      <c r="U1" s="125"/>
      <c r="V1" s="125"/>
      <c r="W1" s="125"/>
      <c r="X1" s="125"/>
      <c r="Y1" s="125"/>
      <c r="Z1" s="127"/>
    </row>
    <row r="2" spans="1:26" ht="21.75" customHeight="1" x14ac:dyDescent="0.3">
      <c r="A2" s="247"/>
      <c r="B2" s="221"/>
      <c r="C2" s="185" t="s">
        <v>25</v>
      </c>
      <c r="D2" s="186" t="s">
        <v>26</v>
      </c>
      <c r="E2" s="187" t="s">
        <v>28</v>
      </c>
      <c r="F2" s="187" t="s">
        <v>29</v>
      </c>
      <c r="G2" s="187" t="s">
        <v>30</v>
      </c>
      <c r="H2" s="187" t="s">
        <v>31</v>
      </c>
      <c r="I2" s="187" t="s">
        <v>32</v>
      </c>
      <c r="J2" s="187" t="s">
        <v>33</v>
      </c>
      <c r="K2" s="187" t="s">
        <v>34</v>
      </c>
      <c r="L2" s="187" t="s">
        <v>35</v>
      </c>
      <c r="M2" s="187" t="s">
        <v>36</v>
      </c>
      <c r="N2" s="187" t="s">
        <v>37</v>
      </c>
      <c r="O2" s="125"/>
      <c r="P2" s="125"/>
      <c r="Q2" s="125"/>
      <c r="R2" s="125"/>
      <c r="S2" s="125"/>
      <c r="T2" s="125"/>
      <c r="U2" s="125"/>
      <c r="V2" s="125"/>
      <c r="W2" s="125"/>
      <c r="X2" s="125"/>
      <c r="Y2" s="125"/>
      <c r="Z2" s="127"/>
    </row>
    <row r="3" spans="1:26" ht="12" customHeight="1" x14ac:dyDescent="0.3">
      <c r="A3" s="97" t="s">
        <v>39</v>
      </c>
      <c r="B3" s="98" t="s">
        <v>41</v>
      </c>
      <c r="C3" s="26">
        <f>SUMIFS('CC BUDGET'!E$6:E$42,'CC BUDGET'!$B$6:$B$42,'CC BUDGET'!$B$6,'CC BUDGET'!$A$6:$A$42,'CC BUDGET'!$A$6)</f>
        <v>-8213375.7000000002</v>
      </c>
      <c r="D3" s="26">
        <f>SUMIFS('CC BUDGET'!F$6:F$42,'CC BUDGET'!$B$6:$B$42,'CC BUDGET'!$B$6,'CC BUDGET'!$A$6:$A$42,'CC BUDGET'!$A$6)</f>
        <v>-5968279.7000000002</v>
      </c>
      <c r="E3" s="26">
        <f>SUMIFS('CC BUDGET'!G$6:G$42,'CC BUDGET'!$B$6:$B$42,'CC BUDGET'!$B$6,'CC BUDGET'!$A$6:$A$42,'CC BUDGET'!$A$6)</f>
        <v>-5943759.7000000002</v>
      </c>
      <c r="F3" s="26">
        <f>SUMIFS('CC BUDGET'!H$6:H$42,'CC BUDGET'!$B$6:$B$42,'CC BUDGET'!$B$6,'CC BUDGET'!$A$6:$A$42,'CC BUDGET'!$A$6)</f>
        <v>-4405551.2300000004</v>
      </c>
      <c r="G3" s="26">
        <f>SUMIFS('CC BUDGET'!I$6:I$42,'CC BUDGET'!$B$6:$B$42,'CC BUDGET'!$B$6,'CC BUDGET'!$A$6:$A$42,'CC BUDGET'!$A$6)</f>
        <v>-7250656.2300000004</v>
      </c>
      <c r="H3" s="26">
        <f>SUMIFS('CC BUDGET'!J$6:J$42,'CC BUDGET'!$B$6:$B$42,'CC BUDGET'!$B$6,'CC BUDGET'!$A$6:$A$42,'CC BUDGET'!$A$6)</f>
        <v>-8001217.2300000004</v>
      </c>
      <c r="I3" s="26">
        <f>SUMIFS('CC BUDGET'!K$6:K$42,'CC BUDGET'!$B$6:$B$42,'CC BUDGET'!$B$6,'CC BUDGET'!$A$6:$A$42,'CC BUDGET'!$A$6)</f>
        <v>-10464692.23</v>
      </c>
      <c r="J3" s="26">
        <f>SUMIFS('CC BUDGET'!L$6:L$42,'CC BUDGET'!$B$6:$B$42,'CC BUDGET'!$B$6,'CC BUDGET'!$A$6:$A$42,'CC BUDGET'!$A$6)</f>
        <v>-9728864.2300000004</v>
      </c>
      <c r="K3" s="26">
        <f>SUMIFS('CC BUDGET'!M$6:M$42,'CC BUDGET'!$B$6:$B$42,'CC BUDGET'!$B$6,'CC BUDGET'!$A$6:$A$42,'CC BUDGET'!$A$6)</f>
        <v>-10439474.23</v>
      </c>
      <c r="L3" s="26">
        <f>SUMIFS('CC BUDGET'!N$6:N$42,'CC BUDGET'!$B$6:$B$42,'CC BUDGET'!$B$6,'CC BUDGET'!$A$6:$A$42,'CC BUDGET'!$A$6)</f>
        <v>-8093996.2300000004</v>
      </c>
      <c r="M3" s="26">
        <f>SUMIFS('CC BUDGET'!O$6:O$42,'CC BUDGET'!$B$6:$B$42,'CC BUDGET'!$B$6,'CC BUDGET'!$A$6:$A$42,'CC BUDGET'!$A$6)</f>
        <v>-7467847.2300000004</v>
      </c>
      <c r="N3" s="26">
        <f>SUMIFS('CC BUDGET'!P$6:P$42,'CC BUDGET'!$B$6:$B$42,'CC BUDGET'!$B$6,'CC BUDGET'!$A$6:$A$42,'CC BUDGET'!$A$6)</f>
        <v>-8015833.2300000004</v>
      </c>
      <c r="O3" s="4"/>
      <c r="P3" s="4"/>
      <c r="Q3" s="4"/>
      <c r="R3" s="4"/>
      <c r="S3" s="4"/>
      <c r="T3" s="4"/>
      <c r="U3" s="4"/>
      <c r="V3" s="4"/>
      <c r="W3" s="4"/>
      <c r="X3" s="4"/>
      <c r="Y3" s="4"/>
      <c r="Z3" s="30"/>
    </row>
    <row r="4" spans="1:26" ht="12" customHeight="1" x14ac:dyDescent="0.3">
      <c r="A4" s="188"/>
      <c r="B4" s="189" t="s">
        <v>81</v>
      </c>
      <c r="C4" s="26">
        <f>SUMIFS('CC BUDGET'!E$6:E$42,'CC BUDGET'!$B$6:$B$42,'CC BUDGET'!$B$9,'CC BUDGET'!$A$6:$A$42,'CC BUDGET'!$A$6)</f>
        <v>30000</v>
      </c>
      <c r="D4" s="26">
        <f>SUMIFS('CC BUDGET'!F$6:F$42,'CC BUDGET'!$B$6:$B$42,'CC BUDGET'!$B$9,'CC BUDGET'!$A$6:$A$42,'CC BUDGET'!$A$6)</f>
        <v>30000</v>
      </c>
      <c r="E4" s="26">
        <f>SUMIFS('CC BUDGET'!G$6:G$42,'CC BUDGET'!$B$6:$B$42,'CC BUDGET'!$B$9,'CC BUDGET'!$A$6:$A$42,'CC BUDGET'!$A$6)</f>
        <v>30000</v>
      </c>
      <c r="F4" s="26">
        <f>SUMIFS('CC BUDGET'!H$6:H$42,'CC BUDGET'!$B$6:$B$42,'CC BUDGET'!$B$9,'CC BUDGET'!$A$6:$A$42,'CC BUDGET'!$A$6)</f>
        <v>30000</v>
      </c>
      <c r="G4" s="26">
        <f>SUMIFS('CC BUDGET'!I$6:I$42,'CC BUDGET'!$B$6:$B$42,'CC BUDGET'!$B$9,'CC BUDGET'!$A$6:$A$42,'CC BUDGET'!$A$6)</f>
        <v>30000</v>
      </c>
      <c r="H4" s="26">
        <f>SUMIFS('CC BUDGET'!J$6:J$42,'CC BUDGET'!$B$6:$B$42,'CC BUDGET'!$B$9,'CC BUDGET'!$A$6:$A$42,'CC BUDGET'!$A$6)</f>
        <v>30000</v>
      </c>
      <c r="I4" s="26">
        <f>SUMIFS('CC BUDGET'!K$6:K$42,'CC BUDGET'!$B$6:$B$42,'CC BUDGET'!$B$9,'CC BUDGET'!$A$6:$A$42,'CC BUDGET'!$A$6)</f>
        <v>30000</v>
      </c>
      <c r="J4" s="26">
        <f>SUMIFS('CC BUDGET'!L$6:L$42,'CC BUDGET'!$B$6:$B$42,'CC BUDGET'!$B$9,'CC BUDGET'!$A$6:$A$42,'CC BUDGET'!$A$6)</f>
        <v>30000</v>
      </c>
      <c r="K4" s="26">
        <f>SUMIFS('CC BUDGET'!M$6:M$42,'CC BUDGET'!$B$6:$B$42,'CC BUDGET'!$B$9,'CC BUDGET'!$A$6:$A$42,'CC BUDGET'!$A$6)</f>
        <v>30000</v>
      </c>
      <c r="L4" s="26">
        <f>SUMIFS('CC BUDGET'!N$6:N$42,'CC BUDGET'!$B$6:$B$42,'CC BUDGET'!$B$9,'CC BUDGET'!$A$6:$A$42,'CC BUDGET'!$A$6)</f>
        <v>30000</v>
      </c>
      <c r="M4" s="26">
        <f>SUMIFS('CC BUDGET'!O$6:O$42,'CC BUDGET'!$B$6:$B$42,'CC BUDGET'!$B$9,'CC BUDGET'!$A$6:$A$42,'CC BUDGET'!$A$6)</f>
        <v>30000</v>
      </c>
      <c r="N4" s="26">
        <f>SUMIFS('CC BUDGET'!P$6:P$42,'CC BUDGET'!$B$6:$B$42,'CC BUDGET'!$B$9,'CC BUDGET'!$A$6:$A$42,'CC BUDGET'!$A$6)</f>
        <v>30000</v>
      </c>
      <c r="O4" s="4"/>
      <c r="P4" s="4"/>
      <c r="Q4" s="4"/>
      <c r="R4" s="4"/>
      <c r="S4" s="4"/>
      <c r="T4" s="4"/>
      <c r="U4" s="4"/>
      <c r="V4" s="4"/>
      <c r="W4" s="4"/>
      <c r="X4" s="4"/>
      <c r="Y4" s="4"/>
      <c r="Z4" s="30"/>
    </row>
    <row r="5" spans="1:26" ht="12" customHeight="1" x14ac:dyDescent="0.3">
      <c r="A5" s="188"/>
      <c r="B5" s="190" t="s">
        <v>82</v>
      </c>
      <c r="C5" s="26">
        <f>SUMIFS('CC BUDGET'!E$6:E$42,'CC BUDGET'!$B$6:$B$42,'CC BUDGET'!$B$10,'CC BUDGET'!$A$6:$A$42,'CC BUDGET'!$A$6)</f>
        <v>30000</v>
      </c>
      <c r="D5" s="26">
        <f>SUMIFS('CC BUDGET'!F$6:F$42,'CC BUDGET'!$B$6:$B$42,'CC BUDGET'!$B$10,'CC BUDGET'!$A$6:$A$42,'CC BUDGET'!$A$6)</f>
        <v>30000</v>
      </c>
      <c r="E5" s="26">
        <f>SUMIFS('CC BUDGET'!G$6:G$42,'CC BUDGET'!$B$6:$B$42,'CC BUDGET'!$B$10,'CC BUDGET'!$A$6:$A$42,'CC BUDGET'!$A$6)</f>
        <v>29923.74</v>
      </c>
      <c r="F5" s="26">
        <f>SUMIFS('CC BUDGET'!H$6:H$42,'CC BUDGET'!$B$6:$B$42,'CC BUDGET'!$B$10,'CC BUDGET'!$A$6:$A$42,'CC BUDGET'!$A$6)</f>
        <v>30000</v>
      </c>
      <c r="G5" s="26">
        <f>SUMIFS('CC BUDGET'!I$6:I$42,'CC BUDGET'!$B$6:$B$42,'CC BUDGET'!$B$10,'CC BUDGET'!$A$6:$A$42,'CC BUDGET'!$A$6)</f>
        <v>30000</v>
      </c>
      <c r="H5" s="26">
        <f>SUMIFS('CC BUDGET'!J$6:J$42,'CC BUDGET'!$B$6:$B$42,'CC BUDGET'!$B$10,'CC BUDGET'!$A$6:$A$42,'CC BUDGET'!$A$6)</f>
        <v>30000</v>
      </c>
      <c r="I5" s="26">
        <f>SUMIFS('CC BUDGET'!K$6:K$42,'CC BUDGET'!$B$6:$B$42,'CC BUDGET'!$B$10,'CC BUDGET'!$A$6:$A$42,'CC BUDGET'!$A$6)</f>
        <v>30000</v>
      </c>
      <c r="J5" s="26">
        <f>SUMIFS('CC BUDGET'!L$6:L$42,'CC BUDGET'!$B$6:$B$42,'CC BUDGET'!$B$10,'CC BUDGET'!$A$6:$A$42,'CC BUDGET'!$A$6)</f>
        <v>30000</v>
      </c>
      <c r="K5" s="26">
        <f>SUMIFS('CC BUDGET'!M$6:M$42,'CC BUDGET'!$B$6:$B$42,'CC BUDGET'!$B$10,'CC BUDGET'!$A$6:$A$42,'CC BUDGET'!$A$6)</f>
        <v>30000</v>
      </c>
      <c r="L5" s="26">
        <f>SUMIFS('CC BUDGET'!N$6:N$42,'CC BUDGET'!$B$6:$B$42,'CC BUDGET'!$B$10,'CC BUDGET'!$A$6:$A$42,'CC BUDGET'!$A$6)</f>
        <v>30000</v>
      </c>
      <c r="M5" s="26">
        <f>SUMIFS('CC BUDGET'!O$6:O$42,'CC BUDGET'!$B$6:$B$42,'CC BUDGET'!$B$10,'CC BUDGET'!$A$6:$A$42,'CC BUDGET'!$A$6)</f>
        <v>30000</v>
      </c>
      <c r="N5" s="26">
        <f>SUMIFS('CC BUDGET'!P$6:P$42,'CC BUDGET'!$B$6:$B$42,'CC BUDGET'!$B$10,'CC BUDGET'!$A$6:$A$42,'CC BUDGET'!$A$6)</f>
        <v>30000</v>
      </c>
      <c r="O5" s="4"/>
      <c r="P5" s="4"/>
      <c r="Q5" s="4"/>
      <c r="R5" s="4"/>
      <c r="S5" s="4"/>
      <c r="T5" s="4"/>
      <c r="U5" s="4"/>
      <c r="V5" s="4"/>
      <c r="W5" s="4"/>
      <c r="X5" s="4"/>
      <c r="Y5" s="4"/>
      <c r="Z5" s="30"/>
    </row>
    <row r="6" spans="1:26" ht="12" customHeight="1" x14ac:dyDescent="0.3">
      <c r="A6" s="188"/>
      <c r="B6" s="190"/>
      <c r="C6" s="26"/>
      <c r="D6" s="26"/>
      <c r="E6" s="26"/>
      <c r="F6" s="26"/>
      <c r="G6" s="26"/>
      <c r="H6" s="26"/>
      <c r="I6" s="26"/>
      <c r="J6" s="26"/>
      <c r="K6" s="26"/>
      <c r="L6" s="26"/>
      <c r="M6" s="26"/>
      <c r="N6" s="26"/>
      <c r="O6" s="4"/>
      <c r="P6" s="4"/>
      <c r="Q6" s="4"/>
      <c r="R6" s="4"/>
      <c r="S6" s="4"/>
      <c r="T6" s="4"/>
      <c r="U6" s="4"/>
      <c r="V6" s="4"/>
      <c r="W6" s="4"/>
      <c r="X6" s="4"/>
      <c r="Y6" s="4"/>
      <c r="Z6" s="30"/>
    </row>
    <row r="7" spans="1:26" ht="12" customHeight="1" x14ac:dyDescent="0.3">
      <c r="A7" s="192" t="s">
        <v>58</v>
      </c>
      <c r="B7" s="189" t="s">
        <v>41</v>
      </c>
      <c r="C7" s="26">
        <f>SUMIFS('CC BUDGET'!E$6:E$42,'CC BUDGET'!$B$6:$B$42,'CC BUDGET'!$B$6,'CC BUDGET'!$A$6:$A$42,'CC BUDGET'!$A$20)</f>
        <v>-16539850.560000001</v>
      </c>
      <c r="D7" s="26">
        <f>SUMIFS('CC BUDGET'!F$6:F$42,'CC BUDGET'!$B$6:$B$42,'CC BUDGET'!$B$6,'CC BUDGET'!$A$6:$A$42,'CC BUDGET'!$A$20)</f>
        <v>-14936115.32</v>
      </c>
      <c r="E7" s="26">
        <f>SUMIFS('CC BUDGET'!G$6:G$42,'CC BUDGET'!$B$6:$B$42,'CC BUDGET'!$B$6,'CC BUDGET'!$A$6:$A$42,'CC BUDGET'!$A$20)</f>
        <v>-14911829.35</v>
      </c>
      <c r="F7" s="26">
        <f>SUMIFS('CC BUDGET'!H$6:H$42,'CC BUDGET'!$B$6:$B$42,'CC BUDGET'!$B$6,'CC BUDGET'!$A$6:$A$42,'CC BUDGET'!$A$20)</f>
        <v>-12812490.02</v>
      </c>
      <c r="G7" s="26">
        <f>SUMIFS('CC BUDGET'!I$6:I$42,'CC BUDGET'!$B$6:$B$42,'CC BUDGET'!$B$6,'CC BUDGET'!$A$6:$A$42,'CC BUDGET'!$A$20)</f>
        <v>-13725254.119999999</v>
      </c>
      <c r="H7" s="26">
        <f>SUMIFS('CC BUDGET'!J$6:J$42,'CC BUDGET'!$B$6:$B$42,'CC BUDGET'!$B$6,'CC BUDGET'!$A$6:$A$42,'CC BUDGET'!$A$20)</f>
        <v>-12969085.51</v>
      </c>
      <c r="I7" s="26">
        <f>SUMIFS('CC BUDGET'!K$6:K$42,'CC BUDGET'!$B$6:$B$42,'CC BUDGET'!$B$6,'CC BUDGET'!$A$6:$A$42,'CC BUDGET'!$A$20)</f>
        <v>-17691646.970000003</v>
      </c>
      <c r="J7" s="26">
        <f>SUMIFS('CC BUDGET'!L$6:L$42,'CC BUDGET'!$B$6:$B$42,'CC BUDGET'!$B$6,'CC BUDGET'!$A$6:$A$42,'CC BUDGET'!$A$20)</f>
        <v>-16929153.190000001</v>
      </c>
      <c r="K7" s="26">
        <f>SUMIFS('CC BUDGET'!M$6:M$42,'CC BUDGET'!$B$6:$B$42,'CC BUDGET'!$B$6,'CC BUDGET'!$A$6:$A$42,'CC BUDGET'!$A$20)</f>
        <v>-15974433.369999999</v>
      </c>
      <c r="L7" s="26">
        <f>SUMIFS('CC BUDGET'!N$6:N$42,'CC BUDGET'!$B$6:$B$42,'CC BUDGET'!$B$6,'CC BUDGET'!$A$6:$A$42,'CC BUDGET'!$A$20)</f>
        <v>-19039986.690000001</v>
      </c>
      <c r="M7" s="26">
        <f>SUMIFS('CC BUDGET'!O$6:O$42,'CC BUDGET'!$B$6:$B$42,'CC BUDGET'!$B$6,'CC BUDGET'!$A$6:$A$42,'CC BUDGET'!$A$20)</f>
        <v>-17082544.41</v>
      </c>
      <c r="N7" s="26">
        <f>SUMIFS('CC BUDGET'!P$6:P$42,'CC BUDGET'!$B$6:$B$42,'CC BUDGET'!$B$6,'CC BUDGET'!$A$6:$A$42,'CC BUDGET'!$A$20)</f>
        <v>-18945397.850000001</v>
      </c>
      <c r="O7" s="4"/>
      <c r="P7" s="4"/>
      <c r="Q7" s="4"/>
      <c r="R7" s="4"/>
      <c r="S7" s="4"/>
      <c r="T7" s="4"/>
      <c r="U7" s="4"/>
      <c r="V7" s="4"/>
      <c r="W7" s="4"/>
      <c r="X7" s="4"/>
      <c r="Y7" s="4"/>
      <c r="Z7" s="30"/>
    </row>
    <row r="8" spans="1:26" ht="12" customHeight="1" x14ac:dyDescent="0.3">
      <c r="A8" s="192"/>
      <c r="B8" s="190" t="s">
        <v>81</v>
      </c>
      <c r="C8" s="26">
        <f>SUMIFS('CC BUDGET'!E$6:E$42,'CC BUDGET'!$B$6:$B$42,'CC BUDGET'!$B$9,'CC BUDGET'!$A$6:$A$42,'CC BUDGET'!$A$20)</f>
        <v>169981</v>
      </c>
      <c r="D8" s="26">
        <f>SUMIFS('CC BUDGET'!F$6:F$42,'CC BUDGET'!$B$6:$B$42,'CC BUDGET'!$B$9,'CC BUDGET'!$A$6:$A$42,'CC BUDGET'!$A$20)</f>
        <v>169981</v>
      </c>
      <c r="E8" s="26">
        <f>SUMIFS('CC BUDGET'!G$6:G$42,'CC BUDGET'!$B$6:$B$42,'CC BUDGET'!$B$9,'CC BUDGET'!$A$6:$A$42,'CC BUDGET'!$A$20)</f>
        <v>169981</v>
      </c>
      <c r="F8" s="26">
        <f>SUMIFS('CC BUDGET'!H$6:H$42,'CC BUDGET'!$B$6:$B$42,'CC BUDGET'!$B$9,'CC BUDGET'!$A$6:$A$42,'CC BUDGET'!$A$20)</f>
        <v>166888</v>
      </c>
      <c r="G8" s="26">
        <f>SUMIFS('CC BUDGET'!I$6:I$42,'CC BUDGET'!$B$6:$B$42,'CC BUDGET'!$B$9,'CC BUDGET'!$A$6:$A$42,'CC BUDGET'!$A$20)</f>
        <v>166888</v>
      </c>
      <c r="H8" s="26">
        <f>SUMIFS('CC BUDGET'!J$6:J$42,'CC BUDGET'!$B$6:$B$42,'CC BUDGET'!$B$9,'CC BUDGET'!$A$6:$A$42,'CC BUDGET'!$A$20)</f>
        <v>392677</v>
      </c>
      <c r="I8" s="26">
        <f>SUMIFS('CC BUDGET'!K$6:K$42,'CC BUDGET'!$B$6:$B$42,'CC BUDGET'!$B$9,'CC BUDGET'!$A$6:$A$42,'CC BUDGET'!$A$20)</f>
        <v>392677</v>
      </c>
      <c r="J8" s="26">
        <f>SUMIFS('CC BUDGET'!L$6:L$42,'CC BUDGET'!$B$6:$B$42,'CC BUDGET'!$B$9,'CC BUDGET'!$A$6:$A$42,'CC BUDGET'!$A$20)</f>
        <v>608648</v>
      </c>
      <c r="K8" s="26">
        <f>SUMIFS('CC BUDGET'!M$6:M$42,'CC BUDGET'!$B$6:$B$42,'CC BUDGET'!$B$9,'CC BUDGET'!$A$6:$A$42,'CC BUDGET'!$A$20)</f>
        <v>608648</v>
      </c>
      <c r="L8" s="26">
        <f>SUMIFS('CC BUDGET'!N$6:N$42,'CC BUDGET'!$B$6:$B$42,'CC BUDGET'!$B$9,'CC BUDGET'!$A$6:$A$42,'CC BUDGET'!$A$20)</f>
        <v>166888</v>
      </c>
      <c r="M8" s="26">
        <f>SUMIFS('CC BUDGET'!O$6:O$42,'CC BUDGET'!$B$6:$B$42,'CC BUDGET'!$B$9,'CC BUDGET'!$A$6:$A$42,'CC BUDGET'!$A$20)</f>
        <v>166888</v>
      </c>
      <c r="N8" s="26">
        <f>SUMIFS('CC BUDGET'!P$6:P$42,'CC BUDGET'!$B$6:$B$42,'CC BUDGET'!$B$9,'CC BUDGET'!$A$6:$A$42,'CC BUDGET'!$A$20)</f>
        <v>166888</v>
      </c>
      <c r="O8" s="4"/>
      <c r="P8" s="4"/>
      <c r="Q8" s="4"/>
      <c r="R8" s="4"/>
      <c r="S8" s="4"/>
      <c r="T8" s="4"/>
      <c r="U8" s="4"/>
      <c r="V8" s="4"/>
      <c r="W8" s="4"/>
      <c r="X8" s="4"/>
      <c r="Y8" s="4"/>
      <c r="Z8" s="30"/>
    </row>
    <row r="9" spans="1:26" ht="12" customHeight="1" x14ac:dyDescent="0.3">
      <c r="A9" s="188"/>
      <c r="B9" s="189" t="s">
        <v>82</v>
      </c>
      <c r="C9" s="26">
        <f>SUMIFS('CC BUDGET'!E$6:E$42,'CC BUDGET'!$B$6:$B$42,'CC BUDGET'!$B$10,'CC BUDGET'!$A$6:$A$42,'CC BUDGET'!$A$20)</f>
        <v>479062.54</v>
      </c>
      <c r="D9" s="26">
        <f>SUMIFS('CC BUDGET'!F$6:F$42,'CC BUDGET'!$B$6:$B$42,'CC BUDGET'!$B$10,'CC BUDGET'!$A$6:$A$42,'CC BUDGET'!$A$20)</f>
        <v>479062.54</v>
      </c>
      <c r="E9" s="26">
        <f>SUMIFS('CC BUDGET'!G$6:G$42,'CC BUDGET'!$B$6:$B$42,'CC BUDGET'!$B$10,'CC BUDGET'!$A$6:$A$42,'CC BUDGET'!$A$20)</f>
        <v>479062.54</v>
      </c>
      <c r="F9" s="26">
        <f>SUMIFS('CC BUDGET'!H$6:H$42,'CC BUDGET'!$B$6:$B$42,'CC BUDGET'!$B$10,'CC BUDGET'!$A$6:$A$42,'CC BUDGET'!$A$20)</f>
        <v>479062.54</v>
      </c>
      <c r="G9" s="26">
        <f>SUMIFS('CC BUDGET'!I$6:I$42,'CC BUDGET'!$B$6:$B$42,'CC BUDGET'!$B$10,'CC BUDGET'!$A$6:$A$42,'CC BUDGET'!$A$20)</f>
        <v>479062.54</v>
      </c>
      <c r="H9" s="26">
        <f>SUMIFS('CC BUDGET'!J$6:J$42,'CC BUDGET'!$B$6:$B$42,'CC BUDGET'!$B$10,'CC BUDGET'!$A$6:$A$42,'CC BUDGET'!$A$20)</f>
        <v>479062.54</v>
      </c>
      <c r="I9" s="26">
        <f>SUMIFS('CC BUDGET'!K$6:K$42,'CC BUDGET'!$B$6:$B$42,'CC BUDGET'!$B$10,'CC BUDGET'!$A$6:$A$42,'CC BUDGET'!$A$20)</f>
        <v>479062.54</v>
      </c>
      <c r="J9" s="26">
        <f>SUMIFS('CC BUDGET'!L$6:L$42,'CC BUDGET'!$B$6:$B$42,'CC BUDGET'!$B$10,'CC BUDGET'!$A$6:$A$42,'CC BUDGET'!$A$20)</f>
        <v>479062.54</v>
      </c>
      <c r="K9" s="26">
        <f>SUMIFS('CC BUDGET'!M$6:M$42,'CC BUDGET'!$B$6:$B$42,'CC BUDGET'!$B$10,'CC BUDGET'!$A$6:$A$42,'CC BUDGET'!$A$20)</f>
        <v>479062.54</v>
      </c>
      <c r="L9" s="26">
        <f>SUMIFS('CC BUDGET'!N$6:N$42,'CC BUDGET'!$B$6:$B$42,'CC BUDGET'!$B$10,'CC BUDGET'!$A$6:$A$42,'CC BUDGET'!$A$20)</f>
        <v>479062.54</v>
      </c>
      <c r="M9" s="26">
        <f>SUMIFS('CC BUDGET'!O$6:O$42,'CC BUDGET'!$B$6:$B$42,'CC BUDGET'!$B$10,'CC BUDGET'!$A$6:$A$42,'CC BUDGET'!$A$20)</f>
        <v>479062.54</v>
      </c>
      <c r="N9" s="26">
        <f>SUMIFS('CC BUDGET'!P$6:P$42,'CC BUDGET'!$B$6:$B$42,'CC BUDGET'!$B$10,'CC BUDGET'!$A$6:$A$42,'CC BUDGET'!$A$20)</f>
        <v>479062.54</v>
      </c>
      <c r="O9" s="4"/>
      <c r="P9" s="4"/>
      <c r="Q9" s="4"/>
      <c r="R9" s="4"/>
      <c r="S9" s="4"/>
      <c r="T9" s="4"/>
      <c r="U9" s="4"/>
      <c r="V9" s="4"/>
      <c r="W9" s="4"/>
      <c r="X9" s="4"/>
      <c r="Y9" s="4"/>
      <c r="Z9" s="30"/>
    </row>
    <row r="10" spans="1:26" ht="12" customHeight="1" x14ac:dyDescent="0.3">
      <c r="A10" s="188"/>
      <c r="B10" s="189"/>
      <c r="C10" s="26"/>
      <c r="D10" s="26"/>
      <c r="E10" s="26"/>
      <c r="F10" s="26"/>
      <c r="G10" s="26"/>
      <c r="H10" s="26"/>
      <c r="I10" s="26"/>
      <c r="J10" s="26"/>
      <c r="K10" s="26"/>
      <c r="L10" s="26"/>
      <c r="M10" s="26"/>
      <c r="N10" s="26"/>
      <c r="O10" s="4"/>
      <c r="P10" s="4"/>
      <c r="Q10" s="4"/>
      <c r="R10" s="4"/>
      <c r="S10" s="4"/>
      <c r="T10" s="4"/>
      <c r="U10" s="4"/>
      <c r="V10" s="4"/>
      <c r="W10" s="4"/>
      <c r="X10" s="4"/>
      <c r="Y10" s="4"/>
      <c r="Z10" s="30"/>
    </row>
    <row r="11" spans="1:26" ht="12" customHeight="1" x14ac:dyDescent="0.3">
      <c r="A11" s="192" t="s">
        <v>84</v>
      </c>
      <c r="B11" s="190" t="s">
        <v>41</v>
      </c>
      <c r="C11" s="26">
        <f>SUMIFS('CC BUDGET'!E$6:E$42,'CC BUDGET'!$B$6:$B$42,'CC BUDGET'!$B$6,'CC BUDGET'!$A$6:$A$42,'CC BUDGET'!$A$30)</f>
        <v>-17486457.32</v>
      </c>
      <c r="D11" s="26">
        <f>SUMIFS('CC BUDGET'!F$6:F$42,'CC BUDGET'!$B$6:$B$42,'CC BUDGET'!$B$6,'CC BUDGET'!$A$6:$A$42,'CC BUDGET'!$A$30)</f>
        <v>-17080683.32</v>
      </c>
      <c r="E11" s="26">
        <f>SUMIFS('CC BUDGET'!G$6:G$42,'CC BUDGET'!$B$6:$B$42,'CC BUDGET'!$B$6,'CC BUDGET'!$A$6:$A$42,'CC BUDGET'!$A$30)</f>
        <v>-18779074.32</v>
      </c>
      <c r="F11" s="26">
        <f>SUMIFS('CC BUDGET'!H$6:H$42,'CC BUDGET'!$B$6:$B$42,'CC BUDGET'!$B$6,'CC BUDGET'!$A$6:$A$42,'CC BUDGET'!$A$30)</f>
        <v>-16393725.940000001</v>
      </c>
      <c r="G11" s="26">
        <f>SUMIFS('CC BUDGET'!I$6:I$42,'CC BUDGET'!$B$6:$B$42,'CC BUDGET'!$B$6,'CC BUDGET'!$A$6:$A$42,'CC BUDGET'!$A$30)</f>
        <v>-18198123.939999998</v>
      </c>
      <c r="H11" s="26">
        <f>SUMIFS('CC BUDGET'!J$6:J$42,'CC BUDGET'!$B$6:$B$42,'CC BUDGET'!$B$6,'CC BUDGET'!$A$6:$A$42,'CC BUDGET'!$A$30)</f>
        <v>-18745041.939999998</v>
      </c>
      <c r="I11" s="26">
        <f>SUMIFS('CC BUDGET'!K$6:K$42,'CC BUDGET'!$B$6:$B$42,'CC BUDGET'!$B$6,'CC BUDGET'!$A$6:$A$42,'CC BUDGET'!$A$30)</f>
        <v>-20438972.939999998</v>
      </c>
      <c r="J11" s="26">
        <f>SUMIFS('CC BUDGET'!L$6:L$42,'CC BUDGET'!$B$6:$B$42,'CC BUDGET'!$B$6,'CC BUDGET'!$A$6:$A$42,'CC BUDGET'!$A$30)</f>
        <v>-19896925.939999998</v>
      </c>
      <c r="K11" s="26">
        <f>SUMIFS('CC BUDGET'!M$6:M$42,'CC BUDGET'!$B$6:$B$42,'CC BUDGET'!$B$6,'CC BUDGET'!$A$6:$A$42,'CC BUDGET'!$A$30)</f>
        <v>-20741539.48</v>
      </c>
      <c r="L11" s="26">
        <f>SUMIFS('CC BUDGET'!N$6:N$42,'CC BUDGET'!$B$6:$B$42,'CC BUDGET'!$B$6,'CC BUDGET'!$A$6:$A$42,'CC BUDGET'!$A$30)</f>
        <v>-17125160.940000001</v>
      </c>
      <c r="M11" s="26">
        <f>SUMIFS('CC BUDGET'!O$6:O$42,'CC BUDGET'!$B$6:$B$42,'CC BUDGET'!$B$6,'CC BUDGET'!$A$6:$A$42,'CC BUDGET'!$A$30)</f>
        <v>-18572607.939999998</v>
      </c>
      <c r="N11" s="26">
        <f>SUMIFS('CC BUDGET'!P$6:P$42,'CC BUDGET'!$B$6:$B$42,'CC BUDGET'!$B$6,'CC BUDGET'!$A$6:$A$42,'CC BUDGET'!$A$30)</f>
        <v>-19240921.939999998</v>
      </c>
      <c r="O11" s="4"/>
      <c r="P11" s="4"/>
      <c r="Q11" s="4"/>
      <c r="R11" s="4"/>
      <c r="S11" s="4"/>
      <c r="T11" s="4"/>
      <c r="U11" s="4"/>
      <c r="V11" s="4"/>
      <c r="W11" s="4"/>
      <c r="X11" s="4"/>
      <c r="Y11" s="4"/>
      <c r="Z11" s="30"/>
    </row>
    <row r="12" spans="1:26" ht="12" customHeight="1" x14ac:dyDescent="0.3">
      <c r="A12" s="188"/>
      <c r="B12" s="189" t="s">
        <v>81</v>
      </c>
      <c r="C12" s="26">
        <f>SUMIFS('CC BUDGET'!E$6:E$42,'CC BUDGET'!$B$6:$B$42,'CC BUDGET'!$B$9,'CC BUDGET'!$A$6:$A$42,'CC BUDGET'!$A$30)</f>
        <v>150914</v>
      </c>
      <c r="D12" s="26">
        <f>SUMIFS('CC BUDGET'!F$6:F$42,'CC BUDGET'!$B$6:$B$42,'CC BUDGET'!$B$9,'CC BUDGET'!$A$6:$A$42,'CC BUDGET'!$A$30)</f>
        <v>150914</v>
      </c>
      <c r="E12" s="26">
        <f>SUMIFS('CC BUDGET'!G$6:G$42,'CC BUDGET'!$B$6:$B$42,'CC BUDGET'!$B$9,'CC BUDGET'!$A$6:$A$42,'CC BUDGET'!$A$30)</f>
        <v>150914</v>
      </c>
      <c r="F12" s="26">
        <f>SUMIFS('CC BUDGET'!H$6:H$42,'CC BUDGET'!$B$6:$B$42,'CC BUDGET'!$B$9,'CC BUDGET'!$A$6:$A$42,'CC BUDGET'!$A$30)</f>
        <v>145582</v>
      </c>
      <c r="G12" s="26">
        <f>SUMIFS('CC BUDGET'!I$6:I$42,'CC BUDGET'!$B$6:$B$42,'CC BUDGET'!$B$9,'CC BUDGET'!$A$6:$A$42,'CC BUDGET'!$A$30)</f>
        <v>145582</v>
      </c>
      <c r="H12" s="26">
        <f>SUMIFS('CC BUDGET'!J$6:J$42,'CC BUDGET'!$B$6:$B$42,'CC BUDGET'!$B$9,'CC BUDGET'!$A$6:$A$42,'CC BUDGET'!$A$30)</f>
        <v>341130</v>
      </c>
      <c r="I12" s="26">
        <f>SUMIFS('CC BUDGET'!K$6:K$42,'CC BUDGET'!$B$6:$B$42,'CC BUDGET'!$B$9,'CC BUDGET'!$A$6:$A$42,'CC BUDGET'!$A$30)</f>
        <v>341130</v>
      </c>
      <c r="J12" s="26">
        <f>SUMIFS('CC BUDGET'!L$6:L$42,'CC BUDGET'!$B$6:$B$42,'CC BUDGET'!$B$9,'CC BUDGET'!$A$6:$A$42,'CC BUDGET'!$A$30)</f>
        <v>528180</v>
      </c>
      <c r="K12" s="26">
        <f>SUMIFS('CC BUDGET'!M$6:M$42,'CC BUDGET'!$B$6:$B$42,'CC BUDGET'!$B$9,'CC BUDGET'!$A$6:$A$42,'CC BUDGET'!$A$30)</f>
        <v>528180</v>
      </c>
      <c r="L12" s="26">
        <f>SUMIFS('CC BUDGET'!N$6:N$42,'CC BUDGET'!$B$6:$B$42,'CC BUDGET'!$B$9,'CC BUDGET'!$A$6:$A$42,'CC BUDGET'!$A$30)</f>
        <v>145582</v>
      </c>
      <c r="M12" s="26">
        <f>SUMIFS('CC BUDGET'!O$6:O$42,'CC BUDGET'!$B$6:$B$42,'CC BUDGET'!$B$9,'CC BUDGET'!$A$6:$A$42,'CC BUDGET'!$A$30)</f>
        <v>145582</v>
      </c>
      <c r="N12" s="26">
        <f>SUMIFS('CC BUDGET'!P$6:P$42,'CC BUDGET'!$B$6:$B$42,'CC BUDGET'!$B$9,'CC BUDGET'!$A$6:$A$42,'CC BUDGET'!$A$30)</f>
        <v>145582</v>
      </c>
      <c r="O12" s="4"/>
      <c r="P12" s="4"/>
      <c r="Q12" s="4"/>
      <c r="R12" s="4"/>
      <c r="S12" s="4"/>
      <c r="T12" s="4"/>
      <c r="U12" s="4"/>
      <c r="V12" s="4"/>
      <c r="W12" s="4"/>
      <c r="X12" s="4"/>
      <c r="Y12" s="4"/>
      <c r="Z12" s="30"/>
    </row>
    <row r="13" spans="1:26" ht="12" customHeight="1" x14ac:dyDescent="0.3">
      <c r="A13" s="192"/>
      <c r="B13" s="190" t="s">
        <v>82</v>
      </c>
      <c r="C13" s="26">
        <f>SUMIFS('CC BUDGET'!E$6:E$42,'CC BUDGET'!$B$6:$B$42,'CC BUDGET'!$B$10,'CC BUDGET'!$A$6:$A$42,'CC BUDGET'!$A$30)</f>
        <v>4850</v>
      </c>
      <c r="D13" s="26">
        <f>SUMIFS('CC BUDGET'!F$6:F$42,'CC BUDGET'!$B$6:$B$42,'CC BUDGET'!$B$10,'CC BUDGET'!$A$6:$A$42,'CC BUDGET'!$A$30)</f>
        <v>9600</v>
      </c>
      <c r="E13" s="26">
        <f>SUMIFS('CC BUDGET'!G$6:G$42,'CC BUDGET'!$B$6:$B$42,'CC BUDGET'!$B$10,'CC BUDGET'!$A$6:$A$42,'CC BUDGET'!$A$30)</f>
        <v>4850</v>
      </c>
      <c r="F13" s="26">
        <f>SUMIFS('CC BUDGET'!H$6:H$42,'CC BUDGET'!$B$6:$B$42,'CC BUDGET'!$B$10,'CC BUDGET'!$A$6:$A$42,'CC BUDGET'!$A$30)</f>
        <v>4850</v>
      </c>
      <c r="G13" s="26">
        <f>SUMIFS('CC BUDGET'!I$6:I$42,'CC BUDGET'!$B$6:$B$42,'CC BUDGET'!$B$10,'CC BUDGET'!$A$6:$A$42,'CC BUDGET'!$A$30)</f>
        <v>4850</v>
      </c>
      <c r="H13" s="26">
        <f>SUMIFS('CC BUDGET'!J$6:J$42,'CC BUDGET'!$B$6:$B$42,'CC BUDGET'!$B$10,'CC BUDGET'!$A$6:$A$42,'CC BUDGET'!$A$30)</f>
        <v>4850</v>
      </c>
      <c r="I13" s="26">
        <f>SUMIFS('CC BUDGET'!K$6:K$42,'CC BUDGET'!$B$6:$B$42,'CC BUDGET'!$B$10,'CC BUDGET'!$A$6:$A$42,'CC BUDGET'!$A$30)</f>
        <v>4850</v>
      </c>
      <c r="J13" s="26">
        <f>SUMIFS('CC BUDGET'!L$6:L$42,'CC BUDGET'!$B$6:$B$42,'CC BUDGET'!$B$10,'CC BUDGET'!$A$6:$A$42,'CC BUDGET'!$A$30)</f>
        <v>9600</v>
      </c>
      <c r="K13" s="26">
        <f>SUMIFS('CC BUDGET'!M$6:M$42,'CC BUDGET'!$B$6:$B$42,'CC BUDGET'!$B$10,'CC BUDGET'!$A$6:$A$42,'CC BUDGET'!$A$30)</f>
        <v>4850</v>
      </c>
      <c r="L13" s="26">
        <f>SUMIFS('CC BUDGET'!N$6:N$42,'CC BUDGET'!$B$6:$B$42,'CC BUDGET'!$B$10,'CC BUDGET'!$A$6:$A$42,'CC BUDGET'!$A$30)</f>
        <v>4850</v>
      </c>
      <c r="M13" s="26">
        <f>SUMIFS('CC BUDGET'!O$6:O$42,'CC BUDGET'!$B$6:$B$42,'CC BUDGET'!$B$10,'CC BUDGET'!$A$6:$A$42,'CC BUDGET'!$A$30)</f>
        <v>4850</v>
      </c>
      <c r="N13" s="26">
        <f>SUMIFS('CC BUDGET'!P$6:P$42,'CC BUDGET'!$B$6:$B$42,'CC BUDGET'!$B$10,'CC BUDGET'!$A$6:$A$42,'CC BUDGET'!$A$30)</f>
        <v>4850</v>
      </c>
      <c r="O13" s="4"/>
      <c r="P13" s="4"/>
      <c r="Q13" s="4"/>
      <c r="R13" s="4"/>
      <c r="S13" s="4"/>
      <c r="T13" s="4"/>
      <c r="U13" s="4"/>
      <c r="V13" s="4"/>
      <c r="W13" s="4"/>
      <c r="X13" s="4"/>
      <c r="Y13" s="4"/>
      <c r="Z13" s="30"/>
    </row>
    <row r="14" spans="1:26" ht="12" customHeight="1" x14ac:dyDescent="0.3">
      <c r="A14" s="111"/>
      <c r="B14" s="190"/>
      <c r="C14" s="26"/>
      <c r="D14" s="26"/>
      <c r="E14" s="26"/>
      <c r="F14" s="26"/>
      <c r="G14" s="26"/>
      <c r="H14" s="26"/>
      <c r="I14" s="26"/>
      <c r="J14" s="26"/>
      <c r="K14" s="26"/>
      <c r="L14" s="26"/>
      <c r="M14" s="26"/>
      <c r="N14" s="26"/>
      <c r="O14" s="4"/>
      <c r="P14" s="4"/>
      <c r="Q14" s="4"/>
      <c r="R14" s="4"/>
      <c r="S14" s="4"/>
      <c r="T14" s="4"/>
      <c r="U14" s="4"/>
      <c r="V14" s="4"/>
      <c r="W14" s="4"/>
      <c r="X14" s="4"/>
      <c r="Y14" s="4"/>
      <c r="Z14" s="30"/>
    </row>
    <row r="15" spans="1:26" ht="12" customHeight="1" x14ac:dyDescent="0.3">
      <c r="A15" s="205" t="s">
        <v>94</v>
      </c>
      <c r="B15" s="190" t="s">
        <v>41</v>
      </c>
      <c r="C15" s="26">
        <f t="shared" ref="C15:N15" si="0">C3+C7+C11</f>
        <v>-42239683.579999998</v>
      </c>
      <c r="D15" s="26">
        <f t="shared" si="0"/>
        <v>-37985078.340000004</v>
      </c>
      <c r="E15" s="26">
        <f t="shared" si="0"/>
        <v>-39634663.370000005</v>
      </c>
      <c r="F15" s="26">
        <f t="shared" si="0"/>
        <v>-33611767.189999998</v>
      </c>
      <c r="G15" s="26">
        <f t="shared" si="0"/>
        <v>-39174034.289999999</v>
      </c>
      <c r="H15" s="26">
        <f t="shared" si="0"/>
        <v>-39715344.68</v>
      </c>
      <c r="I15" s="26">
        <f t="shared" si="0"/>
        <v>-48595312.140000001</v>
      </c>
      <c r="J15" s="26">
        <f t="shared" si="0"/>
        <v>-46554943.359999999</v>
      </c>
      <c r="K15" s="26">
        <f t="shared" si="0"/>
        <v>-47155447.079999998</v>
      </c>
      <c r="L15" s="26">
        <f t="shared" si="0"/>
        <v>-44259143.859999999</v>
      </c>
      <c r="M15" s="26">
        <f t="shared" si="0"/>
        <v>-43122999.579999998</v>
      </c>
      <c r="N15" s="26">
        <f t="shared" si="0"/>
        <v>-46202153.019999996</v>
      </c>
      <c r="O15" s="4"/>
      <c r="P15" s="4"/>
      <c r="Q15" s="4"/>
      <c r="R15" s="4"/>
      <c r="S15" s="4"/>
      <c r="T15" s="4"/>
      <c r="U15" s="4"/>
      <c r="V15" s="4"/>
      <c r="W15" s="4"/>
      <c r="X15" s="4"/>
      <c r="Y15" s="4"/>
      <c r="Z15" s="30"/>
    </row>
    <row r="16" spans="1:26" ht="12" customHeight="1" x14ac:dyDescent="0.3">
      <c r="A16" s="205"/>
      <c r="B16" s="189" t="s">
        <v>81</v>
      </c>
      <c r="C16" s="26">
        <f t="shared" ref="C16:N16" si="1">C4+C8+C12</f>
        <v>350895</v>
      </c>
      <c r="D16" s="26">
        <f t="shared" si="1"/>
        <v>350895</v>
      </c>
      <c r="E16" s="26">
        <f t="shared" si="1"/>
        <v>350895</v>
      </c>
      <c r="F16" s="26">
        <f t="shared" si="1"/>
        <v>342470</v>
      </c>
      <c r="G16" s="26">
        <f t="shared" si="1"/>
        <v>342470</v>
      </c>
      <c r="H16" s="26">
        <f t="shared" si="1"/>
        <v>763807</v>
      </c>
      <c r="I16" s="26">
        <f t="shared" si="1"/>
        <v>763807</v>
      </c>
      <c r="J16" s="26">
        <f t="shared" si="1"/>
        <v>1166828</v>
      </c>
      <c r="K16" s="26">
        <f t="shared" si="1"/>
        <v>1166828</v>
      </c>
      <c r="L16" s="26">
        <f t="shared" si="1"/>
        <v>342470</v>
      </c>
      <c r="M16" s="26">
        <f t="shared" si="1"/>
        <v>342470</v>
      </c>
      <c r="N16" s="26">
        <f t="shared" si="1"/>
        <v>342470</v>
      </c>
      <c r="O16" s="4"/>
      <c r="P16" s="4"/>
      <c r="Q16" s="4"/>
      <c r="R16" s="4"/>
      <c r="S16" s="4"/>
      <c r="T16" s="4"/>
      <c r="U16" s="4"/>
      <c r="V16" s="4"/>
      <c r="W16" s="4"/>
      <c r="X16" s="4"/>
      <c r="Y16" s="4"/>
      <c r="Z16" s="30"/>
    </row>
    <row r="17" spans="1:26" ht="12" customHeight="1" x14ac:dyDescent="0.3">
      <c r="A17" s="205"/>
      <c r="B17" s="190" t="s">
        <v>82</v>
      </c>
      <c r="C17" s="26">
        <f t="shared" ref="C17:N17" si="2">C5+C9+C13</f>
        <v>513912.54</v>
      </c>
      <c r="D17" s="26">
        <f t="shared" si="2"/>
        <v>518662.54</v>
      </c>
      <c r="E17" s="26">
        <f t="shared" si="2"/>
        <v>513836.27999999997</v>
      </c>
      <c r="F17" s="26">
        <f t="shared" si="2"/>
        <v>513912.54</v>
      </c>
      <c r="G17" s="26">
        <f t="shared" si="2"/>
        <v>513912.54</v>
      </c>
      <c r="H17" s="26">
        <f t="shared" si="2"/>
        <v>513912.54</v>
      </c>
      <c r="I17" s="26">
        <f t="shared" si="2"/>
        <v>513912.54</v>
      </c>
      <c r="J17" s="26">
        <f t="shared" si="2"/>
        <v>518662.54</v>
      </c>
      <c r="K17" s="26">
        <f t="shared" si="2"/>
        <v>513912.54</v>
      </c>
      <c r="L17" s="26">
        <f t="shared" si="2"/>
        <v>513912.54</v>
      </c>
      <c r="M17" s="26">
        <f t="shared" si="2"/>
        <v>513912.54</v>
      </c>
      <c r="N17" s="26">
        <f t="shared" si="2"/>
        <v>513912.54</v>
      </c>
      <c r="O17" s="4"/>
      <c r="P17" s="4"/>
      <c r="Q17" s="4"/>
      <c r="R17" s="4"/>
      <c r="S17" s="4"/>
      <c r="T17" s="4"/>
      <c r="U17" s="4"/>
      <c r="V17" s="4"/>
      <c r="W17" s="4"/>
      <c r="X17" s="4"/>
      <c r="Y17" s="4"/>
      <c r="Z17" s="30"/>
    </row>
    <row r="18" spans="1:26" ht="12" customHeight="1" x14ac:dyDescent="0.3">
      <c r="A18" s="205"/>
      <c r="B18" s="206"/>
      <c r="C18" s="207"/>
      <c r="D18" s="207"/>
      <c r="E18" s="207"/>
      <c r="F18" s="35"/>
      <c r="G18" s="35"/>
      <c r="H18" s="35"/>
      <c r="I18" s="35"/>
      <c r="J18" s="35"/>
      <c r="K18" s="35"/>
      <c r="L18" s="35"/>
      <c r="M18" s="35"/>
      <c r="N18" s="35"/>
      <c r="O18" s="4"/>
      <c r="P18" s="4"/>
      <c r="Q18" s="4"/>
      <c r="R18" s="4"/>
      <c r="S18" s="4"/>
      <c r="T18" s="4"/>
      <c r="U18" s="4"/>
      <c r="V18" s="4"/>
      <c r="W18" s="4"/>
      <c r="X18" s="4"/>
      <c r="Y18" s="4"/>
      <c r="Z18" s="30"/>
    </row>
    <row r="19" spans="1:26" ht="12" customHeight="1" x14ac:dyDescent="0.3">
      <c r="A19" s="2" t="s">
        <v>160</v>
      </c>
      <c r="B19" s="4"/>
      <c r="C19" s="4"/>
      <c r="D19" s="4"/>
      <c r="E19" s="4"/>
      <c r="F19" s="4"/>
      <c r="G19" s="4"/>
      <c r="H19" s="4"/>
      <c r="I19" s="4"/>
      <c r="J19" s="4"/>
      <c r="K19" s="4"/>
      <c r="L19" s="4"/>
      <c r="M19" s="4"/>
      <c r="N19" s="4"/>
      <c r="O19" s="81"/>
      <c r="P19" s="81"/>
      <c r="Q19" s="81"/>
      <c r="R19" s="4"/>
      <c r="S19" s="4"/>
      <c r="T19" s="4"/>
      <c r="U19" s="4"/>
      <c r="V19" s="4"/>
      <c r="W19" s="4"/>
      <c r="X19" s="4"/>
      <c r="Y19" s="4"/>
      <c r="Z19" s="30"/>
    </row>
    <row r="20" spans="1:26" ht="22.5" customHeight="1" x14ac:dyDescent="0.3">
      <c r="A20" s="248"/>
      <c r="B20" s="242"/>
      <c r="C20" s="184">
        <v>41456</v>
      </c>
      <c r="D20" s="184">
        <v>41487</v>
      </c>
      <c r="E20" s="184">
        <v>41518</v>
      </c>
      <c r="F20" s="184">
        <v>41548</v>
      </c>
      <c r="G20" s="184">
        <v>41579</v>
      </c>
      <c r="H20" s="184">
        <v>41609</v>
      </c>
      <c r="I20" s="184">
        <v>41640</v>
      </c>
      <c r="J20" s="184">
        <v>41671</v>
      </c>
      <c r="K20" s="184">
        <v>41699</v>
      </c>
      <c r="L20" s="184">
        <v>41730</v>
      </c>
      <c r="M20" s="184">
        <v>41760</v>
      </c>
      <c r="N20" s="184">
        <v>41791</v>
      </c>
      <c r="O20" s="125"/>
      <c r="P20" s="208"/>
      <c r="Q20" s="208"/>
      <c r="R20" s="125"/>
      <c r="S20" s="125"/>
      <c r="T20" s="125"/>
      <c r="U20" s="125"/>
      <c r="V20" s="125"/>
      <c r="W20" s="125"/>
      <c r="X20" s="125"/>
      <c r="Y20" s="125"/>
      <c r="Z20" s="127"/>
    </row>
    <row r="21" spans="1:26" ht="22.5" customHeight="1" x14ac:dyDescent="0.3">
      <c r="A21" s="243"/>
      <c r="B21" s="245"/>
      <c r="C21" s="185" t="s">
        <v>25</v>
      </c>
      <c r="D21" s="186" t="s">
        <v>26</v>
      </c>
      <c r="E21" s="187" t="s">
        <v>28</v>
      </c>
      <c r="F21" s="187" t="s">
        <v>29</v>
      </c>
      <c r="G21" s="187" t="s">
        <v>30</v>
      </c>
      <c r="H21" s="187" t="s">
        <v>31</v>
      </c>
      <c r="I21" s="187" t="s">
        <v>32</v>
      </c>
      <c r="J21" s="187" t="s">
        <v>33</v>
      </c>
      <c r="K21" s="187" t="s">
        <v>34</v>
      </c>
      <c r="L21" s="187" t="s">
        <v>35</v>
      </c>
      <c r="M21" s="187" t="s">
        <v>36</v>
      </c>
      <c r="N21" s="187" t="s">
        <v>37</v>
      </c>
      <c r="O21" s="125"/>
      <c r="P21" s="208"/>
      <c r="Q21" s="208"/>
      <c r="R21" s="125"/>
      <c r="S21" s="125"/>
      <c r="T21" s="125"/>
      <c r="U21" s="125"/>
      <c r="V21" s="125"/>
      <c r="W21" s="125"/>
      <c r="X21" s="125"/>
      <c r="Y21" s="125"/>
      <c r="Z21" s="127"/>
    </row>
    <row r="22" spans="1:26" ht="12" customHeight="1" x14ac:dyDescent="0.3">
      <c r="A22" s="192" t="s">
        <v>39</v>
      </c>
      <c r="B22" s="190" t="s">
        <v>50</v>
      </c>
      <c r="C22" s="26">
        <v>1163751.79</v>
      </c>
      <c r="D22" s="26">
        <v>1205052.53</v>
      </c>
      <c r="E22" s="26">
        <v>1201863.6299999999</v>
      </c>
      <c r="F22" s="26">
        <v>1944765.86</v>
      </c>
      <c r="G22" s="26">
        <v>1867560.16</v>
      </c>
      <c r="H22" s="26">
        <v>1777808.55</v>
      </c>
      <c r="I22" s="26">
        <v>1853528.05</v>
      </c>
      <c r="J22" s="26">
        <v>1664132.31</v>
      </c>
      <c r="K22" s="26">
        <v>1871749.69</v>
      </c>
      <c r="L22" s="26">
        <v>1959368.68</v>
      </c>
      <c r="M22" s="26">
        <v>1844414.11</v>
      </c>
      <c r="N22" s="26">
        <v>1934543.95</v>
      </c>
      <c r="O22" s="4"/>
      <c r="P22" s="81"/>
      <c r="Q22" s="81"/>
      <c r="R22" s="4"/>
      <c r="S22" s="4"/>
      <c r="T22" s="4"/>
      <c r="U22" s="4"/>
      <c r="V22" s="4"/>
      <c r="W22" s="4"/>
      <c r="X22" s="4"/>
      <c r="Y22" s="4"/>
      <c r="Z22" s="30"/>
    </row>
    <row r="23" spans="1:26" ht="12" customHeight="1" x14ac:dyDescent="0.3">
      <c r="A23" s="188"/>
      <c r="B23" s="189" t="s">
        <v>72</v>
      </c>
      <c r="C23" s="26">
        <v>0</v>
      </c>
      <c r="D23" s="26">
        <v>0</v>
      </c>
      <c r="E23" s="26">
        <v>2000000</v>
      </c>
      <c r="F23" s="26">
        <v>0</v>
      </c>
      <c r="G23" s="26">
        <v>0</v>
      </c>
      <c r="H23" s="26">
        <v>0</v>
      </c>
      <c r="I23" s="26">
        <v>0</v>
      </c>
      <c r="J23" s="26">
        <v>0</v>
      </c>
      <c r="K23" s="26">
        <v>0</v>
      </c>
      <c r="L23" s="26">
        <v>0</v>
      </c>
      <c r="M23" s="26">
        <v>0</v>
      </c>
      <c r="N23" s="26">
        <v>0</v>
      </c>
      <c r="O23" s="81"/>
      <c r="P23" s="81"/>
      <c r="Q23" s="81"/>
      <c r="R23" s="4"/>
      <c r="S23" s="4"/>
      <c r="T23" s="4"/>
      <c r="U23" s="4"/>
      <c r="V23" s="4"/>
      <c r="W23" s="4"/>
      <c r="X23" s="4"/>
      <c r="Y23" s="4"/>
      <c r="Z23" s="30"/>
    </row>
    <row r="24" spans="1:26" ht="12" customHeight="1" x14ac:dyDescent="0.3">
      <c r="A24" s="188"/>
      <c r="B24" s="190" t="s">
        <v>51</v>
      </c>
      <c r="C24" s="26">
        <v>1702274.92</v>
      </c>
      <c r="D24" s="26">
        <v>1683992.33</v>
      </c>
      <c r="E24" s="26">
        <v>1739769.62</v>
      </c>
      <c r="F24" s="26">
        <v>1700166.42</v>
      </c>
      <c r="G24" s="26">
        <v>1517831.22</v>
      </c>
      <c r="H24" s="26">
        <v>1513406.8</v>
      </c>
      <c r="I24" s="26">
        <v>1513230.89</v>
      </c>
      <c r="J24" s="26">
        <v>1497036.87</v>
      </c>
      <c r="K24" s="26">
        <v>1544204.74</v>
      </c>
      <c r="L24" s="26">
        <v>1518397.84</v>
      </c>
      <c r="M24" s="26">
        <v>1510242.96</v>
      </c>
      <c r="N24" s="26">
        <v>1942252.78</v>
      </c>
      <c r="O24" s="4"/>
      <c r="P24" s="81"/>
      <c r="Q24" s="81"/>
      <c r="R24" s="4"/>
      <c r="S24" s="4"/>
      <c r="T24" s="4"/>
      <c r="U24" s="4"/>
      <c r="V24" s="4"/>
      <c r="W24" s="4"/>
      <c r="X24" s="4"/>
      <c r="Y24" s="4"/>
      <c r="Z24" s="30"/>
    </row>
    <row r="25" spans="1:26" ht="12" customHeight="1" x14ac:dyDescent="0.3">
      <c r="A25" s="192"/>
      <c r="B25" s="189" t="s">
        <v>52</v>
      </c>
      <c r="C25" s="26">
        <v>4920</v>
      </c>
      <c r="D25" s="26">
        <v>4920</v>
      </c>
      <c r="E25" s="26">
        <v>4920</v>
      </c>
      <c r="F25" s="26">
        <v>4920</v>
      </c>
      <c r="G25" s="26">
        <v>4920</v>
      </c>
      <c r="H25" s="26">
        <v>4920</v>
      </c>
      <c r="I25" s="26">
        <v>4920</v>
      </c>
      <c r="J25" s="26">
        <v>324920</v>
      </c>
      <c r="K25" s="26">
        <v>4920</v>
      </c>
      <c r="L25" s="26">
        <v>4920</v>
      </c>
      <c r="M25" s="26">
        <v>4920</v>
      </c>
      <c r="N25" s="26">
        <v>4920</v>
      </c>
      <c r="O25" s="4"/>
      <c r="P25" s="81"/>
      <c r="Q25" s="81"/>
      <c r="R25" s="4"/>
      <c r="S25" s="4"/>
      <c r="T25" s="4"/>
      <c r="U25" s="4"/>
      <c r="V25" s="4"/>
      <c r="W25" s="4"/>
      <c r="X25" s="4"/>
      <c r="Y25" s="4"/>
      <c r="Z25" s="30"/>
    </row>
    <row r="26" spans="1:26" ht="12" customHeight="1" x14ac:dyDescent="0.3">
      <c r="A26" s="192"/>
      <c r="B26" s="190" t="s">
        <v>48</v>
      </c>
      <c r="C26" s="26">
        <v>2870946.71</v>
      </c>
      <c r="D26" s="26">
        <v>2893964.8600000003</v>
      </c>
      <c r="E26" s="26">
        <v>4946553.25</v>
      </c>
      <c r="F26" s="26">
        <v>3649852.2800000003</v>
      </c>
      <c r="G26" s="26">
        <v>3390311.38</v>
      </c>
      <c r="H26" s="26">
        <v>3296135.35</v>
      </c>
      <c r="I26" s="26">
        <v>3371678.94</v>
      </c>
      <c r="J26" s="26">
        <v>3486089.18</v>
      </c>
      <c r="K26" s="26">
        <v>3420874.4299999997</v>
      </c>
      <c r="L26" s="26">
        <v>3482686.52</v>
      </c>
      <c r="M26" s="26">
        <v>3359577.0700000003</v>
      </c>
      <c r="N26" s="26">
        <v>3881716.73</v>
      </c>
      <c r="O26" s="4"/>
      <c r="P26" s="81"/>
      <c r="Q26" s="81"/>
      <c r="R26" s="4"/>
      <c r="S26" s="4"/>
      <c r="T26" s="4"/>
      <c r="U26" s="4"/>
      <c r="V26" s="4"/>
      <c r="W26" s="4"/>
      <c r="X26" s="4"/>
      <c r="Y26" s="4"/>
      <c r="Z26" s="30"/>
    </row>
    <row r="27" spans="1:26" ht="12" customHeight="1" x14ac:dyDescent="0.3">
      <c r="A27" s="192"/>
      <c r="B27" s="190"/>
      <c r="C27" s="26"/>
      <c r="D27" s="26"/>
      <c r="E27" s="26"/>
      <c r="F27" s="26"/>
      <c r="G27" s="26"/>
      <c r="H27" s="26"/>
      <c r="I27" s="26"/>
      <c r="J27" s="26"/>
      <c r="K27" s="26"/>
      <c r="L27" s="26"/>
      <c r="M27" s="26"/>
      <c r="N27" s="26"/>
      <c r="O27" s="4"/>
      <c r="P27" s="81"/>
      <c r="Q27" s="81"/>
      <c r="R27" s="4"/>
      <c r="S27" s="4"/>
      <c r="T27" s="4"/>
      <c r="U27" s="4"/>
      <c r="V27" s="4"/>
      <c r="W27" s="4"/>
      <c r="X27" s="4"/>
      <c r="Y27" s="4"/>
      <c r="Z27" s="30"/>
    </row>
    <row r="28" spans="1:26" ht="12" customHeight="1" x14ac:dyDescent="0.3">
      <c r="A28" s="192" t="s">
        <v>58</v>
      </c>
      <c r="B28" s="189" t="s">
        <v>50</v>
      </c>
      <c r="C28" s="26">
        <v>5664147.5</v>
      </c>
      <c r="D28" s="26">
        <v>5902636.3799999999</v>
      </c>
      <c r="E28" s="26">
        <v>4823114.5999999996</v>
      </c>
      <c r="F28" s="26">
        <v>4430305.0599999996</v>
      </c>
      <c r="G28" s="26">
        <v>4282143.8099999996</v>
      </c>
      <c r="H28" s="26">
        <v>5743215.29</v>
      </c>
      <c r="I28" s="26">
        <v>4842126.8600000003</v>
      </c>
      <c r="J28" s="26">
        <v>5112540.46</v>
      </c>
      <c r="K28" s="26">
        <v>5570254.9000000004</v>
      </c>
      <c r="L28" s="26">
        <v>5408179.1699999999</v>
      </c>
      <c r="M28" s="26">
        <v>5525259.2800000003</v>
      </c>
      <c r="N28" s="26">
        <v>5914799.1500000004</v>
      </c>
      <c r="O28" s="4"/>
      <c r="P28" s="81"/>
      <c r="Q28" s="81"/>
      <c r="R28" s="4"/>
      <c r="S28" s="4"/>
      <c r="T28" s="4"/>
      <c r="U28" s="4"/>
      <c r="V28" s="4"/>
      <c r="W28" s="4"/>
      <c r="X28" s="4"/>
      <c r="Y28" s="4"/>
      <c r="Z28" s="30"/>
    </row>
    <row r="29" spans="1:26" ht="12" customHeight="1" x14ac:dyDescent="0.3">
      <c r="A29" s="192"/>
      <c r="B29" s="190" t="s">
        <v>72</v>
      </c>
      <c r="C29" s="26">
        <v>775958.73</v>
      </c>
      <c r="D29" s="26">
        <v>773964.63</v>
      </c>
      <c r="E29" s="26">
        <v>6182094.2000000002</v>
      </c>
      <c r="F29" s="26">
        <v>8644420.9199999999</v>
      </c>
      <c r="G29" s="26">
        <v>8539649.3200000003</v>
      </c>
      <c r="H29" s="26">
        <v>1057461.83</v>
      </c>
      <c r="I29" s="26">
        <v>0</v>
      </c>
      <c r="J29" s="26">
        <v>0</v>
      </c>
      <c r="K29" s="26">
        <v>0</v>
      </c>
      <c r="L29" s="26">
        <v>0</v>
      </c>
      <c r="M29" s="26">
        <v>186344.09</v>
      </c>
      <c r="N29" s="26">
        <v>1460568.46</v>
      </c>
      <c r="O29" s="4"/>
      <c r="P29" s="81"/>
      <c r="Q29" s="81"/>
      <c r="R29" s="4"/>
      <c r="S29" s="4"/>
      <c r="T29" s="4"/>
      <c r="U29" s="4"/>
      <c r="V29" s="4"/>
      <c r="W29" s="4"/>
      <c r="X29" s="4"/>
      <c r="Y29" s="4"/>
      <c r="Z29" s="30"/>
    </row>
    <row r="30" spans="1:26" ht="12" customHeight="1" x14ac:dyDescent="0.3">
      <c r="A30" s="188"/>
      <c r="B30" s="189" t="s">
        <v>51</v>
      </c>
      <c r="C30" s="26">
        <v>3429296.78</v>
      </c>
      <c r="D30" s="26">
        <v>3552180.83</v>
      </c>
      <c r="E30" s="26">
        <v>3543279.36</v>
      </c>
      <c r="F30" s="26">
        <v>4555466.68</v>
      </c>
      <c r="G30" s="26">
        <v>3500779.36</v>
      </c>
      <c r="H30" s="26">
        <v>4575466.68</v>
      </c>
      <c r="I30" s="26">
        <v>3605466.68</v>
      </c>
      <c r="J30" s="26">
        <v>3386393.77</v>
      </c>
      <c r="K30" s="26">
        <v>4689043.8600000003</v>
      </c>
      <c r="L30" s="26">
        <v>4534160.49</v>
      </c>
      <c r="M30" s="26">
        <v>4608043.8600000003</v>
      </c>
      <c r="N30" s="26">
        <v>4554160.49</v>
      </c>
      <c r="O30" s="4"/>
      <c r="P30" s="81"/>
      <c r="Q30" s="81"/>
      <c r="R30" s="4"/>
      <c r="S30" s="4"/>
      <c r="T30" s="4"/>
      <c r="U30" s="4"/>
      <c r="V30" s="4"/>
      <c r="W30" s="4"/>
      <c r="X30" s="4"/>
      <c r="Y30" s="4"/>
      <c r="Z30" s="30"/>
    </row>
    <row r="31" spans="1:26" ht="12" customHeight="1" x14ac:dyDescent="0.3">
      <c r="A31" s="192"/>
      <c r="B31" s="190" t="s">
        <v>52</v>
      </c>
      <c r="C31" s="26">
        <v>286639.74</v>
      </c>
      <c r="D31" s="26">
        <v>279149.92</v>
      </c>
      <c r="E31" s="26">
        <v>327965.09999999998</v>
      </c>
      <c r="F31" s="26">
        <v>283743.65999999997</v>
      </c>
      <c r="G31" s="26">
        <v>279756.18</v>
      </c>
      <c r="H31" s="26">
        <v>340444.11</v>
      </c>
      <c r="I31" s="26">
        <v>290069.11</v>
      </c>
      <c r="J31" s="26">
        <v>270919.78000000003</v>
      </c>
      <c r="K31" s="26">
        <v>305647.25</v>
      </c>
      <c r="L31" s="26">
        <v>279929.87</v>
      </c>
      <c r="M31" s="26">
        <v>288621.32</v>
      </c>
      <c r="N31" s="26">
        <v>299979.45</v>
      </c>
      <c r="O31" s="4"/>
      <c r="P31" s="4"/>
      <c r="Q31" s="81"/>
      <c r="R31" s="4"/>
      <c r="S31" s="4"/>
      <c r="T31" s="4"/>
      <c r="U31" s="4"/>
      <c r="V31" s="4"/>
      <c r="W31" s="4"/>
      <c r="X31" s="4"/>
      <c r="Y31" s="4"/>
      <c r="Z31" s="30"/>
    </row>
    <row r="32" spans="1:26" ht="12" customHeight="1" x14ac:dyDescent="0.3">
      <c r="A32" s="192"/>
      <c r="B32" s="190" t="s">
        <v>48</v>
      </c>
      <c r="C32" s="26">
        <v>10156042.75</v>
      </c>
      <c r="D32" s="26">
        <v>10507931.76</v>
      </c>
      <c r="E32" s="26">
        <v>14876453.26</v>
      </c>
      <c r="F32" s="26">
        <v>17913936.32</v>
      </c>
      <c r="G32" s="26">
        <v>16602328.669999998</v>
      </c>
      <c r="H32" s="26">
        <v>11716587.91</v>
      </c>
      <c r="I32" s="26">
        <v>8737662.6500000004</v>
      </c>
      <c r="J32" s="26">
        <v>8769854.0099999998</v>
      </c>
      <c r="K32" s="26">
        <v>10564946.010000002</v>
      </c>
      <c r="L32" s="26">
        <v>10222269.529999999</v>
      </c>
      <c r="M32" s="26">
        <v>10608268.550000001</v>
      </c>
      <c r="N32" s="26">
        <v>12229507.550000001</v>
      </c>
      <c r="O32" s="4"/>
      <c r="P32" s="81"/>
      <c r="Q32" s="81"/>
      <c r="R32" s="4"/>
      <c r="S32" s="4"/>
      <c r="T32" s="4"/>
      <c r="U32" s="4"/>
      <c r="V32" s="4"/>
      <c r="W32" s="4"/>
      <c r="X32" s="4"/>
      <c r="Y32" s="4"/>
      <c r="Z32" s="30"/>
    </row>
    <row r="33" spans="1:26" ht="12" customHeight="1" x14ac:dyDescent="0.3">
      <c r="A33" s="192"/>
      <c r="B33" s="190"/>
      <c r="C33" s="26"/>
      <c r="D33" s="26"/>
      <c r="E33" s="26"/>
      <c r="F33" s="26"/>
      <c r="G33" s="26"/>
      <c r="H33" s="26"/>
      <c r="I33" s="26"/>
      <c r="J33" s="26"/>
      <c r="K33" s="26"/>
      <c r="L33" s="26"/>
      <c r="M33" s="26"/>
      <c r="N33" s="26"/>
      <c r="O33" s="4"/>
      <c r="P33" s="81"/>
      <c r="Q33" s="81"/>
      <c r="R33" s="4"/>
      <c r="S33" s="4"/>
      <c r="T33" s="4"/>
      <c r="U33" s="4"/>
      <c r="V33" s="4"/>
      <c r="W33" s="4"/>
      <c r="X33" s="4"/>
      <c r="Y33" s="4"/>
      <c r="Z33" s="30"/>
    </row>
    <row r="34" spans="1:26" ht="12" customHeight="1" x14ac:dyDescent="0.3">
      <c r="A34" s="192" t="s">
        <v>84</v>
      </c>
      <c r="B34" s="189" t="s">
        <v>50</v>
      </c>
      <c r="C34" s="26">
        <v>1691621.28</v>
      </c>
      <c r="D34" s="26">
        <v>2019945.56</v>
      </c>
      <c r="E34" s="26">
        <v>1170171.69</v>
      </c>
      <c r="F34" s="26">
        <v>1750021.69</v>
      </c>
      <c r="G34" s="26">
        <v>1978695.97</v>
      </c>
      <c r="H34" s="26">
        <v>717371.69</v>
      </c>
      <c r="I34" s="26">
        <v>1684365.86</v>
      </c>
      <c r="J34" s="26">
        <v>1686994.49</v>
      </c>
      <c r="K34" s="26">
        <v>1118740.6000000001</v>
      </c>
      <c r="L34" s="26">
        <v>1716859.25</v>
      </c>
      <c r="M34" s="26">
        <v>1676759.25</v>
      </c>
      <c r="N34" s="26">
        <v>1977919.89</v>
      </c>
      <c r="O34" s="4"/>
      <c r="P34" s="4"/>
      <c r="Q34" s="4"/>
      <c r="R34" s="4"/>
      <c r="S34" s="4"/>
      <c r="T34" s="4"/>
      <c r="U34" s="4"/>
      <c r="V34" s="4"/>
      <c r="W34" s="4"/>
      <c r="X34" s="4"/>
      <c r="Y34" s="4"/>
      <c r="Z34" s="30"/>
    </row>
    <row r="35" spans="1:26" ht="12" customHeight="1" x14ac:dyDescent="0.3">
      <c r="A35" s="188"/>
      <c r="B35" s="190" t="s">
        <v>72</v>
      </c>
      <c r="C35" s="26">
        <v>1352393.2</v>
      </c>
      <c r="D35" s="26">
        <v>1520000</v>
      </c>
      <c r="E35" s="26">
        <v>1458448.41</v>
      </c>
      <c r="F35" s="26">
        <v>0</v>
      </c>
      <c r="G35" s="26">
        <v>2318549.4</v>
      </c>
      <c r="H35" s="26">
        <v>0</v>
      </c>
      <c r="I35" s="26">
        <v>542440</v>
      </c>
      <c r="J35" s="26">
        <v>80000</v>
      </c>
      <c r="K35" s="26">
        <v>80000</v>
      </c>
      <c r="L35" s="26">
        <v>1864767.76</v>
      </c>
      <c r="M35" s="26">
        <v>745022.79</v>
      </c>
      <c r="N35" s="26">
        <v>1320000</v>
      </c>
      <c r="O35" s="4"/>
      <c r="P35" s="4"/>
      <c r="Q35" s="4"/>
      <c r="R35" s="4"/>
      <c r="S35" s="4"/>
      <c r="T35" s="4"/>
      <c r="U35" s="4"/>
      <c r="V35" s="4"/>
      <c r="W35" s="4"/>
      <c r="X35" s="4"/>
      <c r="Y35" s="4"/>
      <c r="Z35" s="30"/>
    </row>
    <row r="36" spans="1:26" ht="12" customHeight="1" x14ac:dyDescent="0.3">
      <c r="A36" s="192"/>
      <c r="B36" s="189" t="s">
        <v>51</v>
      </c>
      <c r="C36" s="26">
        <v>2092939.36</v>
      </c>
      <c r="D36" s="26">
        <v>1064675.96</v>
      </c>
      <c r="E36" s="26">
        <v>1872555.37</v>
      </c>
      <c r="F36" s="26">
        <v>1061309.17</v>
      </c>
      <c r="G36" s="26">
        <v>1845898.24</v>
      </c>
      <c r="H36" s="26">
        <v>1064575.6299999999</v>
      </c>
      <c r="I36" s="26">
        <v>1060058.96</v>
      </c>
      <c r="J36" s="26">
        <v>990415.33</v>
      </c>
      <c r="K36" s="26">
        <v>1077448.42</v>
      </c>
      <c r="L36" s="26">
        <v>843418.54</v>
      </c>
      <c r="M36" s="26">
        <v>1994622.83</v>
      </c>
      <c r="N36" s="26">
        <v>1045604.04</v>
      </c>
      <c r="O36" s="4"/>
      <c r="P36" s="4"/>
      <c r="Q36" s="4"/>
      <c r="R36" s="4"/>
      <c r="S36" s="4"/>
      <c r="T36" s="4"/>
      <c r="U36" s="4"/>
      <c r="V36" s="4"/>
      <c r="W36" s="4"/>
      <c r="X36" s="4"/>
      <c r="Y36" s="4"/>
      <c r="Z36" s="30"/>
    </row>
    <row r="37" spans="1:26" ht="12" customHeight="1" x14ac:dyDescent="0.3">
      <c r="A37" s="192"/>
      <c r="B37" s="190" t="s">
        <v>52</v>
      </c>
      <c r="C37" s="26">
        <v>169291.3</v>
      </c>
      <c r="D37" s="26">
        <v>169291.3</v>
      </c>
      <c r="E37" s="26">
        <v>196658.26</v>
      </c>
      <c r="F37" s="26">
        <v>171381.84</v>
      </c>
      <c r="G37" s="26">
        <v>168636.99</v>
      </c>
      <c r="H37" s="26">
        <v>243551.84</v>
      </c>
      <c r="I37" s="26">
        <v>170751.84</v>
      </c>
      <c r="J37" s="26">
        <v>126594.06</v>
      </c>
      <c r="K37" s="26">
        <v>132322.37</v>
      </c>
      <c r="L37" s="26">
        <v>130202.93</v>
      </c>
      <c r="M37" s="26">
        <v>132322.37</v>
      </c>
      <c r="N37" s="26">
        <v>200832.93</v>
      </c>
      <c r="O37" s="4"/>
      <c r="P37" s="4"/>
      <c r="Q37" s="4"/>
      <c r="R37" s="4"/>
      <c r="S37" s="4"/>
      <c r="T37" s="4"/>
      <c r="U37" s="4"/>
      <c r="V37" s="4"/>
      <c r="W37" s="4"/>
      <c r="X37" s="4"/>
      <c r="Y37" s="4"/>
      <c r="Z37" s="30"/>
    </row>
    <row r="38" spans="1:26" ht="12" customHeight="1" x14ac:dyDescent="0.3">
      <c r="A38" s="188"/>
      <c r="B38" s="189" t="s">
        <v>48</v>
      </c>
      <c r="C38" s="26">
        <v>5306245.1399999997</v>
      </c>
      <c r="D38" s="26">
        <v>4773912.8199999994</v>
      </c>
      <c r="E38" s="26">
        <v>4697833.7299999995</v>
      </c>
      <c r="F38" s="26">
        <v>2982712.6999999997</v>
      </c>
      <c r="G38" s="26">
        <v>6311780.6000000006</v>
      </c>
      <c r="H38" s="26">
        <v>2025499.16</v>
      </c>
      <c r="I38" s="26">
        <v>3457616.66</v>
      </c>
      <c r="J38" s="26">
        <v>2884003.88</v>
      </c>
      <c r="K38" s="26">
        <v>2408511.39</v>
      </c>
      <c r="L38" s="26">
        <v>4555248.4799999995</v>
      </c>
      <c r="M38" s="26">
        <v>4548727.24</v>
      </c>
      <c r="N38" s="26">
        <v>4544356.8599999994</v>
      </c>
      <c r="O38" s="4"/>
      <c r="P38" s="4"/>
      <c r="Q38" s="4"/>
      <c r="R38" s="4"/>
      <c r="S38" s="4"/>
      <c r="T38" s="4"/>
      <c r="U38" s="4"/>
      <c r="V38" s="4"/>
      <c r="W38" s="4"/>
      <c r="X38" s="4"/>
      <c r="Y38" s="4"/>
      <c r="Z38" s="30"/>
    </row>
    <row r="39" spans="1:26" ht="12" customHeight="1" x14ac:dyDescent="0.3">
      <c r="A39" s="209"/>
      <c r="B39" s="124"/>
      <c r="C39" s="35"/>
      <c r="D39" s="35"/>
      <c r="E39" s="35"/>
      <c r="F39" s="35"/>
      <c r="G39" s="35"/>
      <c r="H39" s="35"/>
      <c r="I39" s="35"/>
      <c r="J39" s="35"/>
      <c r="K39" s="35"/>
      <c r="L39" s="35"/>
      <c r="M39" s="35"/>
      <c r="N39" s="35"/>
      <c r="O39" s="4"/>
      <c r="P39" s="4"/>
      <c r="Q39" s="4"/>
      <c r="R39" s="4"/>
      <c r="S39" s="4"/>
      <c r="T39" s="4"/>
      <c r="U39" s="4"/>
      <c r="V39" s="4"/>
      <c r="W39" s="4"/>
      <c r="X39" s="4"/>
      <c r="Y39" s="4"/>
      <c r="Z39" s="30"/>
    </row>
    <row r="40" spans="1:26" ht="24.75" customHeight="1" x14ac:dyDescent="0.3">
      <c r="A40" s="171"/>
      <c r="B40" s="210"/>
      <c r="C40" s="184">
        <v>41456</v>
      </c>
      <c r="D40" s="184">
        <v>41487</v>
      </c>
      <c r="E40" s="184">
        <v>41518</v>
      </c>
      <c r="F40" s="184">
        <v>41548</v>
      </c>
      <c r="G40" s="184">
        <v>41579</v>
      </c>
      <c r="H40" s="184">
        <v>41609</v>
      </c>
      <c r="I40" s="184">
        <v>41640</v>
      </c>
      <c r="J40" s="184">
        <v>41671</v>
      </c>
      <c r="K40" s="184">
        <v>41699</v>
      </c>
      <c r="L40" s="184">
        <v>41730</v>
      </c>
      <c r="M40" s="184">
        <v>41760</v>
      </c>
      <c r="N40" s="184">
        <v>41791</v>
      </c>
      <c r="O40" s="125"/>
      <c r="P40" s="125"/>
      <c r="Q40" s="125"/>
      <c r="R40" s="125"/>
      <c r="S40" s="125"/>
      <c r="T40" s="125"/>
      <c r="U40" s="125"/>
      <c r="V40" s="125"/>
      <c r="W40" s="125"/>
      <c r="X40" s="125"/>
      <c r="Y40" s="125"/>
      <c r="Z40" s="127"/>
    </row>
    <row r="41" spans="1:26" ht="24.75" customHeight="1" x14ac:dyDescent="0.3">
      <c r="A41" s="171"/>
      <c r="B41" s="210"/>
      <c r="C41" s="185" t="s">
        <v>25</v>
      </c>
      <c r="D41" s="186" t="s">
        <v>26</v>
      </c>
      <c r="E41" s="187" t="s">
        <v>28</v>
      </c>
      <c r="F41" s="187" t="s">
        <v>29</v>
      </c>
      <c r="G41" s="187" t="s">
        <v>30</v>
      </c>
      <c r="H41" s="187" t="s">
        <v>31</v>
      </c>
      <c r="I41" s="187" t="s">
        <v>32</v>
      </c>
      <c r="J41" s="187" t="s">
        <v>33</v>
      </c>
      <c r="K41" s="187" t="s">
        <v>34</v>
      </c>
      <c r="L41" s="187" t="s">
        <v>35</v>
      </c>
      <c r="M41" s="187" t="s">
        <v>36</v>
      </c>
      <c r="N41" s="187" t="s">
        <v>37</v>
      </c>
      <c r="O41" s="125"/>
      <c r="P41" s="125"/>
      <c r="Q41" s="125"/>
      <c r="R41" s="125"/>
      <c r="S41" s="125"/>
      <c r="T41" s="125"/>
      <c r="U41" s="125"/>
      <c r="V41" s="125"/>
      <c r="W41" s="125"/>
      <c r="X41" s="125"/>
      <c r="Y41" s="125"/>
      <c r="Z41" s="127"/>
    </row>
    <row r="42" spans="1:26" ht="12" customHeight="1" x14ac:dyDescent="0.3">
      <c r="A42" s="211" t="s">
        <v>161</v>
      </c>
      <c r="B42" s="189" t="s">
        <v>50</v>
      </c>
      <c r="C42" s="26">
        <f>SUMIFS(C$22:C$38,$B$22:$B$38,$B42)</f>
        <v>8519520.5700000003</v>
      </c>
      <c r="D42" s="26">
        <v>9127634.4700000007</v>
      </c>
      <c r="E42" s="26">
        <v>7195149.9199999999</v>
      </c>
      <c r="F42" s="26">
        <v>8125092.6099999994</v>
      </c>
      <c r="G42" s="26">
        <v>8128399.9399999995</v>
      </c>
      <c r="H42" s="26">
        <v>8238395.5299999993</v>
      </c>
      <c r="I42" s="26">
        <v>8380020.7700000005</v>
      </c>
      <c r="J42" s="26">
        <v>8463667.2599999998</v>
      </c>
      <c r="K42" s="26">
        <v>8560745.1899999995</v>
      </c>
      <c r="L42" s="26">
        <v>9084407.0999999996</v>
      </c>
      <c r="M42" s="26">
        <v>9046432.6400000006</v>
      </c>
      <c r="N42" s="26">
        <v>9827262.9900000002</v>
      </c>
      <c r="O42" s="4"/>
      <c r="P42" s="4"/>
      <c r="Q42" s="4"/>
      <c r="R42" s="4"/>
      <c r="S42" s="4"/>
      <c r="T42" s="4"/>
      <c r="U42" s="4"/>
      <c r="V42" s="4"/>
      <c r="W42" s="4"/>
      <c r="X42" s="4"/>
      <c r="Y42" s="4"/>
      <c r="Z42" s="30"/>
    </row>
    <row r="43" spans="1:26" ht="12" customHeight="1" x14ac:dyDescent="0.3">
      <c r="A43" s="209"/>
      <c r="B43" s="189" t="s">
        <v>72</v>
      </c>
      <c r="C43" s="26">
        <f>SUMIFS($C$22:$C$38,$B$22:$B$38,$B43)</f>
        <v>2128351.9299999997</v>
      </c>
      <c r="D43" s="26">
        <v>2293964.63</v>
      </c>
      <c r="E43" s="26">
        <v>9640542.6099999994</v>
      </c>
      <c r="F43" s="26">
        <v>8644420.9199999999</v>
      </c>
      <c r="G43" s="26">
        <v>10858198.720000001</v>
      </c>
      <c r="H43" s="26">
        <v>1057461.83</v>
      </c>
      <c r="I43" s="26">
        <v>542440</v>
      </c>
      <c r="J43" s="26">
        <v>80000</v>
      </c>
      <c r="K43" s="26">
        <v>80000</v>
      </c>
      <c r="L43" s="26">
        <v>1864767.76</v>
      </c>
      <c r="M43" s="26">
        <v>931366.88</v>
      </c>
      <c r="N43" s="26">
        <v>2780568.46</v>
      </c>
      <c r="O43" s="4"/>
      <c r="P43" s="4"/>
      <c r="Q43" s="4"/>
      <c r="R43" s="4"/>
      <c r="S43" s="4"/>
      <c r="T43" s="4"/>
      <c r="U43" s="4"/>
      <c r="V43" s="4"/>
      <c r="W43" s="4"/>
      <c r="X43" s="4"/>
      <c r="Y43" s="4"/>
      <c r="Z43" s="30"/>
    </row>
    <row r="44" spans="1:26" ht="12" customHeight="1" x14ac:dyDescent="0.3">
      <c r="A44" s="209"/>
      <c r="B44" s="189" t="s">
        <v>51</v>
      </c>
      <c r="C44" s="26">
        <f>SUMIFS($C$22:$C$38,$B$22:$B$38,$B44)</f>
        <v>7224511.0599999996</v>
      </c>
      <c r="D44" s="26">
        <v>6300849.1200000001</v>
      </c>
      <c r="E44" s="26">
        <v>7155604.3500000006</v>
      </c>
      <c r="F44" s="26">
        <v>7316942.2699999996</v>
      </c>
      <c r="G44" s="26">
        <v>6864508.8200000003</v>
      </c>
      <c r="H44" s="26">
        <v>7153449.1099999994</v>
      </c>
      <c r="I44" s="26">
        <v>6178756.5300000003</v>
      </c>
      <c r="J44" s="26">
        <v>5873845.9700000007</v>
      </c>
      <c r="K44" s="26">
        <v>7310697.0200000005</v>
      </c>
      <c r="L44" s="26">
        <v>6895976.8700000001</v>
      </c>
      <c r="M44" s="26">
        <v>8112909.6500000004</v>
      </c>
      <c r="N44" s="26">
        <v>7542017.3100000005</v>
      </c>
      <c r="O44" s="4"/>
      <c r="P44" s="4"/>
      <c r="Q44" s="4"/>
      <c r="R44" s="4"/>
      <c r="S44" s="4"/>
      <c r="T44" s="4"/>
      <c r="U44" s="4"/>
      <c r="V44" s="4"/>
      <c r="W44" s="4"/>
      <c r="X44" s="4"/>
      <c r="Y44" s="4"/>
      <c r="Z44" s="30"/>
    </row>
    <row r="45" spans="1:26" ht="12" customHeight="1" x14ac:dyDescent="0.3">
      <c r="A45" s="209"/>
      <c r="B45" s="189" t="s">
        <v>52</v>
      </c>
      <c r="C45" s="26">
        <f>SUMIFS($C$22:$C$38,$B$22:$B$38,$B45)</f>
        <v>460851.04</v>
      </c>
      <c r="D45" s="26">
        <v>453361.22</v>
      </c>
      <c r="E45" s="26">
        <v>529543.36</v>
      </c>
      <c r="F45" s="26">
        <v>460045.5</v>
      </c>
      <c r="G45" s="26">
        <v>453313.17</v>
      </c>
      <c r="H45" s="26">
        <v>588915.94999999995</v>
      </c>
      <c r="I45" s="26">
        <v>465740.94999999995</v>
      </c>
      <c r="J45" s="26">
        <v>722433.84000000008</v>
      </c>
      <c r="K45" s="26">
        <v>442889.62</v>
      </c>
      <c r="L45" s="26">
        <v>415052.79999999999</v>
      </c>
      <c r="M45" s="26">
        <v>425863.69</v>
      </c>
      <c r="N45" s="26">
        <v>505732.38</v>
      </c>
      <c r="O45" s="4"/>
      <c r="P45" s="4"/>
      <c r="Q45" s="4"/>
      <c r="R45" s="4"/>
      <c r="S45" s="4"/>
      <c r="T45" s="4"/>
      <c r="U45" s="4"/>
      <c r="V45" s="4"/>
      <c r="W45" s="4"/>
      <c r="X45" s="4"/>
      <c r="Y45" s="4"/>
      <c r="Z45" s="30"/>
    </row>
    <row r="46" spans="1:26" ht="12" customHeight="1" x14ac:dyDescent="0.3">
      <c r="A46" s="209"/>
      <c r="B46" s="124"/>
      <c r="C46" s="35"/>
      <c r="D46" s="35"/>
      <c r="E46" s="35"/>
      <c r="F46" s="35"/>
      <c r="G46" s="35"/>
      <c r="H46" s="35"/>
      <c r="I46" s="35"/>
      <c r="J46" s="35"/>
      <c r="K46" s="35"/>
      <c r="L46" s="35"/>
      <c r="M46" s="35"/>
      <c r="N46" s="35"/>
      <c r="O46" s="4"/>
      <c r="P46" s="4"/>
      <c r="Q46" s="4"/>
      <c r="R46" s="4"/>
      <c r="S46" s="4"/>
      <c r="T46" s="4"/>
      <c r="U46" s="4"/>
      <c r="V46" s="4"/>
      <c r="W46" s="4"/>
      <c r="X46" s="4"/>
      <c r="Y46" s="4"/>
      <c r="Z46" s="30"/>
    </row>
    <row r="47" spans="1:26" ht="12" customHeight="1" x14ac:dyDescent="0.3">
      <c r="A47" s="209"/>
      <c r="B47" s="124"/>
      <c r="C47" s="35"/>
      <c r="D47" s="35"/>
      <c r="E47" s="35"/>
      <c r="F47" s="35"/>
      <c r="G47" s="35"/>
      <c r="H47" s="35"/>
      <c r="I47" s="35"/>
      <c r="J47" s="35"/>
      <c r="K47" s="35"/>
      <c r="L47" s="35"/>
      <c r="M47" s="35"/>
      <c r="N47" s="35"/>
      <c r="O47" s="4"/>
      <c r="P47" s="4"/>
      <c r="Q47" s="4"/>
      <c r="R47" s="4"/>
      <c r="S47" s="4"/>
      <c r="T47" s="4"/>
      <c r="U47" s="4"/>
      <c r="V47" s="4"/>
      <c r="W47" s="4"/>
      <c r="X47" s="4"/>
      <c r="Y47" s="4"/>
      <c r="Z47" s="30"/>
    </row>
    <row r="48" spans="1:26" ht="12" customHeight="1" x14ac:dyDescent="0.3">
      <c r="A48" s="209"/>
      <c r="B48" s="124"/>
      <c r="C48" s="35"/>
      <c r="D48" s="35"/>
      <c r="E48" s="35"/>
      <c r="F48" s="35"/>
      <c r="G48" s="35"/>
      <c r="H48" s="35"/>
      <c r="I48" s="35"/>
      <c r="J48" s="35"/>
      <c r="K48" s="35"/>
      <c r="L48" s="35"/>
      <c r="M48" s="35"/>
      <c r="N48" s="35"/>
      <c r="O48" s="4"/>
      <c r="P48" s="4"/>
      <c r="Q48" s="4"/>
      <c r="R48" s="4"/>
      <c r="S48" s="4"/>
      <c r="T48" s="4"/>
      <c r="U48" s="4"/>
      <c r="V48" s="4"/>
      <c r="W48" s="4"/>
      <c r="X48" s="4"/>
      <c r="Y48" s="4"/>
      <c r="Z48" s="30"/>
    </row>
    <row r="49" spans="1:26" ht="12" customHeight="1" x14ac:dyDescent="0.3">
      <c r="A49" s="209"/>
      <c r="B49" s="124"/>
      <c r="C49" s="35"/>
      <c r="D49" s="35"/>
      <c r="E49" s="35"/>
      <c r="F49" s="35"/>
      <c r="G49" s="35"/>
      <c r="H49" s="35"/>
      <c r="I49" s="35"/>
      <c r="J49" s="35"/>
      <c r="K49" s="35"/>
      <c r="L49" s="35"/>
      <c r="M49" s="35"/>
      <c r="N49" s="35"/>
      <c r="O49" s="4"/>
      <c r="P49" s="4"/>
      <c r="Q49" s="4"/>
      <c r="R49" s="4"/>
      <c r="S49" s="4"/>
      <c r="T49" s="4"/>
      <c r="U49" s="4"/>
      <c r="V49" s="4"/>
      <c r="W49" s="4"/>
      <c r="X49" s="4"/>
      <c r="Y49" s="4"/>
      <c r="Z49" s="30"/>
    </row>
    <row r="50" spans="1:26" ht="12" customHeight="1" x14ac:dyDescent="0.3">
      <c r="A50" s="209"/>
      <c r="B50" s="124"/>
      <c r="C50" s="35"/>
      <c r="D50" s="35"/>
      <c r="E50" s="35"/>
      <c r="F50" s="35"/>
      <c r="G50" s="35"/>
      <c r="H50" s="35"/>
      <c r="I50" s="35"/>
      <c r="J50" s="35"/>
      <c r="K50" s="35"/>
      <c r="L50" s="35"/>
      <c r="M50" s="35"/>
      <c r="N50" s="35"/>
      <c r="O50" s="4"/>
      <c r="P50" s="4"/>
      <c r="Q50" s="4"/>
      <c r="R50" s="4"/>
      <c r="S50" s="4"/>
      <c r="T50" s="4"/>
      <c r="U50" s="4"/>
      <c r="V50" s="4"/>
      <c r="W50" s="4"/>
      <c r="X50" s="4"/>
      <c r="Y50" s="4"/>
      <c r="Z50" s="30"/>
    </row>
    <row r="51" spans="1:26" ht="12" customHeight="1" x14ac:dyDescent="0.3">
      <c r="A51" s="209"/>
      <c r="B51" s="124"/>
      <c r="C51" s="35"/>
      <c r="D51" s="35"/>
      <c r="E51" s="35"/>
      <c r="F51" s="35"/>
      <c r="G51" s="35"/>
      <c r="H51" s="35"/>
      <c r="I51" s="35"/>
      <c r="J51" s="35"/>
      <c r="K51" s="35"/>
      <c r="L51" s="35"/>
      <c r="M51" s="35"/>
      <c r="N51" s="35"/>
      <c r="O51" s="4"/>
      <c r="P51" s="4"/>
      <c r="Q51" s="4"/>
      <c r="R51" s="4"/>
      <c r="S51" s="4"/>
      <c r="T51" s="4"/>
      <c r="U51" s="4"/>
      <c r="V51" s="4"/>
      <c r="W51" s="4"/>
      <c r="X51" s="4"/>
      <c r="Y51" s="4"/>
      <c r="Z51" s="30"/>
    </row>
    <row r="52" spans="1:26" ht="12" customHeight="1" x14ac:dyDescent="0.3">
      <c r="A52" s="209"/>
      <c r="B52" s="124"/>
      <c r="C52" s="35"/>
      <c r="D52" s="35"/>
      <c r="E52" s="35"/>
      <c r="F52" s="35"/>
      <c r="G52" s="35"/>
      <c r="H52" s="35"/>
      <c r="I52" s="35"/>
      <c r="J52" s="35"/>
      <c r="K52" s="35"/>
      <c r="L52" s="35"/>
      <c r="M52" s="35"/>
      <c r="N52" s="35"/>
      <c r="O52" s="4"/>
      <c r="P52" s="4"/>
      <c r="Q52" s="4"/>
      <c r="R52" s="4"/>
      <c r="S52" s="4"/>
      <c r="T52" s="4"/>
      <c r="U52" s="4"/>
      <c r="V52" s="4"/>
      <c r="W52" s="4"/>
      <c r="X52" s="4"/>
      <c r="Y52" s="4"/>
      <c r="Z52" s="30"/>
    </row>
    <row r="53" spans="1:26" ht="12" customHeight="1" x14ac:dyDescent="0.3">
      <c r="A53" s="209"/>
      <c r="B53" s="3"/>
      <c r="C53" s="3"/>
      <c r="D53" s="3"/>
      <c r="E53" s="3"/>
      <c r="F53" s="3"/>
      <c r="G53" s="3"/>
      <c r="H53" s="3"/>
      <c r="I53" s="3"/>
      <c r="J53" s="3"/>
      <c r="K53" s="3"/>
      <c r="L53" s="3"/>
      <c r="M53" s="3"/>
      <c r="N53" s="3"/>
      <c r="O53" s="4"/>
      <c r="P53" s="4"/>
      <c r="Q53" s="4"/>
      <c r="R53" s="4"/>
      <c r="S53" s="4"/>
      <c r="T53" s="4"/>
      <c r="U53" s="4"/>
      <c r="V53" s="4"/>
      <c r="W53" s="4"/>
      <c r="X53" s="4"/>
      <c r="Y53" s="4"/>
      <c r="Z53" s="30"/>
    </row>
    <row r="54" spans="1:26" ht="12" customHeight="1" x14ac:dyDescent="0.3">
      <c r="A54" s="209"/>
      <c r="B54" s="3"/>
      <c r="C54" s="3"/>
      <c r="D54" s="3"/>
      <c r="E54" s="3"/>
      <c r="F54" s="3"/>
      <c r="G54" s="3"/>
      <c r="H54" s="3"/>
      <c r="I54" s="3"/>
      <c r="J54" s="3"/>
      <c r="K54" s="3"/>
      <c r="L54" s="3"/>
      <c r="M54" s="3"/>
      <c r="N54" s="3"/>
      <c r="O54" s="4"/>
      <c r="P54" s="4"/>
      <c r="Q54" s="4"/>
      <c r="R54" s="4"/>
      <c r="S54" s="4"/>
      <c r="T54" s="4"/>
      <c r="U54" s="4"/>
      <c r="V54" s="4"/>
      <c r="W54" s="4"/>
      <c r="X54" s="4"/>
      <c r="Y54" s="4"/>
      <c r="Z54" s="30"/>
    </row>
    <row r="55" spans="1:26" ht="12" customHeight="1" x14ac:dyDescent="0.3">
      <c r="A55" s="209"/>
      <c r="B55" s="3"/>
      <c r="C55" s="3"/>
      <c r="D55" s="3"/>
      <c r="E55" s="3"/>
      <c r="F55" s="3"/>
      <c r="G55" s="3"/>
      <c r="H55" s="3"/>
      <c r="I55" s="3"/>
      <c r="J55" s="3"/>
      <c r="K55" s="3"/>
      <c r="L55" s="3"/>
      <c r="M55" s="3"/>
      <c r="N55" s="3"/>
      <c r="O55" s="4"/>
      <c r="P55" s="4"/>
      <c r="Q55" s="4"/>
      <c r="R55" s="4"/>
      <c r="S55" s="4"/>
      <c r="T55" s="4"/>
      <c r="U55" s="4"/>
      <c r="V55" s="4"/>
      <c r="W55" s="4"/>
      <c r="X55" s="4"/>
      <c r="Y55" s="4"/>
      <c r="Z55" s="30"/>
    </row>
    <row r="56" spans="1:26" ht="12" customHeight="1" x14ac:dyDescent="0.3">
      <c r="A56" s="124"/>
      <c r="B56" s="3"/>
      <c r="C56" s="3"/>
      <c r="D56" s="3"/>
      <c r="E56" s="3"/>
      <c r="F56" s="3"/>
      <c r="G56" s="3"/>
      <c r="H56" s="3"/>
      <c r="I56" s="3"/>
      <c r="J56" s="3"/>
      <c r="K56" s="3"/>
      <c r="L56" s="3"/>
      <c r="M56" s="3"/>
      <c r="N56" s="3"/>
      <c r="O56" s="4"/>
      <c r="P56" s="4"/>
      <c r="Q56" s="4"/>
      <c r="R56" s="4"/>
      <c r="S56" s="4"/>
      <c r="T56" s="4"/>
      <c r="U56" s="4"/>
      <c r="V56" s="4"/>
      <c r="W56" s="4"/>
      <c r="X56" s="4"/>
      <c r="Y56" s="4"/>
      <c r="Z56" s="30"/>
    </row>
    <row r="57" spans="1:26" ht="12" customHeight="1" x14ac:dyDescent="0.3">
      <c r="A57" s="209"/>
      <c r="B57" s="3"/>
      <c r="C57" s="3"/>
      <c r="D57" s="3"/>
      <c r="E57" s="3"/>
      <c r="F57" s="3"/>
      <c r="G57" s="3"/>
      <c r="H57" s="3"/>
      <c r="I57" s="3"/>
      <c r="J57" s="3"/>
      <c r="K57" s="3"/>
      <c r="L57" s="3"/>
      <c r="M57" s="3"/>
      <c r="N57" s="3"/>
      <c r="O57" s="4"/>
      <c r="P57" s="4"/>
      <c r="Q57" s="4"/>
      <c r="R57" s="4"/>
      <c r="S57" s="4"/>
      <c r="T57" s="4"/>
      <c r="U57" s="4"/>
      <c r="V57" s="4"/>
      <c r="W57" s="4"/>
      <c r="X57" s="4"/>
      <c r="Y57" s="4"/>
      <c r="Z57" s="30"/>
    </row>
    <row r="58" spans="1:26" ht="12" customHeight="1" x14ac:dyDescent="0.3">
      <c r="A58" s="209"/>
      <c r="B58" s="3"/>
      <c r="C58" s="3"/>
      <c r="D58" s="3"/>
      <c r="E58" s="3"/>
      <c r="F58" s="3"/>
      <c r="G58" s="3"/>
      <c r="H58" s="3"/>
      <c r="I58" s="3"/>
      <c r="J58" s="3"/>
      <c r="K58" s="3"/>
      <c r="L58" s="3"/>
      <c r="M58" s="3"/>
      <c r="N58" s="3"/>
      <c r="O58" s="4"/>
      <c r="P58" s="4"/>
      <c r="Q58" s="4"/>
      <c r="R58" s="4"/>
      <c r="S58" s="4"/>
      <c r="T58" s="4"/>
      <c r="U58" s="4"/>
      <c r="V58" s="4"/>
      <c r="W58" s="4"/>
      <c r="X58" s="4"/>
      <c r="Y58" s="4"/>
      <c r="Z58" s="30"/>
    </row>
    <row r="59" spans="1:26" ht="12" customHeight="1" x14ac:dyDescent="0.3">
      <c r="A59" s="209"/>
      <c r="B59" s="3"/>
      <c r="C59" s="3"/>
      <c r="D59" s="3"/>
      <c r="E59" s="3"/>
      <c r="F59" s="3"/>
      <c r="G59" s="3"/>
      <c r="H59" s="3"/>
      <c r="I59" s="3"/>
      <c r="J59" s="3"/>
      <c r="K59" s="3"/>
      <c r="L59" s="3"/>
      <c r="M59" s="3"/>
      <c r="N59" s="3"/>
      <c r="O59" s="4"/>
      <c r="P59" s="4"/>
      <c r="Q59" s="4"/>
      <c r="R59" s="4"/>
      <c r="S59" s="4"/>
      <c r="T59" s="4"/>
      <c r="U59" s="4"/>
      <c r="V59" s="4"/>
      <c r="W59" s="4"/>
      <c r="X59" s="4"/>
      <c r="Y59" s="4"/>
      <c r="Z59" s="30"/>
    </row>
    <row r="60" spans="1:26" ht="12" customHeight="1" x14ac:dyDescent="0.3">
      <c r="A60" s="209"/>
      <c r="B60" s="3"/>
      <c r="C60" s="3"/>
      <c r="D60" s="3"/>
      <c r="E60" s="3"/>
      <c r="F60" s="3"/>
      <c r="G60" s="3"/>
      <c r="H60" s="3"/>
      <c r="I60" s="3"/>
      <c r="J60" s="3"/>
      <c r="K60" s="3"/>
      <c r="L60" s="3"/>
      <c r="M60" s="3"/>
      <c r="N60" s="3"/>
      <c r="O60" s="4"/>
      <c r="P60" s="4"/>
      <c r="Q60" s="4"/>
      <c r="R60" s="4"/>
      <c r="S60" s="4"/>
      <c r="T60" s="4"/>
      <c r="U60" s="4"/>
      <c r="V60" s="4"/>
      <c r="W60" s="4"/>
      <c r="X60" s="4"/>
      <c r="Y60" s="4"/>
      <c r="Z60" s="30"/>
    </row>
    <row r="61" spans="1:26" ht="12" customHeight="1" x14ac:dyDescent="0.3">
      <c r="A61" s="209"/>
      <c r="B61" s="3"/>
      <c r="C61" s="3"/>
      <c r="D61" s="3"/>
      <c r="E61" s="3"/>
      <c r="F61" s="3"/>
      <c r="G61" s="3"/>
      <c r="H61" s="3"/>
      <c r="I61" s="3"/>
      <c r="J61" s="3"/>
      <c r="K61" s="3"/>
      <c r="L61" s="3"/>
      <c r="M61" s="3"/>
      <c r="N61" s="3"/>
      <c r="O61" s="4"/>
      <c r="P61" s="4"/>
      <c r="Q61" s="4"/>
      <c r="R61" s="4"/>
      <c r="S61" s="4"/>
      <c r="T61" s="4"/>
      <c r="U61" s="4"/>
      <c r="V61" s="4"/>
      <c r="W61" s="4"/>
      <c r="X61" s="4"/>
      <c r="Y61" s="4"/>
      <c r="Z61" s="30"/>
    </row>
    <row r="62" spans="1:26" ht="12" customHeight="1" x14ac:dyDescent="0.3">
      <c r="A62" s="209"/>
      <c r="B62" s="3"/>
      <c r="C62" s="3"/>
      <c r="D62" s="3"/>
      <c r="E62" s="3"/>
      <c r="F62" s="3"/>
      <c r="G62" s="3"/>
      <c r="H62" s="3"/>
      <c r="I62" s="3"/>
      <c r="J62" s="3"/>
      <c r="K62" s="3"/>
      <c r="L62" s="3"/>
      <c r="M62" s="3"/>
      <c r="N62" s="3"/>
      <c r="O62" s="4"/>
      <c r="P62" s="4"/>
      <c r="Q62" s="4"/>
      <c r="R62" s="4"/>
      <c r="S62" s="4"/>
      <c r="T62" s="4"/>
      <c r="U62" s="4"/>
      <c r="V62" s="4"/>
      <c r="W62" s="4"/>
      <c r="X62" s="4"/>
      <c r="Y62" s="4"/>
      <c r="Z62" s="30"/>
    </row>
    <row r="63" spans="1:26" ht="12" customHeight="1" x14ac:dyDescent="0.3">
      <c r="A63" s="209"/>
      <c r="B63" s="3"/>
      <c r="C63" s="3"/>
      <c r="D63" s="3"/>
      <c r="E63" s="3"/>
      <c r="F63" s="3"/>
      <c r="G63" s="3"/>
      <c r="H63" s="3"/>
      <c r="I63" s="3"/>
      <c r="J63" s="3"/>
      <c r="K63" s="3"/>
      <c r="L63" s="3"/>
      <c r="M63" s="3"/>
      <c r="N63" s="3"/>
      <c r="O63" s="4"/>
      <c r="P63" s="4"/>
      <c r="Q63" s="4"/>
      <c r="R63" s="4"/>
      <c r="S63" s="4"/>
      <c r="T63" s="4"/>
      <c r="U63" s="4"/>
      <c r="V63" s="4"/>
      <c r="W63" s="4"/>
      <c r="X63" s="4"/>
      <c r="Y63" s="4"/>
      <c r="Z63" s="30"/>
    </row>
    <row r="64" spans="1:26" ht="12" customHeight="1" x14ac:dyDescent="0.3">
      <c r="A64" s="209"/>
      <c r="B64" s="3"/>
      <c r="C64" s="3"/>
      <c r="D64" s="3"/>
      <c r="E64" s="3"/>
      <c r="F64" s="3"/>
      <c r="G64" s="3"/>
      <c r="H64" s="3"/>
      <c r="I64" s="3"/>
      <c r="J64" s="3"/>
      <c r="K64" s="3"/>
      <c r="L64" s="3"/>
      <c r="M64" s="3"/>
      <c r="N64" s="3"/>
      <c r="O64" s="4"/>
      <c r="P64" s="4"/>
      <c r="Q64" s="4"/>
      <c r="R64" s="4"/>
      <c r="S64" s="4"/>
      <c r="T64" s="4"/>
      <c r="U64" s="4"/>
      <c r="V64" s="4"/>
      <c r="W64" s="4"/>
      <c r="X64" s="4"/>
      <c r="Y64" s="4"/>
      <c r="Z64" s="30"/>
    </row>
    <row r="65" spans="1:26" ht="12" customHeight="1" x14ac:dyDescent="0.3">
      <c r="A65" s="209"/>
      <c r="B65" s="3"/>
      <c r="C65" s="3"/>
      <c r="D65" s="3"/>
      <c r="E65" s="3"/>
      <c r="F65" s="3"/>
      <c r="G65" s="3"/>
      <c r="H65" s="3"/>
      <c r="I65" s="3"/>
      <c r="J65" s="3"/>
      <c r="K65" s="3"/>
      <c r="L65" s="3"/>
      <c r="M65" s="3"/>
      <c r="N65" s="3"/>
      <c r="O65" s="4"/>
      <c r="P65" s="4"/>
      <c r="Q65" s="4"/>
      <c r="R65" s="4"/>
      <c r="S65" s="4"/>
      <c r="T65" s="4"/>
      <c r="U65" s="4"/>
      <c r="V65" s="4"/>
      <c r="W65" s="4"/>
      <c r="X65" s="4"/>
      <c r="Y65" s="4"/>
      <c r="Z65" s="30"/>
    </row>
    <row r="66" spans="1:26" ht="12" customHeight="1" x14ac:dyDescent="0.3">
      <c r="A66" s="209"/>
      <c r="B66" s="3"/>
      <c r="C66" s="3"/>
      <c r="D66" s="3"/>
      <c r="E66" s="3"/>
      <c r="F66" s="3"/>
      <c r="G66" s="3"/>
      <c r="H66" s="3"/>
      <c r="I66" s="3"/>
      <c r="J66" s="3"/>
      <c r="K66" s="3"/>
      <c r="L66" s="3"/>
      <c r="M66" s="3"/>
      <c r="N66" s="3"/>
      <c r="O66" s="4"/>
      <c r="P66" s="4"/>
      <c r="Q66" s="4"/>
      <c r="R66" s="4"/>
      <c r="S66" s="4"/>
      <c r="T66" s="4"/>
      <c r="U66" s="4"/>
      <c r="V66" s="4"/>
      <c r="W66" s="4"/>
      <c r="X66" s="4"/>
      <c r="Y66" s="4"/>
      <c r="Z66" s="30"/>
    </row>
    <row r="67" spans="1:26" ht="12" customHeight="1" x14ac:dyDescent="0.3">
      <c r="A67" s="209"/>
      <c r="B67" s="3"/>
      <c r="C67" s="3"/>
      <c r="D67" s="3"/>
      <c r="E67" s="3"/>
      <c r="F67" s="3"/>
      <c r="G67" s="3"/>
      <c r="H67" s="3"/>
      <c r="I67" s="3"/>
      <c r="J67" s="3"/>
      <c r="K67" s="3"/>
      <c r="L67" s="3"/>
      <c r="M67" s="3"/>
      <c r="N67" s="3"/>
      <c r="O67" s="4"/>
      <c r="P67" s="4"/>
      <c r="Q67" s="4"/>
      <c r="R67" s="4"/>
      <c r="S67" s="4"/>
      <c r="T67" s="4"/>
      <c r="U67" s="4"/>
      <c r="V67" s="4"/>
      <c r="W67" s="4"/>
      <c r="X67" s="4"/>
      <c r="Y67" s="4"/>
      <c r="Z67" s="30"/>
    </row>
    <row r="68" spans="1:26" ht="12" customHeight="1" x14ac:dyDescent="0.3">
      <c r="A68" s="209"/>
      <c r="B68" s="3"/>
      <c r="C68" s="3"/>
      <c r="D68" s="3"/>
      <c r="E68" s="3"/>
      <c r="F68" s="3"/>
      <c r="G68" s="3"/>
      <c r="H68" s="3"/>
      <c r="I68" s="3"/>
      <c r="J68" s="3"/>
      <c r="K68" s="3"/>
      <c r="L68" s="3"/>
      <c r="M68" s="3"/>
      <c r="N68" s="3"/>
      <c r="O68" s="4"/>
      <c r="P68" s="4"/>
      <c r="Q68" s="4"/>
      <c r="R68" s="4"/>
      <c r="S68" s="4"/>
      <c r="T68" s="4"/>
      <c r="U68" s="4"/>
      <c r="V68" s="4"/>
      <c r="W68" s="4"/>
      <c r="X68" s="4"/>
      <c r="Y68" s="4"/>
      <c r="Z68" s="30"/>
    </row>
    <row r="69" spans="1:26" ht="12" customHeight="1" x14ac:dyDescent="0.3">
      <c r="A69" s="209"/>
      <c r="B69" s="3"/>
      <c r="C69" s="3"/>
      <c r="D69" s="3"/>
      <c r="E69" s="3"/>
      <c r="F69" s="3"/>
      <c r="G69" s="3"/>
      <c r="H69" s="3"/>
      <c r="I69" s="3"/>
      <c r="J69" s="3"/>
      <c r="K69" s="3"/>
      <c r="L69" s="3"/>
      <c r="M69" s="3"/>
      <c r="N69" s="3"/>
      <c r="O69" s="4"/>
      <c r="P69" s="4"/>
      <c r="Q69" s="4"/>
      <c r="R69" s="4"/>
      <c r="S69" s="4"/>
      <c r="T69" s="4"/>
      <c r="U69" s="4"/>
      <c r="V69" s="4"/>
      <c r="W69" s="4"/>
      <c r="X69" s="4"/>
      <c r="Y69" s="4"/>
      <c r="Z69" s="30"/>
    </row>
    <row r="70" spans="1:26" ht="12" customHeight="1" x14ac:dyDescent="0.3">
      <c r="A70" s="209"/>
      <c r="B70" s="3"/>
      <c r="C70" s="3"/>
      <c r="D70" s="3"/>
      <c r="E70" s="3"/>
      <c r="F70" s="3"/>
      <c r="G70" s="3"/>
      <c r="H70" s="3"/>
      <c r="I70" s="3"/>
      <c r="J70" s="3"/>
      <c r="K70" s="3"/>
      <c r="L70" s="3"/>
      <c r="M70" s="3"/>
      <c r="N70" s="3"/>
      <c r="O70" s="4"/>
      <c r="P70" s="4"/>
      <c r="Q70" s="4"/>
      <c r="R70" s="4"/>
      <c r="S70" s="4"/>
      <c r="T70" s="4"/>
      <c r="U70" s="4"/>
      <c r="V70" s="4"/>
      <c r="W70" s="4"/>
      <c r="X70" s="4"/>
      <c r="Y70" s="4"/>
      <c r="Z70" s="30"/>
    </row>
    <row r="71" spans="1:26" ht="12" customHeight="1" x14ac:dyDescent="0.3">
      <c r="A71" s="209"/>
      <c r="B71" s="3"/>
      <c r="C71" s="3"/>
      <c r="D71" s="3"/>
      <c r="E71" s="3"/>
      <c r="F71" s="3"/>
      <c r="G71" s="3"/>
      <c r="H71" s="3"/>
      <c r="I71" s="3"/>
      <c r="J71" s="3"/>
      <c r="K71" s="3"/>
      <c r="L71" s="3"/>
      <c r="M71" s="3"/>
      <c r="N71" s="3"/>
      <c r="O71" s="4"/>
      <c r="P71" s="4"/>
      <c r="Q71" s="4"/>
      <c r="R71" s="4"/>
      <c r="S71" s="4"/>
      <c r="T71" s="4"/>
      <c r="U71" s="4"/>
      <c r="V71" s="4"/>
      <c r="W71" s="4"/>
      <c r="X71" s="4"/>
      <c r="Y71" s="4"/>
      <c r="Z71" s="30"/>
    </row>
    <row r="72" spans="1:26" ht="12" customHeight="1" x14ac:dyDescent="0.3">
      <c r="A72" s="209"/>
      <c r="B72" s="3"/>
      <c r="C72" s="3"/>
      <c r="D72" s="3"/>
      <c r="E72" s="3"/>
      <c r="F72" s="3"/>
      <c r="G72" s="3"/>
      <c r="H72" s="3"/>
      <c r="I72" s="3"/>
      <c r="J72" s="3"/>
      <c r="K72" s="3"/>
      <c r="L72" s="3"/>
      <c r="M72" s="3"/>
      <c r="N72" s="3"/>
      <c r="O72" s="4"/>
      <c r="P72" s="4"/>
      <c r="Q72" s="4"/>
      <c r="R72" s="4"/>
      <c r="S72" s="4"/>
      <c r="T72" s="4"/>
      <c r="U72" s="4"/>
      <c r="V72" s="4"/>
      <c r="W72" s="4"/>
      <c r="X72" s="4"/>
      <c r="Y72" s="4"/>
      <c r="Z72" s="30"/>
    </row>
    <row r="73" spans="1:26" ht="12" customHeight="1" x14ac:dyDescent="0.3">
      <c r="A73" s="209"/>
      <c r="B73" s="3"/>
      <c r="C73" s="3"/>
      <c r="D73" s="3"/>
      <c r="E73" s="3"/>
      <c r="F73" s="3"/>
      <c r="G73" s="3"/>
      <c r="H73" s="3"/>
      <c r="I73" s="3"/>
      <c r="J73" s="3"/>
      <c r="K73" s="3"/>
      <c r="L73" s="3"/>
      <c r="M73" s="3"/>
      <c r="N73" s="3"/>
      <c r="O73" s="4"/>
      <c r="P73" s="4"/>
      <c r="Q73" s="4"/>
      <c r="R73" s="4"/>
      <c r="S73" s="4"/>
      <c r="T73" s="4"/>
      <c r="U73" s="4"/>
      <c r="V73" s="4"/>
      <c r="W73" s="4"/>
      <c r="X73" s="4"/>
      <c r="Y73" s="4"/>
      <c r="Z73" s="30"/>
    </row>
    <row r="74" spans="1:26" ht="12" customHeight="1" x14ac:dyDescent="0.3">
      <c r="A74" s="209"/>
      <c r="B74" s="3"/>
      <c r="C74" s="3"/>
      <c r="D74" s="3"/>
      <c r="E74" s="3"/>
      <c r="F74" s="3"/>
      <c r="G74" s="3"/>
      <c r="H74" s="3"/>
      <c r="I74" s="3"/>
      <c r="J74" s="3"/>
      <c r="K74" s="3"/>
      <c r="L74" s="3"/>
      <c r="M74" s="3"/>
      <c r="N74" s="3"/>
      <c r="O74" s="4"/>
      <c r="P74" s="4"/>
      <c r="Q74" s="4"/>
      <c r="R74" s="4"/>
      <c r="S74" s="4"/>
      <c r="T74" s="4"/>
      <c r="U74" s="4"/>
      <c r="V74" s="4"/>
      <c r="W74" s="4"/>
      <c r="X74" s="4"/>
      <c r="Y74" s="4"/>
      <c r="Z74" s="30"/>
    </row>
    <row r="75" spans="1:26" ht="12" customHeight="1" x14ac:dyDescent="0.3">
      <c r="A75" s="209"/>
      <c r="B75" s="3"/>
      <c r="C75" s="3"/>
      <c r="D75" s="3"/>
      <c r="E75" s="3"/>
      <c r="F75" s="3"/>
      <c r="G75" s="3"/>
      <c r="H75" s="3"/>
      <c r="I75" s="3"/>
      <c r="J75" s="3"/>
      <c r="K75" s="3"/>
      <c r="L75" s="3"/>
      <c r="M75" s="3"/>
      <c r="N75" s="3"/>
      <c r="O75" s="4"/>
      <c r="P75" s="4"/>
      <c r="Q75" s="4"/>
      <c r="R75" s="4"/>
      <c r="S75" s="4"/>
      <c r="T75" s="4"/>
      <c r="U75" s="4"/>
      <c r="V75" s="4"/>
      <c r="W75" s="4"/>
      <c r="X75" s="4"/>
      <c r="Y75" s="4"/>
      <c r="Z75" s="30"/>
    </row>
    <row r="76" spans="1:26" ht="12" customHeight="1" x14ac:dyDescent="0.3">
      <c r="A76" s="124"/>
      <c r="B76" s="3"/>
      <c r="C76" s="3"/>
      <c r="D76" s="3"/>
      <c r="E76" s="3"/>
      <c r="F76" s="3"/>
      <c r="G76" s="3"/>
      <c r="H76" s="3"/>
      <c r="I76" s="3"/>
      <c r="J76" s="3"/>
      <c r="K76" s="3"/>
      <c r="L76" s="3"/>
      <c r="M76" s="3"/>
      <c r="N76" s="3"/>
      <c r="O76" s="4"/>
      <c r="P76" s="4"/>
      <c r="Q76" s="4"/>
      <c r="R76" s="4"/>
      <c r="S76" s="4"/>
      <c r="T76" s="4"/>
      <c r="U76" s="4"/>
      <c r="V76" s="4"/>
      <c r="W76" s="4"/>
      <c r="X76" s="4"/>
      <c r="Y76" s="4"/>
      <c r="Z76" s="30"/>
    </row>
    <row r="77" spans="1:26" ht="12" customHeight="1" x14ac:dyDescent="0.3">
      <c r="A77" s="209"/>
      <c r="B77" s="3"/>
      <c r="C77" s="3"/>
      <c r="D77" s="3"/>
      <c r="E77" s="3"/>
      <c r="F77" s="3"/>
      <c r="G77" s="3"/>
      <c r="H77" s="3"/>
      <c r="I77" s="3"/>
      <c r="J77" s="3"/>
      <c r="K77" s="3"/>
      <c r="L77" s="3"/>
      <c r="M77" s="3"/>
      <c r="N77" s="3"/>
      <c r="O77" s="4"/>
      <c r="P77" s="4"/>
      <c r="Q77" s="4"/>
      <c r="R77" s="4"/>
      <c r="S77" s="4"/>
      <c r="T77" s="4"/>
      <c r="U77" s="4"/>
      <c r="V77" s="4"/>
      <c r="W77" s="4"/>
      <c r="X77" s="4"/>
      <c r="Y77" s="4"/>
      <c r="Z77" s="30"/>
    </row>
    <row r="78" spans="1:26" ht="12" customHeight="1" x14ac:dyDescent="0.3">
      <c r="A78" s="209"/>
      <c r="B78" s="3"/>
      <c r="C78" s="3"/>
      <c r="D78" s="3"/>
      <c r="E78" s="3"/>
      <c r="F78" s="3"/>
      <c r="G78" s="3"/>
      <c r="H78" s="3"/>
      <c r="I78" s="3"/>
      <c r="J78" s="3"/>
      <c r="K78" s="3"/>
      <c r="L78" s="3"/>
      <c r="M78" s="3"/>
      <c r="N78" s="3"/>
      <c r="O78" s="4"/>
      <c r="P78" s="4"/>
      <c r="Q78" s="4"/>
      <c r="R78" s="4"/>
      <c r="S78" s="4"/>
      <c r="T78" s="4"/>
      <c r="U78" s="4"/>
      <c r="V78" s="4"/>
      <c r="W78" s="4"/>
      <c r="X78" s="4"/>
      <c r="Y78" s="4"/>
      <c r="Z78" s="30"/>
    </row>
    <row r="79" spans="1:26" ht="12" customHeight="1" x14ac:dyDescent="0.3">
      <c r="A79" s="209"/>
      <c r="B79" s="124"/>
      <c r="C79" s="35"/>
      <c r="D79" s="35"/>
      <c r="E79" s="35"/>
      <c r="F79" s="35"/>
      <c r="G79" s="35"/>
      <c r="H79" s="35"/>
      <c r="I79" s="35"/>
      <c r="J79" s="35"/>
      <c r="K79" s="35"/>
      <c r="L79" s="35"/>
      <c r="M79" s="35"/>
      <c r="N79" s="35"/>
      <c r="O79" s="4"/>
      <c r="P79" s="4"/>
      <c r="Q79" s="4"/>
      <c r="R79" s="4"/>
      <c r="S79" s="4"/>
      <c r="T79" s="4"/>
      <c r="U79" s="4"/>
      <c r="V79" s="4"/>
      <c r="W79" s="4"/>
      <c r="X79" s="4"/>
      <c r="Y79" s="4"/>
      <c r="Z79" s="30"/>
    </row>
    <row r="80" spans="1:26" ht="12" customHeight="1" x14ac:dyDescent="0.3">
      <c r="A80" s="209"/>
      <c r="B80" s="124"/>
      <c r="C80" s="35"/>
      <c r="D80" s="35"/>
      <c r="E80" s="35"/>
      <c r="F80" s="35"/>
      <c r="G80" s="35"/>
      <c r="H80" s="35"/>
      <c r="I80" s="35"/>
      <c r="J80" s="35"/>
      <c r="K80" s="35"/>
      <c r="L80" s="35"/>
      <c r="M80" s="35"/>
      <c r="N80" s="35"/>
      <c r="O80" s="4"/>
      <c r="P80" s="4"/>
      <c r="Q80" s="4"/>
      <c r="R80" s="4"/>
      <c r="S80" s="4"/>
      <c r="T80" s="4"/>
      <c r="U80" s="4"/>
      <c r="V80" s="4"/>
      <c r="W80" s="4"/>
      <c r="X80" s="4"/>
      <c r="Y80" s="4"/>
      <c r="Z80" s="30"/>
    </row>
    <row r="81" spans="1:26" ht="12" customHeight="1" x14ac:dyDescent="0.3">
      <c r="A81" s="209"/>
      <c r="B81" s="124"/>
      <c r="C81" s="35"/>
      <c r="D81" s="35"/>
      <c r="E81" s="35"/>
      <c r="F81" s="35"/>
      <c r="G81" s="35"/>
      <c r="H81" s="35"/>
      <c r="I81" s="35"/>
      <c r="J81" s="35"/>
      <c r="K81" s="35"/>
      <c r="L81" s="35"/>
      <c r="M81" s="35"/>
      <c r="N81" s="35"/>
      <c r="O81" s="4"/>
      <c r="P81" s="4"/>
      <c r="Q81" s="4"/>
      <c r="R81" s="4"/>
      <c r="S81" s="4"/>
      <c r="T81" s="4"/>
      <c r="U81" s="4"/>
      <c r="V81" s="4"/>
      <c r="W81" s="4"/>
      <c r="X81" s="4"/>
      <c r="Y81" s="4"/>
      <c r="Z81" s="30"/>
    </row>
    <row r="82" spans="1:26" ht="12" customHeight="1" x14ac:dyDescent="0.3">
      <c r="A82" s="209"/>
      <c r="B82" s="124"/>
      <c r="C82" s="35"/>
      <c r="D82" s="35"/>
      <c r="E82" s="35"/>
      <c r="F82" s="35"/>
      <c r="G82" s="35"/>
      <c r="H82" s="35"/>
      <c r="I82" s="35"/>
      <c r="J82" s="35"/>
      <c r="K82" s="35"/>
      <c r="L82" s="35"/>
      <c r="M82" s="35"/>
      <c r="N82" s="35"/>
      <c r="O82" s="4"/>
      <c r="P82" s="4"/>
      <c r="Q82" s="4"/>
      <c r="R82" s="4"/>
      <c r="S82" s="4"/>
      <c r="T82" s="4"/>
      <c r="U82" s="4"/>
      <c r="V82" s="4"/>
      <c r="W82" s="4"/>
      <c r="X82" s="4"/>
      <c r="Y82" s="4"/>
      <c r="Z82" s="30"/>
    </row>
    <row r="83" spans="1:26" ht="12" customHeight="1" x14ac:dyDescent="0.3">
      <c r="A83" s="209"/>
      <c r="B83" s="124"/>
      <c r="C83" s="35"/>
      <c r="D83" s="35"/>
      <c r="E83" s="35"/>
      <c r="F83" s="35"/>
      <c r="G83" s="35"/>
      <c r="H83" s="35"/>
      <c r="I83" s="35"/>
      <c r="J83" s="35"/>
      <c r="K83" s="35"/>
      <c r="L83" s="35"/>
      <c r="M83" s="35"/>
      <c r="N83" s="35"/>
      <c r="O83" s="4"/>
      <c r="P83" s="4"/>
      <c r="Q83" s="4"/>
      <c r="R83" s="4"/>
      <c r="S83" s="4"/>
      <c r="T83" s="4"/>
      <c r="U83" s="4"/>
      <c r="V83" s="4"/>
      <c r="W83" s="4"/>
      <c r="X83" s="4"/>
      <c r="Y83" s="4"/>
      <c r="Z83" s="30"/>
    </row>
    <row r="84" spans="1:26" ht="12" customHeight="1" x14ac:dyDescent="0.3">
      <c r="A84" s="209"/>
      <c r="B84" s="124"/>
      <c r="C84" s="35"/>
      <c r="D84" s="35"/>
      <c r="E84" s="35"/>
      <c r="F84" s="35"/>
      <c r="G84" s="35"/>
      <c r="H84" s="35"/>
      <c r="I84" s="35"/>
      <c r="J84" s="35"/>
      <c r="K84" s="35"/>
      <c r="L84" s="35"/>
      <c r="M84" s="35"/>
      <c r="N84" s="35"/>
      <c r="O84" s="4"/>
      <c r="P84" s="4"/>
      <c r="Q84" s="4"/>
      <c r="R84" s="4"/>
      <c r="S84" s="4"/>
      <c r="T84" s="4"/>
      <c r="U84" s="4"/>
      <c r="V84" s="4"/>
      <c r="W84" s="4"/>
      <c r="X84" s="4"/>
      <c r="Y84" s="4"/>
      <c r="Z84" s="30"/>
    </row>
    <row r="85" spans="1:26" ht="12" customHeight="1" x14ac:dyDescent="0.3">
      <c r="A85" s="209"/>
      <c r="B85" s="112"/>
      <c r="C85" s="34"/>
      <c r="D85" s="34"/>
      <c r="E85" s="34"/>
      <c r="F85" s="34"/>
      <c r="G85" s="34"/>
      <c r="H85" s="34"/>
      <c r="I85" s="34"/>
      <c r="J85" s="34"/>
      <c r="K85" s="34"/>
      <c r="L85" s="34"/>
      <c r="M85" s="34"/>
      <c r="N85" s="34"/>
      <c r="O85" s="4"/>
      <c r="P85" s="4"/>
      <c r="Q85" s="4"/>
      <c r="R85" s="4"/>
      <c r="S85" s="4"/>
      <c r="T85" s="4"/>
      <c r="U85" s="4"/>
      <c r="V85" s="4"/>
      <c r="W85" s="4"/>
      <c r="X85" s="4"/>
      <c r="Y85" s="4"/>
      <c r="Z85" s="30"/>
    </row>
    <row r="86" spans="1:26" ht="12" customHeight="1" x14ac:dyDescent="0.3">
      <c r="A86" s="124"/>
      <c r="B86" s="124"/>
      <c r="C86" s="35"/>
      <c r="D86" s="35"/>
      <c r="E86" s="35"/>
      <c r="F86" s="35"/>
      <c r="G86" s="35"/>
      <c r="H86" s="35"/>
      <c r="I86" s="35"/>
      <c r="J86" s="35"/>
      <c r="K86" s="35"/>
      <c r="L86" s="35"/>
      <c r="M86" s="35"/>
      <c r="N86" s="35"/>
      <c r="O86" s="4"/>
      <c r="P86" s="4"/>
      <c r="Q86" s="4"/>
      <c r="R86" s="4"/>
      <c r="S86" s="4"/>
      <c r="T86" s="4"/>
      <c r="U86" s="4"/>
      <c r="V86" s="4"/>
      <c r="W86" s="4"/>
      <c r="X86" s="4"/>
      <c r="Y86" s="4"/>
      <c r="Z86" s="30"/>
    </row>
    <row r="87" spans="1:26" ht="12" customHeight="1" x14ac:dyDescent="0.3">
      <c r="A87" s="209"/>
      <c r="B87" s="124"/>
      <c r="C87" s="35"/>
      <c r="D87" s="35"/>
      <c r="E87" s="35"/>
      <c r="F87" s="35"/>
      <c r="G87" s="35"/>
      <c r="H87" s="35"/>
      <c r="I87" s="35"/>
      <c r="J87" s="35"/>
      <c r="K87" s="35"/>
      <c r="L87" s="35"/>
      <c r="M87" s="35"/>
      <c r="N87" s="35"/>
      <c r="O87" s="4"/>
      <c r="P87" s="4"/>
      <c r="Q87" s="4"/>
      <c r="R87" s="4"/>
      <c r="S87" s="4"/>
      <c r="T87" s="4"/>
      <c r="U87" s="4"/>
      <c r="V87" s="4"/>
      <c r="W87" s="4"/>
      <c r="X87" s="4"/>
      <c r="Y87" s="4"/>
      <c r="Z87" s="30"/>
    </row>
    <row r="88" spans="1:26" ht="12" customHeight="1" x14ac:dyDescent="0.3">
      <c r="A88" s="209"/>
      <c r="B88" s="124"/>
      <c r="C88" s="35"/>
      <c r="D88" s="35"/>
      <c r="E88" s="35"/>
      <c r="F88" s="35"/>
      <c r="G88" s="35"/>
      <c r="H88" s="35"/>
      <c r="I88" s="35"/>
      <c r="J88" s="35"/>
      <c r="K88" s="35"/>
      <c r="L88" s="35"/>
      <c r="M88" s="35"/>
      <c r="N88" s="35"/>
      <c r="O88" s="4"/>
      <c r="P88" s="4"/>
      <c r="Q88" s="4"/>
      <c r="R88" s="4"/>
      <c r="S88" s="4"/>
      <c r="T88" s="4"/>
      <c r="U88" s="4"/>
      <c r="V88" s="4"/>
      <c r="W88" s="4"/>
      <c r="X88" s="4"/>
      <c r="Y88" s="4"/>
      <c r="Z88" s="30"/>
    </row>
    <row r="89" spans="1:26" ht="12" customHeight="1" x14ac:dyDescent="0.3">
      <c r="A89" s="209"/>
      <c r="B89" s="124"/>
      <c r="C89" s="35"/>
      <c r="D89" s="35"/>
      <c r="E89" s="35"/>
      <c r="F89" s="35"/>
      <c r="G89" s="35"/>
      <c r="H89" s="35"/>
      <c r="I89" s="35"/>
      <c r="J89" s="35"/>
      <c r="K89" s="35"/>
      <c r="L89" s="35"/>
      <c r="M89" s="35"/>
      <c r="N89" s="35"/>
      <c r="O89" s="4"/>
      <c r="P89" s="4"/>
      <c r="Q89" s="4"/>
      <c r="R89" s="4"/>
      <c r="S89" s="4"/>
      <c r="T89" s="4"/>
      <c r="U89" s="4"/>
      <c r="V89" s="4"/>
      <c r="W89" s="4"/>
      <c r="X89" s="4"/>
      <c r="Y89" s="4"/>
      <c r="Z89" s="30"/>
    </row>
    <row r="90" spans="1:26" ht="12" customHeight="1" x14ac:dyDescent="0.3">
      <c r="A90" s="209"/>
      <c r="B90" s="124"/>
      <c r="C90" s="35"/>
      <c r="D90" s="35"/>
      <c r="E90" s="35"/>
      <c r="F90" s="35"/>
      <c r="G90" s="35"/>
      <c r="H90" s="35"/>
      <c r="I90" s="35"/>
      <c r="J90" s="35"/>
      <c r="K90" s="35"/>
      <c r="L90" s="35"/>
      <c r="M90" s="35"/>
      <c r="N90" s="35"/>
      <c r="O90" s="4"/>
      <c r="P90" s="4"/>
      <c r="Q90" s="4"/>
      <c r="R90" s="4"/>
      <c r="S90" s="4"/>
      <c r="T90" s="4"/>
      <c r="U90" s="4"/>
      <c r="V90" s="4"/>
      <c r="W90" s="4"/>
      <c r="X90" s="4"/>
      <c r="Y90" s="4"/>
      <c r="Z90" s="30"/>
    </row>
    <row r="91" spans="1:26" ht="12" customHeight="1" x14ac:dyDescent="0.3">
      <c r="A91" s="209"/>
      <c r="B91" s="124"/>
      <c r="C91" s="35"/>
      <c r="D91" s="35"/>
      <c r="E91" s="35"/>
      <c r="F91" s="35"/>
      <c r="G91" s="35"/>
      <c r="H91" s="35"/>
      <c r="I91" s="35"/>
      <c r="J91" s="35"/>
      <c r="K91" s="35"/>
      <c r="L91" s="35"/>
      <c r="M91" s="35"/>
      <c r="N91" s="35"/>
      <c r="O91" s="4"/>
      <c r="P91" s="4"/>
      <c r="Q91" s="4"/>
      <c r="R91" s="4"/>
      <c r="S91" s="4"/>
      <c r="T91" s="4"/>
      <c r="U91" s="4"/>
      <c r="V91" s="4"/>
      <c r="W91" s="4"/>
      <c r="X91" s="4"/>
      <c r="Y91" s="4"/>
      <c r="Z91" s="30"/>
    </row>
    <row r="92" spans="1:26" ht="12" customHeight="1" x14ac:dyDescent="0.3">
      <c r="A92" s="209"/>
      <c r="B92" s="124"/>
      <c r="C92" s="35"/>
      <c r="D92" s="35"/>
      <c r="E92" s="35"/>
      <c r="F92" s="35"/>
      <c r="G92" s="35"/>
      <c r="H92" s="35"/>
      <c r="I92" s="35"/>
      <c r="J92" s="35"/>
      <c r="K92" s="35"/>
      <c r="L92" s="35"/>
      <c r="M92" s="35"/>
      <c r="N92" s="35"/>
      <c r="O92" s="4"/>
      <c r="P92" s="4"/>
      <c r="Q92" s="4"/>
      <c r="R92" s="4"/>
      <c r="S92" s="4"/>
      <c r="T92" s="4"/>
      <c r="U92" s="4"/>
      <c r="V92" s="4"/>
      <c r="W92" s="4"/>
      <c r="X92" s="4"/>
      <c r="Y92" s="4"/>
      <c r="Z92" s="30"/>
    </row>
    <row r="93" spans="1:26" ht="12" customHeight="1" x14ac:dyDescent="0.3">
      <c r="A93" s="209"/>
      <c r="B93" s="124"/>
      <c r="C93" s="35"/>
      <c r="D93" s="35"/>
      <c r="E93" s="35"/>
      <c r="F93" s="35"/>
      <c r="G93" s="35"/>
      <c r="H93" s="35"/>
      <c r="I93" s="35"/>
      <c r="J93" s="35"/>
      <c r="K93" s="35"/>
      <c r="L93" s="35"/>
      <c r="M93" s="35"/>
      <c r="N93" s="35"/>
      <c r="O93" s="4"/>
      <c r="P93" s="4"/>
      <c r="Q93" s="4"/>
      <c r="R93" s="4"/>
      <c r="S93" s="4"/>
      <c r="T93" s="4"/>
      <c r="U93" s="4"/>
      <c r="V93" s="4"/>
      <c r="W93" s="4"/>
      <c r="X93" s="4"/>
      <c r="Y93" s="4"/>
      <c r="Z93" s="30"/>
    </row>
    <row r="94" spans="1:26" ht="12" customHeight="1" x14ac:dyDescent="0.3">
      <c r="A94" s="209"/>
      <c r="B94" s="124"/>
      <c r="C94" s="35"/>
      <c r="D94" s="35"/>
      <c r="E94" s="35"/>
      <c r="F94" s="35"/>
      <c r="G94" s="35"/>
      <c r="H94" s="35"/>
      <c r="I94" s="35"/>
      <c r="J94" s="35"/>
      <c r="K94" s="35"/>
      <c r="L94" s="35"/>
      <c r="M94" s="35"/>
      <c r="N94" s="35"/>
      <c r="O94" s="4"/>
      <c r="P94" s="4"/>
      <c r="Q94" s="4"/>
      <c r="R94" s="4"/>
      <c r="S94" s="4"/>
      <c r="T94" s="4"/>
      <c r="U94" s="4"/>
      <c r="V94" s="4"/>
      <c r="W94" s="4"/>
      <c r="X94" s="4"/>
      <c r="Y94" s="4"/>
      <c r="Z94" s="30"/>
    </row>
    <row r="95" spans="1:26" ht="12" customHeight="1" x14ac:dyDescent="0.3">
      <c r="A95" s="209"/>
      <c r="B95" s="124"/>
      <c r="C95" s="35"/>
      <c r="D95" s="35"/>
      <c r="E95" s="35"/>
      <c r="F95" s="35"/>
      <c r="G95" s="35"/>
      <c r="H95" s="35"/>
      <c r="I95" s="35"/>
      <c r="J95" s="35"/>
      <c r="K95" s="35"/>
      <c r="L95" s="35"/>
      <c r="M95" s="35"/>
      <c r="N95" s="35"/>
      <c r="O95" s="4"/>
      <c r="P95" s="4"/>
      <c r="Q95" s="4"/>
      <c r="R95" s="4"/>
      <c r="S95" s="4"/>
      <c r="T95" s="4"/>
      <c r="U95" s="4"/>
      <c r="V95" s="4"/>
      <c r="W95" s="4"/>
      <c r="X95" s="4"/>
      <c r="Y95" s="4"/>
      <c r="Z95" s="30"/>
    </row>
    <row r="96" spans="1:26" ht="12" customHeight="1" x14ac:dyDescent="0.3">
      <c r="A96" s="209"/>
      <c r="B96" s="124"/>
      <c r="C96" s="35"/>
      <c r="D96" s="35"/>
      <c r="E96" s="35"/>
      <c r="F96" s="35"/>
      <c r="G96" s="35"/>
      <c r="H96" s="35"/>
      <c r="I96" s="35"/>
      <c r="J96" s="35"/>
      <c r="K96" s="35"/>
      <c r="L96" s="35"/>
      <c r="M96" s="35"/>
      <c r="N96" s="35"/>
      <c r="O96" s="4"/>
      <c r="P96" s="4"/>
      <c r="Q96" s="4"/>
      <c r="R96" s="4"/>
      <c r="S96" s="4"/>
      <c r="T96" s="4"/>
      <c r="U96" s="4"/>
      <c r="V96" s="4"/>
      <c r="W96" s="4"/>
      <c r="X96" s="4"/>
      <c r="Y96" s="4"/>
      <c r="Z96" s="30"/>
    </row>
    <row r="97" spans="1:26" ht="12" customHeight="1" x14ac:dyDescent="0.3">
      <c r="A97" s="209"/>
      <c r="B97" s="124"/>
      <c r="C97" s="35"/>
      <c r="D97" s="35"/>
      <c r="E97" s="35"/>
      <c r="F97" s="35"/>
      <c r="G97" s="35"/>
      <c r="H97" s="35"/>
      <c r="I97" s="35"/>
      <c r="J97" s="35"/>
      <c r="K97" s="35"/>
      <c r="L97" s="35"/>
      <c r="M97" s="35"/>
      <c r="N97" s="35"/>
      <c r="O97" s="4"/>
      <c r="P97" s="4"/>
      <c r="Q97" s="4"/>
      <c r="R97" s="4"/>
      <c r="S97" s="4"/>
      <c r="T97" s="4"/>
      <c r="U97" s="4"/>
      <c r="V97" s="4"/>
      <c r="W97" s="4"/>
      <c r="X97" s="4"/>
      <c r="Y97" s="4"/>
      <c r="Z97" s="30"/>
    </row>
    <row r="98" spans="1:26" ht="12" customHeight="1" x14ac:dyDescent="0.3">
      <c r="A98" s="209"/>
      <c r="B98" s="112"/>
      <c r="C98" s="34"/>
      <c r="D98" s="34"/>
      <c r="E98" s="34"/>
      <c r="F98" s="34"/>
      <c r="G98" s="34"/>
      <c r="H98" s="34"/>
      <c r="I98" s="34"/>
      <c r="J98" s="34"/>
      <c r="K98" s="34"/>
      <c r="L98" s="34"/>
      <c r="M98" s="34"/>
      <c r="N98" s="34"/>
      <c r="O98" s="4"/>
      <c r="P98" s="4"/>
      <c r="Q98" s="4"/>
      <c r="R98" s="4"/>
      <c r="S98" s="4"/>
      <c r="T98" s="4"/>
      <c r="U98" s="4"/>
      <c r="V98" s="4"/>
      <c r="W98" s="4"/>
      <c r="X98" s="4"/>
      <c r="Y98" s="4"/>
      <c r="Z98" s="30"/>
    </row>
    <row r="99" spans="1:26" ht="12" customHeight="1" x14ac:dyDescent="0.3">
      <c r="A99" s="124"/>
      <c r="B99" s="124"/>
      <c r="C99" s="35"/>
      <c r="D99" s="35"/>
      <c r="E99" s="35"/>
      <c r="F99" s="35"/>
      <c r="G99" s="35"/>
      <c r="H99" s="35"/>
      <c r="I99" s="35"/>
      <c r="J99" s="35"/>
      <c r="K99" s="35"/>
      <c r="L99" s="35"/>
      <c r="M99" s="35"/>
      <c r="N99" s="35"/>
      <c r="O99" s="4"/>
      <c r="P99" s="4"/>
      <c r="Q99" s="4"/>
      <c r="R99" s="4"/>
      <c r="S99" s="4"/>
      <c r="T99" s="4"/>
      <c r="U99" s="4"/>
      <c r="V99" s="4"/>
      <c r="W99" s="4"/>
      <c r="X99" s="4"/>
      <c r="Y99" s="4"/>
      <c r="Z99" s="30"/>
    </row>
    <row r="100" spans="1:26" ht="12" customHeight="1" x14ac:dyDescent="0.3">
      <c r="A100" s="209"/>
      <c r="B100" s="124"/>
      <c r="C100" s="35"/>
      <c r="D100" s="35"/>
      <c r="E100" s="35"/>
      <c r="F100" s="35"/>
      <c r="G100" s="35"/>
      <c r="H100" s="35"/>
      <c r="I100" s="35"/>
      <c r="J100" s="35"/>
      <c r="K100" s="35"/>
      <c r="L100" s="35"/>
      <c r="M100" s="35"/>
      <c r="N100" s="35"/>
      <c r="O100" s="4"/>
      <c r="P100" s="4"/>
      <c r="Q100" s="4"/>
      <c r="R100" s="4"/>
      <c r="S100" s="4"/>
      <c r="T100" s="4"/>
      <c r="U100" s="4"/>
      <c r="V100" s="4"/>
      <c r="W100" s="4"/>
      <c r="X100" s="4"/>
      <c r="Y100" s="4"/>
      <c r="Z100" s="30"/>
    </row>
    <row r="101" spans="1:26" ht="12" customHeight="1" x14ac:dyDescent="0.3">
      <c r="A101" s="209"/>
      <c r="B101" s="124"/>
      <c r="C101" s="35"/>
      <c r="D101" s="35"/>
      <c r="E101" s="35"/>
      <c r="F101" s="35"/>
      <c r="G101" s="35"/>
      <c r="H101" s="35"/>
      <c r="I101" s="35"/>
      <c r="J101" s="35"/>
      <c r="K101" s="35"/>
      <c r="L101" s="35"/>
      <c r="M101" s="35"/>
      <c r="N101" s="35"/>
      <c r="O101" s="4"/>
      <c r="P101" s="4"/>
      <c r="Q101" s="4"/>
      <c r="R101" s="4"/>
      <c r="S101" s="4"/>
      <c r="T101" s="4"/>
      <c r="U101" s="4"/>
      <c r="V101" s="4"/>
      <c r="W101" s="4"/>
      <c r="X101" s="4"/>
      <c r="Y101" s="4"/>
      <c r="Z101" s="30"/>
    </row>
    <row r="102" spans="1:26" ht="12" customHeight="1" x14ac:dyDescent="0.3">
      <c r="A102" s="209"/>
      <c r="B102" s="124"/>
      <c r="C102" s="35"/>
      <c r="D102" s="35"/>
      <c r="E102" s="35"/>
      <c r="F102" s="35"/>
      <c r="G102" s="35"/>
      <c r="H102" s="35"/>
      <c r="I102" s="35"/>
      <c r="J102" s="35"/>
      <c r="K102" s="35"/>
      <c r="L102" s="35"/>
      <c r="M102" s="35"/>
      <c r="N102" s="35"/>
      <c r="O102" s="4"/>
      <c r="P102" s="4"/>
      <c r="Q102" s="4"/>
      <c r="R102" s="4"/>
      <c r="S102" s="4"/>
      <c r="T102" s="4"/>
      <c r="U102" s="4"/>
      <c r="V102" s="4"/>
      <c r="W102" s="4"/>
      <c r="X102" s="4"/>
      <c r="Y102" s="4"/>
      <c r="Z102" s="30"/>
    </row>
    <row r="103" spans="1:26" ht="12" customHeight="1" x14ac:dyDescent="0.3">
      <c r="A103" s="209"/>
      <c r="B103" s="124"/>
      <c r="C103" s="35"/>
      <c r="D103" s="35"/>
      <c r="E103" s="35"/>
      <c r="F103" s="35"/>
      <c r="G103" s="35"/>
      <c r="H103" s="35"/>
      <c r="I103" s="35"/>
      <c r="J103" s="35"/>
      <c r="K103" s="35"/>
      <c r="L103" s="35"/>
      <c r="M103" s="35"/>
      <c r="N103" s="35"/>
      <c r="O103" s="4"/>
      <c r="P103" s="4"/>
      <c r="Q103" s="4"/>
      <c r="R103" s="4"/>
      <c r="S103" s="4"/>
      <c r="T103" s="4"/>
      <c r="U103" s="4"/>
      <c r="V103" s="4"/>
      <c r="W103" s="4"/>
      <c r="X103" s="4"/>
      <c r="Y103" s="4"/>
      <c r="Z103" s="30"/>
    </row>
    <row r="104" spans="1:26" ht="12" customHeight="1" x14ac:dyDescent="0.3">
      <c r="A104" s="209"/>
      <c r="B104" s="124"/>
      <c r="C104" s="35"/>
      <c r="D104" s="35"/>
      <c r="E104" s="35"/>
      <c r="F104" s="35"/>
      <c r="G104" s="35"/>
      <c r="H104" s="35"/>
      <c r="I104" s="35"/>
      <c r="J104" s="35"/>
      <c r="K104" s="35"/>
      <c r="L104" s="35"/>
      <c r="M104" s="35"/>
      <c r="N104" s="35"/>
      <c r="O104" s="4"/>
      <c r="P104" s="4"/>
      <c r="Q104" s="4"/>
      <c r="R104" s="4"/>
      <c r="S104" s="4"/>
      <c r="T104" s="4"/>
      <c r="U104" s="4"/>
      <c r="V104" s="4"/>
      <c r="W104" s="4"/>
      <c r="X104" s="4"/>
      <c r="Y104" s="4"/>
      <c r="Z104" s="30"/>
    </row>
    <row r="105" spans="1:26" ht="12" customHeight="1" x14ac:dyDescent="0.3">
      <c r="A105" s="209"/>
      <c r="B105" s="124"/>
      <c r="C105" s="35"/>
      <c r="D105" s="35"/>
      <c r="E105" s="35"/>
      <c r="F105" s="35"/>
      <c r="G105" s="35"/>
      <c r="H105" s="35"/>
      <c r="I105" s="35"/>
      <c r="J105" s="35"/>
      <c r="K105" s="35"/>
      <c r="L105" s="35"/>
      <c r="M105" s="35"/>
      <c r="N105" s="35"/>
      <c r="O105" s="4"/>
      <c r="P105" s="4"/>
      <c r="Q105" s="4"/>
      <c r="R105" s="4"/>
      <c r="S105" s="4"/>
      <c r="T105" s="4"/>
      <c r="U105" s="4"/>
      <c r="V105" s="4"/>
      <c r="W105" s="4"/>
      <c r="X105" s="4"/>
      <c r="Y105" s="4"/>
      <c r="Z105" s="30"/>
    </row>
    <row r="106" spans="1:26" ht="12" customHeight="1" x14ac:dyDescent="0.3">
      <c r="A106" s="209"/>
      <c r="B106" s="124"/>
      <c r="C106" s="35"/>
      <c r="D106" s="35"/>
      <c r="E106" s="35"/>
      <c r="F106" s="35"/>
      <c r="G106" s="35"/>
      <c r="H106" s="35"/>
      <c r="I106" s="35"/>
      <c r="J106" s="35"/>
      <c r="K106" s="35"/>
      <c r="L106" s="35"/>
      <c r="M106" s="35"/>
      <c r="N106" s="35"/>
      <c r="O106" s="4"/>
      <c r="P106" s="4"/>
      <c r="Q106" s="4"/>
      <c r="R106" s="4"/>
      <c r="S106" s="4"/>
      <c r="T106" s="4"/>
      <c r="U106" s="4"/>
      <c r="V106" s="4"/>
      <c r="W106" s="4"/>
      <c r="X106" s="4"/>
      <c r="Y106" s="4"/>
      <c r="Z106" s="30"/>
    </row>
    <row r="107" spans="1:26" ht="12" customHeight="1" x14ac:dyDescent="0.3">
      <c r="A107" s="209"/>
      <c r="B107" s="112"/>
      <c r="C107" s="34"/>
      <c r="D107" s="34"/>
      <c r="E107" s="34"/>
      <c r="F107" s="34"/>
      <c r="G107" s="34"/>
      <c r="H107" s="34"/>
      <c r="I107" s="34"/>
      <c r="J107" s="34"/>
      <c r="K107" s="34"/>
      <c r="L107" s="34"/>
      <c r="M107" s="34"/>
      <c r="N107" s="34"/>
      <c r="O107" s="4"/>
      <c r="P107" s="4"/>
      <c r="Q107" s="4"/>
      <c r="R107" s="4"/>
      <c r="S107" s="4"/>
      <c r="T107" s="4"/>
      <c r="U107" s="4"/>
      <c r="V107" s="4"/>
      <c r="W107" s="4"/>
      <c r="X107" s="4"/>
      <c r="Y107" s="4"/>
      <c r="Z107" s="30"/>
    </row>
    <row r="108" spans="1:26" ht="12" customHeight="1" x14ac:dyDescent="0.3">
      <c r="A108" s="112"/>
      <c r="B108" s="112"/>
      <c r="C108" s="34"/>
      <c r="D108" s="34"/>
      <c r="E108" s="34"/>
      <c r="F108" s="34"/>
      <c r="G108" s="34"/>
      <c r="H108" s="34"/>
      <c r="I108" s="34"/>
      <c r="J108" s="34"/>
      <c r="K108" s="34"/>
      <c r="L108" s="34"/>
      <c r="M108" s="34"/>
      <c r="N108" s="34"/>
      <c r="O108" s="4"/>
      <c r="P108" s="4"/>
      <c r="Q108" s="4"/>
      <c r="R108" s="4"/>
      <c r="S108" s="4"/>
      <c r="T108" s="4"/>
      <c r="U108" s="4"/>
      <c r="V108" s="4"/>
      <c r="W108" s="4"/>
      <c r="X108" s="4"/>
      <c r="Y108" s="4"/>
      <c r="Z108" s="30"/>
    </row>
    <row r="109" spans="1:26" ht="12" customHeight="1" x14ac:dyDescent="0.3">
      <c r="A109" s="209"/>
      <c r="B109" s="112"/>
      <c r="C109" s="34"/>
      <c r="D109" s="34"/>
      <c r="E109" s="34"/>
      <c r="F109" s="34"/>
      <c r="G109" s="34"/>
      <c r="H109" s="34"/>
      <c r="I109" s="34"/>
      <c r="J109" s="34"/>
      <c r="K109" s="34"/>
      <c r="L109" s="34"/>
      <c r="M109" s="34"/>
      <c r="N109" s="34"/>
      <c r="O109" s="4"/>
      <c r="P109" s="4"/>
      <c r="Q109" s="4"/>
      <c r="R109" s="4"/>
      <c r="S109" s="4"/>
      <c r="T109" s="4"/>
      <c r="U109" s="4"/>
      <c r="V109" s="4"/>
      <c r="W109" s="4"/>
      <c r="X109" s="4"/>
      <c r="Y109" s="4"/>
      <c r="Z109" s="30"/>
    </row>
    <row r="110" spans="1:26" ht="12" customHeight="1" x14ac:dyDescent="0.3">
      <c r="A110" s="209"/>
      <c r="B110" s="112"/>
      <c r="C110" s="34"/>
      <c r="D110" s="34"/>
      <c r="E110" s="34"/>
      <c r="F110" s="34"/>
      <c r="G110" s="34"/>
      <c r="H110" s="34"/>
      <c r="I110" s="34"/>
      <c r="J110" s="34"/>
      <c r="K110" s="34"/>
      <c r="L110" s="34"/>
      <c r="M110" s="34"/>
      <c r="N110" s="34"/>
      <c r="O110" s="4"/>
      <c r="P110" s="4"/>
      <c r="Q110" s="4"/>
      <c r="R110" s="4"/>
      <c r="S110" s="4"/>
      <c r="T110" s="4"/>
      <c r="U110" s="4"/>
      <c r="V110" s="4"/>
      <c r="W110" s="4"/>
      <c r="X110" s="4"/>
      <c r="Y110" s="4"/>
      <c r="Z110" s="30"/>
    </row>
    <row r="111" spans="1:26" ht="12" customHeight="1" x14ac:dyDescent="0.3">
      <c r="A111" s="209"/>
      <c r="B111" s="112"/>
      <c r="C111" s="34"/>
      <c r="D111" s="34"/>
      <c r="E111" s="34"/>
      <c r="F111" s="34"/>
      <c r="G111" s="34"/>
      <c r="H111" s="34"/>
      <c r="I111" s="34"/>
      <c r="J111" s="34"/>
      <c r="K111" s="34"/>
      <c r="L111" s="34"/>
      <c r="M111" s="34"/>
      <c r="N111" s="34"/>
      <c r="O111" s="4"/>
      <c r="P111" s="4"/>
      <c r="Q111" s="4"/>
      <c r="R111" s="4"/>
      <c r="S111" s="4"/>
      <c r="T111" s="4"/>
      <c r="U111" s="4"/>
      <c r="V111" s="4"/>
      <c r="W111" s="4"/>
      <c r="X111" s="4"/>
      <c r="Y111" s="4"/>
      <c r="Z111" s="30"/>
    </row>
    <row r="112" spans="1:26" ht="12" customHeight="1" x14ac:dyDescent="0.3">
      <c r="A112" s="209"/>
      <c r="B112" s="112"/>
      <c r="C112" s="34"/>
      <c r="D112" s="34"/>
      <c r="E112" s="34"/>
      <c r="F112" s="34"/>
      <c r="G112" s="34"/>
      <c r="H112" s="34"/>
      <c r="I112" s="34"/>
      <c r="J112" s="34"/>
      <c r="K112" s="34"/>
      <c r="L112" s="34"/>
      <c r="M112" s="34"/>
      <c r="N112" s="34"/>
      <c r="O112" s="4"/>
      <c r="P112" s="4"/>
      <c r="Q112" s="4"/>
      <c r="R112" s="4"/>
      <c r="S112" s="4"/>
      <c r="T112" s="4"/>
      <c r="U112" s="4"/>
      <c r="V112" s="4"/>
      <c r="W112" s="4"/>
      <c r="X112" s="4"/>
      <c r="Y112" s="4"/>
      <c r="Z112" s="30"/>
    </row>
    <row r="113" spans="1:26" ht="12" customHeight="1" x14ac:dyDescent="0.3">
      <c r="A113" s="209"/>
      <c r="B113" s="112"/>
      <c r="C113" s="34"/>
      <c r="D113" s="34"/>
      <c r="E113" s="34"/>
      <c r="F113" s="34"/>
      <c r="G113" s="34"/>
      <c r="H113" s="34"/>
      <c r="I113" s="34"/>
      <c r="J113" s="34"/>
      <c r="K113" s="34"/>
      <c r="L113" s="34"/>
      <c r="M113" s="34"/>
      <c r="N113" s="34"/>
      <c r="O113" s="4"/>
      <c r="P113" s="4"/>
      <c r="Q113" s="4"/>
      <c r="R113" s="4"/>
      <c r="S113" s="4"/>
      <c r="T113" s="4"/>
      <c r="U113" s="4"/>
      <c r="V113" s="4"/>
      <c r="W113" s="4"/>
      <c r="X113" s="4"/>
      <c r="Y113" s="4"/>
      <c r="Z113" s="30"/>
    </row>
    <row r="114" spans="1:26" ht="12" customHeight="1" x14ac:dyDescent="0.3">
      <c r="A114" s="209"/>
      <c r="B114" s="112"/>
      <c r="C114" s="34"/>
      <c r="D114" s="34"/>
      <c r="E114" s="34"/>
      <c r="F114" s="34"/>
      <c r="G114" s="34"/>
      <c r="H114" s="34"/>
      <c r="I114" s="34"/>
      <c r="J114" s="34"/>
      <c r="K114" s="34"/>
      <c r="L114" s="34"/>
      <c r="M114" s="34"/>
      <c r="N114" s="34"/>
      <c r="O114" s="4"/>
      <c r="P114" s="4"/>
      <c r="Q114" s="4"/>
      <c r="R114" s="4"/>
      <c r="S114" s="4"/>
      <c r="T114" s="4"/>
      <c r="U114" s="4"/>
      <c r="V114" s="4"/>
      <c r="W114" s="4"/>
      <c r="X114" s="4"/>
      <c r="Y114" s="4"/>
      <c r="Z114" s="30"/>
    </row>
    <row r="115" spans="1:26" ht="12" customHeight="1" x14ac:dyDescent="0.3">
      <c r="A115" s="209"/>
      <c r="B115" s="112"/>
      <c r="C115" s="34"/>
      <c r="D115" s="34"/>
      <c r="E115" s="34"/>
      <c r="F115" s="34"/>
      <c r="G115" s="34"/>
      <c r="H115" s="34"/>
      <c r="I115" s="34"/>
      <c r="J115" s="34"/>
      <c r="K115" s="34"/>
      <c r="L115" s="34"/>
      <c r="M115" s="34"/>
      <c r="N115" s="34"/>
      <c r="O115" s="4"/>
      <c r="P115" s="4"/>
      <c r="Q115" s="4"/>
      <c r="R115" s="4"/>
      <c r="S115" s="4"/>
      <c r="T115" s="4"/>
      <c r="U115" s="4"/>
      <c r="V115" s="4"/>
      <c r="W115" s="4"/>
      <c r="X115" s="4"/>
      <c r="Y115" s="4"/>
      <c r="Z115" s="30"/>
    </row>
    <row r="116" spans="1:26" ht="12" customHeight="1" x14ac:dyDescent="0.3">
      <c r="A116" s="209"/>
      <c r="B116" s="112"/>
      <c r="C116" s="34"/>
      <c r="D116" s="34"/>
      <c r="E116" s="34"/>
      <c r="F116" s="34"/>
      <c r="G116" s="34"/>
      <c r="H116" s="34"/>
      <c r="I116" s="34"/>
      <c r="J116" s="34"/>
      <c r="K116" s="34"/>
      <c r="L116" s="34"/>
      <c r="M116" s="34"/>
      <c r="N116" s="34"/>
      <c r="O116" s="4"/>
      <c r="P116" s="4"/>
      <c r="Q116" s="4"/>
      <c r="R116" s="4"/>
      <c r="S116" s="4"/>
      <c r="T116" s="4"/>
      <c r="U116" s="4"/>
      <c r="V116" s="4"/>
      <c r="W116" s="4"/>
      <c r="X116" s="4"/>
      <c r="Y116" s="4"/>
      <c r="Z116" s="30"/>
    </row>
    <row r="117" spans="1:26" ht="12" customHeight="1" x14ac:dyDescent="0.3">
      <c r="A117" s="209"/>
      <c r="B117" s="112"/>
      <c r="C117" s="34"/>
      <c r="D117" s="34"/>
      <c r="E117" s="34"/>
      <c r="F117" s="34"/>
      <c r="G117" s="34"/>
      <c r="H117" s="34"/>
      <c r="I117" s="34"/>
      <c r="J117" s="34"/>
      <c r="K117" s="34"/>
      <c r="L117" s="34"/>
      <c r="M117" s="34"/>
      <c r="N117" s="34"/>
      <c r="O117" s="4"/>
      <c r="P117" s="4"/>
      <c r="Q117" s="4"/>
      <c r="R117" s="4"/>
      <c r="S117" s="4"/>
      <c r="T117" s="4"/>
      <c r="U117" s="4"/>
      <c r="V117" s="4"/>
      <c r="W117" s="4"/>
      <c r="X117" s="4"/>
      <c r="Y117" s="4"/>
      <c r="Z117" s="30"/>
    </row>
    <row r="118" spans="1:26" ht="12" customHeight="1" x14ac:dyDescent="0.3">
      <c r="A118" s="209"/>
      <c r="B118" s="112"/>
      <c r="C118" s="34"/>
      <c r="D118" s="34"/>
      <c r="E118" s="34"/>
      <c r="F118" s="34"/>
      <c r="G118" s="34"/>
      <c r="H118" s="34"/>
      <c r="I118" s="34"/>
      <c r="J118" s="34"/>
      <c r="K118" s="34"/>
      <c r="L118" s="34"/>
      <c r="M118" s="34"/>
      <c r="N118" s="34"/>
      <c r="O118" s="4"/>
      <c r="P118" s="4"/>
      <c r="Q118" s="4"/>
      <c r="R118" s="4"/>
      <c r="S118" s="4"/>
      <c r="T118" s="4"/>
      <c r="U118" s="4"/>
      <c r="V118" s="4"/>
      <c r="W118" s="4"/>
      <c r="X118" s="4"/>
      <c r="Y118" s="4"/>
      <c r="Z118" s="30"/>
    </row>
    <row r="119" spans="1:26" ht="12" customHeight="1" x14ac:dyDescent="0.3">
      <c r="A119" s="209"/>
      <c r="B119" s="112"/>
      <c r="C119" s="34"/>
      <c r="D119" s="34"/>
      <c r="E119" s="34"/>
      <c r="F119" s="34"/>
      <c r="G119" s="34"/>
      <c r="H119" s="34"/>
      <c r="I119" s="34"/>
      <c r="J119" s="34"/>
      <c r="K119" s="34"/>
      <c r="L119" s="34"/>
      <c r="M119" s="34"/>
      <c r="N119" s="34"/>
      <c r="O119" s="4"/>
      <c r="P119" s="4"/>
      <c r="Q119" s="4"/>
      <c r="R119" s="4"/>
      <c r="S119" s="4"/>
      <c r="T119" s="4"/>
      <c r="U119" s="4"/>
      <c r="V119" s="4"/>
      <c r="W119" s="4"/>
      <c r="X119" s="4"/>
      <c r="Y119" s="4"/>
      <c r="Z119" s="30"/>
    </row>
    <row r="120" spans="1:26" ht="12" customHeight="1" x14ac:dyDescent="0.3">
      <c r="A120" s="209"/>
      <c r="B120" s="112"/>
      <c r="C120" s="34"/>
      <c r="D120" s="34"/>
      <c r="E120" s="34"/>
      <c r="F120" s="34"/>
      <c r="G120" s="34"/>
      <c r="H120" s="34"/>
      <c r="I120" s="34"/>
      <c r="J120" s="34"/>
      <c r="K120" s="34"/>
      <c r="L120" s="34"/>
      <c r="M120" s="34"/>
      <c r="N120" s="34"/>
      <c r="O120" s="4"/>
      <c r="P120" s="4"/>
      <c r="Q120" s="4"/>
      <c r="R120" s="4"/>
      <c r="S120" s="4"/>
      <c r="T120" s="4"/>
      <c r="U120" s="4"/>
      <c r="V120" s="4"/>
      <c r="W120" s="4"/>
      <c r="X120" s="4"/>
      <c r="Y120" s="4"/>
      <c r="Z120" s="30"/>
    </row>
    <row r="121" spans="1:26" ht="12" customHeight="1" x14ac:dyDescent="0.3">
      <c r="A121" s="209"/>
      <c r="B121" s="112"/>
      <c r="C121" s="34"/>
      <c r="D121" s="34"/>
      <c r="E121" s="34"/>
      <c r="F121" s="34"/>
      <c r="G121" s="34"/>
      <c r="H121" s="34"/>
      <c r="I121" s="34"/>
      <c r="J121" s="34"/>
      <c r="K121" s="34"/>
      <c r="L121" s="34"/>
      <c r="M121" s="34"/>
      <c r="N121" s="34"/>
      <c r="O121" s="4"/>
      <c r="P121" s="4"/>
      <c r="Q121" s="4"/>
      <c r="R121" s="4"/>
      <c r="S121" s="4"/>
      <c r="T121" s="4"/>
      <c r="U121" s="4"/>
      <c r="V121" s="4"/>
      <c r="W121" s="4"/>
      <c r="X121" s="4"/>
      <c r="Y121" s="4"/>
      <c r="Z121" s="30"/>
    </row>
    <row r="122" spans="1:26" ht="12" customHeight="1" x14ac:dyDescent="0.3">
      <c r="A122" s="209"/>
      <c r="B122" s="112"/>
      <c r="C122" s="34"/>
      <c r="D122" s="34"/>
      <c r="E122" s="34"/>
      <c r="F122" s="34"/>
      <c r="G122" s="34"/>
      <c r="H122" s="34"/>
      <c r="I122" s="34"/>
      <c r="J122" s="34"/>
      <c r="K122" s="34"/>
      <c r="L122" s="34"/>
      <c r="M122" s="34"/>
      <c r="N122" s="34"/>
      <c r="O122" s="4"/>
      <c r="P122" s="4"/>
      <c r="Q122" s="4"/>
      <c r="R122" s="4"/>
      <c r="S122" s="4"/>
      <c r="T122" s="4"/>
      <c r="U122" s="4"/>
      <c r="V122" s="4"/>
      <c r="W122" s="4"/>
      <c r="X122" s="4"/>
      <c r="Y122" s="4"/>
      <c r="Z122" s="30"/>
    </row>
    <row r="123" spans="1:26" ht="12" customHeight="1" x14ac:dyDescent="0.3">
      <c r="A123" s="209"/>
      <c r="B123" s="112"/>
      <c r="C123" s="34"/>
      <c r="D123" s="34"/>
      <c r="E123" s="34"/>
      <c r="F123" s="34"/>
      <c r="G123" s="34"/>
      <c r="H123" s="34"/>
      <c r="I123" s="34"/>
      <c r="J123" s="34"/>
      <c r="K123" s="34"/>
      <c r="L123" s="34"/>
      <c r="M123" s="34"/>
      <c r="N123" s="34"/>
      <c r="O123" s="4"/>
      <c r="P123" s="4"/>
      <c r="Q123" s="4"/>
      <c r="R123" s="4"/>
      <c r="S123" s="4"/>
      <c r="T123" s="4"/>
      <c r="U123" s="4"/>
      <c r="V123" s="4"/>
      <c r="W123" s="4"/>
      <c r="X123" s="4"/>
      <c r="Y123" s="4"/>
      <c r="Z123" s="30"/>
    </row>
    <row r="124" spans="1:26" ht="12" customHeight="1" x14ac:dyDescent="0.3">
      <c r="A124" s="209"/>
      <c r="B124" s="112"/>
      <c r="C124" s="34"/>
      <c r="D124" s="34"/>
      <c r="E124" s="34"/>
      <c r="F124" s="34"/>
      <c r="G124" s="34"/>
      <c r="H124" s="34"/>
      <c r="I124" s="34"/>
      <c r="J124" s="34"/>
      <c r="K124" s="34"/>
      <c r="L124" s="34"/>
      <c r="M124" s="34"/>
      <c r="N124" s="34"/>
      <c r="O124" s="4"/>
      <c r="P124" s="4"/>
      <c r="Q124" s="4"/>
      <c r="R124" s="4"/>
      <c r="S124" s="4"/>
      <c r="T124" s="4"/>
      <c r="U124" s="4"/>
      <c r="V124" s="4"/>
      <c r="W124" s="4"/>
      <c r="X124" s="4"/>
      <c r="Y124" s="4"/>
      <c r="Z124" s="30"/>
    </row>
    <row r="125" spans="1:26" ht="12" customHeight="1" x14ac:dyDescent="0.3">
      <c r="A125" s="209"/>
      <c r="B125" s="112"/>
      <c r="C125" s="34"/>
      <c r="D125" s="34"/>
      <c r="E125" s="34"/>
      <c r="F125" s="34"/>
      <c r="G125" s="34"/>
      <c r="H125" s="34"/>
      <c r="I125" s="34"/>
      <c r="J125" s="34"/>
      <c r="K125" s="34"/>
      <c r="L125" s="34"/>
      <c r="M125" s="34"/>
      <c r="N125" s="34"/>
      <c r="O125" s="4"/>
      <c r="P125" s="4"/>
      <c r="Q125" s="4"/>
      <c r="R125" s="4"/>
      <c r="S125" s="4"/>
      <c r="T125" s="4"/>
      <c r="U125" s="4"/>
      <c r="V125" s="4"/>
      <c r="W125" s="4"/>
      <c r="X125" s="4"/>
      <c r="Y125" s="4"/>
      <c r="Z125" s="30"/>
    </row>
    <row r="126" spans="1:26" ht="12" customHeight="1" x14ac:dyDescent="0.3">
      <c r="A126" s="209"/>
      <c r="B126" s="112"/>
      <c r="C126" s="34"/>
      <c r="D126" s="34"/>
      <c r="E126" s="34"/>
      <c r="F126" s="34"/>
      <c r="G126" s="34"/>
      <c r="H126" s="34"/>
      <c r="I126" s="34"/>
      <c r="J126" s="34"/>
      <c r="K126" s="34"/>
      <c r="L126" s="34"/>
      <c r="M126" s="34"/>
      <c r="N126" s="34"/>
      <c r="O126" s="4"/>
      <c r="P126" s="4"/>
      <c r="Q126" s="4"/>
      <c r="R126" s="4"/>
      <c r="S126" s="4"/>
      <c r="T126" s="4"/>
      <c r="U126" s="4"/>
      <c r="V126" s="4"/>
      <c r="W126" s="4"/>
      <c r="X126" s="4"/>
      <c r="Y126" s="4"/>
      <c r="Z126" s="30"/>
    </row>
    <row r="127" spans="1:26" ht="12" customHeight="1" x14ac:dyDescent="0.3">
      <c r="A127" s="209"/>
      <c r="B127" s="112"/>
      <c r="C127" s="34"/>
      <c r="D127" s="34"/>
      <c r="E127" s="34"/>
      <c r="F127" s="34"/>
      <c r="G127" s="34"/>
      <c r="H127" s="34"/>
      <c r="I127" s="34"/>
      <c r="J127" s="34"/>
      <c r="K127" s="34"/>
      <c r="L127" s="34"/>
      <c r="M127" s="34"/>
      <c r="N127" s="34"/>
      <c r="O127" s="4"/>
      <c r="P127" s="4"/>
      <c r="Q127" s="4"/>
      <c r="R127" s="4"/>
      <c r="S127" s="4"/>
      <c r="T127" s="4"/>
      <c r="U127" s="4"/>
      <c r="V127" s="4"/>
      <c r="W127" s="4"/>
      <c r="X127" s="4"/>
      <c r="Y127" s="4"/>
      <c r="Z127" s="30"/>
    </row>
    <row r="128" spans="1:26" ht="12" customHeight="1" x14ac:dyDescent="0.3">
      <c r="A128" s="209"/>
      <c r="B128" s="112"/>
      <c r="C128" s="34"/>
      <c r="D128" s="34"/>
      <c r="E128" s="34"/>
      <c r="F128" s="34"/>
      <c r="G128" s="34"/>
      <c r="H128" s="34"/>
      <c r="I128" s="34"/>
      <c r="J128" s="34"/>
      <c r="K128" s="34"/>
      <c r="L128" s="34"/>
      <c r="M128" s="34"/>
      <c r="N128" s="34"/>
      <c r="O128" s="4"/>
      <c r="P128" s="4"/>
      <c r="Q128" s="4"/>
      <c r="R128" s="4"/>
      <c r="S128" s="4"/>
      <c r="T128" s="4"/>
      <c r="U128" s="4"/>
      <c r="V128" s="4"/>
      <c r="W128" s="4"/>
      <c r="X128" s="4"/>
      <c r="Y128" s="4"/>
      <c r="Z128" s="30"/>
    </row>
    <row r="129" spans="1:26" ht="12" customHeight="1" x14ac:dyDescent="0.3">
      <c r="A129" s="209"/>
      <c r="B129" s="112"/>
      <c r="C129" s="34"/>
      <c r="D129" s="34"/>
      <c r="E129" s="34"/>
      <c r="F129" s="34"/>
      <c r="G129" s="34"/>
      <c r="H129" s="34"/>
      <c r="I129" s="34"/>
      <c r="J129" s="34"/>
      <c r="K129" s="34"/>
      <c r="L129" s="34"/>
      <c r="M129" s="34"/>
      <c r="N129" s="34"/>
      <c r="O129" s="4"/>
      <c r="P129" s="4"/>
      <c r="Q129" s="4"/>
      <c r="R129" s="4"/>
      <c r="S129" s="4"/>
      <c r="T129" s="4"/>
      <c r="U129" s="4"/>
      <c r="V129" s="4"/>
      <c r="W129" s="4"/>
      <c r="X129" s="4"/>
      <c r="Y129" s="4"/>
      <c r="Z129" s="30"/>
    </row>
    <row r="130" spans="1:26" ht="12" customHeight="1" x14ac:dyDescent="0.3">
      <c r="A130" s="209"/>
      <c r="B130" s="112"/>
      <c r="C130" s="34"/>
      <c r="D130" s="34"/>
      <c r="E130" s="34"/>
      <c r="F130" s="34"/>
      <c r="G130" s="34"/>
      <c r="H130" s="34"/>
      <c r="I130" s="34"/>
      <c r="J130" s="34"/>
      <c r="K130" s="34"/>
      <c r="L130" s="34"/>
      <c r="M130" s="34"/>
      <c r="N130" s="34"/>
      <c r="O130" s="4"/>
      <c r="P130" s="4"/>
      <c r="Q130" s="4"/>
      <c r="R130" s="4"/>
      <c r="S130" s="4"/>
      <c r="T130" s="4"/>
      <c r="U130" s="4"/>
      <c r="V130" s="4"/>
      <c r="W130" s="4"/>
      <c r="X130" s="4"/>
      <c r="Y130" s="4"/>
      <c r="Z130" s="30"/>
    </row>
    <row r="131" spans="1:26" ht="12" customHeight="1" x14ac:dyDescent="0.3">
      <c r="A131" s="209"/>
      <c r="B131" s="112"/>
      <c r="C131" s="34"/>
      <c r="D131" s="34"/>
      <c r="E131" s="34"/>
      <c r="F131" s="34"/>
      <c r="G131" s="34"/>
      <c r="H131" s="34"/>
      <c r="I131" s="34"/>
      <c r="J131" s="34"/>
      <c r="K131" s="34"/>
      <c r="L131" s="34"/>
      <c r="M131" s="34"/>
      <c r="N131" s="34"/>
      <c r="O131" s="4"/>
      <c r="P131" s="4"/>
      <c r="Q131" s="4"/>
      <c r="R131" s="4"/>
      <c r="S131" s="4"/>
      <c r="T131" s="4"/>
      <c r="U131" s="4"/>
      <c r="V131" s="4"/>
      <c r="W131" s="4"/>
      <c r="X131" s="4"/>
      <c r="Y131" s="4"/>
      <c r="Z131" s="30"/>
    </row>
    <row r="132" spans="1:26" ht="12" customHeight="1" x14ac:dyDescent="0.3">
      <c r="A132" s="209"/>
      <c r="B132" s="112"/>
      <c r="C132" s="34"/>
      <c r="D132" s="34"/>
      <c r="E132" s="34"/>
      <c r="F132" s="34"/>
      <c r="G132" s="34"/>
      <c r="H132" s="34"/>
      <c r="I132" s="34"/>
      <c r="J132" s="34"/>
      <c r="K132" s="34"/>
      <c r="L132" s="34"/>
      <c r="M132" s="34"/>
      <c r="N132" s="34"/>
      <c r="O132" s="4"/>
      <c r="P132" s="4"/>
      <c r="Q132" s="4"/>
      <c r="R132" s="4"/>
      <c r="S132" s="4"/>
      <c r="T132" s="4"/>
      <c r="U132" s="4"/>
      <c r="V132" s="4"/>
      <c r="W132" s="4"/>
      <c r="X132" s="4"/>
      <c r="Y132" s="4"/>
      <c r="Z132" s="30"/>
    </row>
    <row r="133" spans="1:26" ht="12" customHeight="1" x14ac:dyDescent="0.3">
      <c r="A133" s="209"/>
      <c r="B133" s="112"/>
      <c r="C133" s="34"/>
      <c r="D133" s="34"/>
      <c r="E133" s="34"/>
      <c r="F133" s="34"/>
      <c r="G133" s="34"/>
      <c r="H133" s="34"/>
      <c r="I133" s="34"/>
      <c r="J133" s="34"/>
      <c r="K133" s="34"/>
      <c r="L133" s="34"/>
      <c r="M133" s="34"/>
      <c r="N133" s="34"/>
      <c r="O133" s="4"/>
      <c r="P133" s="4"/>
      <c r="Q133" s="4"/>
      <c r="R133" s="4"/>
      <c r="S133" s="4"/>
      <c r="T133" s="4"/>
      <c r="U133" s="4"/>
      <c r="V133" s="4"/>
      <c r="W133" s="4"/>
      <c r="X133" s="4"/>
      <c r="Y133" s="4"/>
      <c r="Z133" s="30"/>
    </row>
    <row r="134" spans="1:26" ht="12" customHeight="1" x14ac:dyDescent="0.3">
      <c r="A134" s="209"/>
      <c r="B134" s="112"/>
      <c r="C134" s="34"/>
      <c r="D134" s="34"/>
      <c r="E134" s="34"/>
      <c r="F134" s="34"/>
      <c r="G134" s="34"/>
      <c r="H134" s="34"/>
      <c r="I134" s="34"/>
      <c r="J134" s="34"/>
      <c r="K134" s="34"/>
      <c r="L134" s="34"/>
      <c r="M134" s="34"/>
      <c r="N134" s="34"/>
      <c r="O134" s="4"/>
      <c r="P134" s="4"/>
      <c r="Q134" s="4"/>
      <c r="R134" s="4"/>
      <c r="S134" s="4"/>
      <c r="T134" s="4"/>
      <c r="U134" s="4"/>
      <c r="V134" s="4"/>
      <c r="W134" s="4"/>
      <c r="X134" s="4"/>
      <c r="Y134" s="4"/>
      <c r="Z134" s="30"/>
    </row>
    <row r="135" spans="1:26" ht="12" customHeight="1" x14ac:dyDescent="0.3">
      <c r="A135" s="209"/>
      <c r="B135" s="112"/>
      <c r="C135" s="34"/>
      <c r="D135" s="34"/>
      <c r="E135" s="34"/>
      <c r="F135" s="34"/>
      <c r="G135" s="34"/>
      <c r="H135" s="34"/>
      <c r="I135" s="34"/>
      <c r="J135" s="34"/>
      <c r="K135" s="34"/>
      <c r="L135" s="34"/>
      <c r="M135" s="34"/>
      <c r="N135" s="34"/>
      <c r="O135" s="4"/>
      <c r="P135" s="4"/>
      <c r="Q135" s="4"/>
      <c r="R135" s="4"/>
      <c r="S135" s="4"/>
      <c r="T135" s="4"/>
      <c r="U135" s="4"/>
      <c r="V135" s="4"/>
      <c r="W135" s="4"/>
      <c r="X135" s="4"/>
      <c r="Y135" s="4"/>
      <c r="Z135" s="30"/>
    </row>
    <row r="136" spans="1:26" ht="12" customHeight="1" x14ac:dyDescent="0.3">
      <c r="A136" s="209"/>
      <c r="B136" s="112"/>
      <c r="C136" s="34"/>
      <c r="D136" s="34"/>
      <c r="E136" s="34"/>
      <c r="F136" s="34"/>
      <c r="G136" s="34"/>
      <c r="H136" s="34"/>
      <c r="I136" s="34"/>
      <c r="J136" s="34"/>
      <c r="K136" s="34"/>
      <c r="L136" s="34"/>
      <c r="M136" s="34"/>
      <c r="N136" s="34"/>
      <c r="O136" s="4"/>
      <c r="P136" s="4"/>
      <c r="Q136" s="4"/>
      <c r="R136" s="4"/>
      <c r="S136" s="4"/>
      <c r="T136" s="4"/>
      <c r="U136" s="4"/>
      <c r="V136" s="4"/>
      <c r="W136" s="4"/>
      <c r="X136" s="4"/>
      <c r="Y136" s="4"/>
      <c r="Z136" s="30"/>
    </row>
    <row r="137" spans="1:26" ht="12" customHeight="1" x14ac:dyDescent="0.3">
      <c r="A137" s="209"/>
      <c r="B137" s="112"/>
      <c r="C137" s="34"/>
      <c r="D137" s="34"/>
      <c r="E137" s="34"/>
      <c r="F137" s="34"/>
      <c r="G137" s="34"/>
      <c r="H137" s="34"/>
      <c r="I137" s="34"/>
      <c r="J137" s="34"/>
      <c r="K137" s="34"/>
      <c r="L137" s="34"/>
      <c r="M137" s="34"/>
      <c r="N137" s="34"/>
      <c r="O137" s="4"/>
      <c r="P137" s="4"/>
      <c r="Q137" s="4"/>
      <c r="R137" s="4"/>
      <c r="S137" s="4"/>
      <c r="T137" s="4"/>
      <c r="U137" s="4"/>
      <c r="V137" s="4"/>
      <c r="W137" s="4"/>
      <c r="X137" s="4"/>
      <c r="Y137" s="4"/>
      <c r="Z137" s="30"/>
    </row>
    <row r="138" spans="1:26" ht="12" customHeight="1" x14ac:dyDescent="0.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30"/>
    </row>
    <row r="139" spans="1:26" ht="12" customHeight="1" x14ac:dyDescent="0.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30"/>
    </row>
    <row r="140" spans="1:26" ht="12" customHeight="1" x14ac:dyDescent="0.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30"/>
    </row>
    <row r="141" spans="1:26" ht="12" customHeight="1" x14ac:dyDescent="0.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30"/>
    </row>
    <row r="142" spans="1:26" ht="12" customHeight="1" x14ac:dyDescent="0.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30"/>
    </row>
    <row r="143" spans="1:26" ht="12" customHeight="1" x14ac:dyDescent="0.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30"/>
    </row>
    <row r="144" spans="1:26" ht="12" customHeight="1" x14ac:dyDescent="0.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30"/>
    </row>
    <row r="145" spans="1:26" ht="12" customHeight="1" x14ac:dyDescent="0.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30"/>
    </row>
    <row r="146" spans="1:26" ht="12" customHeight="1" x14ac:dyDescent="0.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30"/>
    </row>
    <row r="147" spans="1:26" ht="12" customHeight="1" x14ac:dyDescent="0.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30"/>
    </row>
    <row r="148" spans="1:26" ht="12" customHeight="1" x14ac:dyDescent="0.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30"/>
    </row>
    <row r="149" spans="1:26" ht="12" customHeight="1" x14ac:dyDescent="0.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30"/>
    </row>
    <row r="150" spans="1:26" ht="12" customHeight="1" x14ac:dyDescent="0.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30"/>
    </row>
    <row r="151" spans="1:26" ht="12" customHeight="1" x14ac:dyDescent="0.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30"/>
    </row>
    <row r="152" spans="1:26" ht="12" customHeight="1" x14ac:dyDescent="0.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30"/>
    </row>
    <row r="153" spans="1:26" ht="12" customHeight="1" x14ac:dyDescent="0.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30"/>
    </row>
    <row r="154" spans="1:26" ht="12" customHeight="1" x14ac:dyDescent="0.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30"/>
    </row>
    <row r="155" spans="1:26" ht="12" customHeight="1" x14ac:dyDescent="0.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30"/>
    </row>
    <row r="156" spans="1:26" ht="12" customHeight="1" x14ac:dyDescent="0.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30"/>
    </row>
    <row r="157" spans="1:26" ht="12" customHeight="1" x14ac:dyDescent="0.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30"/>
    </row>
    <row r="158" spans="1:26" ht="12" customHeight="1" x14ac:dyDescent="0.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30"/>
    </row>
    <row r="159" spans="1:26" ht="12" customHeight="1" x14ac:dyDescent="0.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30"/>
    </row>
    <row r="160" spans="1:26" ht="12" customHeight="1" x14ac:dyDescent="0.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30"/>
    </row>
    <row r="161" spans="1:26" ht="12" customHeight="1" x14ac:dyDescent="0.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30"/>
    </row>
    <row r="162" spans="1:26" ht="12" customHeight="1" x14ac:dyDescent="0.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30"/>
    </row>
    <row r="163" spans="1:26" ht="12" customHeight="1" x14ac:dyDescent="0.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30"/>
    </row>
    <row r="164" spans="1:26" ht="12" customHeight="1" x14ac:dyDescent="0.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30"/>
    </row>
    <row r="165" spans="1:26" ht="12" customHeight="1" x14ac:dyDescent="0.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30"/>
    </row>
    <row r="166" spans="1:26" ht="12" customHeight="1" x14ac:dyDescent="0.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30"/>
    </row>
    <row r="167" spans="1:26" ht="12" customHeight="1" x14ac:dyDescent="0.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30"/>
    </row>
    <row r="168" spans="1:26" ht="12" customHeight="1" x14ac:dyDescent="0.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30"/>
    </row>
    <row r="169" spans="1:26" ht="12" customHeight="1" x14ac:dyDescent="0.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30"/>
    </row>
    <row r="170" spans="1:26" ht="12" customHeight="1" x14ac:dyDescent="0.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30"/>
    </row>
    <row r="171" spans="1:26" ht="12" customHeight="1" x14ac:dyDescent="0.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30"/>
    </row>
    <row r="172" spans="1:26" ht="12" customHeight="1" x14ac:dyDescent="0.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30"/>
    </row>
    <row r="173" spans="1:26" ht="12" customHeight="1" x14ac:dyDescent="0.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30"/>
    </row>
    <row r="174" spans="1:26" ht="12" customHeight="1" x14ac:dyDescent="0.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30"/>
    </row>
    <row r="175" spans="1:26" ht="12" customHeight="1" x14ac:dyDescent="0.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30"/>
    </row>
    <row r="176" spans="1:26" ht="12" customHeight="1" x14ac:dyDescent="0.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30"/>
    </row>
    <row r="177" spans="1:26" ht="12" customHeight="1" x14ac:dyDescent="0.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30"/>
    </row>
    <row r="178" spans="1:26" ht="12" customHeight="1" x14ac:dyDescent="0.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30"/>
    </row>
    <row r="179" spans="1:26" ht="12" customHeight="1" x14ac:dyDescent="0.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30"/>
    </row>
    <row r="180" spans="1:26" ht="12" customHeight="1" x14ac:dyDescent="0.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30"/>
    </row>
    <row r="181" spans="1:26" ht="12" customHeight="1" x14ac:dyDescent="0.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30"/>
    </row>
    <row r="182" spans="1:26" ht="12" customHeight="1" x14ac:dyDescent="0.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30"/>
    </row>
    <row r="183" spans="1:26" ht="12" customHeight="1" x14ac:dyDescent="0.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30"/>
    </row>
    <row r="184" spans="1:26" ht="12" customHeight="1" x14ac:dyDescent="0.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30"/>
    </row>
    <row r="185" spans="1:26" ht="12" customHeight="1" x14ac:dyDescent="0.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30"/>
    </row>
    <row r="186" spans="1:26" ht="12" customHeight="1" x14ac:dyDescent="0.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30"/>
    </row>
    <row r="187" spans="1:26" ht="12" customHeight="1" x14ac:dyDescent="0.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30"/>
    </row>
    <row r="188" spans="1:26" ht="12" customHeight="1" x14ac:dyDescent="0.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30"/>
    </row>
    <row r="189" spans="1:26" ht="12" customHeight="1" x14ac:dyDescent="0.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30"/>
    </row>
    <row r="190" spans="1:26" ht="12" customHeight="1" x14ac:dyDescent="0.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30"/>
    </row>
    <row r="191" spans="1:26" ht="12" customHeight="1" x14ac:dyDescent="0.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30"/>
    </row>
    <row r="192" spans="1:26" ht="12" customHeight="1" x14ac:dyDescent="0.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30"/>
    </row>
    <row r="193" spans="1:26" ht="12" customHeight="1" x14ac:dyDescent="0.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30"/>
    </row>
    <row r="194" spans="1:26" ht="12" customHeight="1" x14ac:dyDescent="0.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30"/>
    </row>
    <row r="195" spans="1:26" ht="12" customHeight="1" x14ac:dyDescent="0.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30"/>
    </row>
    <row r="196" spans="1:26" ht="12" customHeight="1" x14ac:dyDescent="0.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30"/>
    </row>
    <row r="197" spans="1:26" ht="12" customHeight="1" x14ac:dyDescent="0.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30"/>
    </row>
    <row r="198" spans="1:26" ht="12" customHeight="1" x14ac:dyDescent="0.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30"/>
    </row>
    <row r="199" spans="1:26" ht="12" customHeight="1" x14ac:dyDescent="0.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30"/>
    </row>
    <row r="200" spans="1:26" ht="12" customHeight="1" x14ac:dyDescent="0.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30"/>
    </row>
    <row r="201" spans="1:26" ht="12" customHeight="1" x14ac:dyDescent="0.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30"/>
    </row>
    <row r="202" spans="1:26" ht="12" customHeight="1" x14ac:dyDescent="0.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30"/>
    </row>
    <row r="203" spans="1:26" ht="12" customHeight="1" x14ac:dyDescent="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30"/>
    </row>
    <row r="204" spans="1:26" ht="12" customHeight="1" x14ac:dyDescent="0.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30"/>
    </row>
    <row r="205" spans="1:26" ht="12" customHeight="1" x14ac:dyDescent="0.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30"/>
    </row>
    <row r="206" spans="1:26" ht="12" customHeight="1" x14ac:dyDescent="0.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30"/>
    </row>
    <row r="207" spans="1:26" ht="12" customHeight="1" x14ac:dyDescent="0.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30"/>
    </row>
    <row r="208" spans="1:26" ht="12" customHeight="1" x14ac:dyDescent="0.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30"/>
    </row>
    <row r="209" spans="1:26" ht="12" customHeight="1" x14ac:dyDescent="0.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30"/>
    </row>
    <row r="210" spans="1:26" ht="12" customHeight="1" x14ac:dyDescent="0.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30"/>
    </row>
    <row r="211" spans="1:26" ht="12" customHeight="1" x14ac:dyDescent="0.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30"/>
    </row>
    <row r="212" spans="1:26" ht="12" customHeight="1" x14ac:dyDescent="0.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30"/>
    </row>
    <row r="213" spans="1:26" ht="12" customHeight="1" x14ac:dyDescent="0.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30"/>
    </row>
    <row r="214" spans="1:26" ht="12" customHeight="1" x14ac:dyDescent="0.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30"/>
    </row>
    <row r="215" spans="1:26" ht="12" customHeight="1" x14ac:dyDescent="0.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30"/>
    </row>
    <row r="216" spans="1:26" ht="12" customHeight="1" x14ac:dyDescent="0.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30"/>
    </row>
    <row r="217" spans="1:26" ht="12" customHeight="1" x14ac:dyDescent="0.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30"/>
    </row>
    <row r="218" spans="1:26" ht="12" customHeight="1" x14ac:dyDescent="0.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30"/>
    </row>
    <row r="219" spans="1:26" ht="12" customHeight="1" x14ac:dyDescent="0.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30"/>
    </row>
    <row r="220" spans="1:26" ht="12" customHeight="1" x14ac:dyDescent="0.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30"/>
    </row>
    <row r="221" spans="1:26" ht="12" customHeight="1" x14ac:dyDescent="0.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30"/>
    </row>
    <row r="222" spans="1:26" ht="12" customHeight="1" x14ac:dyDescent="0.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30"/>
    </row>
    <row r="223" spans="1:26" ht="12" customHeight="1" x14ac:dyDescent="0.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30"/>
    </row>
    <row r="224" spans="1:26" ht="12" customHeight="1" x14ac:dyDescent="0.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30"/>
    </row>
    <row r="225" spans="1:26" ht="12" customHeight="1" x14ac:dyDescent="0.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30"/>
    </row>
    <row r="226" spans="1:26" ht="12" customHeight="1" x14ac:dyDescent="0.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30"/>
    </row>
    <row r="227" spans="1:26" ht="12" customHeight="1" x14ac:dyDescent="0.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30"/>
    </row>
    <row r="228" spans="1:26" ht="12" customHeight="1" x14ac:dyDescent="0.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30"/>
    </row>
    <row r="229" spans="1:26" ht="12" customHeight="1" x14ac:dyDescent="0.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30"/>
    </row>
    <row r="230" spans="1:26" ht="12" customHeight="1" x14ac:dyDescent="0.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30"/>
    </row>
    <row r="231" spans="1:26" ht="12" customHeight="1" x14ac:dyDescent="0.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30"/>
    </row>
    <row r="232" spans="1:26" ht="12" customHeight="1" x14ac:dyDescent="0.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30"/>
    </row>
    <row r="233" spans="1:26" ht="12" customHeight="1" x14ac:dyDescent="0.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30"/>
    </row>
    <row r="234" spans="1:26" ht="12" customHeight="1" x14ac:dyDescent="0.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30"/>
    </row>
    <row r="235" spans="1:26" ht="12" customHeight="1" x14ac:dyDescent="0.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30"/>
    </row>
    <row r="236" spans="1:26" ht="12" customHeight="1" x14ac:dyDescent="0.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30"/>
    </row>
    <row r="237" spans="1:26" ht="12" customHeight="1" x14ac:dyDescent="0.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30"/>
    </row>
    <row r="238" spans="1:26" ht="12" customHeight="1" x14ac:dyDescent="0.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30"/>
    </row>
    <row r="239" spans="1:26" ht="12" customHeight="1" x14ac:dyDescent="0.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30"/>
    </row>
    <row r="240" spans="1:26" ht="12" customHeight="1" x14ac:dyDescent="0.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30"/>
    </row>
    <row r="241" spans="1:26" ht="12" customHeight="1" x14ac:dyDescent="0.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30"/>
    </row>
    <row r="242" spans="1:26" ht="12" customHeight="1" x14ac:dyDescent="0.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30"/>
    </row>
    <row r="243" spans="1:26" ht="12" customHeight="1" x14ac:dyDescent="0.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30"/>
    </row>
    <row r="244" spans="1:26" ht="12" customHeight="1" x14ac:dyDescent="0.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30"/>
    </row>
    <row r="245" spans="1:26" ht="12" customHeight="1" x14ac:dyDescent="0.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30"/>
    </row>
    <row r="246" spans="1:26" ht="12" customHeight="1" x14ac:dyDescent="0.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30"/>
    </row>
    <row r="247" spans="1:26" ht="12" customHeight="1" x14ac:dyDescent="0.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30"/>
    </row>
    <row r="248" spans="1:26" ht="12" customHeight="1" x14ac:dyDescent="0.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30"/>
    </row>
    <row r="249" spans="1:26" ht="12" customHeight="1" x14ac:dyDescent="0.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30"/>
    </row>
    <row r="250" spans="1:26" ht="12" customHeight="1" x14ac:dyDescent="0.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30"/>
    </row>
    <row r="251" spans="1:26" ht="12" customHeight="1" x14ac:dyDescent="0.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30"/>
    </row>
    <row r="252" spans="1:26" ht="12" customHeight="1" x14ac:dyDescent="0.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30"/>
    </row>
    <row r="253" spans="1:26" ht="12" customHeight="1" x14ac:dyDescent="0.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30"/>
    </row>
    <row r="254" spans="1:26" ht="12" customHeight="1" x14ac:dyDescent="0.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30"/>
    </row>
    <row r="255" spans="1:26" ht="12" customHeight="1" x14ac:dyDescent="0.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30"/>
    </row>
    <row r="256" spans="1:26" ht="12" customHeight="1" x14ac:dyDescent="0.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30"/>
    </row>
    <row r="257" spans="1:26" ht="12" customHeight="1" x14ac:dyDescent="0.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30"/>
    </row>
    <row r="258" spans="1:26" ht="12" customHeight="1" x14ac:dyDescent="0.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30"/>
    </row>
    <row r="259" spans="1:26" ht="12" customHeight="1" x14ac:dyDescent="0.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30"/>
    </row>
    <row r="260" spans="1:26" ht="12" customHeight="1" x14ac:dyDescent="0.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30"/>
    </row>
    <row r="261" spans="1:26" ht="12" customHeight="1" x14ac:dyDescent="0.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30"/>
    </row>
    <row r="262" spans="1:26" ht="12" customHeight="1" x14ac:dyDescent="0.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30"/>
    </row>
    <row r="263" spans="1:26" ht="12" customHeight="1" x14ac:dyDescent="0.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30"/>
    </row>
    <row r="264" spans="1:26" ht="12" customHeight="1" x14ac:dyDescent="0.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30"/>
    </row>
    <row r="265" spans="1:26" ht="12" customHeight="1" x14ac:dyDescent="0.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30"/>
    </row>
    <row r="266" spans="1:26" ht="12" customHeight="1" x14ac:dyDescent="0.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30"/>
    </row>
    <row r="267" spans="1:26" ht="12" customHeight="1" x14ac:dyDescent="0.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30"/>
    </row>
    <row r="268" spans="1:26" ht="12" customHeight="1" x14ac:dyDescent="0.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30"/>
    </row>
    <row r="269" spans="1:26" ht="12" customHeight="1" x14ac:dyDescent="0.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30"/>
    </row>
    <row r="270" spans="1:26" ht="12" customHeight="1" x14ac:dyDescent="0.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30"/>
    </row>
    <row r="271" spans="1:26" ht="12" customHeight="1" x14ac:dyDescent="0.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30"/>
    </row>
    <row r="272" spans="1:26" ht="12" customHeight="1" x14ac:dyDescent="0.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30"/>
    </row>
    <row r="273" spans="1:26" ht="12" customHeight="1" x14ac:dyDescent="0.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30"/>
    </row>
    <row r="274" spans="1:26" ht="12" customHeight="1" x14ac:dyDescent="0.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30"/>
    </row>
    <row r="275" spans="1:26" ht="12" customHeight="1" x14ac:dyDescent="0.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30"/>
    </row>
    <row r="276" spans="1:26" ht="12" customHeight="1" x14ac:dyDescent="0.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30"/>
    </row>
    <row r="277" spans="1:26" ht="12" customHeight="1" x14ac:dyDescent="0.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30"/>
    </row>
    <row r="278" spans="1:26" ht="12" customHeight="1" x14ac:dyDescent="0.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30"/>
    </row>
    <row r="279" spans="1:26" ht="12" customHeight="1" x14ac:dyDescent="0.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30"/>
    </row>
    <row r="280" spans="1:26" ht="12" customHeight="1" x14ac:dyDescent="0.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30"/>
    </row>
    <row r="281" spans="1:26" ht="12" customHeight="1" x14ac:dyDescent="0.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30"/>
    </row>
    <row r="282" spans="1:26" ht="12" customHeight="1" x14ac:dyDescent="0.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30"/>
    </row>
    <row r="283" spans="1:26" ht="12" customHeight="1" x14ac:dyDescent="0.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30"/>
    </row>
    <row r="284" spans="1:26" ht="12" customHeight="1" x14ac:dyDescent="0.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30"/>
    </row>
    <row r="285" spans="1:26" ht="12" customHeight="1" x14ac:dyDescent="0.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30"/>
    </row>
    <row r="286" spans="1:26" ht="12" customHeight="1" x14ac:dyDescent="0.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30"/>
    </row>
    <row r="287" spans="1:26" ht="12" customHeight="1" x14ac:dyDescent="0.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30"/>
    </row>
    <row r="288" spans="1:26" ht="12" customHeight="1" x14ac:dyDescent="0.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30"/>
    </row>
    <row r="289" spans="1:26" ht="12" customHeight="1" x14ac:dyDescent="0.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30"/>
    </row>
    <row r="290" spans="1:26" ht="12" customHeight="1" x14ac:dyDescent="0.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30"/>
    </row>
    <row r="291" spans="1:26" ht="12" customHeight="1" x14ac:dyDescent="0.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30"/>
    </row>
    <row r="292" spans="1:26" ht="12" customHeight="1" x14ac:dyDescent="0.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30"/>
    </row>
    <row r="293" spans="1:26" ht="12" customHeight="1" x14ac:dyDescent="0.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30"/>
    </row>
    <row r="294" spans="1:26" ht="12" customHeight="1" x14ac:dyDescent="0.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30"/>
    </row>
    <row r="295" spans="1:26" ht="12" customHeight="1" x14ac:dyDescent="0.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30"/>
    </row>
    <row r="296" spans="1:26" ht="12" customHeight="1" x14ac:dyDescent="0.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30"/>
    </row>
    <row r="297" spans="1:26" ht="12" customHeight="1" x14ac:dyDescent="0.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30"/>
    </row>
    <row r="298" spans="1:26" ht="12" customHeight="1" x14ac:dyDescent="0.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30"/>
    </row>
    <row r="299" spans="1:26" ht="12" customHeight="1" x14ac:dyDescent="0.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30"/>
    </row>
    <row r="300" spans="1:26" ht="12" customHeight="1" x14ac:dyDescent="0.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30"/>
    </row>
    <row r="301" spans="1:26" ht="12" customHeight="1" x14ac:dyDescent="0.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30"/>
    </row>
    <row r="302" spans="1:26" ht="12" customHeight="1" x14ac:dyDescent="0.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30"/>
    </row>
    <row r="303" spans="1:26" ht="12" customHeight="1" x14ac:dyDescent="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30"/>
    </row>
    <row r="304" spans="1:26" ht="12" customHeight="1" x14ac:dyDescent="0.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30"/>
    </row>
    <row r="305" spans="1:26" ht="12" customHeight="1" x14ac:dyDescent="0.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30"/>
    </row>
    <row r="306" spans="1:26" ht="12" customHeight="1" x14ac:dyDescent="0.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30"/>
    </row>
    <row r="307" spans="1:26" ht="12" customHeight="1" x14ac:dyDescent="0.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30"/>
    </row>
    <row r="308" spans="1:26" ht="12" customHeight="1" x14ac:dyDescent="0.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30"/>
    </row>
    <row r="309" spans="1:26" ht="12" customHeight="1" x14ac:dyDescent="0.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30"/>
    </row>
    <row r="310" spans="1:26" ht="12" customHeight="1" x14ac:dyDescent="0.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30"/>
    </row>
    <row r="311" spans="1:26" ht="12" customHeight="1" x14ac:dyDescent="0.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30"/>
    </row>
    <row r="312" spans="1:26" ht="12" customHeight="1" x14ac:dyDescent="0.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30"/>
    </row>
    <row r="313" spans="1:26" ht="12" customHeight="1" x14ac:dyDescent="0.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30"/>
    </row>
    <row r="314" spans="1:26" ht="12" customHeight="1" x14ac:dyDescent="0.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30"/>
    </row>
    <row r="315" spans="1:26" ht="12" customHeight="1" x14ac:dyDescent="0.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30"/>
    </row>
    <row r="316" spans="1:26" ht="12" customHeight="1" x14ac:dyDescent="0.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30"/>
    </row>
    <row r="317" spans="1:26" ht="12" customHeight="1" x14ac:dyDescent="0.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30"/>
    </row>
    <row r="318" spans="1:26" ht="12" customHeight="1" x14ac:dyDescent="0.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30"/>
    </row>
    <row r="319" spans="1:26" ht="12" customHeight="1" x14ac:dyDescent="0.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30"/>
    </row>
    <row r="320" spans="1:26" ht="12" customHeight="1" x14ac:dyDescent="0.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30"/>
    </row>
    <row r="321" spans="1:26" ht="12" customHeight="1" x14ac:dyDescent="0.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30"/>
    </row>
    <row r="322" spans="1:26" ht="12" customHeight="1" x14ac:dyDescent="0.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30"/>
    </row>
    <row r="323" spans="1:26" ht="12" customHeight="1" x14ac:dyDescent="0.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30"/>
    </row>
    <row r="324" spans="1:26" ht="12" customHeight="1" x14ac:dyDescent="0.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30"/>
    </row>
    <row r="325" spans="1:26" ht="12" customHeight="1" x14ac:dyDescent="0.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30"/>
    </row>
    <row r="326" spans="1:26" ht="12" customHeight="1" x14ac:dyDescent="0.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30"/>
    </row>
    <row r="327" spans="1:26" ht="12" customHeight="1" x14ac:dyDescent="0.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30"/>
    </row>
    <row r="328" spans="1:26" ht="12" customHeight="1" x14ac:dyDescent="0.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30"/>
    </row>
    <row r="329" spans="1:26" ht="12" customHeight="1" x14ac:dyDescent="0.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30"/>
    </row>
    <row r="330" spans="1:26" ht="12" customHeight="1" x14ac:dyDescent="0.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30"/>
    </row>
    <row r="331" spans="1:26" ht="12" customHeight="1" x14ac:dyDescent="0.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30"/>
    </row>
    <row r="332" spans="1:26" ht="12" customHeight="1" x14ac:dyDescent="0.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30"/>
    </row>
    <row r="333" spans="1:26" ht="12" customHeight="1" x14ac:dyDescent="0.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30"/>
    </row>
    <row r="334" spans="1:26" ht="12" customHeight="1" x14ac:dyDescent="0.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30"/>
    </row>
    <row r="335" spans="1:26" ht="12" customHeight="1" x14ac:dyDescent="0.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30"/>
    </row>
    <row r="336" spans="1:26" ht="12" customHeight="1" x14ac:dyDescent="0.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30"/>
    </row>
    <row r="337" spans="1:26" ht="12" customHeight="1" x14ac:dyDescent="0.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30"/>
    </row>
    <row r="338" spans="1:26" ht="12" customHeight="1" x14ac:dyDescent="0.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30"/>
    </row>
    <row r="339" spans="1:26" ht="12" customHeight="1" x14ac:dyDescent="0.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30"/>
    </row>
    <row r="340" spans="1:26" ht="12" customHeight="1" x14ac:dyDescent="0.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30"/>
    </row>
    <row r="341" spans="1:26" ht="12" customHeight="1" x14ac:dyDescent="0.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30"/>
    </row>
    <row r="342" spans="1:26" ht="12" customHeight="1" x14ac:dyDescent="0.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30"/>
    </row>
    <row r="343" spans="1:26" ht="12" customHeight="1" x14ac:dyDescent="0.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30"/>
    </row>
    <row r="344" spans="1:26" ht="12" customHeight="1" x14ac:dyDescent="0.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30"/>
    </row>
    <row r="345" spans="1:26" ht="12" customHeight="1" x14ac:dyDescent="0.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30"/>
    </row>
    <row r="346" spans="1:26" ht="12" customHeight="1" x14ac:dyDescent="0.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30"/>
    </row>
    <row r="347" spans="1:26" ht="12" customHeight="1" x14ac:dyDescent="0.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30"/>
    </row>
    <row r="348" spans="1:26" ht="12" customHeight="1" x14ac:dyDescent="0.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30"/>
    </row>
    <row r="349" spans="1:26" ht="12" customHeight="1" x14ac:dyDescent="0.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30"/>
    </row>
    <row r="350" spans="1:26" ht="12" customHeight="1" x14ac:dyDescent="0.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30"/>
    </row>
    <row r="351" spans="1:26" ht="12" customHeight="1" x14ac:dyDescent="0.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30"/>
    </row>
    <row r="352" spans="1:26" ht="12" customHeight="1" x14ac:dyDescent="0.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30"/>
    </row>
    <row r="353" spans="1:26" ht="12" customHeight="1" x14ac:dyDescent="0.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30"/>
    </row>
    <row r="354" spans="1:26" ht="12" customHeight="1" x14ac:dyDescent="0.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30"/>
    </row>
    <row r="355" spans="1:26" ht="12" customHeight="1" x14ac:dyDescent="0.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30"/>
    </row>
    <row r="356" spans="1:26" ht="12" customHeight="1" x14ac:dyDescent="0.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30"/>
    </row>
    <row r="357" spans="1:26" ht="12" customHeight="1" x14ac:dyDescent="0.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30"/>
    </row>
    <row r="358" spans="1:26" ht="12" customHeight="1" x14ac:dyDescent="0.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30"/>
    </row>
    <row r="359" spans="1:26" ht="12" customHeight="1" x14ac:dyDescent="0.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30"/>
    </row>
    <row r="360" spans="1:26" ht="12" customHeight="1" x14ac:dyDescent="0.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30"/>
    </row>
    <row r="361" spans="1:26" ht="12" customHeight="1" x14ac:dyDescent="0.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30"/>
    </row>
    <row r="362" spans="1:26" ht="12" customHeight="1" x14ac:dyDescent="0.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30"/>
    </row>
    <row r="363" spans="1:26" ht="12" customHeight="1" x14ac:dyDescent="0.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30"/>
    </row>
    <row r="364" spans="1:26" ht="12" customHeight="1" x14ac:dyDescent="0.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30"/>
    </row>
    <row r="365" spans="1:26" ht="12" customHeight="1" x14ac:dyDescent="0.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30"/>
    </row>
    <row r="366" spans="1:26" ht="12" customHeight="1" x14ac:dyDescent="0.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30"/>
    </row>
    <row r="367" spans="1:26" ht="12" customHeight="1" x14ac:dyDescent="0.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30"/>
    </row>
    <row r="368" spans="1:26" ht="12" customHeight="1" x14ac:dyDescent="0.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30"/>
    </row>
    <row r="369" spans="1:26" ht="12" customHeight="1" x14ac:dyDescent="0.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30"/>
    </row>
    <row r="370" spans="1:26" ht="12" customHeight="1" x14ac:dyDescent="0.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30"/>
    </row>
    <row r="371" spans="1:26" ht="12" customHeight="1" x14ac:dyDescent="0.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30"/>
    </row>
    <row r="372" spans="1:26" ht="12" customHeight="1" x14ac:dyDescent="0.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30"/>
    </row>
    <row r="373" spans="1:26" ht="12" customHeight="1" x14ac:dyDescent="0.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30"/>
    </row>
    <row r="374" spans="1:26" ht="12" customHeight="1" x14ac:dyDescent="0.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30"/>
    </row>
    <row r="375" spans="1:26" ht="12" customHeight="1" x14ac:dyDescent="0.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30"/>
    </row>
    <row r="376" spans="1:26" ht="12" customHeight="1" x14ac:dyDescent="0.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30"/>
    </row>
    <row r="377" spans="1:26" ht="12" customHeight="1" x14ac:dyDescent="0.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30"/>
    </row>
    <row r="378" spans="1:26" ht="12" customHeight="1" x14ac:dyDescent="0.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30"/>
    </row>
    <row r="379" spans="1:26" ht="12" customHeight="1" x14ac:dyDescent="0.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30"/>
    </row>
    <row r="380" spans="1:26" ht="12" customHeight="1" x14ac:dyDescent="0.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30"/>
    </row>
    <row r="381" spans="1:26" ht="12" customHeight="1" x14ac:dyDescent="0.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30"/>
    </row>
    <row r="382" spans="1:26" ht="12" customHeight="1" x14ac:dyDescent="0.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30"/>
    </row>
    <row r="383" spans="1:26" ht="12" customHeight="1" x14ac:dyDescent="0.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30"/>
    </row>
    <row r="384" spans="1:26" ht="12" customHeight="1" x14ac:dyDescent="0.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30"/>
    </row>
    <row r="385" spans="1:26" ht="12" customHeight="1" x14ac:dyDescent="0.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30"/>
    </row>
    <row r="386" spans="1:26" ht="12" customHeight="1" x14ac:dyDescent="0.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30"/>
    </row>
    <row r="387" spans="1:26" ht="12" customHeight="1" x14ac:dyDescent="0.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30"/>
    </row>
    <row r="388" spans="1:26" ht="12" customHeight="1" x14ac:dyDescent="0.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30"/>
    </row>
    <row r="389" spans="1:26" ht="12" customHeight="1" x14ac:dyDescent="0.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30"/>
    </row>
    <row r="390" spans="1:26" ht="12" customHeight="1" x14ac:dyDescent="0.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30"/>
    </row>
    <row r="391" spans="1:26" ht="12" customHeight="1" x14ac:dyDescent="0.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30"/>
    </row>
    <row r="392" spans="1:26" ht="12" customHeight="1" x14ac:dyDescent="0.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30"/>
    </row>
    <row r="393" spans="1:26" ht="12" customHeight="1" x14ac:dyDescent="0.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30"/>
    </row>
    <row r="394" spans="1:26" ht="12" customHeight="1" x14ac:dyDescent="0.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30"/>
    </row>
    <row r="395" spans="1:26" ht="12" customHeight="1" x14ac:dyDescent="0.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30"/>
    </row>
    <row r="396" spans="1:26" ht="12" customHeight="1" x14ac:dyDescent="0.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30"/>
    </row>
    <row r="397" spans="1:26" ht="12" customHeight="1" x14ac:dyDescent="0.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30"/>
    </row>
    <row r="398" spans="1:26" ht="12" customHeight="1" x14ac:dyDescent="0.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30"/>
    </row>
    <row r="399" spans="1:26" ht="12" customHeight="1" x14ac:dyDescent="0.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30"/>
    </row>
    <row r="400" spans="1:26" ht="12" customHeight="1" x14ac:dyDescent="0.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30"/>
    </row>
    <row r="401" spans="1:26" ht="12" customHeight="1" x14ac:dyDescent="0.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30"/>
    </row>
    <row r="402" spans="1:26" ht="12" customHeight="1" x14ac:dyDescent="0.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30"/>
    </row>
    <row r="403" spans="1:26" ht="12" customHeight="1" x14ac:dyDescent="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30"/>
    </row>
    <row r="404" spans="1:26" ht="12" customHeight="1" x14ac:dyDescent="0.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30"/>
    </row>
    <row r="405" spans="1:26" ht="12" customHeight="1" x14ac:dyDescent="0.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30"/>
    </row>
    <row r="406" spans="1:26" ht="12" customHeight="1" x14ac:dyDescent="0.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30"/>
    </row>
    <row r="407" spans="1:26" ht="12" customHeight="1" x14ac:dyDescent="0.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30"/>
    </row>
    <row r="408" spans="1:26" ht="12" customHeight="1" x14ac:dyDescent="0.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30"/>
    </row>
    <row r="409" spans="1:26" ht="12" customHeight="1" x14ac:dyDescent="0.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30"/>
    </row>
    <row r="410" spans="1:26" ht="12" customHeight="1" x14ac:dyDescent="0.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30"/>
    </row>
    <row r="411" spans="1:26" ht="12" customHeight="1" x14ac:dyDescent="0.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30"/>
    </row>
    <row r="412" spans="1:26" ht="12" customHeight="1" x14ac:dyDescent="0.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30"/>
    </row>
    <row r="413" spans="1:26" ht="12" customHeight="1" x14ac:dyDescent="0.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30"/>
    </row>
    <row r="414" spans="1:26" ht="12" customHeight="1" x14ac:dyDescent="0.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30"/>
    </row>
    <row r="415" spans="1:26" ht="12" customHeight="1" x14ac:dyDescent="0.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30"/>
    </row>
    <row r="416" spans="1:26" ht="12" customHeight="1" x14ac:dyDescent="0.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30"/>
    </row>
    <row r="417" spans="1:26" ht="12" customHeight="1" x14ac:dyDescent="0.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30"/>
    </row>
    <row r="418" spans="1:26" ht="12" customHeight="1" x14ac:dyDescent="0.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30"/>
    </row>
    <row r="419" spans="1:26" ht="12" customHeight="1" x14ac:dyDescent="0.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30"/>
    </row>
    <row r="420" spans="1:26" ht="12" customHeight="1" x14ac:dyDescent="0.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30"/>
    </row>
    <row r="421" spans="1:26" ht="12" customHeight="1" x14ac:dyDescent="0.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30"/>
    </row>
    <row r="422" spans="1:26" ht="12" customHeight="1" x14ac:dyDescent="0.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30"/>
    </row>
    <row r="423" spans="1:26" ht="12" customHeight="1" x14ac:dyDescent="0.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30"/>
    </row>
    <row r="424" spans="1:26" ht="12" customHeight="1" x14ac:dyDescent="0.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30"/>
    </row>
    <row r="425" spans="1:26" ht="12" customHeight="1" x14ac:dyDescent="0.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30"/>
    </row>
    <row r="426" spans="1:26" ht="12" customHeight="1" x14ac:dyDescent="0.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30"/>
    </row>
    <row r="427" spans="1:26" ht="12" customHeight="1" x14ac:dyDescent="0.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30"/>
    </row>
    <row r="428" spans="1:26" ht="12" customHeight="1" x14ac:dyDescent="0.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30"/>
    </row>
    <row r="429" spans="1:26" ht="12" customHeight="1" x14ac:dyDescent="0.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30"/>
    </row>
    <row r="430" spans="1:26" ht="12" customHeight="1" x14ac:dyDescent="0.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30"/>
    </row>
    <row r="431" spans="1:26" ht="12" customHeight="1" x14ac:dyDescent="0.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30"/>
    </row>
    <row r="432" spans="1:26" ht="12" customHeight="1" x14ac:dyDescent="0.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30"/>
    </row>
    <row r="433" spans="1:26" ht="12" customHeight="1" x14ac:dyDescent="0.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30"/>
    </row>
    <row r="434" spans="1:26" ht="12" customHeight="1" x14ac:dyDescent="0.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30"/>
    </row>
    <row r="435" spans="1:26" ht="12" customHeight="1" x14ac:dyDescent="0.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30"/>
    </row>
    <row r="436" spans="1:26" ht="12" customHeight="1" x14ac:dyDescent="0.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30"/>
    </row>
    <row r="437" spans="1:26" ht="12" customHeight="1" x14ac:dyDescent="0.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30"/>
    </row>
    <row r="438" spans="1:26" ht="12" customHeight="1" x14ac:dyDescent="0.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30"/>
    </row>
    <row r="439" spans="1:26" ht="12" customHeight="1" x14ac:dyDescent="0.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30"/>
    </row>
    <row r="440" spans="1:26" ht="12" customHeight="1" x14ac:dyDescent="0.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30"/>
    </row>
    <row r="441" spans="1:26" ht="12" customHeight="1" x14ac:dyDescent="0.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30"/>
    </row>
    <row r="442" spans="1:26" ht="12" customHeight="1" x14ac:dyDescent="0.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30"/>
    </row>
    <row r="443" spans="1:26" ht="12" customHeight="1" x14ac:dyDescent="0.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30"/>
    </row>
    <row r="444" spans="1:26" ht="12" customHeight="1" x14ac:dyDescent="0.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30"/>
    </row>
    <row r="445" spans="1:26" ht="12" customHeight="1" x14ac:dyDescent="0.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30"/>
    </row>
    <row r="446" spans="1:26" ht="12" customHeight="1" x14ac:dyDescent="0.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30"/>
    </row>
    <row r="447" spans="1:26" ht="12" customHeight="1" x14ac:dyDescent="0.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30"/>
    </row>
    <row r="448" spans="1:26" ht="12" customHeight="1" x14ac:dyDescent="0.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30"/>
    </row>
    <row r="449" spans="1:26" ht="12" customHeight="1" x14ac:dyDescent="0.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30"/>
    </row>
    <row r="450" spans="1:26" ht="12" customHeight="1" x14ac:dyDescent="0.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30"/>
    </row>
    <row r="451" spans="1:26" ht="12" customHeight="1" x14ac:dyDescent="0.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30"/>
    </row>
    <row r="452" spans="1:26" ht="12" customHeight="1" x14ac:dyDescent="0.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30"/>
    </row>
    <row r="453" spans="1:26" ht="12" customHeight="1" x14ac:dyDescent="0.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30"/>
    </row>
    <row r="454" spans="1:26" ht="12" customHeight="1" x14ac:dyDescent="0.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30"/>
    </row>
    <row r="455" spans="1:26" ht="12" customHeight="1" x14ac:dyDescent="0.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30"/>
    </row>
    <row r="456" spans="1:26" ht="12" customHeight="1" x14ac:dyDescent="0.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30"/>
    </row>
    <row r="457" spans="1:26" ht="12" customHeight="1" x14ac:dyDescent="0.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30"/>
    </row>
    <row r="458" spans="1:26" ht="12" customHeight="1" x14ac:dyDescent="0.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30"/>
    </row>
    <row r="459" spans="1:26" ht="12" customHeight="1" x14ac:dyDescent="0.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30"/>
    </row>
    <row r="460" spans="1:26" ht="12" customHeight="1" x14ac:dyDescent="0.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30"/>
    </row>
    <row r="461" spans="1:26" ht="12" customHeight="1" x14ac:dyDescent="0.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30"/>
    </row>
    <row r="462" spans="1:26" ht="12" customHeight="1" x14ac:dyDescent="0.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30"/>
    </row>
    <row r="463" spans="1:26" ht="12" customHeight="1" x14ac:dyDescent="0.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30"/>
    </row>
    <row r="464" spans="1:26" ht="12" customHeight="1" x14ac:dyDescent="0.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30"/>
    </row>
    <row r="465" spans="1:26" ht="12" customHeight="1" x14ac:dyDescent="0.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30"/>
    </row>
    <row r="466" spans="1:26" ht="12" customHeight="1" x14ac:dyDescent="0.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30"/>
    </row>
    <row r="467" spans="1:26" ht="12" customHeight="1" x14ac:dyDescent="0.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30"/>
    </row>
    <row r="468" spans="1:26" ht="12" customHeight="1" x14ac:dyDescent="0.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30"/>
    </row>
    <row r="469" spans="1:26" ht="12" customHeight="1" x14ac:dyDescent="0.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30"/>
    </row>
    <row r="470" spans="1:26" ht="12" customHeight="1" x14ac:dyDescent="0.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30"/>
    </row>
    <row r="471" spans="1:26" ht="12" customHeight="1" x14ac:dyDescent="0.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30"/>
    </row>
    <row r="472" spans="1:26" ht="12" customHeight="1" x14ac:dyDescent="0.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30"/>
    </row>
    <row r="473" spans="1:26" ht="12" customHeight="1" x14ac:dyDescent="0.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30"/>
    </row>
    <row r="474" spans="1:26" ht="12" customHeight="1" x14ac:dyDescent="0.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30"/>
    </row>
    <row r="475" spans="1:26" ht="12" customHeight="1" x14ac:dyDescent="0.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30"/>
    </row>
    <row r="476" spans="1:26" ht="12" customHeight="1" x14ac:dyDescent="0.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30"/>
    </row>
    <row r="477" spans="1:26" ht="12" customHeight="1" x14ac:dyDescent="0.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30"/>
    </row>
    <row r="478" spans="1:26" ht="12" customHeight="1" x14ac:dyDescent="0.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30"/>
    </row>
    <row r="479" spans="1:26" ht="12" customHeight="1" x14ac:dyDescent="0.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30"/>
    </row>
    <row r="480" spans="1:26" ht="12" customHeight="1" x14ac:dyDescent="0.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30"/>
    </row>
    <row r="481" spans="1:26" ht="12" customHeight="1" x14ac:dyDescent="0.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30"/>
    </row>
    <row r="482" spans="1:26" ht="12" customHeight="1" x14ac:dyDescent="0.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30"/>
    </row>
    <row r="483" spans="1:26" ht="12" customHeight="1" x14ac:dyDescent="0.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30"/>
    </row>
    <row r="484" spans="1:26" ht="12" customHeight="1" x14ac:dyDescent="0.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30"/>
    </row>
    <row r="485" spans="1:26" ht="12" customHeight="1" x14ac:dyDescent="0.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30"/>
    </row>
    <row r="486" spans="1:26" ht="12" customHeight="1" x14ac:dyDescent="0.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30"/>
    </row>
    <row r="487" spans="1:26" ht="12" customHeight="1" x14ac:dyDescent="0.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30"/>
    </row>
    <row r="488" spans="1:26" ht="12" customHeight="1" x14ac:dyDescent="0.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30"/>
    </row>
    <row r="489" spans="1:26" ht="12" customHeight="1" x14ac:dyDescent="0.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30"/>
    </row>
    <row r="490" spans="1:26" ht="12" customHeight="1" x14ac:dyDescent="0.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30"/>
    </row>
    <row r="491" spans="1:26" ht="12" customHeight="1" x14ac:dyDescent="0.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30"/>
    </row>
    <row r="492" spans="1:26" ht="12" customHeight="1" x14ac:dyDescent="0.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30"/>
    </row>
    <row r="493" spans="1:26" ht="12" customHeight="1" x14ac:dyDescent="0.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30"/>
    </row>
    <row r="494" spans="1:26" ht="12" customHeight="1" x14ac:dyDescent="0.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30"/>
    </row>
    <row r="495" spans="1:26" ht="12" customHeight="1" x14ac:dyDescent="0.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30"/>
    </row>
    <row r="496" spans="1:26" ht="12" customHeight="1" x14ac:dyDescent="0.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30"/>
    </row>
    <row r="497" spans="1:26" ht="12" customHeight="1" x14ac:dyDescent="0.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30"/>
    </row>
    <row r="498" spans="1:26" ht="12" customHeight="1" x14ac:dyDescent="0.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30"/>
    </row>
    <row r="499" spans="1:26" ht="12" customHeight="1" x14ac:dyDescent="0.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30"/>
    </row>
    <row r="500" spans="1:26" ht="12" customHeight="1" x14ac:dyDescent="0.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30"/>
    </row>
    <row r="501" spans="1:26" ht="12" customHeight="1" x14ac:dyDescent="0.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30"/>
    </row>
    <row r="502" spans="1:26" ht="12" customHeight="1" x14ac:dyDescent="0.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30"/>
    </row>
    <row r="503" spans="1:26" ht="12" customHeight="1" x14ac:dyDescent="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30"/>
    </row>
    <row r="504" spans="1:26" ht="12" customHeight="1" x14ac:dyDescent="0.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30"/>
    </row>
    <row r="505" spans="1:26" ht="12" customHeight="1" x14ac:dyDescent="0.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30"/>
    </row>
    <row r="506" spans="1:26" ht="12" customHeight="1" x14ac:dyDescent="0.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30"/>
    </row>
    <row r="507" spans="1:26" ht="12" customHeight="1" x14ac:dyDescent="0.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30"/>
    </row>
    <row r="508" spans="1:26" ht="12" customHeight="1" x14ac:dyDescent="0.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30"/>
    </row>
    <row r="509" spans="1:26" ht="12" customHeight="1" x14ac:dyDescent="0.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30"/>
    </row>
    <row r="510" spans="1:26" ht="12" customHeight="1" x14ac:dyDescent="0.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30"/>
    </row>
    <row r="511" spans="1:26" ht="12" customHeight="1" x14ac:dyDescent="0.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30"/>
    </row>
    <row r="512" spans="1:26" ht="12" customHeight="1" x14ac:dyDescent="0.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30"/>
    </row>
    <row r="513" spans="1:26" ht="12" customHeight="1" x14ac:dyDescent="0.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30"/>
    </row>
    <row r="514" spans="1:26" ht="12" customHeight="1" x14ac:dyDescent="0.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30"/>
    </row>
    <row r="515" spans="1:26" ht="12" customHeight="1" x14ac:dyDescent="0.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30"/>
    </row>
    <row r="516" spans="1:26" ht="12" customHeight="1" x14ac:dyDescent="0.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30"/>
    </row>
    <row r="517" spans="1:26" ht="12" customHeight="1" x14ac:dyDescent="0.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30"/>
    </row>
    <row r="518" spans="1:26" ht="12" customHeight="1" x14ac:dyDescent="0.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30"/>
    </row>
    <row r="519" spans="1:26" ht="12" customHeight="1" x14ac:dyDescent="0.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30"/>
    </row>
    <row r="520" spans="1:26" ht="12" customHeight="1" x14ac:dyDescent="0.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30"/>
    </row>
    <row r="521" spans="1:26" ht="12" customHeight="1" x14ac:dyDescent="0.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30"/>
    </row>
    <row r="522" spans="1:26" ht="12" customHeight="1" x14ac:dyDescent="0.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30"/>
    </row>
    <row r="523" spans="1:26" ht="12" customHeight="1" x14ac:dyDescent="0.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30"/>
    </row>
    <row r="524" spans="1:26" ht="12" customHeight="1" x14ac:dyDescent="0.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30"/>
    </row>
    <row r="525" spans="1:26" ht="12" customHeight="1" x14ac:dyDescent="0.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30"/>
    </row>
    <row r="526" spans="1:26" ht="12" customHeight="1" x14ac:dyDescent="0.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30"/>
    </row>
    <row r="527" spans="1:26" ht="12" customHeight="1" x14ac:dyDescent="0.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30"/>
    </row>
    <row r="528" spans="1:26" ht="12" customHeight="1" x14ac:dyDescent="0.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30"/>
    </row>
    <row r="529" spans="1:26" ht="12" customHeight="1" x14ac:dyDescent="0.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30"/>
    </row>
    <row r="530" spans="1:26" ht="12" customHeight="1" x14ac:dyDescent="0.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30"/>
    </row>
    <row r="531" spans="1:26" ht="12" customHeight="1" x14ac:dyDescent="0.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30"/>
    </row>
    <row r="532" spans="1:26" ht="12" customHeight="1" x14ac:dyDescent="0.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30"/>
    </row>
    <row r="533" spans="1:26" ht="12" customHeight="1" x14ac:dyDescent="0.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30"/>
    </row>
    <row r="534" spans="1:26" ht="12" customHeight="1" x14ac:dyDescent="0.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30"/>
    </row>
    <row r="535" spans="1:26" ht="12" customHeight="1" x14ac:dyDescent="0.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30"/>
    </row>
    <row r="536" spans="1:26" ht="12" customHeight="1" x14ac:dyDescent="0.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30"/>
    </row>
    <row r="537" spans="1:26" ht="12" customHeight="1" x14ac:dyDescent="0.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30"/>
    </row>
    <row r="538" spans="1:26" ht="12" customHeight="1" x14ac:dyDescent="0.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30"/>
    </row>
    <row r="539" spans="1:26" ht="12" customHeight="1" x14ac:dyDescent="0.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30"/>
    </row>
    <row r="540" spans="1:26" ht="12" customHeight="1" x14ac:dyDescent="0.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30"/>
    </row>
    <row r="541" spans="1:26" ht="12" customHeight="1" x14ac:dyDescent="0.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30"/>
    </row>
    <row r="542" spans="1:26" ht="12" customHeight="1" x14ac:dyDescent="0.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30"/>
    </row>
    <row r="543" spans="1:26" ht="12" customHeight="1" x14ac:dyDescent="0.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30"/>
    </row>
    <row r="544" spans="1:26" ht="12" customHeight="1" x14ac:dyDescent="0.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30"/>
    </row>
    <row r="545" spans="1:26" ht="12" customHeight="1" x14ac:dyDescent="0.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30"/>
    </row>
    <row r="546" spans="1:26" ht="12" customHeight="1" x14ac:dyDescent="0.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30"/>
    </row>
    <row r="547" spans="1:26" ht="12" customHeight="1" x14ac:dyDescent="0.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30"/>
    </row>
    <row r="548" spans="1:26" ht="12" customHeight="1" x14ac:dyDescent="0.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30"/>
    </row>
    <row r="549" spans="1:26" ht="12" customHeight="1" x14ac:dyDescent="0.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30"/>
    </row>
    <row r="550" spans="1:26" ht="12" customHeight="1" x14ac:dyDescent="0.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30"/>
    </row>
    <row r="551" spans="1:26" ht="12" customHeight="1" x14ac:dyDescent="0.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30"/>
    </row>
    <row r="552" spans="1:26" ht="12" customHeight="1" x14ac:dyDescent="0.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30"/>
    </row>
    <row r="553" spans="1:26" ht="12" customHeight="1" x14ac:dyDescent="0.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30"/>
    </row>
    <row r="554" spans="1:26" ht="12" customHeight="1" x14ac:dyDescent="0.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30"/>
    </row>
    <row r="555" spans="1:26" ht="12" customHeight="1" x14ac:dyDescent="0.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30"/>
    </row>
    <row r="556" spans="1:26" ht="12" customHeight="1" x14ac:dyDescent="0.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30"/>
    </row>
    <row r="557" spans="1:26" ht="12" customHeight="1" x14ac:dyDescent="0.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30"/>
    </row>
    <row r="558" spans="1:26" ht="12" customHeight="1" x14ac:dyDescent="0.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30"/>
    </row>
    <row r="559" spans="1:26" ht="12" customHeight="1" x14ac:dyDescent="0.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30"/>
    </row>
    <row r="560" spans="1:26" ht="12" customHeight="1" x14ac:dyDescent="0.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30"/>
    </row>
    <row r="561" spans="1:26" ht="12" customHeight="1" x14ac:dyDescent="0.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30"/>
    </row>
    <row r="562" spans="1:26" ht="12" customHeight="1" x14ac:dyDescent="0.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30"/>
    </row>
    <row r="563" spans="1:26" ht="12" customHeight="1" x14ac:dyDescent="0.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30"/>
    </row>
    <row r="564" spans="1:26" ht="12" customHeight="1" x14ac:dyDescent="0.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30"/>
    </row>
    <row r="565" spans="1:26" ht="12" customHeight="1" x14ac:dyDescent="0.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30"/>
    </row>
    <row r="566" spans="1:26" ht="12" customHeight="1" x14ac:dyDescent="0.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30"/>
    </row>
    <row r="567" spans="1:26" ht="12" customHeight="1" x14ac:dyDescent="0.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30"/>
    </row>
    <row r="568" spans="1:26" ht="12" customHeight="1" x14ac:dyDescent="0.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30"/>
    </row>
    <row r="569" spans="1:26" ht="12" customHeight="1" x14ac:dyDescent="0.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30"/>
    </row>
    <row r="570" spans="1:26" ht="12" customHeight="1" x14ac:dyDescent="0.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30"/>
    </row>
    <row r="571" spans="1:26" ht="12" customHeight="1" x14ac:dyDescent="0.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30"/>
    </row>
    <row r="572" spans="1:26" ht="12" customHeight="1" x14ac:dyDescent="0.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30"/>
    </row>
    <row r="573" spans="1:26" ht="12" customHeight="1" x14ac:dyDescent="0.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30"/>
    </row>
    <row r="574" spans="1:26" ht="12" customHeight="1" x14ac:dyDescent="0.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30"/>
    </row>
    <row r="575" spans="1:26" ht="12" customHeight="1" x14ac:dyDescent="0.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30"/>
    </row>
    <row r="576" spans="1:26" ht="12" customHeight="1" x14ac:dyDescent="0.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30"/>
    </row>
    <row r="577" spans="1:26" ht="12" customHeight="1" x14ac:dyDescent="0.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30"/>
    </row>
    <row r="578" spans="1:26" ht="12" customHeight="1" x14ac:dyDescent="0.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30"/>
    </row>
    <row r="579" spans="1:26" ht="12" customHeight="1" x14ac:dyDescent="0.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30"/>
    </row>
    <row r="580" spans="1:26" ht="12" customHeight="1" x14ac:dyDescent="0.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30"/>
    </row>
    <row r="581" spans="1:26" ht="12" customHeight="1" x14ac:dyDescent="0.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30"/>
    </row>
    <row r="582" spans="1:26" ht="12" customHeight="1" x14ac:dyDescent="0.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30"/>
    </row>
    <row r="583" spans="1:26" ht="12" customHeight="1" x14ac:dyDescent="0.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30"/>
    </row>
    <row r="584" spans="1:26" ht="12" customHeight="1" x14ac:dyDescent="0.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30"/>
    </row>
    <row r="585" spans="1:26" ht="12" customHeight="1" x14ac:dyDescent="0.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30"/>
    </row>
    <row r="586" spans="1:26" ht="12" customHeight="1" x14ac:dyDescent="0.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30"/>
    </row>
    <row r="587" spans="1:26" ht="12" customHeight="1" x14ac:dyDescent="0.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30"/>
    </row>
    <row r="588" spans="1:26" ht="12" customHeight="1" x14ac:dyDescent="0.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30"/>
    </row>
    <row r="589" spans="1:26" ht="12" customHeight="1" x14ac:dyDescent="0.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30"/>
    </row>
    <row r="590" spans="1:26" ht="12" customHeight="1" x14ac:dyDescent="0.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30"/>
    </row>
    <row r="591" spans="1:26" ht="12" customHeight="1" x14ac:dyDescent="0.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30"/>
    </row>
    <row r="592" spans="1:26" ht="12" customHeight="1" x14ac:dyDescent="0.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30"/>
    </row>
    <row r="593" spans="1:26" ht="12" customHeight="1" x14ac:dyDescent="0.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30"/>
    </row>
    <row r="594" spans="1:26" ht="12" customHeight="1" x14ac:dyDescent="0.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30"/>
    </row>
    <row r="595" spans="1:26" ht="12" customHeight="1" x14ac:dyDescent="0.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30"/>
    </row>
    <row r="596" spans="1:26" ht="12" customHeight="1" x14ac:dyDescent="0.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30"/>
    </row>
    <row r="597" spans="1:26" ht="12" customHeight="1" x14ac:dyDescent="0.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30"/>
    </row>
    <row r="598" spans="1:26" ht="12" customHeight="1" x14ac:dyDescent="0.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30"/>
    </row>
    <row r="599" spans="1:26" ht="12" customHeight="1" x14ac:dyDescent="0.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30"/>
    </row>
    <row r="600" spans="1:26" ht="12" customHeight="1" x14ac:dyDescent="0.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30"/>
    </row>
    <row r="601" spans="1:26" ht="12" customHeight="1" x14ac:dyDescent="0.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30"/>
    </row>
    <row r="602" spans="1:26" ht="12" customHeight="1" x14ac:dyDescent="0.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30"/>
    </row>
    <row r="603" spans="1:26" ht="12" customHeight="1" x14ac:dyDescent="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30"/>
    </row>
    <row r="604" spans="1:26" ht="12" customHeight="1" x14ac:dyDescent="0.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30"/>
    </row>
    <row r="605" spans="1:26" ht="12" customHeight="1" x14ac:dyDescent="0.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30"/>
    </row>
    <row r="606" spans="1:26" ht="12" customHeight="1" x14ac:dyDescent="0.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30"/>
    </row>
    <row r="607" spans="1:26" ht="12" customHeight="1" x14ac:dyDescent="0.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30"/>
    </row>
    <row r="608" spans="1:26" ht="12" customHeight="1" x14ac:dyDescent="0.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30"/>
    </row>
    <row r="609" spans="1:26" ht="12" customHeight="1" x14ac:dyDescent="0.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30"/>
    </row>
    <row r="610" spans="1:26" ht="12" customHeight="1" x14ac:dyDescent="0.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30"/>
    </row>
    <row r="611" spans="1:26" ht="12" customHeight="1" x14ac:dyDescent="0.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30"/>
    </row>
    <row r="612" spans="1:26" ht="12" customHeight="1" x14ac:dyDescent="0.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30"/>
    </row>
    <row r="613" spans="1:26" ht="12" customHeight="1" x14ac:dyDescent="0.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30"/>
    </row>
    <row r="614" spans="1:26" ht="12" customHeight="1" x14ac:dyDescent="0.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30"/>
    </row>
    <row r="615" spans="1:26" ht="12" customHeight="1" x14ac:dyDescent="0.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30"/>
    </row>
    <row r="616" spans="1:26" ht="12" customHeight="1" x14ac:dyDescent="0.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30"/>
    </row>
    <row r="617" spans="1:26" ht="12" customHeight="1" x14ac:dyDescent="0.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30"/>
    </row>
    <row r="618" spans="1:26" ht="12" customHeight="1" x14ac:dyDescent="0.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30"/>
    </row>
    <row r="619" spans="1:26" ht="12" customHeight="1" x14ac:dyDescent="0.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30"/>
    </row>
    <row r="620" spans="1:26" ht="12" customHeight="1" x14ac:dyDescent="0.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30"/>
    </row>
    <row r="621" spans="1:26" ht="12" customHeight="1" x14ac:dyDescent="0.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30"/>
    </row>
    <row r="622" spans="1:26" ht="12" customHeight="1" x14ac:dyDescent="0.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30"/>
    </row>
    <row r="623" spans="1:26" ht="12" customHeight="1" x14ac:dyDescent="0.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30"/>
    </row>
    <row r="624" spans="1:26" ht="12" customHeight="1" x14ac:dyDescent="0.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30"/>
    </row>
    <row r="625" spans="1:26" ht="12" customHeight="1" x14ac:dyDescent="0.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30"/>
    </row>
    <row r="626" spans="1:26" ht="12" customHeight="1" x14ac:dyDescent="0.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30"/>
    </row>
    <row r="627" spans="1:26" ht="12" customHeight="1" x14ac:dyDescent="0.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30"/>
    </row>
    <row r="628" spans="1:26" ht="12" customHeight="1" x14ac:dyDescent="0.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30"/>
    </row>
    <row r="629" spans="1:26" ht="12" customHeight="1" x14ac:dyDescent="0.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30"/>
    </row>
    <row r="630" spans="1:26" ht="12" customHeight="1" x14ac:dyDescent="0.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30"/>
    </row>
    <row r="631" spans="1:26" ht="12" customHeight="1" x14ac:dyDescent="0.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30"/>
    </row>
    <row r="632" spans="1:26" ht="12" customHeight="1" x14ac:dyDescent="0.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30"/>
    </row>
    <row r="633" spans="1:26" ht="12" customHeight="1" x14ac:dyDescent="0.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30"/>
    </row>
    <row r="634" spans="1:26" ht="12" customHeight="1" x14ac:dyDescent="0.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30"/>
    </row>
    <row r="635" spans="1:26" ht="12" customHeight="1" x14ac:dyDescent="0.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30"/>
    </row>
    <row r="636" spans="1:26" ht="12" customHeight="1" x14ac:dyDescent="0.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30"/>
    </row>
    <row r="637" spans="1:26" ht="12" customHeight="1" x14ac:dyDescent="0.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30"/>
    </row>
    <row r="638" spans="1:26" ht="12" customHeight="1" x14ac:dyDescent="0.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30"/>
    </row>
    <row r="639" spans="1:26" ht="12" customHeight="1" x14ac:dyDescent="0.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30"/>
    </row>
    <row r="640" spans="1:26" ht="12" customHeight="1" x14ac:dyDescent="0.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30"/>
    </row>
    <row r="641" spans="1:26" ht="12" customHeight="1" x14ac:dyDescent="0.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30"/>
    </row>
    <row r="642" spans="1:26" ht="12" customHeight="1" x14ac:dyDescent="0.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30"/>
    </row>
    <row r="643" spans="1:26" ht="12" customHeight="1" x14ac:dyDescent="0.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30"/>
    </row>
    <row r="644" spans="1:26" ht="12" customHeight="1" x14ac:dyDescent="0.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30"/>
    </row>
    <row r="645" spans="1:26" ht="12" customHeight="1" x14ac:dyDescent="0.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30"/>
    </row>
    <row r="646" spans="1:26" ht="12" customHeight="1" x14ac:dyDescent="0.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30"/>
    </row>
    <row r="647" spans="1:26" ht="12" customHeight="1" x14ac:dyDescent="0.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30"/>
    </row>
    <row r="648" spans="1:26" ht="12" customHeight="1" x14ac:dyDescent="0.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30"/>
    </row>
    <row r="649" spans="1:26" ht="12" customHeight="1" x14ac:dyDescent="0.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30"/>
    </row>
    <row r="650" spans="1:26" ht="12" customHeight="1" x14ac:dyDescent="0.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30"/>
    </row>
    <row r="651" spans="1:26" ht="12" customHeight="1" x14ac:dyDescent="0.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30"/>
    </row>
    <row r="652" spans="1:26" ht="12" customHeight="1" x14ac:dyDescent="0.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30"/>
    </row>
    <row r="653" spans="1:26" ht="12" customHeight="1" x14ac:dyDescent="0.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30"/>
    </row>
    <row r="654" spans="1:26" ht="12" customHeight="1" x14ac:dyDescent="0.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30"/>
    </row>
    <row r="655" spans="1:26" ht="12" customHeight="1" x14ac:dyDescent="0.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30"/>
    </row>
    <row r="656" spans="1:26" ht="12" customHeight="1" x14ac:dyDescent="0.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30"/>
    </row>
    <row r="657" spans="1:26" ht="12" customHeight="1" x14ac:dyDescent="0.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30"/>
    </row>
    <row r="658" spans="1:26" ht="12" customHeight="1" x14ac:dyDescent="0.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30"/>
    </row>
    <row r="659" spans="1:26" ht="12" customHeight="1" x14ac:dyDescent="0.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30"/>
    </row>
    <row r="660" spans="1:26" ht="12" customHeight="1" x14ac:dyDescent="0.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30"/>
    </row>
    <row r="661" spans="1:26" ht="12" customHeight="1" x14ac:dyDescent="0.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30"/>
    </row>
    <row r="662" spans="1:26" ht="12" customHeight="1" x14ac:dyDescent="0.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30"/>
    </row>
    <row r="663" spans="1:26" ht="12" customHeight="1" x14ac:dyDescent="0.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30"/>
    </row>
    <row r="664" spans="1:26" ht="12" customHeight="1" x14ac:dyDescent="0.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30"/>
    </row>
    <row r="665" spans="1:26" ht="12" customHeight="1" x14ac:dyDescent="0.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30"/>
    </row>
    <row r="666" spans="1:26" ht="12" customHeight="1" x14ac:dyDescent="0.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30"/>
    </row>
    <row r="667" spans="1:26" ht="12" customHeight="1" x14ac:dyDescent="0.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30"/>
    </row>
    <row r="668" spans="1:26" ht="12" customHeight="1" x14ac:dyDescent="0.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30"/>
    </row>
    <row r="669" spans="1:26" ht="12" customHeight="1" x14ac:dyDescent="0.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30"/>
    </row>
    <row r="670" spans="1:26" ht="12" customHeight="1" x14ac:dyDescent="0.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30"/>
    </row>
    <row r="671" spans="1:26" ht="12" customHeight="1" x14ac:dyDescent="0.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30"/>
    </row>
    <row r="672" spans="1:26" ht="12" customHeight="1" x14ac:dyDescent="0.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30"/>
    </row>
    <row r="673" spans="1:26" ht="12" customHeight="1" x14ac:dyDescent="0.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30"/>
    </row>
    <row r="674" spans="1:26" ht="12" customHeight="1" x14ac:dyDescent="0.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30"/>
    </row>
    <row r="675" spans="1:26" ht="12" customHeight="1" x14ac:dyDescent="0.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30"/>
    </row>
    <row r="676" spans="1:26" ht="12" customHeight="1" x14ac:dyDescent="0.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30"/>
    </row>
    <row r="677" spans="1:26" ht="12" customHeight="1" x14ac:dyDescent="0.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30"/>
    </row>
    <row r="678" spans="1:26" ht="12" customHeight="1" x14ac:dyDescent="0.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30"/>
    </row>
    <row r="679" spans="1:26" ht="12" customHeight="1" x14ac:dyDescent="0.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30"/>
    </row>
    <row r="680" spans="1:26" ht="12" customHeight="1" x14ac:dyDescent="0.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30"/>
    </row>
    <row r="681" spans="1:26" ht="12" customHeight="1" x14ac:dyDescent="0.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30"/>
    </row>
    <row r="682" spans="1:26" ht="12" customHeight="1" x14ac:dyDescent="0.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30"/>
    </row>
    <row r="683" spans="1:26" ht="12" customHeight="1" x14ac:dyDescent="0.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30"/>
    </row>
    <row r="684" spans="1:26" ht="12" customHeight="1" x14ac:dyDescent="0.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30"/>
    </row>
    <row r="685" spans="1:26" ht="12" customHeight="1" x14ac:dyDescent="0.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30"/>
    </row>
    <row r="686" spans="1:26" ht="12" customHeight="1" x14ac:dyDescent="0.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30"/>
    </row>
    <row r="687" spans="1:26" ht="12" customHeight="1" x14ac:dyDescent="0.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30"/>
    </row>
    <row r="688" spans="1:26" ht="12" customHeight="1" x14ac:dyDescent="0.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30"/>
    </row>
    <row r="689" spans="1:26" ht="12" customHeight="1" x14ac:dyDescent="0.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30"/>
    </row>
    <row r="690" spans="1:26" ht="12" customHeight="1" x14ac:dyDescent="0.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30"/>
    </row>
    <row r="691" spans="1:26" ht="12" customHeight="1" x14ac:dyDescent="0.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30"/>
    </row>
    <row r="692" spans="1:26" ht="12" customHeight="1" x14ac:dyDescent="0.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30"/>
    </row>
    <row r="693" spans="1:26" ht="12" customHeight="1" x14ac:dyDescent="0.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30"/>
    </row>
    <row r="694" spans="1:26" ht="12" customHeight="1" x14ac:dyDescent="0.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30"/>
    </row>
    <row r="695" spans="1:26" ht="12" customHeight="1" x14ac:dyDescent="0.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30"/>
    </row>
    <row r="696" spans="1:26" ht="12" customHeight="1" x14ac:dyDescent="0.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30"/>
    </row>
    <row r="697" spans="1:26" ht="12" customHeight="1" x14ac:dyDescent="0.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30"/>
    </row>
    <row r="698" spans="1:26" ht="12" customHeight="1" x14ac:dyDescent="0.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30"/>
    </row>
    <row r="699" spans="1:26" ht="12" customHeight="1" x14ac:dyDescent="0.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30"/>
    </row>
    <row r="700" spans="1:26" ht="12" customHeight="1" x14ac:dyDescent="0.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30"/>
    </row>
    <row r="701" spans="1:26" ht="12" customHeight="1" x14ac:dyDescent="0.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30"/>
    </row>
    <row r="702" spans="1:26" ht="12" customHeight="1" x14ac:dyDescent="0.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30"/>
    </row>
    <row r="703" spans="1:26" ht="12" customHeight="1" x14ac:dyDescent="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30"/>
    </row>
    <row r="704" spans="1:26" ht="12" customHeight="1" x14ac:dyDescent="0.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30"/>
    </row>
    <row r="705" spans="1:26" ht="12" customHeight="1" x14ac:dyDescent="0.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30"/>
    </row>
    <row r="706" spans="1:26" ht="12" customHeight="1" x14ac:dyDescent="0.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30"/>
    </row>
    <row r="707" spans="1:26" ht="12" customHeight="1" x14ac:dyDescent="0.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30"/>
    </row>
    <row r="708" spans="1:26" ht="12" customHeight="1" x14ac:dyDescent="0.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30"/>
    </row>
    <row r="709" spans="1:26" ht="12" customHeight="1" x14ac:dyDescent="0.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30"/>
    </row>
    <row r="710" spans="1:26" ht="12" customHeight="1" x14ac:dyDescent="0.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30"/>
    </row>
    <row r="711" spans="1:26" ht="12" customHeight="1" x14ac:dyDescent="0.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30"/>
    </row>
    <row r="712" spans="1:26" ht="12" customHeight="1" x14ac:dyDescent="0.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30"/>
    </row>
    <row r="713" spans="1:26" ht="12" customHeight="1" x14ac:dyDescent="0.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30"/>
    </row>
    <row r="714" spans="1:26" ht="12" customHeight="1" x14ac:dyDescent="0.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30"/>
    </row>
    <row r="715" spans="1:26" ht="12" customHeight="1" x14ac:dyDescent="0.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30"/>
    </row>
    <row r="716" spans="1:26" ht="12" customHeight="1" x14ac:dyDescent="0.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30"/>
    </row>
    <row r="717" spans="1:26" ht="12" customHeight="1" x14ac:dyDescent="0.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30"/>
    </row>
    <row r="718" spans="1:26" ht="12" customHeight="1" x14ac:dyDescent="0.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30"/>
    </row>
    <row r="719" spans="1:26" ht="12" customHeight="1" x14ac:dyDescent="0.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30"/>
    </row>
    <row r="720" spans="1:26" ht="12" customHeight="1" x14ac:dyDescent="0.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30"/>
    </row>
    <row r="721" spans="1:26" ht="12" customHeight="1" x14ac:dyDescent="0.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30"/>
    </row>
    <row r="722" spans="1:26" ht="12" customHeight="1" x14ac:dyDescent="0.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30"/>
    </row>
    <row r="723" spans="1:26" ht="12" customHeight="1" x14ac:dyDescent="0.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30"/>
    </row>
    <row r="724" spans="1:26" ht="12" customHeight="1" x14ac:dyDescent="0.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30"/>
    </row>
    <row r="725" spans="1:26" ht="12" customHeight="1" x14ac:dyDescent="0.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30"/>
    </row>
    <row r="726" spans="1:26" ht="12" customHeight="1" x14ac:dyDescent="0.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30"/>
    </row>
    <row r="727" spans="1:26" ht="12" customHeight="1" x14ac:dyDescent="0.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30"/>
    </row>
    <row r="728" spans="1:26" ht="12" customHeight="1" x14ac:dyDescent="0.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30"/>
    </row>
    <row r="729" spans="1:26" ht="12" customHeight="1" x14ac:dyDescent="0.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30"/>
    </row>
    <row r="730" spans="1:26" ht="12" customHeight="1" x14ac:dyDescent="0.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30"/>
    </row>
    <row r="731" spans="1:26" ht="12" customHeight="1" x14ac:dyDescent="0.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30"/>
    </row>
    <row r="732" spans="1:26" ht="12" customHeight="1" x14ac:dyDescent="0.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30"/>
    </row>
    <row r="733" spans="1:26" ht="12" customHeight="1" x14ac:dyDescent="0.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30"/>
    </row>
    <row r="734" spans="1:26" ht="12" customHeight="1" x14ac:dyDescent="0.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30"/>
    </row>
    <row r="735" spans="1:26" ht="12" customHeight="1" x14ac:dyDescent="0.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30"/>
    </row>
    <row r="736" spans="1:26" ht="12" customHeight="1" x14ac:dyDescent="0.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30"/>
    </row>
    <row r="737" spans="1:26" ht="12" customHeight="1" x14ac:dyDescent="0.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30"/>
    </row>
    <row r="738" spans="1:26" ht="12" customHeight="1" x14ac:dyDescent="0.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30"/>
    </row>
    <row r="739" spans="1:26" ht="12" customHeight="1" x14ac:dyDescent="0.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30"/>
    </row>
    <row r="740" spans="1:26" ht="12" customHeight="1" x14ac:dyDescent="0.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30"/>
    </row>
    <row r="741" spans="1:26" ht="12" customHeight="1" x14ac:dyDescent="0.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30"/>
    </row>
    <row r="742" spans="1:26" ht="12" customHeight="1" x14ac:dyDescent="0.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30"/>
    </row>
    <row r="743" spans="1:26" ht="12" customHeight="1" x14ac:dyDescent="0.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30"/>
    </row>
    <row r="744" spans="1:26" ht="12" customHeight="1" x14ac:dyDescent="0.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30"/>
    </row>
    <row r="745" spans="1:26" ht="12" customHeight="1" x14ac:dyDescent="0.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30"/>
    </row>
    <row r="746" spans="1:26" ht="12" customHeight="1" x14ac:dyDescent="0.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30"/>
    </row>
    <row r="747" spans="1:26" ht="12" customHeight="1" x14ac:dyDescent="0.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30"/>
    </row>
    <row r="748" spans="1:26" ht="12" customHeight="1" x14ac:dyDescent="0.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30"/>
    </row>
    <row r="749" spans="1:26" ht="12" customHeight="1" x14ac:dyDescent="0.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30"/>
    </row>
    <row r="750" spans="1:26" ht="12" customHeight="1" x14ac:dyDescent="0.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30"/>
    </row>
    <row r="751" spans="1:26" ht="12" customHeight="1" x14ac:dyDescent="0.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30"/>
    </row>
    <row r="752" spans="1:26" ht="12" customHeight="1" x14ac:dyDescent="0.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30"/>
    </row>
    <row r="753" spans="1:26" ht="12" customHeight="1" x14ac:dyDescent="0.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30"/>
    </row>
    <row r="754" spans="1:26" ht="12" customHeight="1" x14ac:dyDescent="0.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30"/>
    </row>
    <row r="755" spans="1:26" ht="12" customHeight="1" x14ac:dyDescent="0.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30"/>
    </row>
    <row r="756" spans="1:26" ht="12" customHeight="1" x14ac:dyDescent="0.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30"/>
    </row>
    <row r="757" spans="1:26" ht="12" customHeight="1" x14ac:dyDescent="0.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30"/>
    </row>
    <row r="758" spans="1:26" ht="12" customHeight="1" x14ac:dyDescent="0.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30"/>
    </row>
    <row r="759" spans="1:26" ht="12" customHeight="1" x14ac:dyDescent="0.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30"/>
    </row>
    <row r="760" spans="1:26" ht="12" customHeight="1" x14ac:dyDescent="0.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30"/>
    </row>
    <row r="761" spans="1:26" ht="12" customHeight="1" x14ac:dyDescent="0.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30"/>
    </row>
    <row r="762" spans="1:26" ht="12" customHeight="1" x14ac:dyDescent="0.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30"/>
    </row>
    <row r="763" spans="1:26" ht="12" customHeight="1" x14ac:dyDescent="0.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30"/>
    </row>
    <row r="764" spans="1:26" ht="12" customHeight="1" x14ac:dyDescent="0.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30"/>
    </row>
    <row r="765" spans="1:26" ht="12" customHeight="1" x14ac:dyDescent="0.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30"/>
    </row>
    <row r="766" spans="1:26" ht="12" customHeight="1" x14ac:dyDescent="0.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30"/>
    </row>
    <row r="767" spans="1:26" ht="12" customHeight="1" x14ac:dyDescent="0.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30"/>
    </row>
    <row r="768" spans="1:26" ht="12" customHeight="1" x14ac:dyDescent="0.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30"/>
    </row>
    <row r="769" spans="1:26" ht="12" customHeight="1" x14ac:dyDescent="0.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30"/>
    </row>
    <row r="770" spans="1:26" ht="12" customHeight="1" x14ac:dyDescent="0.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30"/>
    </row>
    <row r="771" spans="1:26" ht="12" customHeight="1" x14ac:dyDescent="0.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30"/>
    </row>
    <row r="772" spans="1:26" ht="12" customHeight="1" x14ac:dyDescent="0.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30"/>
    </row>
    <row r="773" spans="1:26" ht="12" customHeight="1" x14ac:dyDescent="0.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30"/>
    </row>
    <row r="774" spans="1:26" ht="12" customHeight="1" x14ac:dyDescent="0.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30"/>
    </row>
    <row r="775" spans="1:26" ht="12" customHeight="1" x14ac:dyDescent="0.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30"/>
    </row>
    <row r="776" spans="1:26" ht="12" customHeight="1" x14ac:dyDescent="0.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30"/>
    </row>
    <row r="777" spans="1:26" ht="12" customHeight="1" x14ac:dyDescent="0.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30"/>
    </row>
    <row r="778" spans="1:26" ht="12" customHeight="1" x14ac:dyDescent="0.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30"/>
    </row>
    <row r="779" spans="1:26" ht="12" customHeight="1" x14ac:dyDescent="0.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30"/>
    </row>
    <row r="780" spans="1:26" ht="12" customHeight="1" x14ac:dyDescent="0.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30"/>
    </row>
    <row r="781" spans="1:26" ht="12" customHeight="1" x14ac:dyDescent="0.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30"/>
    </row>
    <row r="782" spans="1:26" ht="12" customHeight="1" x14ac:dyDescent="0.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30"/>
    </row>
    <row r="783" spans="1:26" ht="12" customHeight="1" x14ac:dyDescent="0.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30"/>
    </row>
    <row r="784" spans="1:26" ht="12" customHeight="1" x14ac:dyDescent="0.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30"/>
    </row>
    <row r="785" spans="1:26" ht="12" customHeight="1" x14ac:dyDescent="0.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30"/>
    </row>
    <row r="786" spans="1:26" ht="12" customHeight="1" x14ac:dyDescent="0.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30"/>
    </row>
    <row r="787" spans="1:26" ht="12" customHeight="1" x14ac:dyDescent="0.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30"/>
    </row>
    <row r="788" spans="1:26" ht="12" customHeight="1" x14ac:dyDescent="0.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30"/>
    </row>
    <row r="789" spans="1:26" ht="12" customHeight="1" x14ac:dyDescent="0.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30"/>
    </row>
    <row r="790" spans="1:26" ht="12" customHeight="1" x14ac:dyDescent="0.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30"/>
    </row>
    <row r="791" spans="1:26" ht="12" customHeight="1" x14ac:dyDescent="0.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30"/>
    </row>
    <row r="792" spans="1:26" ht="12" customHeight="1" x14ac:dyDescent="0.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30"/>
    </row>
    <row r="793" spans="1:26" ht="12" customHeight="1" x14ac:dyDescent="0.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30"/>
    </row>
    <row r="794" spans="1:26" ht="12" customHeight="1" x14ac:dyDescent="0.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30"/>
    </row>
    <row r="795" spans="1:26" ht="12" customHeight="1" x14ac:dyDescent="0.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30"/>
    </row>
    <row r="796" spans="1:26" ht="12" customHeight="1" x14ac:dyDescent="0.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30"/>
    </row>
    <row r="797" spans="1:26" ht="12" customHeight="1" x14ac:dyDescent="0.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30"/>
    </row>
    <row r="798" spans="1:26" ht="12" customHeight="1" x14ac:dyDescent="0.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30"/>
    </row>
    <row r="799" spans="1:26" ht="12" customHeight="1" x14ac:dyDescent="0.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30"/>
    </row>
    <row r="800" spans="1:26" ht="12" customHeight="1" x14ac:dyDescent="0.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30"/>
    </row>
    <row r="801" spans="1:26" ht="12" customHeight="1" x14ac:dyDescent="0.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30"/>
    </row>
    <row r="802" spans="1:26" ht="12" customHeight="1" x14ac:dyDescent="0.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30"/>
    </row>
    <row r="803" spans="1:26" ht="12" customHeight="1" x14ac:dyDescent="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30"/>
    </row>
    <row r="804" spans="1:26" ht="12" customHeight="1" x14ac:dyDescent="0.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30"/>
    </row>
    <row r="805" spans="1:26" ht="12" customHeight="1" x14ac:dyDescent="0.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30"/>
    </row>
    <row r="806" spans="1:26" ht="12" customHeight="1" x14ac:dyDescent="0.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30"/>
    </row>
    <row r="807" spans="1:26" ht="12" customHeight="1" x14ac:dyDescent="0.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30"/>
    </row>
    <row r="808" spans="1:26" ht="12" customHeight="1" x14ac:dyDescent="0.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30"/>
    </row>
    <row r="809" spans="1:26" ht="12" customHeight="1" x14ac:dyDescent="0.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30"/>
    </row>
    <row r="810" spans="1:26" ht="12" customHeight="1" x14ac:dyDescent="0.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30"/>
    </row>
    <row r="811" spans="1:26" ht="12" customHeight="1" x14ac:dyDescent="0.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30"/>
    </row>
    <row r="812" spans="1:26" ht="12" customHeight="1" x14ac:dyDescent="0.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30"/>
    </row>
    <row r="813" spans="1:26" ht="12" customHeight="1" x14ac:dyDescent="0.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30"/>
    </row>
    <row r="814" spans="1:26" ht="12" customHeight="1" x14ac:dyDescent="0.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30"/>
    </row>
    <row r="815" spans="1:26" ht="12" customHeight="1" x14ac:dyDescent="0.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30"/>
    </row>
    <row r="816" spans="1:26" ht="12" customHeight="1" x14ac:dyDescent="0.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30"/>
    </row>
    <row r="817" spans="1:26" ht="12" customHeight="1" x14ac:dyDescent="0.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30"/>
    </row>
    <row r="818" spans="1:26" ht="12" customHeight="1" x14ac:dyDescent="0.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30"/>
    </row>
    <row r="819" spans="1:26" ht="12" customHeight="1" x14ac:dyDescent="0.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30"/>
    </row>
    <row r="820" spans="1:26" ht="12" customHeight="1" x14ac:dyDescent="0.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30"/>
    </row>
    <row r="821" spans="1:26" ht="12" customHeight="1" x14ac:dyDescent="0.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30"/>
    </row>
    <row r="822" spans="1:26" ht="12" customHeight="1" x14ac:dyDescent="0.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30"/>
    </row>
    <row r="823" spans="1:26" ht="12" customHeight="1" x14ac:dyDescent="0.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30"/>
    </row>
    <row r="824" spans="1:26" ht="12" customHeight="1" x14ac:dyDescent="0.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30"/>
    </row>
    <row r="825" spans="1:26" ht="12" customHeight="1" x14ac:dyDescent="0.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30"/>
    </row>
    <row r="826" spans="1:26" ht="12" customHeight="1" x14ac:dyDescent="0.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30"/>
    </row>
    <row r="827" spans="1:26" ht="12" customHeight="1" x14ac:dyDescent="0.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30"/>
    </row>
    <row r="828" spans="1:26" ht="12" customHeight="1" x14ac:dyDescent="0.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30"/>
    </row>
    <row r="829" spans="1:26" ht="12" customHeight="1" x14ac:dyDescent="0.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30"/>
    </row>
    <row r="830" spans="1:26" ht="12" customHeight="1" x14ac:dyDescent="0.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30"/>
    </row>
    <row r="831" spans="1:26" ht="12" customHeight="1" x14ac:dyDescent="0.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30"/>
    </row>
    <row r="832" spans="1:26" ht="12" customHeight="1" x14ac:dyDescent="0.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30"/>
    </row>
    <row r="833" spans="1:26" ht="12" customHeight="1" x14ac:dyDescent="0.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30"/>
    </row>
    <row r="834" spans="1:26" ht="12" customHeight="1" x14ac:dyDescent="0.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30"/>
    </row>
    <row r="835" spans="1:26" ht="12" customHeight="1" x14ac:dyDescent="0.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30"/>
    </row>
    <row r="836" spans="1:26" ht="12" customHeight="1" x14ac:dyDescent="0.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30"/>
    </row>
    <row r="837" spans="1:26" ht="12" customHeight="1" x14ac:dyDescent="0.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30"/>
    </row>
    <row r="838" spans="1:26" ht="12" customHeight="1" x14ac:dyDescent="0.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30"/>
    </row>
    <row r="839" spans="1:26" ht="12" customHeight="1" x14ac:dyDescent="0.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30"/>
    </row>
    <row r="840" spans="1:26" ht="12" customHeight="1" x14ac:dyDescent="0.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30"/>
    </row>
    <row r="841" spans="1:26" ht="12" customHeight="1" x14ac:dyDescent="0.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30"/>
    </row>
    <row r="842" spans="1:26" ht="12" customHeight="1" x14ac:dyDescent="0.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30"/>
    </row>
    <row r="843" spans="1:26" ht="12" customHeight="1" x14ac:dyDescent="0.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30"/>
    </row>
    <row r="844" spans="1:26" ht="12" customHeight="1" x14ac:dyDescent="0.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30"/>
    </row>
    <row r="845" spans="1:26" ht="12" customHeight="1" x14ac:dyDescent="0.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30"/>
    </row>
    <row r="846" spans="1:26" ht="12" customHeight="1" x14ac:dyDescent="0.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30"/>
    </row>
    <row r="847" spans="1:26" ht="12" customHeight="1" x14ac:dyDescent="0.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30"/>
    </row>
    <row r="848" spans="1:26" ht="12" customHeight="1" x14ac:dyDescent="0.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30"/>
    </row>
    <row r="849" spans="1:26" ht="12" customHeight="1" x14ac:dyDescent="0.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30"/>
    </row>
    <row r="850" spans="1:26" ht="12" customHeight="1" x14ac:dyDescent="0.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30"/>
    </row>
    <row r="851" spans="1:26" ht="12" customHeight="1" x14ac:dyDescent="0.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30"/>
    </row>
    <row r="852" spans="1:26" ht="12" customHeight="1" x14ac:dyDescent="0.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30"/>
    </row>
    <row r="853" spans="1:26" ht="12" customHeight="1" x14ac:dyDescent="0.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30"/>
    </row>
    <row r="854" spans="1:26" ht="12" customHeight="1" x14ac:dyDescent="0.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30"/>
    </row>
    <row r="855" spans="1:26" ht="12" customHeight="1" x14ac:dyDescent="0.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30"/>
    </row>
    <row r="856" spans="1:26" ht="12" customHeight="1" x14ac:dyDescent="0.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30"/>
    </row>
    <row r="857" spans="1:26" ht="12" customHeight="1" x14ac:dyDescent="0.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30"/>
    </row>
    <row r="858" spans="1:26" ht="12" customHeight="1" x14ac:dyDescent="0.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30"/>
    </row>
    <row r="859" spans="1:26" ht="12" customHeight="1" x14ac:dyDescent="0.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30"/>
    </row>
    <row r="860" spans="1:26" ht="12" customHeight="1" x14ac:dyDescent="0.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30"/>
    </row>
    <row r="861" spans="1:26" ht="12" customHeight="1" x14ac:dyDescent="0.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30"/>
    </row>
    <row r="862" spans="1:26" ht="12" customHeight="1" x14ac:dyDescent="0.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30"/>
    </row>
    <row r="863" spans="1:26" ht="12" customHeight="1" x14ac:dyDescent="0.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30"/>
    </row>
    <row r="864" spans="1:26" ht="12" customHeight="1" x14ac:dyDescent="0.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30"/>
    </row>
    <row r="865" spans="1:26" ht="12" customHeight="1" x14ac:dyDescent="0.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30"/>
    </row>
    <row r="866" spans="1:26" ht="12" customHeight="1" x14ac:dyDescent="0.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30"/>
    </row>
    <row r="867" spans="1:26" ht="12" customHeight="1" x14ac:dyDescent="0.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30"/>
    </row>
    <row r="868" spans="1:26" ht="12" customHeight="1" x14ac:dyDescent="0.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30"/>
    </row>
    <row r="869" spans="1:26" ht="12" customHeight="1" x14ac:dyDescent="0.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30"/>
    </row>
    <row r="870" spans="1:26" ht="12" customHeight="1" x14ac:dyDescent="0.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30"/>
    </row>
    <row r="871" spans="1:26" ht="12" customHeight="1" x14ac:dyDescent="0.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30"/>
    </row>
    <row r="872" spans="1:26" ht="12" customHeight="1" x14ac:dyDescent="0.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30"/>
    </row>
    <row r="873" spans="1:26" ht="12" customHeight="1" x14ac:dyDescent="0.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30"/>
    </row>
    <row r="874" spans="1:26" ht="12" customHeight="1" x14ac:dyDescent="0.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30"/>
    </row>
    <row r="875" spans="1:26" ht="12" customHeight="1" x14ac:dyDescent="0.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30"/>
    </row>
    <row r="876" spans="1:26" ht="12" customHeight="1" x14ac:dyDescent="0.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30"/>
    </row>
    <row r="877" spans="1:26" ht="12" customHeight="1" x14ac:dyDescent="0.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30"/>
    </row>
    <row r="878" spans="1:26" ht="12" customHeight="1" x14ac:dyDescent="0.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30"/>
    </row>
    <row r="879" spans="1:26" ht="12" customHeight="1" x14ac:dyDescent="0.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30"/>
    </row>
    <row r="880" spans="1:26" ht="12" customHeight="1" x14ac:dyDescent="0.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30"/>
    </row>
    <row r="881" spans="1:26" ht="12" customHeight="1" x14ac:dyDescent="0.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30"/>
    </row>
    <row r="882" spans="1:26" ht="12" customHeight="1" x14ac:dyDescent="0.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30"/>
    </row>
    <row r="883" spans="1:26" ht="12" customHeight="1" x14ac:dyDescent="0.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30"/>
    </row>
    <row r="884" spans="1:26" ht="12" customHeight="1" x14ac:dyDescent="0.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30"/>
    </row>
    <row r="885" spans="1:26" ht="12" customHeight="1" x14ac:dyDescent="0.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30"/>
    </row>
    <row r="886" spans="1:26" ht="12" customHeight="1" x14ac:dyDescent="0.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30"/>
    </row>
    <row r="887" spans="1:26" ht="12" customHeight="1" x14ac:dyDescent="0.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30"/>
    </row>
    <row r="888" spans="1:26" ht="12" customHeight="1" x14ac:dyDescent="0.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30"/>
    </row>
    <row r="889" spans="1:26" ht="12" customHeight="1" x14ac:dyDescent="0.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30"/>
    </row>
    <row r="890" spans="1:26" ht="12" customHeight="1" x14ac:dyDescent="0.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30"/>
    </row>
    <row r="891" spans="1:26" ht="12" customHeight="1" x14ac:dyDescent="0.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30"/>
    </row>
    <row r="892" spans="1:26" ht="12" customHeight="1" x14ac:dyDescent="0.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30"/>
    </row>
    <row r="893" spans="1:26" ht="12" customHeight="1" x14ac:dyDescent="0.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30"/>
    </row>
    <row r="894" spans="1:26" ht="12" customHeight="1" x14ac:dyDescent="0.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30"/>
    </row>
    <row r="895" spans="1:26" ht="12" customHeight="1" x14ac:dyDescent="0.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30"/>
    </row>
    <row r="896" spans="1:26" ht="12" customHeight="1" x14ac:dyDescent="0.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30"/>
    </row>
    <row r="897" spans="1:26" ht="12" customHeight="1" x14ac:dyDescent="0.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30"/>
    </row>
    <row r="898" spans="1:26" ht="12" customHeight="1" x14ac:dyDescent="0.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30"/>
    </row>
    <row r="899" spans="1:26" ht="12" customHeight="1" x14ac:dyDescent="0.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30"/>
    </row>
    <row r="900" spans="1:26" ht="12" customHeight="1" x14ac:dyDescent="0.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30"/>
    </row>
    <row r="901" spans="1:26" ht="12" customHeight="1" x14ac:dyDescent="0.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30"/>
    </row>
    <row r="902" spans="1:26" ht="12" customHeight="1" x14ac:dyDescent="0.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30"/>
    </row>
    <row r="903" spans="1:26" ht="12" customHeight="1" x14ac:dyDescent="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30"/>
    </row>
    <row r="904" spans="1:26" ht="12" customHeight="1" x14ac:dyDescent="0.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30"/>
    </row>
    <row r="905" spans="1:26" ht="12" customHeight="1" x14ac:dyDescent="0.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30"/>
    </row>
    <row r="906" spans="1:26" ht="12" customHeight="1" x14ac:dyDescent="0.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30"/>
    </row>
    <row r="907" spans="1:26" ht="12" customHeight="1" x14ac:dyDescent="0.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30"/>
    </row>
    <row r="908" spans="1:26" ht="12" customHeight="1" x14ac:dyDescent="0.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30"/>
    </row>
    <row r="909" spans="1:26" ht="12" customHeight="1" x14ac:dyDescent="0.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30"/>
    </row>
    <row r="910" spans="1:26" ht="12" customHeight="1" x14ac:dyDescent="0.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30"/>
    </row>
    <row r="911" spans="1:26" ht="12" customHeight="1" x14ac:dyDescent="0.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30"/>
    </row>
    <row r="912" spans="1:26" ht="12" customHeight="1" x14ac:dyDescent="0.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30"/>
    </row>
    <row r="913" spans="1:26" ht="12" customHeight="1" x14ac:dyDescent="0.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30"/>
    </row>
    <row r="914" spans="1:26" ht="12" customHeight="1" x14ac:dyDescent="0.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30"/>
    </row>
    <row r="915" spans="1:26" ht="12" customHeight="1" x14ac:dyDescent="0.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30"/>
    </row>
    <row r="916" spans="1:26" ht="12" customHeight="1" x14ac:dyDescent="0.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30"/>
    </row>
    <row r="917" spans="1:26" ht="12" customHeight="1" x14ac:dyDescent="0.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30"/>
    </row>
    <row r="918" spans="1:26" ht="12" customHeight="1" x14ac:dyDescent="0.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30"/>
    </row>
    <row r="919" spans="1:26" ht="12" customHeight="1" x14ac:dyDescent="0.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30"/>
    </row>
    <row r="920" spans="1:26" ht="12" customHeight="1" x14ac:dyDescent="0.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30"/>
    </row>
    <row r="921" spans="1:26" ht="12" customHeight="1" x14ac:dyDescent="0.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30"/>
    </row>
    <row r="922" spans="1:26" ht="12" customHeight="1" x14ac:dyDescent="0.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30"/>
    </row>
    <row r="923" spans="1:26" ht="12" customHeight="1" x14ac:dyDescent="0.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30"/>
    </row>
    <row r="924" spans="1:26" ht="12" customHeight="1" x14ac:dyDescent="0.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30"/>
    </row>
    <row r="925" spans="1:26" ht="12" customHeight="1" x14ac:dyDescent="0.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30"/>
    </row>
    <row r="926" spans="1:26" ht="12" customHeight="1" x14ac:dyDescent="0.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30"/>
    </row>
    <row r="927" spans="1:26" ht="12" customHeight="1" x14ac:dyDescent="0.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30"/>
    </row>
    <row r="928" spans="1:26" ht="12" customHeight="1" x14ac:dyDescent="0.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30"/>
    </row>
    <row r="929" spans="1:26" ht="12" customHeight="1" x14ac:dyDescent="0.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30"/>
    </row>
    <row r="930" spans="1:26" ht="12" customHeight="1" x14ac:dyDescent="0.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30"/>
    </row>
    <row r="931" spans="1:26" ht="12" customHeight="1" x14ac:dyDescent="0.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30"/>
    </row>
    <row r="932" spans="1:26" ht="12" customHeight="1" x14ac:dyDescent="0.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30"/>
    </row>
    <row r="933" spans="1:26" ht="12" customHeight="1" x14ac:dyDescent="0.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30"/>
    </row>
    <row r="934" spans="1:26" ht="12" customHeight="1" x14ac:dyDescent="0.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30"/>
    </row>
    <row r="935" spans="1:26" ht="12" customHeight="1" x14ac:dyDescent="0.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30"/>
    </row>
    <row r="936" spans="1:26" ht="12" customHeight="1" x14ac:dyDescent="0.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30"/>
    </row>
    <row r="937" spans="1:26" ht="12" customHeight="1" x14ac:dyDescent="0.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30"/>
    </row>
    <row r="938" spans="1:26" ht="12" customHeight="1" x14ac:dyDescent="0.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30"/>
    </row>
    <row r="939" spans="1:26" ht="12" customHeight="1" x14ac:dyDescent="0.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30"/>
    </row>
    <row r="940" spans="1:26" ht="12" customHeight="1" x14ac:dyDescent="0.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30"/>
    </row>
    <row r="941" spans="1:26" ht="12" customHeight="1" x14ac:dyDescent="0.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30"/>
    </row>
    <row r="942" spans="1:26" ht="12" customHeight="1" x14ac:dyDescent="0.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30"/>
    </row>
    <row r="943" spans="1:26" ht="12" customHeight="1" x14ac:dyDescent="0.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30"/>
    </row>
    <row r="944" spans="1:26" ht="12" customHeight="1" x14ac:dyDescent="0.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30"/>
    </row>
    <row r="945" spans="1:26" ht="12" customHeight="1" x14ac:dyDescent="0.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30"/>
    </row>
    <row r="946" spans="1:26" ht="12" customHeight="1" x14ac:dyDescent="0.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30"/>
    </row>
    <row r="947" spans="1:26" ht="12" customHeight="1" x14ac:dyDescent="0.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30"/>
    </row>
    <row r="948" spans="1:26" ht="12" customHeight="1" x14ac:dyDescent="0.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30"/>
    </row>
    <row r="949" spans="1:26" ht="12" customHeight="1" x14ac:dyDescent="0.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30"/>
    </row>
    <row r="950" spans="1:26" ht="12" customHeight="1" x14ac:dyDescent="0.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30"/>
    </row>
    <row r="951" spans="1:26" ht="12" customHeight="1" x14ac:dyDescent="0.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30"/>
    </row>
    <row r="952" spans="1:26" ht="12" customHeight="1" x14ac:dyDescent="0.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30"/>
    </row>
    <row r="953" spans="1:26" ht="12" customHeight="1" x14ac:dyDescent="0.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30"/>
    </row>
    <row r="954" spans="1:26" ht="12" customHeight="1" x14ac:dyDescent="0.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30"/>
    </row>
    <row r="955" spans="1:26" ht="12" customHeight="1" x14ac:dyDescent="0.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30"/>
    </row>
    <row r="956" spans="1:26" ht="12" customHeight="1" x14ac:dyDescent="0.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30"/>
    </row>
    <row r="957" spans="1:26" ht="12" customHeight="1" x14ac:dyDescent="0.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30"/>
    </row>
    <row r="958" spans="1:26" ht="12" customHeight="1" x14ac:dyDescent="0.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30"/>
    </row>
    <row r="959" spans="1:26" ht="12" customHeight="1" x14ac:dyDescent="0.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30"/>
    </row>
    <row r="960" spans="1:26" ht="12" customHeight="1" x14ac:dyDescent="0.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30"/>
    </row>
    <row r="961" spans="1:26" ht="12" customHeight="1" x14ac:dyDescent="0.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30"/>
    </row>
    <row r="962" spans="1:26" ht="12" customHeight="1" x14ac:dyDescent="0.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30"/>
    </row>
    <row r="963" spans="1:26" ht="12" customHeight="1" x14ac:dyDescent="0.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30"/>
    </row>
    <row r="964" spans="1:26" ht="12" customHeight="1" x14ac:dyDescent="0.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30"/>
    </row>
    <row r="965" spans="1:26" ht="12" customHeight="1" x14ac:dyDescent="0.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30"/>
    </row>
    <row r="966" spans="1:26" ht="12" customHeight="1" x14ac:dyDescent="0.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30"/>
    </row>
    <row r="967" spans="1:26" ht="12" customHeight="1" x14ac:dyDescent="0.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30"/>
    </row>
    <row r="968" spans="1:26" ht="12" customHeight="1" x14ac:dyDescent="0.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30"/>
    </row>
    <row r="969" spans="1:26" ht="12" customHeight="1" x14ac:dyDescent="0.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30"/>
    </row>
    <row r="970" spans="1:26" ht="12" customHeight="1" x14ac:dyDescent="0.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30"/>
    </row>
    <row r="971" spans="1:26" ht="12" customHeight="1" x14ac:dyDescent="0.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30"/>
    </row>
    <row r="972" spans="1:26" ht="12" customHeight="1" x14ac:dyDescent="0.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30"/>
    </row>
    <row r="973" spans="1:26" ht="12" customHeight="1" x14ac:dyDescent="0.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30"/>
    </row>
    <row r="974" spans="1:26" ht="12" customHeight="1" x14ac:dyDescent="0.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30"/>
    </row>
    <row r="975" spans="1:26" ht="12" customHeight="1" x14ac:dyDescent="0.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30"/>
    </row>
    <row r="976" spans="1:26" ht="12" customHeight="1" x14ac:dyDescent="0.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30"/>
    </row>
    <row r="977" spans="1:26" ht="12" customHeight="1" x14ac:dyDescent="0.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30"/>
    </row>
    <row r="978" spans="1:26" ht="12" customHeight="1" x14ac:dyDescent="0.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30"/>
    </row>
    <row r="979" spans="1:26" ht="12" customHeight="1" x14ac:dyDescent="0.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30"/>
    </row>
    <row r="980" spans="1:26" ht="12" customHeight="1" x14ac:dyDescent="0.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30"/>
    </row>
    <row r="981" spans="1:26" ht="12" customHeight="1" x14ac:dyDescent="0.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30"/>
    </row>
    <row r="982" spans="1:26" ht="12" customHeight="1" x14ac:dyDescent="0.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30"/>
    </row>
    <row r="983" spans="1:26" ht="12" customHeight="1" x14ac:dyDescent="0.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30"/>
    </row>
    <row r="984" spans="1:26" ht="12" customHeight="1" x14ac:dyDescent="0.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30"/>
    </row>
    <row r="985" spans="1:26" ht="12" customHeight="1" x14ac:dyDescent="0.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30"/>
    </row>
    <row r="986" spans="1:26" ht="12" customHeight="1" x14ac:dyDescent="0.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30"/>
    </row>
    <row r="987" spans="1:26" ht="12" customHeight="1" x14ac:dyDescent="0.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30"/>
    </row>
    <row r="988" spans="1:26" ht="12" customHeight="1" x14ac:dyDescent="0.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30"/>
    </row>
    <row r="989" spans="1:26" ht="12" customHeight="1" x14ac:dyDescent="0.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30"/>
    </row>
    <row r="990" spans="1:26" ht="12" customHeight="1" x14ac:dyDescent="0.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30"/>
    </row>
    <row r="991" spans="1:26" ht="12" customHeight="1" x14ac:dyDescent="0.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30"/>
    </row>
    <row r="992" spans="1:26" ht="12" customHeight="1" x14ac:dyDescent="0.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30"/>
    </row>
    <row r="993" spans="1:26" ht="12" customHeight="1" x14ac:dyDescent="0.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30"/>
    </row>
    <row r="994" spans="1:26" ht="12" customHeight="1" x14ac:dyDescent="0.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30"/>
    </row>
    <row r="995" spans="1:26" ht="12" customHeight="1" x14ac:dyDescent="0.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30"/>
    </row>
    <row r="996" spans="1:26" ht="12" customHeight="1" x14ac:dyDescent="0.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30"/>
    </row>
    <row r="997" spans="1:26" ht="12" customHeight="1" x14ac:dyDescent="0.3">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30"/>
    </row>
    <row r="998" spans="1:26" ht="12" customHeight="1" x14ac:dyDescent="0.3">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30"/>
    </row>
    <row r="999" spans="1:26" ht="12" customHeight="1" x14ac:dyDescent="0.3">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30"/>
    </row>
    <row r="1000" spans="1:26" ht="14.4" x14ac:dyDescent="0.3">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2:B2"/>
    <mergeCell ref="A20:B21"/>
  </mergeCells>
  <pageMargins left="0.7" right="0.7" top="0.75" bottom="0.75" header="0" footer="0"/>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1"/>
  </sheetPr>
  <dimension ref="A1:AA1007"/>
  <sheetViews>
    <sheetView showGridLines="0" workbookViewId="0"/>
  </sheetViews>
  <sheetFormatPr defaultColWidth="14.44140625" defaultRowHeight="15" customHeight="1" x14ac:dyDescent="0.3"/>
  <cols>
    <col min="1" max="2" width="28.109375" customWidth="1"/>
    <col min="3" max="3" width="27.44140625" customWidth="1"/>
    <col min="4" max="4" width="34" customWidth="1"/>
    <col min="5" max="16" width="17.88671875" customWidth="1"/>
    <col min="17" max="17" width="16" customWidth="1"/>
    <col min="18" max="18" width="15.5546875" customWidth="1"/>
    <col min="19" max="25" width="16" customWidth="1"/>
    <col min="26" max="26" width="17.109375" customWidth="1"/>
  </cols>
  <sheetData>
    <row r="1" spans="1:27" ht="12" customHeight="1" x14ac:dyDescent="0.3">
      <c r="A1" s="4"/>
      <c r="B1" s="4"/>
      <c r="C1" s="4"/>
      <c r="D1" s="4"/>
      <c r="E1" s="4"/>
      <c r="F1" s="4"/>
      <c r="G1" s="4"/>
      <c r="H1" s="4"/>
      <c r="I1" s="4"/>
      <c r="J1" s="4"/>
      <c r="K1" s="4"/>
      <c r="L1" s="4"/>
      <c r="M1" s="4"/>
      <c r="N1" s="4"/>
      <c r="O1" s="4"/>
      <c r="P1" s="4"/>
      <c r="Q1" s="4"/>
      <c r="R1" s="4"/>
      <c r="S1" s="4"/>
      <c r="T1" s="4"/>
      <c r="U1" s="4"/>
      <c r="V1" s="4"/>
      <c r="W1" s="4"/>
      <c r="X1" s="4"/>
      <c r="Y1" s="4"/>
      <c r="Z1" s="4"/>
    </row>
    <row r="2" spans="1:27" ht="34.5" customHeight="1" x14ac:dyDescent="0.35">
      <c r="A2" s="94" t="s">
        <v>148</v>
      </c>
      <c r="B2" s="94"/>
      <c r="C2" s="94"/>
      <c r="D2" s="94"/>
      <c r="E2" s="133"/>
      <c r="F2" s="133"/>
      <c r="G2" s="133"/>
      <c r="H2" s="133"/>
      <c r="I2" s="133"/>
      <c r="J2" s="133"/>
      <c r="K2" s="133"/>
      <c r="L2" s="133"/>
      <c r="M2" s="133"/>
      <c r="N2" s="133"/>
      <c r="O2" s="133"/>
      <c r="P2" s="133"/>
      <c r="Q2" s="94"/>
      <c r="R2" s="94"/>
      <c r="S2" s="94"/>
      <c r="T2" s="94"/>
      <c r="U2" s="94"/>
      <c r="V2" s="94"/>
      <c r="W2" s="94"/>
      <c r="X2" s="94"/>
      <c r="Y2" s="94"/>
      <c r="Z2" s="94"/>
      <c r="AA2" s="134"/>
    </row>
    <row r="3" spans="1:27" ht="12" customHeight="1" x14ac:dyDescent="0.3">
      <c r="A3" s="135"/>
      <c r="B3" s="136" t="s">
        <v>149</v>
      </c>
      <c r="C3" s="137" t="s">
        <v>21</v>
      </c>
      <c r="D3" s="135" t="s">
        <v>150</v>
      </c>
      <c r="E3" s="138">
        <v>41456</v>
      </c>
      <c r="F3" s="138">
        <v>41487</v>
      </c>
      <c r="G3" s="138">
        <v>41518</v>
      </c>
      <c r="H3" s="138">
        <v>41548</v>
      </c>
      <c r="I3" s="138">
        <v>41579</v>
      </c>
      <c r="J3" s="138">
        <v>41609</v>
      </c>
      <c r="K3" s="138">
        <v>41640</v>
      </c>
      <c r="L3" s="138">
        <v>41671</v>
      </c>
      <c r="M3" s="138">
        <v>41699</v>
      </c>
      <c r="N3" s="138">
        <v>41730</v>
      </c>
      <c r="O3" s="138">
        <v>41760</v>
      </c>
      <c r="P3" s="138">
        <v>41791</v>
      </c>
      <c r="Q3" s="5"/>
      <c r="R3" s="5"/>
      <c r="S3" s="5"/>
      <c r="T3" s="5"/>
      <c r="U3" s="5"/>
      <c r="V3" s="5"/>
      <c r="W3" s="5"/>
      <c r="X3" s="5"/>
      <c r="Y3" s="5"/>
      <c r="Z3" s="5"/>
      <c r="AA3" s="46"/>
    </row>
    <row r="4" spans="1:27" ht="12" customHeight="1" x14ac:dyDescent="0.3">
      <c r="A4" s="139"/>
      <c r="B4" s="140"/>
      <c r="C4" s="141"/>
      <c r="D4" s="142"/>
      <c r="E4" s="143" t="s">
        <v>25</v>
      </c>
      <c r="F4" s="143" t="s">
        <v>26</v>
      </c>
      <c r="G4" s="143" t="s">
        <v>28</v>
      </c>
      <c r="H4" s="143" t="s">
        <v>29</v>
      </c>
      <c r="I4" s="143" t="s">
        <v>30</v>
      </c>
      <c r="J4" s="143" t="s">
        <v>31</v>
      </c>
      <c r="K4" s="143" t="s">
        <v>32</v>
      </c>
      <c r="L4" s="143" t="s">
        <v>33</v>
      </c>
      <c r="M4" s="143" t="s">
        <v>34</v>
      </c>
      <c r="N4" s="143" t="s">
        <v>35</v>
      </c>
      <c r="O4" s="143" t="s">
        <v>36</v>
      </c>
      <c r="P4" s="143" t="s">
        <v>37</v>
      </c>
      <c r="Q4" s="144"/>
      <c r="R4" s="144"/>
      <c r="S4" s="144"/>
      <c r="T4" s="144"/>
      <c r="U4" s="144"/>
      <c r="V4" s="144"/>
      <c r="W4" s="144"/>
      <c r="X4" s="144"/>
      <c r="Y4" s="144"/>
      <c r="Z4" s="144"/>
      <c r="AA4" s="46"/>
    </row>
    <row r="5" spans="1:27" ht="25.5" customHeight="1" x14ac:dyDescent="0.3">
      <c r="A5" s="145" t="s">
        <v>151</v>
      </c>
      <c r="B5" s="146"/>
      <c r="C5" s="147"/>
      <c r="D5" s="148"/>
      <c r="E5" s="149"/>
      <c r="F5" s="149"/>
      <c r="G5" s="149"/>
      <c r="H5" s="149"/>
      <c r="I5" s="149"/>
      <c r="J5" s="149"/>
      <c r="K5" s="149"/>
      <c r="L5" s="149"/>
      <c r="M5" s="149"/>
      <c r="N5" s="149"/>
      <c r="O5" s="149"/>
      <c r="P5" s="149"/>
      <c r="Q5" s="125"/>
      <c r="R5" s="125"/>
      <c r="S5" s="125"/>
      <c r="T5" s="125"/>
      <c r="U5" s="125"/>
      <c r="V5" s="125"/>
      <c r="W5" s="125"/>
      <c r="X5" s="125"/>
      <c r="Y5" s="125"/>
      <c r="Z5" s="125"/>
      <c r="AA5" s="127"/>
    </row>
    <row r="6" spans="1:27" ht="12" customHeight="1" x14ac:dyDescent="0.3">
      <c r="A6" s="150" t="s">
        <v>39</v>
      </c>
      <c r="B6" s="150" t="s">
        <v>41</v>
      </c>
      <c r="C6" s="151" t="s">
        <v>49</v>
      </c>
      <c r="D6" s="152" t="s">
        <v>44</v>
      </c>
      <c r="E6" s="153">
        <v>-33635</v>
      </c>
      <c r="F6" s="153">
        <v>-33635</v>
      </c>
      <c r="G6" s="153">
        <v>-32550</v>
      </c>
      <c r="H6" s="153">
        <v>-33635</v>
      </c>
      <c r="I6" s="153">
        <v>-32550</v>
      </c>
      <c r="J6" s="153">
        <v>-33635</v>
      </c>
      <c r="K6" s="153">
        <v>-33635</v>
      </c>
      <c r="L6" s="153">
        <v>-30380</v>
      </c>
      <c r="M6" s="153">
        <v>-33635</v>
      </c>
      <c r="N6" s="153">
        <v>-32550</v>
      </c>
      <c r="O6" s="153">
        <v>-33635</v>
      </c>
      <c r="P6" s="153">
        <v>-32550</v>
      </c>
      <c r="Q6" s="154"/>
      <c r="R6" s="154"/>
      <c r="S6" s="154"/>
      <c r="T6" s="154"/>
      <c r="U6" s="154"/>
      <c r="V6" s="154"/>
      <c r="W6" s="154"/>
      <c r="X6" s="154"/>
      <c r="Y6" s="154"/>
      <c r="Z6" s="154"/>
    </row>
    <row r="7" spans="1:27" ht="12" customHeight="1" x14ac:dyDescent="0.3">
      <c r="A7" s="150" t="s">
        <v>39</v>
      </c>
      <c r="B7" s="150" t="s">
        <v>41</v>
      </c>
      <c r="C7" s="151" t="s">
        <v>49</v>
      </c>
      <c r="D7" s="152" t="s">
        <v>51</v>
      </c>
      <c r="E7" s="153">
        <v>-2100</v>
      </c>
      <c r="F7" s="153">
        <v>-2100</v>
      </c>
      <c r="G7" s="153">
        <v>-2100</v>
      </c>
      <c r="H7" s="153">
        <v>-2100</v>
      </c>
      <c r="I7" s="153">
        <v>-2100</v>
      </c>
      <c r="J7" s="153">
        <v>-2100</v>
      </c>
      <c r="K7" s="153">
        <v>-2100</v>
      </c>
      <c r="L7" s="153">
        <v>-2100</v>
      </c>
      <c r="M7" s="153">
        <v>-2100</v>
      </c>
      <c r="N7" s="153">
        <v>-2100</v>
      </c>
      <c r="O7" s="153">
        <v>-2100</v>
      </c>
      <c r="P7" s="153">
        <v>-2100</v>
      </c>
      <c r="Q7" s="154"/>
      <c r="R7" s="154"/>
      <c r="S7" s="154"/>
      <c r="T7" s="154"/>
      <c r="U7" s="154"/>
      <c r="V7" s="154"/>
      <c r="W7" s="154"/>
      <c r="X7" s="154"/>
      <c r="Y7" s="154"/>
      <c r="Z7" s="154"/>
    </row>
    <row r="8" spans="1:27" ht="12" customHeight="1" x14ac:dyDescent="0.3">
      <c r="A8" s="150" t="s">
        <v>39</v>
      </c>
      <c r="B8" s="150" t="s">
        <v>41</v>
      </c>
      <c r="C8" s="151" t="s">
        <v>53</v>
      </c>
      <c r="D8" s="152" t="s">
        <v>44</v>
      </c>
      <c r="E8" s="153">
        <v>-8177640.7000000002</v>
      </c>
      <c r="F8" s="153">
        <v>-5932544.7000000002</v>
      </c>
      <c r="G8" s="153">
        <v>-5909109.7000000002</v>
      </c>
      <c r="H8" s="153">
        <v>-4369816.2300000004</v>
      </c>
      <c r="I8" s="153">
        <v>-7216006.2300000004</v>
      </c>
      <c r="J8" s="153">
        <v>-7965482.2300000004</v>
      </c>
      <c r="K8" s="153">
        <v>-10428957.23</v>
      </c>
      <c r="L8" s="153">
        <v>-9696384.2300000004</v>
      </c>
      <c r="M8" s="153">
        <v>-10403739.23</v>
      </c>
      <c r="N8" s="153">
        <v>-8059346.2300000004</v>
      </c>
      <c r="O8" s="153">
        <v>-7432112.2300000004</v>
      </c>
      <c r="P8" s="153">
        <v>-7981183.2300000004</v>
      </c>
      <c r="Q8" s="154"/>
      <c r="R8" s="154"/>
      <c r="S8" s="154"/>
      <c r="T8" s="154"/>
      <c r="U8" s="154"/>
      <c r="V8" s="154"/>
      <c r="W8" s="154"/>
      <c r="X8" s="154"/>
      <c r="Y8" s="154"/>
      <c r="Z8" s="154"/>
    </row>
    <row r="9" spans="1:27" ht="12" customHeight="1" x14ac:dyDescent="0.3">
      <c r="A9" s="150" t="s">
        <v>39</v>
      </c>
      <c r="B9" s="150" t="s">
        <v>54</v>
      </c>
      <c r="C9" s="155" t="s">
        <v>55</v>
      </c>
      <c r="D9" s="152" t="s">
        <v>51</v>
      </c>
      <c r="E9" s="153">
        <v>30000</v>
      </c>
      <c r="F9" s="153">
        <v>30000</v>
      </c>
      <c r="G9" s="153">
        <v>30000</v>
      </c>
      <c r="H9" s="153">
        <v>30000</v>
      </c>
      <c r="I9" s="153">
        <v>30000</v>
      </c>
      <c r="J9" s="153">
        <v>30000</v>
      </c>
      <c r="K9" s="153">
        <v>30000</v>
      </c>
      <c r="L9" s="153">
        <v>30000</v>
      </c>
      <c r="M9" s="153">
        <v>30000</v>
      </c>
      <c r="N9" s="153">
        <v>30000</v>
      </c>
      <c r="O9" s="153">
        <v>30000</v>
      </c>
      <c r="P9" s="153">
        <v>30000</v>
      </c>
      <c r="Q9" s="154"/>
      <c r="R9" s="154"/>
      <c r="S9" s="154"/>
      <c r="T9" s="154"/>
      <c r="U9" s="154"/>
      <c r="V9" s="154"/>
      <c r="W9" s="154"/>
      <c r="X9" s="154"/>
      <c r="Y9" s="154"/>
      <c r="Z9" s="154"/>
    </row>
    <row r="10" spans="1:27" ht="12" customHeight="1" x14ac:dyDescent="0.3">
      <c r="A10" s="150" t="s">
        <v>39</v>
      </c>
      <c r="B10" s="150" t="s">
        <v>16</v>
      </c>
      <c r="C10" s="155" t="s">
        <v>56</v>
      </c>
      <c r="D10" s="152" t="s">
        <v>57</v>
      </c>
      <c r="E10" s="153">
        <v>0</v>
      </c>
      <c r="F10" s="153">
        <v>0</v>
      </c>
      <c r="G10" s="153">
        <v>0</v>
      </c>
      <c r="H10" s="153">
        <v>0</v>
      </c>
      <c r="I10" s="153">
        <v>0</v>
      </c>
      <c r="J10" s="153">
        <v>0</v>
      </c>
      <c r="K10" s="153">
        <v>0</v>
      </c>
      <c r="L10" s="153">
        <v>0</v>
      </c>
      <c r="M10" s="153">
        <v>0</v>
      </c>
      <c r="N10" s="153">
        <v>0</v>
      </c>
      <c r="O10" s="153">
        <v>0</v>
      </c>
      <c r="P10" s="153">
        <v>0</v>
      </c>
      <c r="Q10" s="154"/>
      <c r="R10" s="154"/>
      <c r="S10" s="154"/>
      <c r="T10" s="154"/>
      <c r="U10" s="154"/>
      <c r="V10" s="154"/>
      <c r="W10" s="154"/>
      <c r="X10" s="154"/>
      <c r="Y10" s="154"/>
      <c r="Z10" s="154"/>
    </row>
    <row r="11" spans="1:27" ht="12" customHeight="1" x14ac:dyDescent="0.3">
      <c r="A11" s="150" t="s">
        <v>39</v>
      </c>
      <c r="B11" s="150" t="s">
        <v>16</v>
      </c>
      <c r="C11" s="155" t="s">
        <v>56</v>
      </c>
      <c r="D11" s="152" t="s">
        <v>50</v>
      </c>
      <c r="E11" s="153">
        <v>30000</v>
      </c>
      <c r="F11" s="153">
        <v>30000</v>
      </c>
      <c r="G11" s="153">
        <v>30000</v>
      </c>
      <c r="H11" s="153">
        <v>30000</v>
      </c>
      <c r="I11" s="153">
        <v>30000</v>
      </c>
      <c r="J11" s="153">
        <v>30000</v>
      </c>
      <c r="K11" s="153">
        <v>30000</v>
      </c>
      <c r="L11" s="153">
        <v>30000</v>
      </c>
      <c r="M11" s="153">
        <v>30000</v>
      </c>
      <c r="N11" s="153">
        <v>30000</v>
      </c>
      <c r="O11" s="153">
        <v>30000</v>
      </c>
      <c r="P11" s="153">
        <v>30000</v>
      </c>
      <c r="Q11" s="154"/>
      <c r="R11" s="154"/>
      <c r="S11" s="154"/>
      <c r="T11" s="154"/>
      <c r="U11" s="154"/>
      <c r="V11" s="154"/>
      <c r="W11" s="154"/>
      <c r="X11" s="154"/>
      <c r="Y11" s="154"/>
      <c r="Z11" s="154"/>
    </row>
    <row r="12" spans="1:27" ht="12" customHeight="1" x14ac:dyDescent="0.3">
      <c r="A12" s="150" t="s">
        <v>39</v>
      </c>
      <c r="B12" s="150" t="s">
        <v>16</v>
      </c>
      <c r="C12" s="155" t="s">
        <v>56</v>
      </c>
      <c r="D12" s="152" t="s">
        <v>51</v>
      </c>
      <c r="E12" s="153">
        <v>0</v>
      </c>
      <c r="F12" s="153">
        <v>0</v>
      </c>
      <c r="G12" s="153">
        <v>-76.260000000000005</v>
      </c>
      <c r="H12" s="153">
        <v>0</v>
      </c>
      <c r="I12" s="153">
        <v>0</v>
      </c>
      <c r="J12" s="153">
        <v>0</v>
      </c>
      <c r="K12" s="153">
        <v>0</v>
      </c>
      <c r="L12" s="153">
        <v>0</v>
      </c>
      <c r="M12" s="153">
        <v>0</v>
      </c>
      <c r="N12" s="153">
        <v>0</v>
      </c>
      <c r="O12" s="153">
        <v>0</v>
      </c>
      <c r="P12" s="153">
        <v>0</v>
      </c>
      <c r="Q12" s="154"/>
      <c r="R12" s="154"/>
      <c r="S12" s="154"/>
      <c r="T12" s="154"/>
      <c r="U12" s="154"/>
      <c r="V12" s="154"/>
      <c r="W12" s="154"/>
      <c r="X12" s="154"/>
      <c r="Y12" s="154"/>
      <c r="Z12" s="154"/>
    </row>
    <row r="13" spans="1:27" ht="12" customHeight="1" x14ac:dyDescent="0.3">
      <c r="A13" s="156" t="s">
        <v>39</v>
      </c>
      <c r="B13" s="156" t="s">
        <v>48</v>
      </c>
      <c r="C13" s="157"/>
      <c r="D13" s="158" t="s">
        <v>48</v>
      </c>
      <c r="E13" s="159"/>
      <c r="F13" s="159"/>
      <c r="G13" s="159"/>
      <c r="H13" s="159"/>
      <c r="I13" s="159"/>
      <c r="J13" s="159"/>
      <c r="K13" s="159"/>
      <c r="L13" s="159"/>
      <c r="M13" s="159"/>
      <c r="N13" s="159"/>
      <c r="O13" s="159"/>
      <c r="P13" s="159"/>
      <c r="Q13" s="160"/>
      <c r="R13" s="160"/>
      <c r="S13" s="160"/>
      <c r="T13" s="160"/>
      <c r="U13" s="160"/>
      <c r="V13" s="160"/>
      <c r="W13" s="160"/>
      <c r="X13" s="160"/>
      <c r="Y13" s="160"/>
      <c r="Z13" s="160"/>
      <c r="AA13" s="161"/>
    </row>
    <row r="14" spans="1:27" ht="12" customHeight="1" x14ac:dyDescent="0.3">
      <c r="A14" s="150" t="s">
        <v>39</v>
      </c>
      <c r="B14" s="150" t="s">
        <v>48</v>
      </c>
      <c r="C14" s="155"/>
      <c r="D14" s="152" t="s">
        <v>44</v>
      </c>
      <c r="E14" s="153">
        <f t="shared" ref="E14:P14" si="0">SUMIFS(E$6:E$12,$D$6:$D$12,$D14)</f>
        <v>-8211275.7000000002</v>
      </c>
      <c r="F14" s="153">
        <f t="shared" si="0"/>
        <v>-5966179.7000000002</v>
      </c>
      <c r="G14" s="153">
        <f t="shared" si="0"/>
        <v>-5941659.7000000002</v>
      </c>
      <c r="H14" s="153">
        <f t="shared" si="0"/>
        <v>-4403451.2300000004</v>
      </c>
      <c r="I14" s="153">
        <f t="shared" si="0"/>
        <v>-7248556.2300000004</v>
      </c>
      <c r="J14" s="153">
        <f t="shared" si="0"/>
        <v>-7999117.2300000004</v>
      </c>
      <c r="K14" s="153">
        <f t="shared" si="0"/>
        <v>-10462592.23</v>
      </c>
      <c r="L14" s="153">
        <f t="shared" si="0"/>
        <v>-9726764.2300000004</v>
      </c>
      <c r="M14" s="153">
        <f t="shared" si="0"/>
        <v>-10437374.23</v>
      </c>
      <c r="N14" s="153">
        <f t="shared" si="0"/>
        <v>-8091896.2300000004</v>
      </c>
      <c r="O14" s="153">
        <f t="shared" si="0"/>
        <v>-7465747.2300000004</v>
      </c>
      <c r="P14" s="153">
        <f t="shared" si="0"/>
        <v>-8013733.2300000004</v>
      </c>
      <c r="Q14" s="162"/>
      <c r="R14" s="162"/>
      <c r="S14" s="162"/>
      <c r="T14" s="162"/>
      <c r="U14" s="162"/>
      <c r="V14" s="162"/>
      <c r="W14" s="162"/>
      <c r="X14" s="162"/>
      <c r="Y14" s="162"/>
      <c r="Z14" s="162"/>
    </row>
    <row r="15" spans="1:27" ht="12" customHeight="1" x14ac:dyDescent="0.3">
      <c r="A15" s="150" t="s">
        <v>39</v>
      </c>
      <c r="B15" s="150" t="s">
        <v>48</v>
      </c>
      <c r="C15" s="151"/>
      <c r="D15" s="152" t="s">
        <v>51</v>
      </c>
      <c r="E15" s="153">
        <f t="shared" ref="E15:P15" si="1">SUMIFS(E$6:E$12,$D$6:$D$12,$D15)</f>
        <v>27900</v>
      </c>
      <c r="F15" s="153">
        <f t="shared" si="1"/>
        <v>27900</v>
      </c>
      <c r="G15" s="153">
        <f t="shared" si="1"/>
        <v>27823.74</v>
      </c>
      <c r="H15" s="153">
        <f t="shared" si="1"/>
        <v>27900</v>
      </c>
      <c r="I15" s="153">
        <f t="shared" si="1"/>
        <v>27900</v>
      </c>
      <c r="J15" s="153">
        <f t="shared" si="1"/>
        <v>27900</v>
      </c>
      <c r="K15" s="153">
        <f t="shared" si="1"/>
        <v>27900</v>
      </c>
      <c r="L15" s="153">
        <f t="shared" si="1"/>
        <v>27900</v>
      </c>
      <c r="M15" s="153">
        <f t="shared" si="1"/>
        <v>27900</v>
      </c>
      <c r="N15" s="153">
        <f t="shared" si="1"/>
        <v>27900</v>
      </c>
      <c r="O15" s="153">
        <f t="shared" si="1"/>
        <v>27900</v>
      </c>
      <c r="P15" s="153">
        <f t="shared" si="1"/>
        <v>27900</v>
      </c>
      <c r="Q15" s="162"/>
      <c r="R15" s="162"/>
      <c r="S15" s="162"/>
      <c r="T15" s="162"/>
      <c r="U15" s="162"/>
      <c r="V15" s="162"/>
      <c r="W15" s="162"/>
      <c r="X15" s="162"/>
      <c r="Y15" s="162"/>
      <c r="Z15" s="162"/>
    </row>
    <row r="16" spans="1:27" ht="12" customHeight="1" x14ac:dyDescent="0.3">
      <c r="A16" s="150" t="s">
        <v>39</v>
      </c>
      <c r="B16" s="150" t="s">
        <v>48</v>
      </c>
      <c r="C16" s="151"/>
      <c r="D16" s="152" t="s">
        <v>50</v>
      </c>
      <c r="E16" s="153">
        <f t="shared" ref="E16:P16" si="2">SUMIFS(E$6:E$12,$D$6:$D$12,$D16)</f>
        <v>30000</v>
      </c>
      <c r="F16" s="153">
        <f t="shared" si="2"/>
        <v>30000</v>
      </c>
      <c r="G16" s="153">
        <f t="shared" si="2"/>
        <v>30000</v>
      </c>
      <c r="H16" s="153">
        <f t="shared" si="2"/>
        <v>30000</v>
      </c>
      <c r="I16" s="153">
        <f t="shared" si="2"/>
        <v>30000</v>
      </c>
      <c r="J16" s="153">
        <f t="shared" si="2"/>
        <v>30000</v>
      </c>
      <c r="K16" s="153">
        <f t="shared" si="2"/>
        <v>30000</v>
      </c>
      <c r="L16" s="153">
        <f t="shared" si="2"/>
        <v>30000</v>
      </c>
      <c r="M16" s="153">
        <f t="shared" si="2"/>
        <v>30000</v>
      </c>
      <c r="N16" s="153">
        <f t="shared" si="2"/>
        <v>30000</v>
      </c>
      <c r="O16" s="153">
        <f t="shared" si="2"/>
        <v>30000</v>
      </c>
      <c r="P16" s="153">
        <f t="shared" si="2"/>
        <v>30000</v>
      </c>
      <c r="Q16" s="162"/>
      <c r="R16" s="162"/>
      <c r="S16" s="162"/>
      <c r="T16" s="162"/>
      <c r="U16" s="162"/>
      <c r="V16" s="162"/>
      <c r="W16" s="162"/>
      <c r="X16" s="162"/>
      <c r="Y16" s="162"/>
      <c r="Z16" s="162"/>
    </row>
    <row r="17" spans="1:27" ht="12" customHeight="1" x14ac:dyDescent="0.3">
      <c r="A17" s="150" t="s">
        <v>39</v>
      </c>
      <c r="B17" s="150" t="s">
        <v>48</v>
      </c>
      <c r="C17" s="151"/>
      <c r="D17" s="152" t="s">
        <v>57</v>
      </c>
      <c r="E17" s="153">
        <f t="shared" ref="E17:P17" si="3">SUMIFS(E$6:E$12,$D$6:$D$12,$D17)</f>
        <v>0</v>
      </c>
      <c r="F17" s="153">
        <f t="shared" si="3"/>
        <v>0</v>
      </c>
      <c r="G17" s="153">
        <f t="shared" si="3"/>
        <v>0</v>
      </c>
      <c r="H17" s="153">
        <f t="shared" si="3"/>
        <v>0</v>
      </c>
      <c r="I17" s="153">
        <f t="shared" si="3"/>
        <v>0</v>
      </c>
      <c r="J17" s="153">
        <f t="shared" si="3"/>
        <v>0</v>
      </c>
      <c r="K17" s="153">
        <f t="shared" si="3"/>
        <v>0</v>
      </c>
      <c r="L17" s="153">
        <f t="shared" si="3"/>
        <v>0</v>
      </c>
      <c r="M17" s="153">
        <f t="shared" si="3"/>
        <v>0</v>
      </c>
      <c r="N17" s="153">
        <f t="shared" si="3"/>
        <v>0</v>
      </c>
      <c r="O17" s="153">
        <f t="shared" si="3"/>
        <v>0</v>
      </c>
      <c r="P17" s="153">
        <f t="shared" si="3"/>
        <v>0</v>
      </c>
      <c r="Q17" s="162"/>
      <c r="R17" s="162"/>
      <c r="S17" s="162"/>
      <c r="T17" s="162"/>
      <c r="U17" s="162"/>
      <c r="V17" s="162"/>
      <c r="W17" s="162"/>
      <c r="X17" s="162"/>
      <c r="Y17" s="162"/>
      <c r="Z17" s="162"/>
      <c r="AA17" s="27"/>
    </row>
    <row r="18" spans="1:27" ht="12" customHeight="1" x14ac:dyDescent="0.3">
      <c r="A18" s="150" t="s">
        <v>39</v>
      </c>
      <c r="B18" s="150" t="s">
        <v>48</v>
      </c>
      <c r="C18" s="151"/>
      <c r="D18" s="152" t="s">
        <v>48</v>
      </c>
      <c r="E18" s="153">
        <f t="shared" ref="E18:P18" si="4">SUM(E14:E17)</f>
        <v>-8153375.7000000002</v>
      </c>
      <c r="F18" s="153">
        <f t="shared" si="4"/>
        <v>-5908279.7000000002</v>
      </c>
      <c r="G18" s="153">
        <f t="shared" si="4"/>
        <v>-5883835.96</v>
      </c>
      <c r="H18" s="153">
        <f t="shared" si="4"/>
        <v>-4345551.2300000004</v>
      </c>
      <c r="I18" s="153">
        <f t="shared" si="4"/>
        <v>-7190656.2300000004</v>
      </c>
      <c r="J18" s="153">
        <f t="shared" si="4"/>
        <v>-7941217.2300000004</v>
      </c>
      <c r="K18" s="153">
        <f t="shared" si="4"/>
        <v>-10404692.23</v>
      </c>
      <c r="L18" s="153">
        <f t="shared" si="4"/>
        <v>-9668864.2300000004</v>
      </c>
      <c r="M18" s="153">
        <f t="shared" si="4"/>
        <v>-10379474.23</v>
      </c>
      <c r="N18" s="153">
        <f t="shared" si="4"/>
        <v>-8033996.2300000004</v>
      </c>
      <c r="O18" s="153">
        <f t="shared" si="4"/>
        <v>-7407847.2300000004</v>
      </c>
      <c r="P18" s="153">
        <f t="shared" si="4"/>
        <v>-7955833.2300000004</v>
      </c>
      <c r="Q18" s="162"/>
      <c r="R18" s="162"/>
      <c r="S18" s="162"/>
      <c r="T18" s="162"/>
      <c r="U18" s="162"/>
      <c r="V18" s="162"/>
      <c r="W18" s="162"/>
      <c r="X18" s="162"/>
      <c r="Y18" s="162"/>
      <c r="Z18" s="162"/>
    </row>
    <row r="19" spans="1:27" ht="26.25" customHeight="1" x14ac:dyDescent="0.3">
      <c r="A19" s="163" t="s">
        <v>152</v>
      </c>
      <c r="B19" s="164"/>
      <c r="C19" s="165"/>
      <c r="D19" s="42"/>
      <c r="E19" s="45"/>
      <c r="F19" s="45"/>
      <c r="G19" s="45"/>
      <c r="H19" s="45"/>
      <c r="I19" s="45"/>
      <c r="J19" s="45"/>
      <c r="K19" s="45"/>
      <c r="L19" s="45"/>
      <c r="M19" s="45"/>
      <c r="N19" s="45"/>
      <c r="O19" s="45"/>
      <c r="P19" s="45"/>
      <c r="Q19" s="5"/>
      <c r="R19" s="5"/>
      <c r="S19" s="5"/>
      <c r="T19" s="5"/>
      <c r="U19" s="5"/>
      <c r="V19" s="5"/>
      <c r="W19" s="5"/>
      <c r="X19" s="5"/>
      <c r="Y19" s="5"/>
      <c r="Z19" s="5"/>
      <c r="AA19" s="166"/>
    </row>
    <row r="20" spans="1:27" ht="12" customHeight="1" x14ac:dyDescent="0.3">
      <c r="A20" s="150" t="s">
        <v>58</v>
      </c>
      <c r="B20" s="150" t="s">
        <v>41</v>
      </c>
      <c r="C20" s="151" t="s">
        <v>49</v>
      </c>
      <c r="D20" s="152" t="s">
        <v>52</v>
      </c>
      <c r="E20" s="153">
        <v>-716666.67</v>
      </c>
      <c r="F20" s="153">
        <v>-716666.67</v>
      </c>
      <c r="G20" s="153">
        <v>-716666.67</v>
      </c>
      <c r="H20" s="153">
        <v>-716666.67</v>
      </c>
      <c r="I20" s="153">
        <v>-716666.67</v>
      </c>
      <c r="J20" s="153">
        <v>-716666.67</v>
      </c>
      <c r="K20" s="153">
        <v>-716666.67</v>
      </c>
      <c r="L20" s="153">
        <v>-716666.67</v>
      </c>
      <c r="M20" s="153">
        <v>-716666.67</v>
      </c>
      <c r="N20" s="153">
        <v>-716666.67</v>
      </c>
      <c r="O20" s="153">
        <v>-716666.67</v>
      </c>
      <c r="P20" s="153">
        <v>-716666.67</v>
      </c>
      <c r="Q20" s="154"/>
      <c r="R20" s="154"/>
      <c r="S20" s="154"/>
      <c r="T20" s="154"/>
      <c r="U20" s="154"/>
      <c r="V20" s="154"/>
      <c r="W20" s="154"/>
      <c r="X20" s="154"/>
      <c r="Y20" s="154"/>
      <c r="Z20" s="154"/>
    </row>
    <row r="21" spans="1:27" ht="12" customHeight="1" x14ac:dyDescent="0.3">
      <c r="A21" s="150" t="s">
        <v>58</v>
      </c>
      <c r="B21" s="150" t="s">
        <v>41</v>
      </c>
      <c r="C21" s="151" t="s">
        <v>53</v>
      </c>
      <c r="D21" s="152" t="s">
        <v>44</v>
      </c>
      <c r="E21" s="153">
        <v>-15823183.890000001</v>
      </c>
      <c r="F21" s="153">
        <v>-14219448.65</v>
      </c>
      <c r="G21" s="153">
        <v>-14195162.68</v>
      </c>
      <c r="H21" s="153">
        <v>-12095823.35</v>
      </c>
      <c r="I21" s="153">
        <v>-13008587.449999999</v>
      </c>
      <c r="J21" s="153">
        <v>-12252418.84</v>
      </c>
      <c r="K21" s="153">
        <v>-16974980.300000001</v>
      </c>
      <c r="L21" s="153">
        <v>-16212486.52</v>
      </c>
      <c r="M21" s="153">
        <v>-15257766.699999999</v>
      </c>
      <c r="N21" s="153">
        <v>-18323320.02</v>
      </c>
      <c r="O21" s="153">
        <v>-16365877.74</v>
      </c>
      <c r="P21" s="153">
        <v>-18228731.18</v>
      </c>
      <c r="Q21" s="154"/>
      <c r="R21" s="154"/>
      <c r="S21" s="154"/>
      <c r="T21" s="154"/>
      <c r="U21" s="154"/>
      <c r="V21" s="154"/>
      <c r="W21" s="154"/>
      <c r="X21" s="154"/>
      <c r="Y21" s="154"/>
      <c r="Z21" s="154"/>
    </row>
    <row r="22" spans="1:27" ht="12" customHeight="1" x14ac:dyDescent="0.3">
      <c r="A22" s="150" t="s">
        <v>58</v>
      </c>
      <c r="B22" s="150" t="s">
        <v>54</v>
      </c>
      <c r="C22" s="151" t="s">
        <v>55</v>
      </c>
      <c r="D22" s="152" t="s">
        <v>51</v>
      </c>
      <c r="E22" s="153">
        <v>169981</v>
      </c>
      <c r="F22" s="153">
        <v>169981</v>
      </c>
      <c r="G22" s="153">
        <v>169981</v>
      </c>
      <c r="H22" s="153">
        <v>166888</v>
      </c>
      <c r="I22" s="153">
        <v>166888</v>
      </c>
      <c r="J22" s="153">
        <v>392677</v>
      </c>
      <c r="K22" s="153">
        <v>392677</v>
      </c>
      <c r="L22" s="153">
        <v>608648</v>
      </c>
      <c r="M22" s="153">
        <v>608648</v>
      </c>
      <c r="N22" s="153">
        <v>166888</v>
      </c>
      <c r="O22" s="153">
        <v>166888</v>
      </c>
      <c r="P22" s="153">
        <v>166888</v>
      </c>
      <c r="Q22" s="154"/>
      <c r="R22" s="154"/>
      <c r="S22" s="154"/>
      <c r="T22" s="154"/>
      <c r="U22" s="154"/>
      <c r="V22" s="154"/>
      <c r="W22" s="154"/>
      <c r="X22" s="154"/>
      <c r="Y22" s="154"/>
      <c r="Z22" s="154"/>
    </row>
    <row r="23" spans="1:27" ht="16.5" customHeight="1" x14ac:dyDescent="0.3">
      <c r="A23" s="150" t="s">
        <v>58</v>
      </c>
      <c r="B23" s="150" t="s">
        <v>16</v>
      </c>
      <c r="C23" s="155" t="s">
        <v>56</v>
      </c>
      <c r="D23" s="152" t="s">
        <v>51</v>
      </c>
      <c r="E23" s="153">
        <v>479062.54</v>
      </c>
      <c r="F23" s="153">
        <v>479062.54</v>
      </c>
      <c r="G23" s="153">
        <v>479062.54</v>
      </c>
      <c r="H23" s="153">
        <v>479062.54</v>
      </c>
      <c r="I23" s="153">
        <v>479062.54</v>
      </c>
      <c r="J23" s="153">
        <v>479062.54</v>
      </c>
      <c r="K23" s="153">
        <v>479062.54</v>
      </c>
      <c r="L23" s="153">
        <v>479062.54</v>
      </c>
      <c r="M23" s="153">
        <v>479062.54</v>
      </c>
      <c r="N23" s="153">
        <v>479062.54</v>
      </c>
      <c r="O23" s="153">
        <v>479062.54</v>
      </c>
      <c r="P23" s="153">
        <v>479062.54</v>
      </c>
      <c r="Q23" s="154"/>
      <c r="R23" s="154"/>
      <c r="S23" s="154"/>
      <c r="T23" s="154"/>
      <c r="U23" s="154"/>
      <c r="V23" s="154"/>
      <c r="W23" s="154"/>
      <c r="X23" s="154"/>
      <c r="Y23" s="154"/>
      <c r="Z23" s="154"/>
    </row>
    <row r="24" spans="1:27" ht="16.5" customHeight="1" x14ac:dyDescent="0.3">
      <c r="A24" s="156" t="s">
        <v>58</v>
      </c>
      <c r="B24" s="156" t="s">
        <v>48</v>
      </c>
      <c r="C24" s="157" t="s">
        <v>48</v>
      </c>
      <c r="D24" s="158" t="s">
        <v>48</v>
      </c>
      <c r="E24" s="167"/>
      <c r="F24" s="167"/>
      <c r="G24" s="167"/>
      <c r="H24" s="167"/>
      <c r="I24" s="167"/>
      <c r="J24" s="167"/>
      <c r="K24" s="167"/>
      <c r="L24" s="167"/>
      <c r="M24" s="167"/>
      <c r="N24" s="167"/>
      <c r="O24" s="167"/>
      <c r="P24" s="167"/>
      <c r="Q24" s="168"/>
      <c r="R24" s="168"/>
      <c r="S24" s="168"/>
      <c r="T24" s="168"/>
      <c r="U24" s="168"/>
      <c r="V24" s="168"/>
      <c r="W24" s="168"/>
      <c r="X24" s="168"/>
      <c r="Y24" s="168"/>
      <c r="Z24" s="168"/>
      <c r="AA24" s="169"/>
    </row>
    <row r="25" spans="1:27" ht="12" customHeight="1" x14ac:dyDescent="0.3">
      <c r="A25" s="150" t="s">
        <v>58</v>
      </c>
      <c r="B25" s="150" t="s">
        <v>48</v>
      </c>
      <c r="C25" s="155" t="s">
        <v>48</v>
      </c>
      <c r="D25" s="152" t="s">
        <v>44</v>
      </c>
      <c r="E25" s="153">
        <f t="shared" ref="E25:P25" si="5">SUMIFS(E$20:E$23,$D$20:$D$23,$D25)</f>
        <v>-15823183.890000001</v>
      </c>
      <c r="F25" s="153">
        <f t="shared" si="5"/>
        <v>-14219448.65</v>
      </c>
      <c r="G25" s="153">
        <f t="shared" si="5"/>
        <v>-14195162.68</v>
      </c>
      <c r="H25" s="153">
        <f t="shared" si="5"/>
        <v>-12095823.35</v>
      </c>
      <c r="I25" s="153">
        <f t="shared" si="5"/>
        <v>-13008587.449999999</v>
      </c>
      <c r="J25" s="153">
        <f t="shared" si="5"/>
        <v>-12252418.84</v>
      </c>
      <c r="K25" s="153">
        <f t="shared" si="5"/>
        <v>-16974980.300000001</v>
      </c>
      <c r="L25" s="153">
        <f t="shared" si="5"/>
        <v>-16212486.52</v>
      </c>
      <c r="M25" s="153">
        <f t="shared" si="5"/>
        <v>-15257766.699999999</v>
      </c>
      <c r="N25" s="153">
        <f t="shared" si="5"/>
        <v>-18323320.02</v>
      </c>
      <c r="O25" s="153">
        <f t="shared" si="5"/>
        <v>-16365877.74</v>
      </c>
      <c r="P25" s="153">
        <f t="shared" si="5"/>
        <v>-18228731.18</v>
      </c>
      <c r="Q25" s="162"/>
      <c r="R25" s="162"/>
      <c r="S25" s="162"/>
      <c r="T25" s="162"/>
      <c r="U25" s="162"/>
      <c r="V25" s="162"/>
      <c r="W25" s="162"/>
      <c r="X25" s="162"/>
      <c r="Y25" s="162"/>
      <c r="Z25" s="162"/>
    </row>
    <row r="26" spans="1:27" ht="12" customHeight="1" x14ac:dyDescent="0.3">
      <c r="A26" s="150" t="s">
        <v>58</v>
      </c>
      <c r="B26" s="150" t="s">
        <v>48</v>
      </c>
      <c r="C26" s="155" t="s">
        <v>48</v>
      </c>
      <c r="D26" s="152" t="s">
        <v>51</v>
      </c>
      <c r="E26" s="153">
        <f t="shared" ref="E26:P26" si="6">SUMIFS(E$20:E$23,$D$20:$D$23,$D26)</f>
        <v>649043.54</v>
      </c>
      <c r="F26" s="153">
        <f t="shared" si="6"/>
        <v>649043.54</v>
      </c>
      <c r="G26" s="153">
        <f t="shared" si="6"/>
        <v>649043.54</v>
      </c>
      <c r="H26" s="153">
        <f t="shared" si="6"/>
        <v>645950.54</v>
      </c>
      <c r="I26" s="153">
        <f t="shared" si="6"/>
        <v>645950.54</v>
      </c>
      <c r="J26" s="153">
        <f t="shared" si="6"/>
        <v>871739.54</v>
      </c>
      <c r="K26" s="153">
        <f t="shared" si="6"/>
        <v>871739.54</v>
      </c>
      <c r="L26" s="153">
        <f t="shared" si="6"/>
        <v>1087710.54</v>
      </c>
      <c r="M26" s="153">
        <f t="shared" si="6"/>
        <v>1087710.54</v>
      </c>
      <c r="N26" s="153">
        <f t="shared" si="6"/>
        <v>645950.54</v>
      </c>
      <c r="O26" s="153">
        <f t="shared" si="6"/>
        <v>645950.54</v>
      </c>
      <c r="P26" s="153">
        <f t="shared" si="6"/>
        <v>645950.54</v>
      </c>
      <c r="Q26" s="162"/>
      <c r="R26" s="162"/>
      <c r="S26" s="162"/>
      <c r="T26" s="162"/>
      <c r="U26" s="162"/>
      <c r="V26" s="162"/>
      <c r="W26" s="162"/>
      <c r="X26" s="162"/>
      <c r="Y26" s="162"/>
      <c r="Z26" s="162"/>
    </row>
    <row r="27" spans="1:27" ht="12" customHeight="1" x14ac:dyDescent="0.3">
      <c r="A27" s="150" t="s">
        <v>58</v>
      </c>
      <c r="B27" s="150" t="s">
        <v>48</v>
      </c>
      <c r="C27" s="155" t="s">
        <v>48</v>
      </c>
      <c r="D27" s="152" t="s">
        <v>52</v>
      </c>
      <c r="E27" s="153">
        <f t="shared" ref="E27:P27" si="7">SUMIFS(E$20:E$23,$D$20:$D$23,$D27)</f>
        <v>-716666.67</v>
      </c>
      <c r="F27" s="153">
        <f t="shared" si="7"/>
        <v>-716666.67</v>
      </c>
      <c r="G27" s="153">
        <f t="shared" si="7"/>
        <v>-716666.67</v>
      </c>
      <c r="H27" s="153">
        <f t="shared" si="7"/>
        <v>-716666.67</v>
      </c>
      <c r="I27" s="153">
        <f t="shared" si="7"/>
        <v>-716666.67</v>
      </c>
      <c r="J27" s="153">
        <f t="shared" si="7"/>
        <v>-716666.67</v>
      </c>
      <c r="K27" s="153">
        <f t="shared" si="7"/>
        <v>-716666.67</v>
      </c>
      <c r="L27" s="153">
        <f t="shared" si="7"/>
        <v>-716666.67</v>
      </c>
      <c r="M27" s="153">
        <f t="shared" si="7"/>
        <v>-716666.67</v>
      </c>
      <c r="N27" s="153">
        <f t="shared" si="7"/>
        <v>-716666.67</v>
      </c>
      <c r="O27" s="153">
        <f t="shared" si="7"/>
        <v>-716666.67</v>
      </c>
      <c r="P27" s="153">
        <f t="shared" si="7"/>
        <v>-716666.67</v>
      </c>
      <c r="Q27" s="162"/>
      <c r="R27" s="162"/>
      <c r="S27" s="162"/>
      <c r="T27" s="162"/>
      <c r="U27" s="162"/>
      <c r="V27" s="162"/>
      <c r="W27" s="162"/>
      <c r="X27" s="162"/>
      <c r="Y27" s="162"/>
      <c r="Z27" s="162"/>
    </row>
    <row r="28" spans="1:27" ht="12" customHeight="1" x14ac:dyDescent="0.3">
      <c r="A28" s="150" t="s">
        <v>58</v>
      </c>
      <c r="B28" s="150" t="s">
        <v>48</v>
      </c>
      <c r="C28" s="155" t="s">
        <v>48</v>
      </c>
      <c r="D28" s="152" t="s">
        <v>48</v>
      </c>
      <c r="E28" s="153">
        <f t="shared" ref="E28:P28" si="8">SUM(E25:E27)</f>
        <v>-15890807.020000001</v>
      </c>
      <c r="F28" s="153">
        <f t="shared" si="8"/>
        <v>-14287071.779999999</v>
      </c>
      <c r="G28" s="153">
        <f t="shared" si="8"/>
        <v>-14262785.810000001</v>
      </c>
      <c r="H28" s="153">
        <f t="shared" si="8"/>
        <v>-12166539.479999999</v>
      </c>
      <c r="I28" s="153">
        <f t="shared" si="8"/>
        <v>-13079303.58</v>
      </c>
      <c r="J28" s="153">
        <f t="shared" si="8"/>
        <v>-12097345.970000001</v>
      </c>
      <c r="K28" s="153">
        <f t="shared" si="8"/>
        <v>-16819907.430000003</v>
      </c>
      <c r="L28" s="153">
        <f t="shared" si="8"/>
        <v>-15841442.65</v>
      </c>
      <c r="M28" s="153">
        <f t="shared" si="8"/>
        <v>-14886722.83</v>
      </c>
      <c r="N28" s="153">
        <f t="shared" si="8"/>
        <v>-18394036.150000002</v>
      </c>
      <c r="O28" s="153">
        <f t="shared" si="8"/>
        <v>-16436593.869999999</v>
      </c>
      <c r="P28" s="153">
        <f t="shared" si="8"/>
        <v>-18299447.310000002</v>
      </c>
      <c r="Q28" s="170"/>
      <c r="R28" s="170"/>
      <c r="S28" s="170"/>
      <c r="T28" s="170"/>
      <c r="U28" s="170"/>
      <c r="V28" s="170"/>
      <c r="W28" s="170"/>
      <c r="X28" s="170"/>
      <c r="Y28" s="170"/>
      <c r="Z28" s="170"/>
    </row>
    <row r="29" spans="1:27" ht="13.5" customHeight="1" x14ac:dyDescent="0.3">
      <c r="A29" s="163" t="s">
        <v>153</v>
      </c>
      <c r="B29" s="171"/>
      <c r="C29" s="172"/>
      <c r="D29" s="173"/>
      <c r="E29" s="174"/>
      <c r="F29" s="174"/>
      <c r="G29" s="174"/>
      <c r="H29" s="174"/>
      <c r="I29" s="174"/>
      <c r="J29" s="174"/>
      <c r="K29" s="174"/>
      <c r="L29" s="174"/>
      <c r="M29" s="174"/>
      <c r="N29" s="174"/>
      <c r="O29" s="174"/>
      <c r="P29" s="174"/>
      <c r="Q29" s="175"/>
      <c r="R29" s="175"/>
      <c r="S29" s="175"/>
      <c r="T29" s="175"/>
      <c r="U29" s="175"/>
      <c r="V29" s="175"/>
      <c r="W29" s="175"/>
      <c r="X29" s="175"/>
      <c r="Y29" s="175"/>
      <c r="Z29" s="175"/>
      <c r="AA29" s="127"/>
    </row>
    <row r="30" spans="1:27" ht="12" customHeight="1" x14ac:dyDescent="0.3">
      <c r="A30" s="150" t="s">
        <v>84</v>
      </c>
      <c r="B30" s="150" t="s">
        <v>41</v>
      </c>
      <c r="C30" s="151" t="s">
        <v>42</v>
      </c>
      <c r="D30" s="152" t="s">
        <v>44</v>
      </c>
      <c r="E30" s="153">
        <v>-730166.36</v>
      </c>
      <c r="F30" s="153">
        <v>-730166.36</v>
      </c>
      <c r="G30" s="153">
        <v>-730166.36</v>
      </c>
      <c r="H30" s="153">
        <v>-730166.36</v>
      </c>
      <c r="I30" s="153">
        <v>-730166.36</v>
      </c>
      <c r="J30" s="153">
        <v>-730166.36</v>
      </c>
      <c r="K30" s="153">
        <v>-730166.36</v>
      </c>
      <c r="L30" s="153">
        <v>-730166.36</v>
      </c>
      <c r="M30" s="153">
        <v>-730166.36</v>
      </c>
      <c r="N30" s="153">
        <v>-730166.36</v>
      </c>
      <c r="O30" s="153">
        <v>-730166.36</v>
      </c>
      <c r="P30" s="153">
        <v>-730166.36</v>
      </c>
      <c r="Q30" s="154"/>
      <c r="R30" s="154"/>
      <c r="S30" s="154"/>
      <c r="T30" s="154"/>
      <c r="U30" s="154"/>
      <c r="V30" s="154"/>
      <c r="W30" s="154"/>
      <c r="X30" s="154"/>
      <c r="Y30" s="154"/>
      <c r="Z30" s="154"/>
    </row>
    <row r="31" spans="1:27" ht="12" customHeight="1" x14ac:dyDescent="0.3">
      <c r="A31" s="150" t="s">
        <v>84</v>
      </c>
      <c r="B31" s="150" t="s">
        <v>41</v>
      </c>
      <c r="C31" s="151" t="s">
        <v>49</v>
      </c>
      <c r="D31" s="152" t="s">
        <v>44</v>
      </c>
      <c r="E31" s="153">
        <v>-18698</v>
      </c>
      <c r="F31" s="153">
        <v>-21779</v>
      </c>
      <c r="G31" s="153">
        <v>-20043</v>
      </c>
      <c r="H31" s="153">
        <v>-21643</v>
      </c>
      <c r="I31" s="153">
        <v>-23201</v>
      </c>
      <c r="J31" s="153">
        <v>-25464</v>
      </c>
      <c r="K31" s="153">
        <v>-24132</v>
      </c>
      <c r="L31" s="153">
        <v>-23270</v>
      </c>
      <c r="M31" s="153">
        <v>-25552</v>
      </c>
      <c r="N31" s="153">
        <v>-24038</v>
      </c>
      <c r="O31" s="153">
        <v>-23156</v>
      </c>
      <c r="P31" s="153">
        <v>-22991</v>
      </c>
      <c r="Q31" s="154"/>
      <c r="R31" s="154"/>
      <c r="S31" s="154"/>
      <c r="T31" s="154"/>
      <c r="U31" s="154"/>
      <c r="V31" s="154"/>
      <c r="W31" s="154"/>
      <c r="X31" s="154"/>
      <c r="Y31" s="154"/>
      <c r="Z31" s="154"/>
    </row>
    <row r="32" spans="1:27" ht="12" customHeight="1" x14ac:dyDescent="0.3">
      <c r="A32" s="150" t="s">
        <v>84</v>
      </c>
      <c r="B32" s="150" t="s">
        <v>41</v>
      </c>
      <c r="C32" s="151" t="s">
        <v>49</v>
      </c>
      <c r="D32" s="152" t="s">
        <v>50</v>
      </c>
      <c r="E32" s="153">
        <v>-14558.04</v>
      </c>
      <c r="F32" s="153">
        <v>-14558.04</v>
      </c>
      <c r="G32" s="153">
        <v>-14558.04</v>
      </c>
      <c r="H32" s="153">
        <v>-14558.04</v>
      </c>
      <c r="I32" s="153">
        <v>-14558.04</v>
      </c>
      <c r="J32" s="153">
        <v>-14558.04</v>
      </c>
      <c r="K32" s="153">
        <v>-14558.04</v>
      </c>
      <c r="L32" s="153">
        <v>-14558.04</v>
      </c>
      <c r="M32" s="153">
        <v>-156131.31</v>
      </c>
      <c r="N32" s="153">
        <v>-14558.04</v>
      </c>
      <c r="O32" s="153">
        <v>-14558.04</v>
      </c>
      <c r="P32" s="153">
        <v>-14558.04</v>
      </c>
      <c r="Q32" s="154"/>
      <c r="R32" s="154"/>
      <c r="S32" s="154"/>
      <c r="T32" s="154"/>
      <c r="U32" s="154"/>
      <c r="V32" s="154"/>
      <c r="W32" s="154"/>
      <c r="X32" s="154"/>
      <c r="Y32" s="154"/>
      <c r="Z32" s="154"/>
    </row>
    <row r="33" spans="1:27" ht="12" customHeight="1" x14ac:dyDescent="0.3">
      <c r="A33" s="150" t="s">
        <v>84</v>
      </c>
      <c r="B33" s="150" t="s">
        <v>41</v>
      </c>
      <c r="C33" s="151" t="s">
        <v>49</v>
      </c>
      <c r="D33" s="176" t="s">
        <v>51</v>
      </c>
      <c r="E33" s="153">
        <v>-56091.39</v>
      </c>
      <c r="F33" s="153">
        <v>-56091.39</v>
      </c>
      <c r="G33" s="153">
        <v>-56091.39</v>
      </c>
      <c r="H33" s="153">
        <v>-56091.39</v>
      </c>
      <c r="I33" s="153">
        <v>-56091.39</v>
      </c>
      <c r="J33" s="153">
        <v>-56091.39</v>
      </c>
      <c r="K33" s="153">
        <v>-56091.39</v>
      </c>
      <c r="L33" s="153">
        <v>-56091.39</v>
      </c>
      <c r="M33" s="153">
        <v>-56091.39</v>
      </c>
      <c r="N33" s="153">
        <v>-56091.39</v>
      </c>
      <c r="O33" s="153">
        <v>-56091.39</v>
      </c>
      <c r="P33" s="153">
        <v>-56091.39</v>
      </c>
      <c r="Q33" s="154"/>
      <c r="R33" s="154"/>
      <c r="S33" s="154"/>
      <c r="T33" s="154"/>
      <c r="U33" s="154"/>
      <c r="V33" s="154"/>
      <c r="W33" s="154"/>
      <c r="X33" s="154"/>
      <c r="Y33" s="154"/>
      <c r="Z33" s="154"/>
    </row>
    <row r="34" spans="1:27" ht="12" customHeight="1" x14ac:dyDescent="0.3">
      <c r="A34" s="150" t="s">
        <v>84</v>
      </c>
      <c r="B34" s="177" t="s">
        <v>41</v>
      </c>
      <c r="C34" s="155" t="s">
        <v>53</v>
      </c>
      <c r="D34" s="152" t="s">
        <v>44</v>
      </c>
      <c r="E34" s="153">
        <v>-16666943.529999999</v>
      </c>
      <c r="F34" s="153">
        <v>-16258088.529999999</v>
      </c>
      <c r="G34" s="153">
        <v>-17958215.530000001</v>
      </c>
      <c r="H34" s="153">
        <v>-15571267.15</v>
      </c>
      <c r="I34" s="153">
        <v>-17374107.149999999</v>
      </c>
      <c r="J34" s="153">
        <v>-17918762.149999999</v>
      </c>
      <c r="K34" s="153">
        <v>-19614025.149999999</v>
      </c>
      <c r="L34" s="153">
        <v>-19072840.149999999</v>
      </c>
      <c r="M34" s="153">
        <v>-19773598.420000002</v>
      </c>
      <c r="N34" s="153">
        <v>-16300307.15</v>
      </c>
      <c r="O34" s="153">
        <v>-17748636.149999999</v>
      </c>
      <c r="P34" s="153">
        <v>-18417115.149999999</v>
      </c>
      <c r="Q34" s="154"/>
      <c r="R34" s="154"/>
      <c r="S34" s="154"/>
      <c r="T34" s="154"/>
      <c r="U34" s="154"/>
      <c r="V34" s="154"/>
      <c r="W34" s="154"/>
      <c r="X34" s="154"/>
      <c r="Y34" s="154"/>
      <c r="Z34" s="154"/>
    </row>
    <row r="35" spans="1:27" ht="12" customHeight="1" x14ac:dyDescent="0.3">
      <c r="A35" s="150" t="s">
        <v>84</v>
      </c>
      <c r="B35" s="150" t="s">
        <v>54</v>
      </c>
      <c r="C35" s="151" t="s">
        <v>55</v>
      </c>
      <c r="D35" s="152" t="s">
        <v>50</v>
      </c>
      <c r="E35" s="153">
        <v>1050</v>
      </c>
      <c r="F35" s="153">
        <v>1050</v>
      </c>
      <c r="G35" s="153">
        <v>1050</v>
      </c>
      <c r="H35" s="153">
        <v>1050</v>
      </c>
      <c r="I35" s="153">
        <v>1050</v>
      </c>
      <c r="J35" s="153">
        <v>1050</v>
      </c>
      <c r="K35" s="153">
        <v>1050</v>
      </c>
      <c r="L35" s="153">
        <v>1050</v>
      </c>
      <c r="M35" s="153">
        <v>1050</v>
      </c>
      <c r="N35" s="153">
        <v>1050</v>
      </c>
      <c r="O35" s="153">
        <v>1050</v>
      </c>
      <c r="P35" s="153">
        <v>1050</v>
      </c>
      <c r="Q35" s="154"/>
      <c r="R35" s="154"/>
      <c r="S35" s="154"/>
      <c r="T35" s="154"/>
      <c r="U35" s="154"/>
      <c r="V35" s="154"/>
      <c r="W35" s="154"/>
      <c r="X35" s="154"/>
      <c r="Y35" s="154"/>
      <c r="Z35" s="154"/>
    </row>
    <row r="36" spans="1:27" ht="12" customHeight="1" x14ac:dyDescent="0.3">
      <c r="A36" s="150" t="s">
        <v>84</v>
      </c>
      <c r="B36" s="150" t="s">
        <v>54</v>
      </c>
      <c r="C36" s="151" t="s">
        <v>55</v>
      </c>
      <c r="D36" s="152" t="s">
        <v>51</v>
      </c>
      <c r="E36" s="153">
        <v>149864</v>
      </c>
      <c r="F36" s="153">
        <v>149864</v>
      </c>
      <c r="G36" s="153">
        <v>149864</v>
      </c>
      <c r="H36" s="153">
        <v>144532</v>
      </c>
      <c r="I36" s="153">
        <v>144532</v>
      </c>
      <c r="J36" s="153">
        <v>340080</v>
      </c>
      <c r="K36" s="153">
        <v>340080</v>
      </c>
      <c r="L36" s="153">
        <v>527130</v>
      </c>
      <c r="M36" s="153">
        <v>527130</v>
      </c>
      <c r="N36" s="153">
        <v>144532</v>
      </c>
      <c r="O36" s="153">
        <v>144532</v>
      </c>
      <c r="P36" s="153">
        <v>144532</v>
      </c>
      <c r="Q36" s="154"/>
      <c r="R36" s="154"/>
      <c r="S36" s="154"/>
      <c r="T36" s="154"/>
      <c r="U36" s="154"/>
      <c r="V36" s="154"/>
      <c r="W36" s="154"/>
      <c r="X36" s="154"/>
      <c r="Y36" s="154"/>
      <c r="Z36" s="154"/>
    </row>
    <row r="37" spans="1:27" ht="12" customHeight="1" x14ac:dyDescent="0.3">
      <c r="A37" s="150" t="s">
        <v>84</v>
      </c>
      <c r="B37" s="150" t="s">
        <v>16</v>
      </c>
      <c r="C37" s="155" t="s">
        <v>56</v>
      </c>
      <c r="D37" s="152" t="s">
        <v>51</v>
      </c>
      <c r="E37" s="153">
        <v>4850</v>
      </c>
      <c r="F37" s="153">
        <v>9600</v>
      </c>
      <c r="G37" s="153">
        <v>4850</v>
      </c>
      <c r="H37" s="153">
        <v>4850</v>
      </c>
      <c r="I37" s="153">
        <v>4850</v>
      </c>
      <c r="J37" s="153">
        <v>4850</v>
      </c>
      <c r="K37" s="153">
        <v>4850</v>
      </c>
      <c r="L37" s="153">
        <v>9600</v>
      </c>
      <c r="M37" s="153">
        <v>4850</v>
      </c>
      <c r="N37" s="153">
        <v>4850</v>
      </c>
      <c r="O37" s="153">
        <v>4850</v>
      </c>
      <c r="P37" s="153">
        <v>4850</v>
      </c>
      <c r="Q37" s="154"/>
      <c r="R37" s="154"/>
      <c r="S37" s="154"/>
      <c r="T37" s="154"/>
      <c r="U37" s="154"/>
      <c r="V37" s="154"/>
      <c r="W37" s="154"/>
      <c r="X37" s="154"/>
      <c r="Y37" s="154"/>
      <c r="Z37" s="154"/>
    </row>
    <row r="38" spans="1:27" ht="16.5" customHeight="1" x14ac:dyDescent="0.3">
      <c r="A38" s="156" t="s">
        <v>84</v>
      </c>
      <c r="B38" s="156" t="s">
        <v>48</v>
      </c>
      <c r="C38" s="157" t="s">
        <v>48</v>
      </c>
      <c r="D38" s="158" t="s">
        <v>48</v>
      </c>
      <c r="E38" s="167"/>
      <c r="F38" s="167"/>
      <c r="G38" s="167"/>
      <c r="H38" s="167"/>
      <c r="I38" s="167"/>
      <c r="J38" s="167"/>
      <c r="K38" s="167"/>
      <c r="L38" s="167"/>
      <c r="M38" s="167"/>
      <c r="N38" s="167"/>
      <c r="O38" s="167"/>
      <c r="P38" s="167"/>
      <c r="Q38" s="168"/>
      <c r="R38" s="168"/>
      <c r="S38" s="168"/>
      <c r="T38" s="168"/>
      <c r="U38" s="168"/>
      <c r="V38" s="168"/>
      <c r="W38" s="168"/>
      <c r="X38" s="168"/>
      <c r="Y38" s="168"/>
      <c r="Z38" s="168"/>
      <c r="AA38" s="169"/>
    </row>
    <row r="39" spans="1:27" ht="12" customHeight="1" x14ac:dyDescent="0.3">
      <c r="A39" s="150" t="s">
        <v>84</v>
      </c>
      <c r="B39" s="150"/>
      <c r="C39" s="155" t="s">
        <v>48</v>
      </c>
      <c r="D39" s="152" t="s">
        <v>44</v>
      </c>
      <c r="E39" s="153">
        <f>SUMIFS(E$30:E$37,$D$30:$D$37,$D39)</f>
        <v>-17415807.890000001</v>
      </c>
      <c r="F39" s="153">
        <v>-17010033.890000001</v>
      </c>
      <c r="G39" s="153">
        <v>-18708424.890000001</v>
      </c>
      <c r="H39" s="153">
        <v>-16323076.51</v>
      </c>
      <c r="I39" s="153">
        <v>-18127474.509999998</v>
      </c>
      <c r="J39" s="153">
        <v>-18674392.509999998</v>
      </c>
      <c r="K39" s="153">
        <v>-20368323.509999998</v>
      </c>
      <c r="L39" s="153">
        <v>-19826276.509999998</v>
      </c>
      <c r="M39" s="153">
        <v>-20529316.780000001</v>
      </c>
      <c r="N39" s="153">
        <v>-17054511.510000002</v>
      </c>
      <c r="O39" s="153">
        <v>-18501958.509999998</v>
      </c>
      <c r="P39" s="153">
        <v>-19170272.509999998</v>
      </c>
      <c r="Q39" s="162"/>
      <c r="R39" s="162"/>
      <c r="S39" s="162"/>
      <c r="T39" s="162"/>
      <c r="U39" s="162"/>
      <c r="V39" s="162"/>
      <c r="W39" s="162"/>
      <c r="X39" s="162"/>
      <c r="Y39" s="162"/>
      <c r="Z39" s="162"/>
    </row>
    <row r="40" spans="1:27" ht="12" customHeight="1" x14ac:dyDescent="0.3">
      <c r="A40" s="150" t="s">
        <v>84</v>
      </c>
      <c r="B40" s="150"/>
      <c r="C40" s="155" t="s">
        <v>48</v>
      </c>
      <c r="D40" s="152" t="s">
        <v>50</v>
      </c>
      <c r="E40" s="153">
        <f>SUMIFS(E$30:E$37,$D$30:$D$37,$D40)</f>
        <v>-13508.04</v>
      </c>
      <c r="F40" s="153">
        <v>-13508.04</v>
      </c>
      <c r="G40" s="153">
        <v>-13508.04</v>
      </c>
      <c r="H40" s="153">
        <v>-13508.04</v>
      </c>
      <c r="I40" s="153">
        <v>-13508.04</v>
      </c>
      <c r="J40" s="153">
        <v>-13508.04</v>
      </c>
      <c r="K40" s="153">
        <v>-13508.04</v>
      </c>
      <c r="L40" s="153">
        <v>-13508.04</v>
      </c>
      <c r="M40" s="153">
        <v>-155081.31</v>
      </c>
      <c r="N40" s="153">
        <v>-13508.04</v>
      </c>
      <c r="O40" s="153">
        <v>-13508.04</v>
      </c>
      <c r="P40" s="153">
        <v>-13508.04</v>
      </c>
      <c r="Q40" s="162"/>
      <c r="R40" s="162"/>
      <c r="S40" s="162"/>
      <c r="T40" s="162"/>
      <c r="U40" s="162"/>
      <c r="V40" s="162"/>
      <c r="W40" s="162"/>
      <c r="X40" s="162"/>
      <c r="Y40" s="162"/>
      <c r="Z40" s="162"/>
    </row>
    <row r="41" spans="1:27" ht="12" customHeight="1" x14ac:dyDescent="0.3">
      <c r="A41" s="150" t="s">
        <v>84</v>
      </c>
      <c r="B41" s="150"/>
      <c r="C41" s="155" t="s">
        <v>48</v>
      </c>
      <c r="D41" s="152" t="s">
        <v>51</v>
      </c>
      <c r="E41" s="153">
        <f>SUMIFS(E$30:E$37,$D$30:$D$37,$D41)</f>
        <v>98622.61</v>
      </c>
      <c r="F41" s="153">
        <v>103372.61</v>
      </c>
      <c r="G41" s="153">
        <v>98622.61</v>
      </c>
      <c r="H41" s="153">
        <v>93290.61</v>
      </c>
      <c r="I41" s="153">
        <v>93290.61</v>
      </c>
      <c r="J41" s="153">
        <v>288838.61</v>
      </c>
      <c r="K41" s="153">
        <v>288838.61</v>
      </c>
      <c r="L41" s="153">
        <v>480638.61</v>
      </c>
      <c r="M41" s="153">
        <v>475888.61</v>
      </c>
      <c r="N41" s="153">
        <v>93290.61</v>
      </c>
      <c r="O41" s="153">
        <v>93290.61</v>
      </c>
      <c r="P41" s="153">
        <v>93290.61</v>
      </c>
      <c r="Q41" s="162"/>
      <c r="R41" s="162"/>
      <c r="S41" s="162"/>
      <c r="T41" s="162"/>
      <c r="U41" s="162"/>
      <c r="V41" s="162"/>
      <c r="W41" s="162"/>
      <c r="X41" s="162"/>
      <c r="Y41" s="162"/>
      <c r="Z41" s="162"/>
    </row>
    <row r="42" spans="1:27" ht="12" customHeight="1" x14ac:dyDescent="0.3">
      <c r="A42" s="150" t="s">
        <v>84</v>
      </c>
      <c r="B42" s="150"/>
      <c r="C42" s="177" t="s">
        <v>48</v>
      </c>
      <c r="D42" s="152" t="s">
        <v>48</v>
      </c>
      <c r="E42" s="153">
        <f t="shared" ref="E42:P42" si="9">SUM(E39:E41)</f>
        <v>-17330693.32</v>
      </c>
      <c r="F42" s="153">
        <f t="shared" si="9"/>
        <v>-16920169.32</v>
      </c>
      <c r="G42" s="153">
        <f t="shared" si="9"/>
        <v>-18623310.32</v>
      </c>
      <c r="H42" s="153">
        <f t="shared" si="9"/>
        <v>-16243293.939999999</v>
      </c>
      <c r="I42" s="153">
        <f t="shared" si="9"/>
        <v>-18047691.939999998</v>
      </c>
      <c r="J42" s="153">
        <f t="shared" si="9"/>
        <v>-18399061.939999998</v>
      </c>
      <c r="K42" s="153">
        <f t="shared" si="9"/>
        <v>-20092992.939999998</v>
      </c>
      <c r="L42" s="153">
        <f t="shared" si="9"/>
        <v>-19359145.939999998</v>
      </c>
      <c r="M42" s="153">
        <f t="shared" si="9"/>
        <v>-20208509.48</v>
      </c>
      <c r="N42" s="153">
        <f t="shared" si="9"/>
        <v>-16974728.940000001</v>
      </c>
      <c r="O42" s="153">
        <f t="shared" si="9"/>
        <v>-18422175.939999998</v>
      </c>
      <c r="P42" s="153">
        <f t="shared" si="9"/>
        <v>-19090489.939999998</v>
      </c>
      <c r="Q42" s="170"/>
      <c r="R42" s="170"/>
      <c r="S42" s="170"/>
      <c r="T42" s="170"/>
      <c r="U42" s="170"/>
      <c r="V42" s="170"/>
      <c r="W42" s="170"/>
      <c r="X42" s="170"/>
      <c r="Y42" s="170"/>
      <c r="Z42" s="170"/>
    </row>
    <row r="43" spans="1:27" ht="27" customHeight="1" x14ac:dyDescent="0.3">
      <c r="A43" s="178" t="s">
        <v>154</v>
      </c>
      <c r="B43" s="179"/>
      <c r="C43" s="180"/>
      <c r="D43" s="181"/>
      <c r="E43" s="182"/>
      <c r="F43" s="182"/>
      <c r="G43" s="182"/>
      <c r="H43" s="182"/>
      <c r="I43" s="182"/>
      <c r="J43" s="182"/>
      <c r="K43" s="182"/>
      <c r="L43" s="182"/>
      <c r="M43" s="182"/>
      <c r="N43" s="182"/>
      <c r="O43" s="182"/>
      <c r="P43" s="182"/>
      <c r="Q43" s="144"/>
      <c r="R43" s="144"/>
      <c r="S43" s="144"/>
      <c r="T43" s="144"/>
      <c r="U43" s="144"/>
      <c r="V43" s="144"/>
      <c r="W43" s="144"/>
      <c r="X43" s="144"/>
      <c r="Y43" s="144"/>
      <c r="Z43" s="144"/>
      <c r="AA43" s="7"/>
    </row>
    <row r="44" spans="1:27" ht="12" customHeight="1" x14ac:dyDescent="0.3">
      <c r="A44" s="183" t="s">
        <v>155</v>
      </c>
      <c r="B44" s="150" t="s">
        <v>41</v>
      </c>
      <c r="C44" s="151" t="s">
        <v>42</v>
      </c>
      <c r="D44" s="152" t="s">
        <v>44</v>
      </c>
      <c r="E44" s="153">
        <f t="shared" ref="E44:P44" si="10">SUMIFS(E$6:E$42,$D$6:$D$42,$D44,$C$6:$C$42,$C44)</f>
        <v>-730166.36</v>
      </c>
      <c r="F44" s="153">
        <f t="shared" si="10"/>
        <v>-730166.36</v>
      </c>
      <c r="G44" s="153">
        <f t="shared" si="10"/>
        <v>-730166.36</v>
      </c>
      <c r="H44" s="153">
        <f t="shared" si="10"/>
        <v>-730166.36</v>
      </c>
      <c r="I44" s="153">
        <f t="shared" si="10"/>
        <v>-730166.36</v>
      </c>
      <c r="J44" s="153">
        <f t="shared" si="10"/>
        <v>-730166.36</v>
      </c>
      <c r="K44" s="153">
        <f t="shared" si="10"/>
        <v>-730166.36</v>
      </c>
      <c r="L44" s="153">
        <f t="shared" si="10"/>
        <v>-730166.36</v>
      </c>
      <c r="M44" s="153">
        <f t="shared" si="10"/>
        <v>-730166.36</v>
      </c>
      <c r="N44" s="153">
        <f t="shared" si="10"/>
        <v>-730166.36</v>
      </c>
      <c r="O44" s="153">
        <f t="shared" si="10"/>
        <v>-730166.36</v>
      </c>
      <c r="P44" s="153">
        <f t="shared" si="10"/>
        <v>-730166.36</v>
      </c>
      <c r="Q44" s="4"/>
      <c r="R44" s="4"/>
      <c r="S44" s="4"/>
      <c r="T44" s="4"/>
      <c r="U44" s="4"/>
      <c r="V44" s="4"/>
      <c r="W44" s="4"/>
      <c r="X44" s="4"/>
      <c r="Y44" s="4"/>
      <c r="Z44" s="4"/>
    </row>
    <row r="45" spans="1:27" ht="12" customHeight="1" x14ac:dyDescent="0.3">
      <c r="A45" s="183" t="s">
        <v>155</v>
      </c>
      <c r="B45" s="150" t="s">
        <v>41</v>
      </c>
      <c r="C45" s="151" t="s">
        <v>53</v>
      </c>
      <c r="D45" s="152" t="s">
        <v>44</v>
      </c>
      <c r="E45" s="153">
        <f t="shared" ref="E45:P45" si="11">SUMIFS(E$6:E$42,$D$6:$D$42,$D45,$C$6:$C$42,$C45)</f>
        <v>-40667768.119999997</v>
      </c>
      <c r="F45" s="153">
        <f t="shared" si="11"/>
        <v>-36410081.880000003</v>
      </c>
      <c r="G45" s="153">
        <f t="shared" si="11"/>
        <v>-38062487.909999996</v>
      </c>
      <c r="H45" s="153">
        <f t="shared" si="11"/>
        <v>-32036906.73</v>
      </c>
      <c r="I45" s="153">
        <f t="shared" si="11"/>
        <v>-37598700.829999998</v>
      </c>
      <c r="J45" s="153">
        <f t="shared" si="11"/>
        <v>-38136663.219999999</v>
      </c>
      <c r="K45" s="153">
        <f t="shared" si="11"/>
        <v>-47017962.68</v>
      </c>
      <c r="L45" s="153">
        <f t="shared" si="11"/>
        <v>-44981710.899999999</v>
      </c>
      <c r="M45" s="153">
        <f t="shared" si="11"/>
        <v>-45435104.350000001</v>
      </c>
      <c r="N45" s="153">
        <f t="shared" si="11"/>
        <v>-42682973.399999999</v>
      </c>
      <c r="O45" s="153">
        <f t="shared" si="11"/>
        <v>-41546626.119999997</v>
      </c>
      <c r="P45" s="153">
        <f t="shared" si="11"/>
        <v>-44627029.560000002</v>
      </c>
      <c r="Q45" s="4"/>
      <c r="R45" s="4"/>
      <c r="S45" s="4"/>
      <c r="T45" s="4"/>
      <c r="U45" s="4"/>
      <c r="V45" s="4"/>
      <c r="W45" s="4"/>
      <c r="X45" s="4"/>
      <c r="Y45" s="4"/>
      <c r="Z45" s="4"/>
    </row>
    <row r="46" spans="1:27" ht="12" customHeight="1" x14ac:dyDescent="0.3">
      <c r="A46" s="183" t="s">
        <v>155</v>
      </c>
      <c r="B46" s="150" t="s">
        <v>41</v>
      </c>
      <c r="C46" s="151" t="s">
        <v>49</v>
      </c>
      <c r="D46" s="152" t="s">
        <v>44</v>
      </c>
      <c r="E46" s="153">
        <f t="shared" ref="E46:P46" si="12">SUMIFS(E$6:E$42,$D$6:$D$42,$D46,$C$6:$C$42,$C46)</f>
        <v>-52333</v>
      </c>
      <c r="F46" s="153">
        <f t="shared" si="12"/>
        <v>-55414</v>
      </c>
      <c r="G46" s="153">
        <f t="shared" si="12"/>
        <v>-52593</v>
      </c>
      <c r="H46" s="153">
        <f t="shared" si="12"/>
        <v>-55278</v>
      </c>
      <c r="I46" s="153">
        <f t="shared" si="12"/>
        <v>-55751</v>
      </c>
      <c r="J46" s="153">
        <f t="shared" si="12"/>
        <v>-59099</v>
      </c>
      <c r="K46" s="153">
        <f t="shared" si="12"/>
        <v>-57767</v>
      </c>
      <c r="L46" s="153">
        <f t="shared" si="12"/>
        <v>-53650</v>
      </c>
      <c r="M46" s="153">
        <f t="shared" si="12"/>
        <v>-59187</v>
      </c>
      <c r="N46" s="153">
        <f t="shared" si="12"/>
        <v>-56588</v>
      </c>
      <c r="O46" s="153">
        <f t="shared" si="12"/>
        <v>-56791</v>
      </c>
      <c r="P46" s="153">
        <f t="shared" si="12"/>
        <v>-55541</v>
      </c>
      <c r="Q46" s="4"/>
      <c r="R46" s="4"/>
      <c r="S46" s="4"/>
      <c r="T46" s="4"/>
      <c r="U46" s="4"/>
      <c r="V46" s="4"/>
      <c r="W46" s="4"/>
      <c r="X46" s="4"/>
      <c r="Y46" s="4"/>
      <c r="Z46" s="4"/>
    </row>
    <row r="47" spans="1:27" ht="12" customHeight="1" x14ac:dyDescent="0.3">
      <c r="A47" s="183" t="s">
        <v>155</v>
      </c>
      <c r="B47" s="150" t="s">
        <v>41</v>
      </c>
      <c r="C47" s="151" t="s">
        <v>49</v>
      </c>
      <c r="D47" s="152" t="s">
        <v>50</v>
      </c>
      <c r="E47" s="153">
        <f t="shared" ref="E47:P47" si="13">SUMIFS(E$6:E$42,$D$6:$D$42,$D47,$C$6:$C$42,$C47)</f>
        <v>-14558.04</v>
      </c>
      <c r="F47" s="153">
        <f t="shared" si="13"/>
        <v>-14558.04</v>
      </c>
      <c r="G47" s="153">
        <f t="shared" si="13"/>
        <v>-14558.04</v>
      </c>
      <c r="H47" s="153">
        <f t="shared" si="13"/>
        <v>-14558.04</v>
      </c>
      <c r="I47" s="153">
        <f t="shared" si="13"/>
        <v>-14558.04</v>
      </c>
      <c r="J47" s="153">
        <f t="shared" si="13"/>
        <v>-14558.04</v>
      </c>
      <c r="K47" s="153">
        <f t="shared" si="13"/>
        <v>-14558.04</v>
      </c>
      <c r="L47" s="153">
        <f t="shared" si="13"/>
        <v>-14558.04</v>
      </c>
      <c r="M47" s="153">
        <f t="shared" si="13"/>
        <v>-156131.31</v>
      </c>
      <c r="N47" s="153">
        <f t="shared" si="13"/>
        <v>-14558.04</v>
      </c>
      <c r="O47" s="153">
        <f t="shared" si="13"/>
        <v>-14558.04</v>
      </c>
      <c r="P47" s="153">
        <f t="shared" si="13"/>
        <v>-14558.04</v>
      </c>
      <c r="Q47" s="4"/>
      <c r="R47" s="4"/>
      <c r="S47" s="4"/>
      <c r="T47" s="4"/>
      <c r="U47" s="4"/>
      <c r="V47" s="4"/>
      <c r="W47" s="4"/>
      <c r="X47" s="4"/>
      <c r="Y47" s="4"/>
      <c r="Z47" s="4"/>
    </row>
    <row r="48" spans="1:27" ht="12" customHeight="1" x14ac:dyDescent="0.3">
      <c r="A48" s="183" t="s">
        <v>155</v>
      </c>
      <c r="B48" s="150" t="s">
        <v>41</v>
      </c>
      <c r="C48" s="151" t="s">
        <v>49</v>
      </c>
      <c r="D48" s="176" t="s">
        <v>51</v>
      </c>
      <c r="E48" s="153">
        <f t="shared" ref="E48:P48" si="14">SUMIFS(E$6:E$42,$D$6:$D$42,$D48,$C$6:$C$42,$C48)</f>
        <v>-58191.39</v>
      </c>
      <c r="F48" s="153">
        <f t="shared" si="14"/>
        <v>-58191.39</v>
      </c>
      <c r="G48" s="153">
        <f t="shared" si="14"/>
        <v>-58191.39</v>
      </c>
      <c r="H48" s="153">
        <f t="shared" si="14"/>
        <v>-58191.39</v>
      </c>
      <c r="I48" s="153">
        <f t="shared" si="14"/>
        <v>-58191.39</v>
      </c>
      <c r="J48" s="153">
        <f t="shared" si="14"/>
        <v>-58191.39</v>
      </c>
      <c r="K48" s="153">
        <f t="shared" si="14"/>
        <v>-58191.39</v>
      </c>
      <c r="L48" s="153">
        <f t="shared" si="14"/>
        <v>-58191.39</v>
      </c>
      <c r="M48" s="153">
        <f t="shared" si="14"/>
        <v>-58191.39</v>
      </c>
      <c r="N48" s="153">
        <f t="shared" si="14"/>
        <v>-58191.39</v>
      </c>
      <c r="O48" s="153">
        <f t="shared" si="14"/>
        <v>-58191.39</v>
      </c>
      <c r="P48" s="153">
        <f t="shared" si="14"/>
        <v>-58191.39</v>
      </c>
      <c r="Q48" s="4"/>
      <c r="R48" s="4"/>
      <c r="S48" s="4"/>
      <c r="T48" s="4"/>
      <c r="U48" s="4"/>
      <c r="V48" s="4"/>
      <c r="W48" s="4"/>
      <c r="X48" s="4"/>
      <c r="Y48" s="4"/>
      <c r="Z48" s="4"/>
    </row>
    <row r="49" spans="1:26" ht="12" customHeight="1" x14ac:dyDescent="0.3">
      <c r="A49" s="183" t="s">
        <v>155</v>
      </c>
      <c r="B49" s="150" t="s">
        <v>41</v>
      </c>
      <c r="C49" s="151" t="s">
        <v>49</v>
      </c>
      <c r="D49" s="152" t="s">
        <v>52</v>
      </c>
      <c r="E49" s="153">
        <f t="shared" ref="E49:P49" si="15">SUMIFS(E$6:E$42,$D$6:$D$42,$D49,$C$6:$C$42,$C49)</f>
        <v>-716666.67</v>
      </c>
      <c r="F49" s="153">
        <f t="shared" si="15"/>
        <v>-716666.67</v>
      </c>
      <c r="G49" s="153">
        <f t="shared" si="15"/>
        <v>-716666.67</v>
      </c>
      <c r="H49" s="153">
        <f t="shared" si="15"/>
        <v>-716666.67</v>
      </c>
      <c r="I49" s="153">
        <f t="shared" si="15"/>
        <v>-716666.67</v>
      </c>
      <c r="J49" s="153">
        <f t="shared" si="15"/>
        <v>-716666.67</v>
      </c>
      <c r="K49" s="153">
        <f t="shared" si="15"/>
        <v>-716666.67</v>
      </c>
      <c r="L49" s="153">
        <f t="shared" si="15"/>
        <v>-716666.67</v>
      </c>
      <c r="M49" s="153">
        <f t="shared" si="15"/>
        <v>-716666.67</v>
      </c>
      <c r="N49" s="153">
        <f t="shared" si="15"/>
        <v>-716666.67</v>
      </c>
      <c r="O49" s="153">
        <f t="shared" si="15"/>
        <v>-716666.67</v>
      </c>
      <c r="P49" s="153">
        <f t="shared" si="15"/>
        <v>-716666.67</v>
      </c>
      <c r="Q49" s="4"/>
      <c r="R49" s="4"/>
      <c r="S49" s="4"/>
      <c r="T49" s="4"/>
      <c r="U49" s="4"/>
      <c r="V49" s="4"/>
      <c r="W49" s="4"/>
      <c r="X49" s="4"/>
      <c r="Y49" s="4"/>
      <c r="Z49" s="4"/>
    </row>
    <row r="50" spans="1:26" ht="12" customHeight="1" x14ac:dyDescent="0.3">
      <c r="A50" s="183" t="s">
        <v>155</v>
      </c>
      <c r="B50" s="150" t="s">
        <v>54</v>
      </c>
      <c r="C50" s="155" t="s">
        <v>55</v>
      </c>
      <c r="D50" s="152" t="s">
        <v>51</v>
      </c>
      <c r="E50" s="153">
        <f t="shared" ref="E50:P50" si="16">SUMIFS(E$6:E$42,$D$6:$D$42,$D50,$C$6:$C$42,$C50)</f>
        <v>349845</v>
      </c>
      <c r="F50" s="153">
        <f t="shared" si="16"/>
        <v>349845</v>
      </c>
      <c r="G50" s="153">
        <f t="shared" si="16"/>
        <v>349845</v>
      </c>
      <c r="H50" s="153">
        <f t="shared" si="16"/>
        <v>341420</v>
      </c>
      <c r="I50" s="153">
        <f t="shared" si="16"/>
        <v>341420</v>
      </c>
      <c r="J50" s="153">
        <f t="shared" si="16"/>
        <v>762757</v>
      </c>
      <c r="K50" s="153">
        <f t="shared" si="16"/>
        <v>762757</v>
      </c>
      <c r="L50" s="153">
        <f t="shared" si="16"/>
        <v>1165778</v>
      </c>
      <c r="M50" s="153">
        <f t="shared" si="16"/>
        <v>1165778</v>
      </c>
      <c r="N50" s="153">
        <f t="shared" si="16"/>
        <v>341420</v>
      </c>
      <c r="O50" s="153">
        <f t="shared" si="16"/>
        <v>341420</v>
      </c>
      <c r="P50" s="153">
        <f t="shared" si="16"/>
        <v>341420</v>
      </c>
      <c r="Q50" s="4"/>
      <c r="R50" s="4"/>
      <c r="S50" s="4"/>
      <c r="T50" s="4"/>
      <c r="U50" s="4"/>
      <c r="V50" s="4"/>
      <c r="W50" s="4"/>
      <c r="X50" s="4"/>
      <c r="Y50" s="4"/>
      <c r="Z50" s="4"/>
    </row>
    <row r="51" spans="1:26" ht="12" customHeight="1" x14ac:dyDescent="0.3">
      <c r="A51" s="183" t="s">
        <v>155</v>
      </c>
      <c r="B51" s="150" t="s">
        <v>54</v>
      </c>
      <c r="C51" s="155" t="s">
        <v>55</v>
      </c>
      <c r="D51" s="152" t="s">
        <v>50</v>
      </c>
      <c r="E51" s="153">
        <f t="shared" ref="E51:P51" si="17">SUMIFS(E$6:E$42,$D$6:$D$42,$D51,$C$6:$C$42,$C51)</f>
        <v>1050</v>
      </c>
      <c r="F51" s="153">
        <f t="shared" si="17"/>
        <v>1050</v>
      </c>
      <c r="G51" s="153">
        <f t="shared" si="17"/>
        <v>1050</v>
      </c>
      <c r="H51" s="153">
        <f t="shared" si="17"/>
        <v>1050</v>
      </c>
      <c r="I51" s="153">
        <f t="shared" si="17"/>
        <v>1050</v>
      </c>
      <c r="J51" s="153">
        <f t="shared" si="17"/>
        <v>1050</v>
      </c>
      <c r="K51" s="153">
        <f t="shared" si="17"/>
        <v>1050</v>
      </c>
      <c r="L51" s="153">
        <f t="shared" si="17"/>
        <v>1050</v>
      </c>
      <c r="M51" s="153">
        <f t="shared" si="17"/>
        <v>1050</v>
      </c>
      <c r="N51" s="153">
        <f t="shared" si="17"/>
        <v>1050</v>
      </c>
      <c r="O51" s="153">
        <f t="shared" si="17"/>
        <v>1050</v>
      </c>
      <c r="P51" s="153">
        <f t="shared" si="17"/>
        <v>1050</v>
      </c>
      <c r="Q51" s="4"/>
      <c r="R51" s="4"/>
      <c r="S51" s="4"/>
      <c r="T51" s="4"/>
      <c r="U51" s="4"/>
      <c r="V51" s="4"/>
      <c r="W51" s="4"/>
      <c r="X51" s="4"/>
      <c r="Y51" s="4"/>
      <c r="Z51" s="4"/>
    </row>
    <row r="52" spans="1:26" ht="12" customHeight="1" x14ac:dyDescent="0.3">
      <c r="A52" s="183" t="s">
        <v>155</v>
      </c>
      <c r="B52" s="150" t="s">
        <v>16</v>
      </c>
      <c r="C52" s="155" t="s">
        <v>56</v>
      </c>
      <c r="D52" s="152" t="s">
        <v>51</v>
      </c>
      <c r="E52" s="153">
        <f t="shared" ref="E52:P52" si="18">SUMIFS(E$6:E$42,$D$6:$D$42,$D52,$C$6:$C$42,$C52)</f>
        <v>483912.54</v>
      </c>
      <c r="F52" s="153">
        <f t="shared" si="18"/>
        <v>488662.54</v>
      </c>
      <c r="G52" s="153">
        <f t="shared" si="18"/>
        <v>483836.27999999997</v>
      </c>
      <c r="H52" s="153">
        <f t="shared" si="18"/>
        <v>483912.54</v>
      </c>
      <c r="I52" s="153">
        <f t="shared" si="18"/>
        <v>483912.54</v>
      </c>
      <c r="J52" s="153">
        <f t="shared" si="18"/>
        <v>483912.54</v>
      </c>
      <c r="K52" s="153">
        <f t="shared" si="18"/>
        <v>483912.54</v>
      </c>
      <c r="L52" s="153">
        <f t="shared" si="18"/>
        <v>488662.54</v>
      </c>
      <c r="M52" s="153">
        <f t="shared" si="18"/>
        <v>483912.54</v>
      </c>
      <c r="N52" s="153">
        <f t="shared" si="18"/>
        <v>483912.54</v>
      </c>
      <c r="O52" s="153">
        <f t="shared" si="18"/>
        <v>483912.54</v>
      </c>
      <c r="P52" s="153">
        <f t="shared" si="18"/>
        <v>483912.54</v>
      </c>
      <c r="Q52" s="4"/>
      <c r="R52" s="4"/>
      <c r="S52" s="4"/>
      <c r="T52" s="4"/>
      <c r="U52" s="4"/>
      <c r="V52" s="4"/>
      <c r="W52" s="4"/>
      <c r="X52" s="4"/>
      <c r="Y52" s="4"/>
      <c r="Z52" s="4"/>
    </row>
    <row r="53" spans="1:26" ht="12" customHeight="1" x14ac:dyDescent="0.3">
      <c r="A53" s="183" t="s">
        <v>155</v>
      </c>
      <c r="B53" s="150" t="s">
        <v>16</v>
      </c>
      <c r="C53" s="155" t="s">
        <v>56</v>
      </c>
      <c r="D53" s="152" t="s">
        <v>57</v>
      </c>
      <c r="E53" s="153">
        <f t="shared" ref="E53:P53" si="19">SUMIFS(E$6:E$42,$D$6:$D$42,$D53,$C$6:$C$42,$C53)</f>
        <v>0</v>
      </c>
      <c r="F53" s="153">
        <f t="shared" si="19"/>
        <v>0</v>
      </c>
      <c r="G53" s="153">
        <f t="shared" si="19"/>
        <v>0</v>
      </c>
      <c r="H53" s="153">
        <f t="shared" si="19"/>
        <v>0</v>
      </c>
      <c r="I53" s="153">
        <f t="shared" si="19"/>
        <v>0</v>
      </c>
      <c r="J53" s="153">
        <f t="shared" si="19"/>
        <v>0</v>
      </c>
      <c r="K53" s="153">
        <f t="shared" si="19"/>
        <v>0</v>
      </c>
      <c r="L53" s="153">
        <f t="shared" si="19"/>
        <v>0</v>
      </c>
      <c r="M53" s="153">
        <f t="shared" si="19"/>
        <v>0</v>
      </c>
      <c r="N53" s="153">
        <f t="shared" si="19"/>
        <v>0</v>
      </c>
      <c r="O53" s="153">
        <f t="shared" si="19"/>
        <v>0</v>
      </c>
      <c r="P53" s="153">
        <f t="shared" si="19"/>
        <v>0</v>
      </c>
      <c r="Q53" s="4"/>
      <c r="R53" s="4"/>
      <c r="S53" s="4"/>
      <c r="T53" s="4"/>
      <c r="U53" s="4"/>
      <c r="V53" s="4"/>
      <c r="W53" s="4"/>
      <c r="X53" s="4"/>
      <c r="Y53" s="4"/>
      <c r="Z53" s="4"/>
    </row>
    <row r="54" spans="1:26" ht="12" customHeight="1" x14ac:dyDescent="0.3">
      <c r="A54" s="183" t="s">
        <v>155</v>
      </c>
      <c r="B54" s="150" t="s">
        <v>16</v>
      </c>
      <c r="C54" s="155" t="s">
        <v>56</v>
      </c>
      <c r="D54" s="152" t="s">
        <v>50</v>
      </c>
      <c r="E54" s="153">
        <f t="shared" ref="E54:P54" si="20">SUMIFS(E$6:E$42,$D$6:$D$42,$D54,$C$6:$C$42,$C54)</f>
        <v>30000</v>
      </c>
      <c r="F54" s="153">
        <f t="shared" si="20"/>
        <v>30000</v>
      </c>
      <c r="G54" s="153">
        <f t="shared" si="20"/>
        <v>30000</v>
      </c>
      <c r="H54" s="153">
        <f t="shared" si="20"/>
        <v>30000</v>
      </c>
      <c r="I54" s="153">
        <f t="shared" si="20"/>
        <v>30000</v>
      </c>
      <c r="J54" s="153">
        <f t="shared" si="20"/>
        <v>30000</v>
      </c>
      <c r="K54" s="153">
        <f t="shared" si="20"/>
        <v>30000</v>
      </c>
      <c r="L54" s="153">
        <f t="shared" si="20"/>
        <v>30000</v>
      </c>
      <c r="M54" s="153">
        <f t="shared" si="20"/>
        <v>30000</v>
      </c>
      <c r="N54" s="153">
        <f t="shared" si="20"/>
        <v>30000</v>
      </c>
      <c r="O54" s="153">
        <f t="shared" si="20"/>
        <v>30000</v>
      </c>
      <c r="P54" s="153">
        <f t="shared" si="20"/>
        <v>30000</v>
      </c>
      <c r="Q54" s="4"/>
      <c r="R54" s="4"/>
      <c r="S54" s="4"/>
      <c r="T54" s="4"/>
      <c r="U54" s="4"/>
      <c r="V54" s="4"/>
      <c r="W54" s="4"/>
      <c r="X54" s="4"/>
      <c r="Y54" s="4"/>
      <c r="Z54" s="4"/>
    </row>
    <row r="55" spans="1:26" ht="12" customHeight="1" x14ac:dyDescent="0.3">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2" customHeight="1" x14ac:dyDescent="0.3">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2" customHeight="1" x14ac:dyDescent="0.3">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2" customHeight="1" x14ac:dyDescent="0.3">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2" customHeight="1" x14ac:dyDescent="0.3">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2" customHeight="1" x14ac:dyDescent="0.3">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2" customHeight="1" x14ac:dyDescent="0.3">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2" customHeight="1" x14ac:dyDescent="0.3">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2" customHeight="1" x14ac:dyDescent="0.3">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2" customHeight="1" x14ac:dyDescent="0.3">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2" customHeight="1" x14ac:dyDescent="0.3">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2" customHeight="1" x14ac:dyDescent="0.3">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2" customHeight="1" x14ac:dyDescent="0.3">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2" customHeight="1" x14ac:dyDescent="0.3">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2" customHeight="1" x14ac:dyDescent="0.3">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2" customHeight="1" x14ac:dyDescent="0.3">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2" customHeight="1" x14ac:dyDescent="0.3">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2" customHeight="1" x14ac:dyDescent="0.3">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2" customHeight="1" x14ac:dyDescent="0.3">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2" customHeight="1" x14ac:dyDescent="0.3">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2" customHeight="1" x14ac:dyDescent="0.3">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2" customHeight="1" x14ac:dyDescent="0.3">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2" customHeight="1" x14ac:dyDescent="0.3">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2" customHeight="1" x14ac:dyDescent="0.3">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2" customHeight="1" x14ac:dyDescent="0.3">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2" customHeight="1" x14ac:dyDescent="0.3">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2" customHeight="1" x14ac:dyDescent="0.3">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 customHeight="1" x14ac:dyDescent="0.3">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 customHeight="1" x14ac:dyDescent="0.3">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 customHeight="1" x14ac:dyDescent="0.3">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 customHeight="1" x14ac:dyDescent="0.3">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 customHeight="1" x14ac:dyDescent="0.3">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 customHeight="1" x14ac:dyDescent="0.3">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 customHeight="1" x14ac:dyDescent="0.3">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 customHeight="1" x14ac:dyDescent="0.3">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 customHeight="1" x14ac:dyDescent="0.3">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 customHeight="1" x14ac:dyDescent="0.3">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 customHeight="1" x14ac:dyDescent="0.3">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 customHeight="1" x14ac:dyDescent="0.3">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 customHeight="1" x14ac:dyDescent="0.3">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 customHeight="1" x14ac:dyDescent="0.3">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 customHeight="1" x14ac:dyDescent="0.3">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 customHeight="1" x14ac:dyDescent="0.3">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 customHeight="1" x14ac:dyDescent="0.3">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 customHeight="1" x14ac:dyDescent="0.3">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 customHeight="1" x14ac:dyDescent="0.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 customHeight="1" x14ac:dyDescent="0.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 customHeight="1" x14ac:dyDescent="0.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 customHeight="1" x14ac:dyDescent="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 customHeight="1" x14ac:dyDescent="0.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 customHeight="1" x14ac:dyDescent="0.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 customHeight="1" x14ac:dyDescent="0.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 customHeight="1" x14ac:dyDescent="0.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 customHeight="1" x14ac:dyDescent="0.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 customHeight="1" x14ac:dyDescent="0.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 customHeight="1" x14ac:dyDescent="0.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 customHeight="1" x14ac:dyDescent="0.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 customHeight="1" x14ac:dyDescent="0.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 customHeight="1" x14ac:dyDescent="0.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 customHeight="1" x14ac:dyDescent="0.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 customHeight="1" x14ac:dyDescent="0.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 customHeight="1" x14ac:dyDescent="0.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 customHeight="1" x14ac:dyDescent="0.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 customHeight="1" x14ac:dyDescent="0.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 customHeight="1" x14ac:dyDescent="0.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 customHeight="1" x14ac:dyDescent="0.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 customHeight="1" x14ac:dyDescent="0.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 customHeight="1" x14ac:dyDescent="0.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 customHeight="1" x14ac:dyDescent="0.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 customHeight="1" x14ac:dyDescent="0.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 customHeight="1" x14ac:dyDescent="0.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 customHeight="1" x14ac:dyDescent="0.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 customHeight="1" x14ac:dyDescent="0.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 customHeight="1" x14ac:dyDescent="0.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 customHeight="1" x14ac:dyDescent="0.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 customHeight="1" x14ac:dyDescent="0.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 customHeight="1" x14ac:dyDescent="0.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 customHeight="1" x14ac:dyDescent="0.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 customHeight="1" x14ac:dyDescent="0.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 customHeight="1" x14ac:dyDescent="0.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 customHeight="1" x14ac:dyDescent="0.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 customHeight="1" x14ac:dyDescent="0.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 customHeight="1" x14ac:dyDescent="0.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 customHeight="1" x14ac:dyDescent="0.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 customHeight="1" x14ac:dyDescent="0.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 customHeight="1" x14ac:dyDescent="0.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 customHeight="1" x14ac:dyDescent="0.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 customHeight="1" x14ac:dyDescent="0.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 customHeight="1" x14ac:dyDescent="0.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 customHeight="1" x14ac:dyDescent="0.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 customHeight="1" x14ac:dyDescent="0.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 customHeight="1" x14ac:dyDescent="0.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 customHeight="1" x14ac:dyDescent="0.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 customHeight="1" x14ac:dyDescent="0.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 customHeight="1" x14ac:dyDescent="0.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 customHeight="1" x14ac:dyDescent="0.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 customHeight="1" x14ac:dyDescent="0.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 customHeight="1" x14ac:dyDescent="0.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 customHeight="1" x14ac:dyDescent="0.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 customHeight="1" x14ac:dyDescent="0.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 customHeight="1" x14ac:dyDescent="0.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 customHeight="1" x14ac:dyDescent="0.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 customHeight="1" x14ac:dyDescent="0.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 customHeight="1" x14ac:dyDescent="0.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 customHeight="1" x14ac:dyDescent="0.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 customHeight="1" x14ac:dyDescent="0.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 customHeight="1" x14ac:dyDescent="0.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 customHeight="1" x14ac:dyDescent="0.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 customHeight="1" x14ac:dyDescent="0.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 customHeight="1" x14ac:dyDescent="0.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 customHeight="1" x14ac:dyDescent="0.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 customHeight="1" x14ac:dyDescent="0.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 customHeight="1" x14ac:dyDescent="0.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 customHeight="1" x14ac:dyDescent="0.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 customHeight="1" x14ac:dyDescent="0.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 customHeight="1" x14ac:dyDescent="0.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 customHeight="1" x14ac:dyDescent="0.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 customHeight="1" x14ac:dyDescent="0.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 customHeight="1" x14ac:dyDescent="0.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 customHeight="1" x14ac:dyDescent="0.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 customHeight="1" x14ac:dyDescent="0.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 customHeight="1" x14ac:dyDescent="0.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 customHeight="1" x14ac:dyDescent="0.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 customHeight="1" x14ac:dyDescent="0.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 customHeight="1" x14ac:dyDescent="0.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 customHeight="1" x14ac:dyDescent="0.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 customHeight="1" x14ac:dyDescent="0.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 customHeight="1" x14ac:dyDescent="0.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 customHeight="1" x14ac:dyDescent="0.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 customHeight="1" x14ac:dyDescent="0.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 customHeight="1" x14ac:dyDescent="0.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 customHeight="1" x14ac:dyDescent="0.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 customHeight="1" x14ac:dyDescent="0.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 customHeight="1" x14ac:dyDescent="0.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 customHeight="1" x14ac:dyDescent="0.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 customHeight="1" x14ac:dyDescent="0.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 customHeight="1" x14ac:dyDescent="0.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 customHeight="1" x14ac:dyDescent="0.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 customHeight="1" x14ac:dyDescent="0.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 customHeight="1" x14ac:dyDescent="0.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 customHeight="1" x14ac:dyDescent="0.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 customHeight="1" x14ac:dyDescent="0.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 customHeight="1" x14ac:dyDescent="0.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 customHeight="1" x14ac:dyDescent="0.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 customHeight="1" x14ac:dyDescent="0.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 customHeight="1" x14ac:dyDescent="0.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 customHeight="1" x14ac:dyDescent="0.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 customHeight="1" x14ac:dyDescent="0.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 customHeight="1" x14ac:dyDescent="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 customHeight="1" x14ac:dyDescent="0.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 customHeight="1" x14ac:dyDescent="0.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 customHeight="1" x14ac:dyDescent="0.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 customHeight="1" x14ac:dyDescent="0.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 customHeight="1" x14ac:dyDescent="0.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 customHeight="1" x14ac:dyDescent="0.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 customHeight="1" x14ac:dyDescent="0.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 customHeight="1" x14ac:dyDescent="0.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 customHeight="1" x14ac:dyDescent="0.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 customHeight="1" x14ac:dyDescent="0.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 customHeight="1" x14ac:dyDescent="0.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 customHeight="1" x14ac:dyDescent="0.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 customHeight="1" x14ac:dyDescent="0.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 customHeight="1" x14ac:dyDescent="0.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 customHeight="1" x14ac:dyDescent="0.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 customHeight="1" x14ac:dyDescent="0.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 customHeight="1" x14ac:dyDescent="0.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 customHeight="1" x14ac:dyDescent="0.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 customHeight="1" x14ac:dyDescent="0.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 customHeight="1" x14ac:dyDescent="0.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 customHeight="1" x14ac:dyDescent="0.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 customHeight="1" x14ac:dyDescent="0.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 customHeight="1" x14ac:dyDescent="0.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 customHeight="1" x14ac:dyDescent="0.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 customHeight="1" x14ac:dyDescent="0.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 customHeight="1" x14ac:dyDescent="0.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 customHeight="1" x14ac:dyDescent="0.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 customHeight="1" x14ac:dyDescent="0.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 customHeight="1" x14ac:dyDescent="0.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 customHeight="1" x14ac:dyDescent="0.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 customHeight="1" x14ac:dyDescent="0.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 customHeight="1" x14ac:dyDescent="0.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 customHeight="1" x14ac:dyDescent="0.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 customHeight="1" x14ac:dyDescent="0.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 customHeight="1" x14ac:dyDescent="0.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 customHeight="1" x14ac:dyDescent="0.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 customHeight="1" x14ac:dyDescent="0.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 customHeight="1" x14ac:dyDescent="0.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 customHeight="1" x14ac:dyDescent="0.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 customHeight="1" x14ac:dyDescent="0.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 customHeight="1" x14ac:dyDescent="0.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 customHeight="1" x14ac:dyDescent="0.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 customHeight="1" x14ac:dyDescent="0.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 customHeight="1" x14ac:dyDescent="0.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 customHeight="1" x14ac:dyDescent="0.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 customHeight="1" x14ac:dyDescent="0.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 customHeight="1" x14ac:dyDescent="0.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 customHeight="1" x14ac:dyDescent="0.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 customHeight="1" x14ac:dyDescent="0.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 customHeight="1" x14ac:dyDescent="0.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 customHeight="1" x14ac:dyDescent="0.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 customHeight="1" x14ac:dyDescent="0.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 customHeight="1" x14ac:dyDescent="0.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 customHeight="1" x14ac:dyDescent="0.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 customHeight="1" x14ac:dyDescent="0.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 customHeight="1" x14ac:dyDescent="0.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 customHeight="1" x14ac:dyDescent="0.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 customHeight="1" x14ac:dyDescent="0.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 customHeight="1" x14ac:dyDescent="0.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 customHeight="1" x14ac:dyDescent="0.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 customHeight="1" x14ac:dyDescent="0.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 customHeight="1" x14ac:dyDescent="0.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 customHeight="1" x14ac:dyDescent="0.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 customHeight="1" x14ac:dyDescent="0.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 customHeight="1" x14ac:dyDescent="0.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 customHeight="1" x14ac:dyDescent="0.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 customHeight="1" x14ac:dyDescent="0.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 customHeight="1" x14ac:dyDescent="0.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 customHeight="1" x14ac:dyDescent="0.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 customHeight="1" x14ac:dyDescent="0.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 customHeight="1" x14ac:dyDescent="0.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 customHeight="1" x14ac:dyDescent="0.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 customHeight="1" x14ac:dyDescent="0.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 customHeight="1" x14ac:dyDescent="0.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 customHeight="1" x14ac:dyDescent="0.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 customHeight="1" x14ac:dyDescent="0.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 customHeight="1" x14ac:dyDescent="0.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 customHeight="1" x14ac:dyDescent="0.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 customHeight="1" x14ac:dyDescent="0.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 customHeight="1" x14ac:dyDescent="0.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 customHeight="1" x14ac:dyDescent="0.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 customHeight="1" x14ac:dyDescent="0.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 customHeight="1" x14ac:dyDescent="0.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 customHeight="1" x14ac:dyDescent="0.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 customHeight="1" x14ac:dyDescent="0.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 customHeight="1" x14ac:dyDescent="0.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 customHeight="1" x14ac:dyDescent="0.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 customHeight="1" x14ac:dyDescent="0.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 customHeight="1" x14ac:dyDescent="0.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 customHeight="1" x14ac:dyDescent="0.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 customHeight="1" x14ac:dyDescent="0.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 customHeight="1" x14ac:dyDescent="0.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 customHeight="1" x14ac:dyDescent="0.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 customHeight="1" x14ac:dyDescent="0.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 customHeight="1" x14ac:dyDescent="0.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 customHeight="1" x14ac:dyDescent="0.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 customHeight="1" x14ac:dyDescent="0.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 customHeight="1" x14ac:dyDescent="0.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 customHeight="1" x14ac:dyDescent="0.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 customHeight="1" x14ac:dyDescent="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 customHeight="1" x14ac:dyDescent="0.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 customHeight="1" x14ac:dyDescent="0.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 customHeight="1" x14ac:dyDescent="0.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 customHeight="1" x14ac:dyDescent="0.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 customHeight="1" x14ac:dyDescent="0.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 customHeight="1" x14ac:dyDescent="0.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 customHeight="1" x14ac:dyDescent="0.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 customHeight="1" x14ac:dyDescent="0.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 customHeight="1" x14ac:dyDescent="0.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 customHeight="1" x14ac:dyDescent="0.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 customHeight="1" x14ac:dyDescent="0.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 customHeight="1" x14ac:dyDescent="0.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 customHeight="1" x14ac:dyDescent="0.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 customHeight="1" x14ac:dyDescent="0.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 customHeight="1" x14ac:dyDescent="0.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 customHeight="1" x14ac:dyDescent="0.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 customHeight="1" x14ac:dyDescent="0.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 customHeight="1" x14ac:dyDescent="0.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 customHeight="1" x14ac:dyDescent="0.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 customHeight="1" x14ac:dyDescent="0.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 customHeight="1" x14ac:dyDescent="0.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 customHeight="1" x14ac:dyDescent="0.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 customHeight="1" x14ac:dyDescent="0.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 customHeight="1" x14ac:dyDescent="0.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 customHeight="1" x14ac:dyDescent="0.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 customHeight="1" x14ac:dyDescent="0.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 customHeight="1" x14ac:dyDescent="0.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 customHeight="1" x14ac:dyDescent="0.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 customHeight="1" x14ac:dyDescent="0.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 customHeight="1" x14ac:dyDescent="0.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 customHeight="1" x14ac:dyDescent="0.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 customHeight="1" x14ac:dyDescent="0.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 customHeight="1" x14ac:dyDescent="0.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 customHeight="1" x14ac:dyDescent="0.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 customHeight="1" x14ac:dyDescent="0.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 customHeight="1" x14ac:dyDescent="0.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 customHeight="1" x14ac:dyDescent="0.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 customHeight="1" x14ac:dyDescent="0.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 customHeight="1" x14ac:dyDescent="0.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 customHeight="1" x14ac:dyDescent="0.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 customHeight="1" x14ac:dyDescent="0.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 customHeight="1" x14ac:dyDescent="0.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 customHeight="1" x14ac:dyDescent="0.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 customHeight="1" x14ac:dyDescent="0.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 customHeight="1" x14ac:dyDescent="0.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 customHeight="1" x14ac:dyDescent="0.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 customHeight="1" x14ac:dyDescent="0.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 customHeight="1" x14ac:dyDescent="0.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 customHeight="1" x14ac:dyDescent="0.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 customHeight="1" x14ac:dyDescent="0.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 customHeight="1" x14ac:dyDescent="0.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 customHeight="1" x14ac:dyDescent="0.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 customHeight="1" x14ac:dyDescent="0.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 customHeight="1" x14ac:dyDescent="0.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 customHeight="1" x14ac:dyDescent="0.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 customHeight="1" x14ac:dyDescent="0.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 customHeight="1" x14ac:dyDescent="0.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 customHeight="1" x14ac:dyDescent="0.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 customHeight="1" x14ac:dyDescent="0.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 customHeight="1" x14ac:dyDescent="0.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 customHeight="1" x14ac:dyDescent="0.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 customHeight="1" x14ac:dyDescent="0.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 customHeight="1" x14ac:dyDescent="0.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 customHeight="1" x14ac:dyDescent="0.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 customHeight="1" x14ac:dyDescent="0.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 customHeight="1" x14ac:dyDescent="0.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 customHeight="1" x14ac:dyDescent="0.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 customHeight="1" x14ac:dyDescent="0.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 customHeight="1" x14ac:dyDescent="0.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 customHeight="1" x14ac:dyDescent="0.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 customHeight="1" x14ac:dyDescent="0.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 customHeight="1" x14ac:dyDescent="0.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 customHeight="1" x14ac:dyDescent="0.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 customHeight="1" x14ac:dyDescent="0.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 customHeight="1" x14ac:dyDescent="0.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 customHeight="1" x14ac:dyDescent="0.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 customHeight="1" x14ac:dyDescent="0.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 customHeight="1" x14ac:dyDescent="0.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 customHeight="1" x14ac:dyDescent="0.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 customHeight="1" x14ac:dyDescent="0.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 customHeight="1" x14ac:dyDescent="0.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 customHeight="1" x14ac:dyDescent="0.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 customHeight="1" x14ac:dyDescent="0.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 customHeight="1" x14ac:dyDescent="0.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 customHeight="1" x14ac:dyDescent="0.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 customHeight="1" x14ac:dyDescent="0.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 customHeight="1" x14ac:dyDescent="0.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 customHeight="1" x14ac:dyDescent="0.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 customHeight="1" x14ac:dyDescent="0.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 customHeight="1" x14ac:dyDescent="0.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 customHeight="1" x14ac:dyDescent="0.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 customHeight="1" x14ac:dyDescent="0.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 customHeight="1" x14ac:dyDescent="0.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 customHeight="1" x14ac:dyDescent="0.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 customHeight="1" x14ac:dyDescent="0.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 customHeight="1" x14ac:dyDescent="0.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 customHeight="1" x14ac:dyDescent="0.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 customHeight="1" x14ac:dyDescent="0.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 customHeight="1" x14ac:dyDescent="0.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 customHeight="1" x14ac:dyDescent="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 customHeight="1" x14ac:dyDescent="0.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 customHeight="1" x14ac:dyDescent="0.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 customHeight="1" x14ac:dyDescent="0.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 customHeight="1" x14ac:dyDescent="0.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 customHeight="1" x14ac:dyDescent="0.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 customHeight="1" x14ac:dyDescent="0.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 customHeight="1" x14ac:dyDescent="0.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 customHeight="1" x14ac:dyDescent="0.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 customHeight="1" x14ac:dyDescent="0.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 customHeight="1" x14ac:dyDescent="0.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 customHeight="1" x14ac:dyDescent="0.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 customHeight="1" x14ac:dyDescent="0.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 customHeight="1" x14ac:dyDescent="0.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 customHeight="1" x14ac:dyDescent="0.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 customHeight="1" x14ac:dyDescent="0.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 customHeight="1" x14ac:dyDescent="0.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 customHeight="1" x14ac:dyDescent="0.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 customHeight="1" x14ac:dyDescent="0.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 customHeight="1" x14ac:dyDescent="0.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 customHeight="1" x14ac:dyDescent="0.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 customHeight="1" x14ac:dyDescent="0.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 customHeight="1" x14ac:dyDescent="0.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 customHeight="1" x14ac:dyDescent="0.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 customHeight="1" x14ac:dyDescent="0.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 customHeight="1" x14ac:dyDescent="0.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 customHeight="1" x14ac:dyDescent="0.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 customHeight="1" x14ac:dyDescent="0.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 customHeight="1" x14ac:dyDescent="0.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 customHeight="1" x14ac:dyDescent="0.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 customHeight="1" x14ac:dyDescent="0.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 customHeight="1" x14ac:dyDescent="0.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 customHeight="1" x14ac:dyDescent="0.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 customHeight="1" x14ac:dyDescent="0.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 customHeight="1" x14ac:dyDescent="0.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 customHeight="1" x14ac:dyDescent="0.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 customHeight="1" x14ac:dyDescent="0.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 customHeight="1" x14ac:dyDescent="0.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 customHeight="1" x14ac:dyDescent="0.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 customHeight="1" x14ac:dyDescent="0.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 customHeight="1" x14ac:dyDescent="0.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 customHeight="1" x14ac:dyDescent="0.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 customHeight="1" x14ac:dyDescent="0.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 customHeight="1" x14ac:dyDescent="0.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 customHeight="1" x14ac:dyDescent="0.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 customHeight="1" x14ac:dyDescent="0.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 customHeight="1" x14ac:dyDescent="0.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 customHeight="1" x14ac:dyDescent="0.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 customHeight="1" x14ac:dyDescent="0.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 customHeight="1" x14ac:dyDescent="0.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 customHeight="1" x14ac:dyDescent="0.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 customHeight="1" x14ac:dyDescent="0.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 customHeight="1" x14ac:dyDescent="0.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 customHeight="1" x14ac:dyDescent="0.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 customHeight="1" x14ac:dyDescent="0.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 customHeight="1" x14ac:dyDescent="0.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 customHeight="1" x14ac:dyDescent="0.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 customHeight="1" x14ac:dyDescent="0.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 customHeight="1" x14ac:dyDescent="0.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 customHeight="1" x14ac:dyDescent="0.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 customHeight="1" x14ac:dyDescent="0.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 customHeight="1" x14ac:dyDescent="0.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 customHeight="1" x14ac:dyDescent="0.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 customHeight="1" x14ac:dyDescent="0.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 customHeight="1" x14ac:dyDescent="0.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 customHeight="1" x14ac:dyDescent="0.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 customHeight="1" x14ac:dyDescent="0.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 customHeight="1" x14ac:dyDescent="0.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 customHeight="1" x14ac:dyDescent="0.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 customHeight="1" x14ac:dyDescent="0.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 customHeight="1" x14ac:dyDescent="0.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 customHeight="1" x14ac:dyDescent="0.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 customHeight="1" x14ac:dyDescent="0.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 customHeight="1" x14ac:dyDescent="0.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 customHeight="1" x14ac:dyDescent="0.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 customHeight="1" x14ac:dyDescent="0.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 customHeight="1" x14ac:dyDescent="0.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 customHeight="1" x14ac:dyDescent="0.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 customHeight="1" x14ac:dyDescent="0.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 customHeight="1" x14ac:dyDescent="0.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 customHeight="1" x14ac:dyDescent="0.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 customHeight="1" x14ac:dyDescent="0.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 customHeight="1" x14ac:dyDescent="0.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 customHeight="1" x14ac:dyDescent="0.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 customHeight="1" x14ac:dyDescent="0.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 customHeight="1" x14ac:dyDescent="0.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 customHeight="1" x14ac:dyDescent="0.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 customHeight="1" x14ac:dyDescent="0.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 customHeight="1" x14ac:dyDescent="0.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 customHeight="1" x14ac:dyDescent="0.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 customHeight="1" x14ac:dyDescent="0.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 customHeight="1" x14ac:dyDescent="0.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 customHeight="1" x14ac:dyDescent="0.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 customHeight="1" x14ac:dyDescent="0.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 customHeight="1" x14ac:dyDescent="0.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 customHeight="1" x14ac:dyDescent="0.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 customHeight="1" x14ac:dyDescent="0.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 customHeight="1" x14ac:dyDescent="0.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 customHeight="1" x14ac:dyDescent="0.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 customHeight="1" x14ac:dyDescent="0.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 customHeight="1" x14ac:dyDescent="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 customHeight="1" x14ac:dyDescent="0.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 customHeight="1" x14ac:dyDescent="0.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 customHeight="1" x14ac:dyDescent="0.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 customHeight="1" x14ac:dyDescent="0.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 customHeight="1" x14ac:dyDescent="0.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 customHeight="1" x14ac:dyDescent="0.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 customHeight="1" x14ac:dyDescent="0.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 customHeight="1" x14ac:dyDescent="0.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 customHeight="1" x14ac:dyDescent="0.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 customHeight="1" x14ac:dyDescent="0.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 customHeight="1" x14ac:dyDescent="0.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 customHeight="1" x14ac:dyDescent="0.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 customHeight="1" x14ac:dyDescent="0.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 customHeight="1" x14ac:dyDescent="0.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 customHeight="1" x14ac:dyDescent="0.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 customHeight="1" x14ac:dyDescent="0.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 customHeight="1" x14ac:dyDescent="0.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 customHeight="1" x14ac:dyDescent="0.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 customHeight="1" x14ac:dyDescent="0.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 customHeight="1" x14ac:dyDescent="0.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 customHeight="1" x14ac:dyDescent="0.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 customHeight="1" x14ac:dyDescent="0.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 customHeight="1" x14ac:dyDescent="0.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 customHeight="1" x14ac:dyDescent="0.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 customHeight="1" x14ac:dyDescent="0.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 customHeight="1" x14ac:dyDescent="0.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 customHeight="1" x14ac:dyDescent="0.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 customHeight="1" x14ac:dyDescent="0.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 customHeight="1" x14ac:dyDescent="0.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 customHeight="1" x14ac:dyDescent="0.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 customHeight="1" x14ac:dyDescent="0.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 customHeight="1" x14ac:dyDescent="0.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 customHeight="1" x14ac:dyDescent="0.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 customHeight="1" x14ac:dyDescent="0.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 customHeight="1" x14ac:dyDescent="0.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 customHeight="1" x14ac:dyDescent="0.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 customHeight="1" x14ac:dyDescent="0.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 customHeight="1" x14ac:dyDescent="0.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 customHeight="1" x14ac:dyDescent="0.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 customHeight="1" x14ac:dyDescent="0.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 customHeight="1" x14ac:dyDescent="0.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 customHeight="1" x14ac:dyDescent="0.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 customHeight="1" x14ac:dyDescent="0.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 customHeight="1" x14ac:dyDescent="0.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 customHeight="1" x14ac:dyDescent="0.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 customHeight="1" x14ac:dyDescent="0.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 customHeight="1" x14ac:dyDescent="0.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 customHeight="1" x14ac:dyDescent="0.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 customHeight="1" x14ac:dyDescent="0.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 customHeight="1" x14ac:dyDescent="0.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 customHeight="1" x14ac:dyDescent="0.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 customHeight="1" x14ac:dyDescent="0.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 customHeight="1" x14ac:dyDescent="0.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 customHeight="1" x14ac:dyDescent="0.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 customHeight="1" x14ac:dyDescent="0.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 customHeight="1" x14ac:dyDescent="0.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 customHeight="1" x14ac:dyDescent="0.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 customHeight="1" x14ac:dyDescent="0.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 customHeight="1" x14ac:dyDescent="0.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 customHeight="1" x14ac:dyDescent="0.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 customHeight="1" x14ac:dyDescent="0.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 customHeight="1" x14ac:dyDescent="0.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 customHeight="1" x14ac:dyDescent="0.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 customHeight="1" x14ac:dyDescent="0.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 customHeight="1" x14ac:dyDescent="0.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 customHeight="1" x14ac:dyDescent="0.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 customHeight="1" x14ac:dyDescent="0.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 customHeight="1" x14ac:dyDescent="0.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 customHeight="1" x14ac:dyDescent="0.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 customHeight="1" x14ac:dyDescent="0.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 customHeight="1" x14ac:dyDescent="0.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 customHeight="1" x14ac:dyDescent="0.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 customHeight="1" x14ac:dyDescent="0.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 customHeight="1" x14ac:dyDescent="0.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 customHeight="1" x14ac:dyDescent="0.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 customHeight="1" x14ac:dyDescent="0.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 customHeight="1" x14ac:dyDescent="0.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 customHeight="1" x14ac:dyDescent="0.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 customHeight="1" x14ac:dyDescent="0.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 customHeight="1" x14ac:dyDescent="0.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 customHeight="1" x14ac:dyDescent="0.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 customHeight="1" x14ac:dyDescent="0.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 customHeight="1" x14ac:dyDescent="0.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 customHeight="1" x14ac:dyDescent="0.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 customHeight="1" x14ac:dyDescent="0.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 customHeight="1" x14ac:dyDescent="0.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 customHeight="1" x14ac:dyDescent="0.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 customHeight="1" x14ac:dyDescent="0.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 customHeight="1" x14ac:dyDescent="0.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 customHeight="1" x14ac:dyDescent="0.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 customHeight="1" x14ac:dyDescent="0.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 customHeight="1" x14ac:dyDescent="0.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 customHeight="1" x14ac:dyDescent="0.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 customHeight="1" x14ac:dyDescent="0.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 customHeight="1" x14ac:dyDescent="0.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 customHeight="1" x14ac:dyDescent="0.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 customHeight="1" x14ac:dyDescent="0.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 customHeight="1" x14ac:dyDescent="0.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 customHeight="1" x14ac:dyDescent="0.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 customHeight="1" x14ac:dyDescent="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 customHeight="1" x14ac:dyDescent="0.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 customHeight="1" x14ac:dyDescent="0.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 customHeight="1" x14ac:dyDescent="0.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 customHeight="1" x14ac:dyDescent="0.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 customHeight="1" x14ac:dyDescent="0.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 customHeight="1" x14ac:dyDescent="0.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 customHeight="1" x14ac:dyDescent="0.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 customHeight="1" x14ac:dyDescent="0.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 customHeight="1" x14ac:dyDescent="0.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 customHeight="1" x14ac:dyDescent="0.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 customHeight="1" x14ac:dyDescent="0.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 customHeight="1" x14ac:dyDescent="0.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 customHeight="1" x14ac:dyDescent="0.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 customHeight="1" x14ac:dyDescent="0.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 customHeight="1" x14ac:dyDescent="0.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 customHeight="1" x14ac:dyDescent="0.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 customHeight="1" x14ac:dyDescent="0.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 customHeight="1" x14ac:dyDescent="0.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 customHeight="1" x14ac:dyDescent="0.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 customHeight="1" x14ac:dyDescent="0.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 customHeight="1" x14ac:dyDescent="0.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 customHeight="1" x14ac:dyDescent="0.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 customHeight="1" x14ac:dyDescent="0.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 customHeight="1" x14ac:dyDescent="0.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 customHeight="1" x14ac:dyDescent="0.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 customHeight="1" x14ac:dyDescent="0.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 customHeight="1" x14ac:dyDescent="0.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 customHeight="1" x14ac:dyDescent="0.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 customHeight="1" x14ac:dyDescent="0.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 customHeight="1" x14ac:dyDescent="0.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 customHeight="1" x14ac:dyDescent="0.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 customHeight="1" x14ac:dyDescent="0.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 customHeight="1" x14ac:dyDescent="0.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 customHeight="1" x14ac:dyDescent="0.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 customHeight="1" x14ac:dyDescent="0.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 customHeight="1" x14ac:dyDescent="0.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 customHeight="1" x14ac:dyDescent="0.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 customHeight="1" x14ac:dyDescent="0.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 customHeight="1" x14ac:dyDescent="0.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 customHeight="1" x14ac:dyDescent="0.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 customHeight="1" x14ac:dyDescent="0.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 customHeight="1" x14ac:dyDescent="0.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 customHeight="1" x14ac:dyDescent="0.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 customHeight="1" x14ac:dyDescent="0.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 customHeight="1" x14ac:dyDescent="0.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 customHeight="1" x14ac:dyDescent="0.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 customHeight="1" x14ac:dyDescent="0.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 customHeight="1" x14ac:dyDescent="0.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 customHeight="1" x14ac:dyDescent="0.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 customHeight="1" x14ac:dyDescent="0.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 customHeight="1" x14ac:dyDescent="0.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 customHeight="1" x14ac:dyDescent="0.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 customHeight="1" x14ac:dyDescent="0.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 customHeight="1" x14ac:dyDescent="0.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 customHeight="1" x14ac:dyDescent="0.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 customHeight="1" x14ac:dyDescent="0.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 customHeight="1" x14ac:dyDescent="0.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 customHeight="1" x14ac:dyDescent="0.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 customHeight="1" x14ac:dyDescent="0.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 customHeight="1" x14ac:dyDescent="0.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 customHeight="1" x14ac:dyDescent="0.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 customHeight="1" x14ac:dyDescent="0.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 customHeight="1" x14ac:dyDescent="0.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 customHeight="1" x14ac:dyDescent="0.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 customHeight="1" x14ac:dyDescent="0.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 customHeight="1" x14ac:dyDescent="0.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 customHeight="1" x14ac:dyDescent="0.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 customHeight="1" x14ac:dyDescent="0.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 customHeight="1" x14ac:dyDescent="0.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 customHeight="1" x14ac:dyDescent="0.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 customHeight="1" x14ac:dyDescent="0.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 customHeight="1" x14ac:dyDescent="0.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 customHeight="1" x14ac:dyDescent="0.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 customHeight="1" x14ac:dyDescent="0.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 customHeight="1" x14ac:dyDescent="0.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 customHeight="1" x14ac:dyDescent="0.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 customHeight="1" x14ac:dyDescent="0.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 customHeight="1" x14ac:dyDescent="0.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 customHeight="1" x14ac:dyDescent="0.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 customHeight="1" x14ac:dyDescent="0.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 customHeight="1" x14ac:dyDescent="0.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 customHeight="1" x14ac:dyDescent="0.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 customHeight="1" x14ac:dyDescent="0.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 customHeight="1" x14ac:dyDescent="0.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 customHeight="1" x14ac:dyDescent="0.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 customHeight="1" x14ac:dyDescent="0.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 customHeight="1" x14ac:dyDescent="0.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 customHeight="1" x14ac:dyDescent="0.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 customHeight="1" x14ac:dyDescent="0.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 customHeight="1" x14ac:dyDescent="0.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 customHeight="1" x14ac:dyDescent="0.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 customHeight="1" x14ac:dyDescent="0.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 customHeight="1" x14ac:dyDescent="0.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 customHeight="1" x14ac:dyDescent="0.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 customHeight="1" x14ac:dyDescent="0.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 customHeight="1" x14ac:dyDescent="0.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 customHeight="1" x14ac:dyDescent="0.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 customHeight="1" x14ac:dyDescent="0.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 customHeight="1" x14ac:dyDescent="0.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 customHeight="1" x14ac:dyDescent="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 customHeight="1" x14ac:dyDescent="0.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 customHeight="1" x14ac:dyDescent="0.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 customHeight="1" x14ac:dyDescent="0.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 customHeight="1" x14ac:dyDescent="0.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 customHeight="1" x14ac:dyDescent="0.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 customHeight="1" x14ac:dyDescent="0.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 customHeight="1" x14ac:dyDescent="0.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 customHeight="1" x14ac:dyDescent="0.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 customHeight="1" x14ac:dyDescent="0.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 customHeight="1" x14ac:dyDescent="0.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 customHeight="1" x14ac:dyDescent="0.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 customHeight="1" x14ac:dyDescent="0.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 customHeight="1" x14ac:dyDescent="0.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 customHeight="1" x14ac:dyDescent="0.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 customHeight="1" x14ac:dyDescent="0.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 customHeight="1" x14ac:dyDescent="0.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 customHeight="1" x14ac:dyDescent="0.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 customHeight="1" x14ac:dyDescent="0.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 customHeight="1" x14ac:dyDescent="0.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 customHeight="1" x14ac:dyDescent="0.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 customHeight="1" x14ac:dyDescent="0.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 customHeight="1" x14ac:dyDescent="0.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 customHeight="1" x14ac:dyDescent="0.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 customHeight="1" x14ac:dyDescent="0.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 customHeight="1" x14ac:dyDescent="0.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 customHeight="1" x14ac:dyDescent="0.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 customHeight="1" x14ac:dyDescent="0.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 customHeight="1" x14ac:dyDescent="0.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 customHeight="1" x14ac:dyDescent="0.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 customHeight="1" x14ac:dyDescent="0.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 customHeight="1" x14ac:dyDescent="0.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 customHeight="1" x14ac:dyDescent="0.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 customHeight="1" x14ac:dyDescent="0.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 customHeight="1" x14ac:dyDescent="0.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 customHeight="1" x14ac:dyDescent="0.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 customHeight="1" x14ac:dyDescent="0.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 customHeight="1" x14ac:dyDescent="0.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 customHeight="1" x14ac:dyDescent="0.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 customHeight="1" x14ac:dyDescent="0.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 customHeight="1" x14ac:dyDescent="0.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 customHeight="1" x14ac:dyDescent="0.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 customHeight="1" x14ac:dyDescent="0.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 customHeight="1" x14ac:dyDescent="0.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 customHeight="1" x14ac:dyDescent="0.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 customHeight="1" x14ac:dyDescent="0.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 customHeight="1" x14ac:dyDescent="0.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 customHeight="1" x14ac:dyDescent="0.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 customHeight="1" x14ac:dyDescent="0.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 customHeight="1" x14ac:dyDescent="0.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 customHeight="1" x14ac:dyDescent="0.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 customHeight="1" x14ac:dyDescent="0.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 customHeight="1" x14ac:dyDescent="0.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 customHeight="1" x14ac:dyDescent="0.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 customHeight="1" x14ac:dyDescent="0.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 customHeight="1" x14ac:dyDescent="0.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 customHeight="1" x14ac:dyDescent="0.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 customHeight="1" x14ac:dyDescent="0.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 customHeight="1" x14ac:dyDescent="0.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 customHeight="1" x14ac:dyDescent="0.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 customHeight="1" x14ac:dyDescent="0.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 customHeight="1" x14ac:dyDescent="0.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 customHeight="1" x14ac:dyDescent="0.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 customHeight="1" x14ac:dyDescent="0.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 customHeight="1" x14ac:dyDescent="0.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 customHeight="1" x14ac:dyDescent="0.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 customHeight="1" x14ac:dyDescent="0.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 customHeight="1" x14ac:dyDescent="0.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 customHeight="1" x14ac:dyDescent="0.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 customHeight="1" x14ac:dyDescent="0.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 customHeight="1" x14ac:dyDescent="0.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 customHeight="1" x14ac:dyDescent="0.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 customHeight="1" x14ac:dyDescent="0.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 customHeight="1" x14ac:dyDescent="0.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 customHeight="1" x14ac:dyDescent="0.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 customHeight="1" x14ac:dyDescent="0.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 customHeight="1" x14ac:dyDescent="0.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 customHeight="1" x14ac:dyDescent="0.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 customHeight="1" x14ac:dyDescent="0.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 customHeight="1" x14ac:dyDescent="0.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 customHeight="1" x14ac:dyDescent="0.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 customHeight="1" x14ac:dyDescent="0.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 customHeight="1" x14ac:dyDescent="0.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 customHeight="1" x14ac:dyDescent="0.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 customHeight="1" x14ac:dyDescent="0.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 customHeight="1" x14ac:dyDescent="0.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 customHeight="1" x14ac:dyDescent="0.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 customHeight="1" x14ac:dyDescent="0.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 customHeight="1" x14ac:dyDescent="0.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 customHeight="1" x14ac:dyDescent="0.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 customHeight="1" x14ac:dyDescent="0.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 customHeight="1" x14ac:dyDescent="0.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 customHeight="1" x14ac:dyDescent="0.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 customHeight="1" x14ac:dyDescent="0.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 customHeight="1" x14ac:dyDescent="0.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 customHeight="1" x14ac:dyDescent="0.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 customHeight="1" x14ac:dyDescent="0.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 customHeight="1" x14ac:dyDescent="0.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 customHeight="1" x14ac:dyDescent="0.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 customHeight="1" x14ac:dyDescent="0.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 customHeight="1" x14ac:dyDescent="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 customHeight="1" x14ac:dyDescent="0.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 customHeight="1" x14ac:dyDescent="0.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 customHeight="1" x14ac:dyDescent="0.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 customHeight="1" x14ac:dyDescent="0.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 customHeight="1" x14ac:dyDescent="0.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 customHeight="1" x14ac:dyDescent="0.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 customHeight="1" x14ac:dyDescent="0.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 customHeight="1" x14ac:dyDescent="0.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 customHeight="1" x14ac:dyDescent="0.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 customHeight="1" x14ac:dyDescent="0.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 customHeight="1" x14ac:dyDescent="0.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 customHeight="1" x14ac:dyDescent="0.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 customHeight="1" x14ac:dyDescent="0.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 customHeight="1" x14ac:dyDescent="0.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 customHeight="1" x14ac:dyDescent="0.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 customHeight="1" x14ac:dyDescent="0.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 customHeight="1" x14ac:dyDescent="0.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 customHeight="1" x14ac:dyDescent="0.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 customHeight="1" x14ac:dyDescent="0.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 customHeight="1" x14ac:dyDescent="0.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 customHeight="1" x14ac:dyDescent="0.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 customHeight="1" x14ac:dyDescent="0.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 customHeight="1" x14ac:dyDescent="0.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 customHeight="1" x14ac:dyDescent="0.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 customHeight="1" x14ac:dyDescent="0.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 customHeight="1" x14ac:dyDescent="0.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 customHeight="1" x14ac:dyDescent="0.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 customHeight="1" x14ac:dyDescent="0.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 customHeight="1" x14ac:dyDescent="0.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 customHeight="1" x14ac:dyDescent="0.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 customHeight="1" x14ac:dyDescent="0.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 customHeight="1" x14ac:dyDescent="0.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 customHeight="1" x14ac:dyDescent="0.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 customHeight="1" x14ac:dyDescent="0.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 customHeight="1" x14ac:dyDescent="0.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 customHeight="1" x14ac:dyDescent="0.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 customHeight="1" x14ac:dyDescent="0.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 customHeight="1" x14ac:dyDescent="0.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 customHeight="1" x14ac:dyDescent="0.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 customHeight="1" x14ac:dyDescent="0.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 customHeight="1" x14ac:dyDescent="0.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 customHeight="1" x14ac:dyDescent="0.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 customHeight="1" x14ac:dyDescent="0.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 customHeight="1" x14ac:dyDescent="0.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 customHeight="1" x14ac:dyDescent="0.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 customHeight="1" x14ac:dyDescent="0.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 customHeight="1" x14ac:dyDescent="0.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 customHeight="1" x14ac:dyDescent="0.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 customHeight="1" x14ac:dyDescent="0.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 customHeight="1" x14ac:dyDescent="0.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 customHeight="1" x14ac:dyDescent="0.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 customHeight="1" x14ac:dyDescent="0.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 customHeight="1" x14ac:dyDescent="0.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 customHeight="1" x14ac:dyDescent="0.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 customHeight="1" x14ac:dyDescent="0.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 customHeight="1" x14ac:dyDescent="0.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 customHeight="1" x14ac:dyDescent="0.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 customHeight="1" x14ac:dyDescent="0.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 customHeight="1" x14ac:dyDescent="0.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 customHeight="1" x14ac:dyDescent="0.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 customHeight="1" x14ac:dyDescent="0.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 customHeight="1" x14ac:dyDescent="0.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 customHeight="1" x14ac:dyDescent="0.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 customHeight="1" x14ac:dyDescent="0.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 customHeight="1" x14ac:dyDescent="0.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 customHeight="1" x14ac:dyDescent="0.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 customHeight="1" x14ac:dyDescent="0.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 customHeight="1" x14ac:dyDescent="0.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 customHeight="1" x14ac:dyDescent="0.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 customHeight="1" x14ac:dyDescent="0.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 customHeight="1" x14ac:dyDescent="0.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 customHeight="1" x14ac:dyDescent="0.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 customHeight="1" x14ac:dyDescent="0.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 customHeight="1" x14ac:dyDescent="0.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 customHeight="1" x14ac:dyDescent="0.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 customHeight="1" x14ac:dyDescent="0.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 customHeight="1" x14ac:dyDescent="0.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 customHeight="1" x14ac:dyDescent="0.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 customHeight="1" x14ac:dyDescent="0.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 customHeight="1" x14ac:dyDescent="0.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 customHeight="1" x14ac:dyDescent="0.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 customHeight="1" x14ac:dyDescent="0.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 customHeight="1" x14ac:dyDescent="0.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 customHeight="1" x14ac:dyDescent="0.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 customHeight="1" x14ac:dyDescent="0.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 customHeight="1" x14ac:dyDescent="0.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 customHeight="1" x14ac:dyDescent="0.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 customHeight="1" x14ac:dyDescent="0.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 customHeight="1" x14ac:dyDescent="0.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 customHeight="1" x14ac:dyDescent="0.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 customHeight="1" x14ac:dyDescent="0.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 customHeight="1" x14ac:dyDescent="0.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 customHeight="1" x14ac:dyDescent="0.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 customHeight="1" x14ac:dyDescent="0.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 customHeight="1" x14ac:dyDescent="0.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 customHeight="1" x14ac:dyDescent="0.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 customHeight="1" x14ac:dyDescent="0.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 customHeight="1" x14ac:dyDescent="0.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 customHeight="1" x14ac:dyDescent="0.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 customHeight="1" x14ac:dyDescent="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 customHeight="1" x14ac:dyDescent="0.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 customHeight="1" x14ac:dyDescent="0.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 customHeight="1" x14ac:dyDescent="0.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 customHeight="1" x14ac:dyDescent="0.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 customHeight="1" x14ac:dyDescent="0.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 customHeight="1" x14ac:dyDescent="0.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 customHeight="1" x14ac:dyDescent="0.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 customHeight="1" x14ac:dyDescent="0.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 customHeight="1" x14ac:dyDescent="0.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 customHeight="1" x14ac:dyDescent="0.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 customHeight="1" x14ac:dyDescent="0.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 customHeight="1" x14ac:dyDescent="0.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 customHeight="1" x14ac:dyDescent="0.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 customHeight="1" x14ac:dyDescent="0.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 customHeight="1" x14ac:dyDescent="0.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 customHeight="1" x14ac:dyDescent="0.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 customHeight="1" x14ac:dyDescent="0.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 customHeight="1" x14ac:dyDescent="0.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 customHeight="1" x14ac:dyDescent="0.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 customHeight="1" x14ac:dyDescent="0.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 customHeight="1" x14ac:dyDescent="0.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 customHeight="1" x14ac:dyDescent="0.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 customHeight="1" x14ac:dyDescent="0.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 customHeight="1" x14ac:dyDescent="0.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 customHeight="1" x14ac:dyDescent="0.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 customHeight="1" x14ac:dyDescent="0.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 customHeight="1" x14ac:dyDescent="0.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 customHeight="1" x14ac:dyDescent="0.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 customHeight="1" x14ac:dyDescent="0.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 customHeight="1" x14ac:dyDescent="0.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 customHeight="1" x14ac:dyDescent="0.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 customHeight="1" x14ac:dyDescent="0.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 customHeight="1" x14ac:dyDescent="0.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 customHeight="1" x14ac:dyDescent="0.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 customHeight="1" x14ac:dyDescent="0.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 customHeight="1" x14ac:dyDescent="0.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 customHeight="1" x14ac:dyDescent="0.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 customHeight="1" x14ac:dyDescent="0.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 customHeight="1" x14ac:dyDescent="0.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 customHeight="1" x14ac:dyDescent="0.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 customHeight="1" x14ac:dyDescent="0.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 customHeight="1" x14ac:dyDescent="0.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 customHeight="1" x14ac:dyDescent="0.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 customHeight="1" x14ac:dyDescent="0.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 customHeight="1" x14ac:dyDescent="0.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 customHeight="1" x14ac:dyDescent="0.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 customHeight="1" x14ac:dyDescent="0.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 customHeight="1" x14ac:dyDescent="0.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 customHeight="1" x14ac:dyDescent="0.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 customHeight="1" x14ac:dyDescent="0.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 customHeight="1" x14ac:dyDescent="0.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 customHeight="1" x14ac:dyDescent="0.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 customHeight="1" x14ac:dyDescent="0.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 customHeight="1" x14ac:dyDescent="0.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 customHeight="1" x14ac:dyDescent="0.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 customHeight="1" x14ac:dyDescent="0.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 customHeight="1" x14ac:dyDescent="0.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 customHeight="1" x14ac:dyDescent="0.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 customHeight="1" x14ac:dyDescent="0.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 customHeight="1" x14ac:dyDescent="0.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 customHeight="1" x14ac:dyDescent="0.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 customHeight="1" x14ac:dyDescent="0.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 customHeight="1" x14ac:dyDescent="0.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 customHeight="1" x14ac:dyDescent="0.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 customHeight="1" x14ac:dyDescent="0.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 customHeight="1" x14ac:dyDescent="0.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 customHeight="1" x14ac:dyDescent="0.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 customHeight="1" x14ac:dyDescent="0.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 customHeight="1" x14ac:dyDescent="0.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 customHeight="1" x14ac:dyDescent="0.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 customHeight="1" x14ac:dyDescent="0.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 customHeight="1" x14ac:dyDescent="0.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 customHeight="1" x14ac:dyDescent="0.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 customHeight="1" x14ac:dyDescent="0.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 customHeight="1" x14ac:dyDescent="0.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 customHeight="1" x14ac:dyDescent="0.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 customHeight="1" x14ac:dyDescent="0.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 customHeight="1" x14ac:dyDescent="0.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 customHeight="1" x14ac:dyDescent="0.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 customHeight="1" x14ac:dyDescent="0.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 customHeight="1" x14ac:dyDescent="0.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 customHeight="1" x14ac:dyDescent="0.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 customHeight="1" x14ac:dyDescent="0.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 customHeight="1" x14ac:dyDescent="0.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 customHeight="1" x14ac:dyDescent="0.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 customHeight="1" x14ac:dyDescent="0.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 customHeight="1" x14ac:dyDescent="0.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 customHeight="1" x14ac:dyDescent="0.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 customHeight="1" x14ac:dyDescent="0.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 customHeight="1" x14ac:dyDescent="0.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 customHeight="1" x14ac:dyDescent="0.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 customHeight="1" x14ac:dyDescent="0.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 customHeight="1" x14ac:dyDescent="0.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 customHeight="1" x14ac:dyDescent="0.3">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2" customHeight="1" x14ac:dyDescent="0.3">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2" customHeight="1" x14ac:dyDescent="0.3">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2" customHeight="1" x14ac:dyDescent="0.3">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2" customHeight="1" x14ac:dyDescent="0.3">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2" customHeight="1" x14ac:dyDescent="0.3">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spans="1:26" ht="12" customHeight="1" x14ac:dyDescent="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spans="1:26" ht="12" customHeight="1" x14ac:dyDescent="0.3">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spans="1:26" ht="12" customHeight="1" x14ac:dyDescent="0.3">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spans="1:26" ht="12" customHeight="1" x14ac:dyDescent="0.3">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spans="1:26" ht="12" customHeight="1" x14ac:dyDescent="0.3">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sheetData>
  <pageMargins left="0.7" right="0.7" top="0.75" bottom="0.75"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1"/>
  </sheetPr>
  <dimension ref="A1:Z1000"/>
  <sheetViews>
    <sheetView workbookViewId="0">
      <selection activeCell="B2" sqref="B2"/>
    </sheetView>
  </sheetViews>
  <sheetFormatPr defaultColWidth="14.44140625" defaultRowHeight="15" customHeight="1" x14ac:dyDescent="0.3"/>
  <cols>
    <col min="1" max="1" width="52" customWidth="1"/>
    <col min="2" max="13" width="16.44140625" customWidth="1"/>
    <col min="14" max="26" width="8.6640625" customWidth="1"/>
  </cols>
  <sheetData>
    <row r="1" spans="1:26" ht="14.25" customHeight="1" x14ac:dyDescent="0.3">
      <c r="A1" s="5" t="s">
        <v>157</v>
      </c>
      <c r="B1" s="22" t="s">
        <v>25</v>
      </c>
      <c r="C1" s="22" t="s">
        <v>26</v>
      </c>
      <c r="D1" s="22" t="s">
        <v>28</v>
      </c>
      <c r="E1" s="22" t="s">
        <v>29</v>
      </c>
      <c r="F1" s="22" t="s">
        <v>30</v>
      </c>
      <c r="G1" s="22" t="s">
        <v>31</v>
      </c>
      <c r="H1" s="22" t="s">
        <v>32</v>
      </c>
      <c r="I1" s="22" t="s">
        <v>33</v>
      </c>
      <c r="J1" s="22" t="s">
        <v>34</v>
      </c>
      <c r="K1" s="22" t="s">
        <v>35</v>
      </c>
      <c r="L1" s="22" t="s">
        <v>36</v>
      </c>
      <c r="M1" s="22" t="s">
        <v>37</v>
      </c>
      <c r="N1" s="7"/>
      <c r="O1" s="7"/>
      <c r="P1" s="7"/>
      <c r="Q1" s="7"/>
      <c r="R1" s="7"/>
      <c r="S1" s="7"/>
      <c r="T1" s="7"/>
      <c r="U1" s="7"/>
      <c r="V1" s="7"/>
      <c r="W1" s="7"/>
      <c r="X1" s="7"/>
      <c r="Y1" s="7"/>
      <c r="Z1" s="7"/>
    </row>
    <row r="2" spans="1:26" ht="14.25" customHeight="1" x14ac:dyDescent="0.3">
      <c r="A2" s="191" t="s">
        <v>39</v>
      </c>
      <c r="B2" s="193">
        <v>181.933291</v>
      </c>
      <c r="C2" s="194">
        <v>187.44394299999999</v>
      </c>
      <c r="D2" s="194">
        <v>184.77365699999999</v>
      </c>
      <c r="E2" s="194">
        <v>191.54109299999999</v>
      </c>
      <c r="F2" s="194">
        <v>98.096062000000003</v>
      </c>
      <c r="G2" s="194">
        <v>185.30685299999999</v>
      </c>
      <c r="H2" s="194">
        <v>186.90143900000001</v>
      </c>
      <c r="I2" s="194">
        <v>158.58676500000001</v>
      </c>
      <c r="J2" s="194">
        <v>191.40367599999999</v>
      </c>
      <c r="K2" s="194">
        <v>171.057864</v>
      </c>
      <c r="L2" s="194">
        <v>169.28699900000001</v>
      </c>
      <c r="M2" s="194">
        <v>142.50871699999999</v>
      </c>
    </row>
    <row r="3" spans="1:26" ht="14.25" customHeight="1" x14ac:dyDescent="0.3">
      <c r="A3" s="191" t="s">
        <v>58</v>
      </c>
      <c r="B3" s="193">
        <v>214.968999</v>
      </c>
      <c r="C3" s="193">
        <v>228.199051</v>
      </c>
      <c r="D3" s="193">
        <v>216.53646700000002</v>
      </c>
      <c r="E3" s="193">
        <v>296.76027599999998</v>
      </c>
      <c r="F3" s="193">
        <v>232.052864</v>
      </c>
      <c r="G3" s="193">
        <v>250.21016</v>
      </c>
      <c r="H3" s="193">
        <v>268.160549</v>
      </c>
      <c r="I3" s="193">
        <v>306.884524</v>
      </c>
      <c r="J3" s="193">
        <v>367.65100600000005</v>
      </c>
      <c r="K3" s="193">
        <v>291.99016600000004</v>
      </c>
      <c r="L3" s="193">
        <v>301.18512999999996</v>
      </c>
      <c r="M3" s="193">
        <v>299.782893</v>
      </c>
    </row>
    <row r="4" spans="1:26" ht="14.25" customHeight="1" x14ac:dyDescent="0.3">
      <c r="A4" s="191" t="s">
        <v>84</v>
      </c>
      <c r="B4" s="195">
        <v>250.24199099999998</v>
      </c>
      <c r="C4" s="196">
        <v>206.740703</v>
      </c>
      <c r="D4" s="196">
        <v>201.23546099999996</v>
      </c>
      <c r="E4" s="196">
        <v>174.36956599999999</v>
      </c>
      <c r="F4" s="196">
        <v>204.09105</v>
      </c>
      <c r="G4" s="196">
        <v>146.35666599999999</v>
      </c>
      <c r="H4" s="196">
        <v>204.20249700000002</v>
      </c>
      <c r="I4" s="196">
        <v>217.43019900000002</v>
      </c>
      <c r="J4" s="196">
        <v>161.81421700000007</v>
      </c>
      <c r="K4" s="196">
        <v>113.44113599999997</v>
      </c>
      <c r="L4" s="196">
        <v>115.407369</v>
      </c>
      <c r="M4" s="196">
        <v>140.38033399999998</v>
      </c>
    </row>
    <row r="5" spans="1:26" ht="14.25" customHeight="1" x14ac:dyDescent="0.3">
      <c r="A5" s="197" t="s">
        <v>158</v>
      </c>
      <c r="B5" s="198">
        <f>SUM(B2:B4)</f>
        <v>647.14428099999998</v>
      </c>
      <c r="C5" s="198">
        <f t="shared" ref="C5:M5" si="0">SUM(C2:C4)</f>
        <v>622.38369699999998</v>
      </c>
      <c r="D5" s="198">
        <f t="shared" si="0"/>
        <v>602.54558499999996</v>
      </c>
      <c r="E5" s="198">
        <f t="shared" si="0"/>
        <v>662.67093499999999</v>
      </c>
      <c r="F5" s="198">
        <f t="shared" si="0"/>
        <v>534.23997600000007</v>
      </c>
      <c r="G5" s="198">
        <f t="shared" si="0"/>
        <v>581.87367900000004</v>
      </c>
      <c r="H5" s="198">
        <f t="shared" si="0"/>
        <v>659.26448500000004</v>
      </c>
      <c r="I5" s="198">
        <f t="shared" si="0"/>
        <v>682.90148799999997</v>
      </c>
      <c r="J5" s="198">
        <f t="shared" si="0"/>
        <v>720.86889900000017</v>
      </c>
      <c r="K5" s="198">
        <f t="shared" si="0"/>
        <v>576.48916600000007</v>
      </c>
      <c r="L5" s="198">
        <f t="shared" si="0"/>
        <v>585.87949800000001</v>
      </c>
      <c r="M5" s="198">
        <f t="shared" si="0"/>
        <v>582.67194399999994</v>
      </c>
    </row>
    <row r="6" spans="1:26" ht="14.25" customHeight="1" x14ac:dyDescent="0.3">
      <c r="A6" s="199" t="s">
        <v>159</v>
      </c>
    </row>
    <row r="7" spans="1:26" ht="14.25" customHeight="1" x14ac:dyDescent="0.3"/>
    <row r="8" spans="1:26" ht="14.25" customHeight="1" x14ac:dyDescent="0.3"/>
    <row r="9" spans="1:26" ht="14.25" customHeight="1" x14ac:dyDescent="0.3"/>
    <row r="10" spans="1:26" ht="14.25" customHeight="1" x14ac:dyDescent="0.3"/>
    <row r="11" spans="1:26" ht="14.25" customHeight="1" x14ac:dyDescent="0.3"/>
    <row r="12" spans="1:26" ht="14.25" customHeight="1" x14ac:dyDescent="0.3"/>
    <row r="13" spans="1:26" ht="14.25" customHeight="1" x14ac:dyDescent="0.3"/>
    <row r="14" spans="1:26" ht="14.25" customHeight="1" x14ac:dyDescent="0.3"/>
    <row r="15" spans="1:26" ht="14.25" customHeight="1" x14ac:dyDescent="0.3"/>
    <row r="16" spans="1:26"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1"/>
  </sheetPr>
  <dimension ref="A1:Z1000"/>
  <sheetViews>
    <sheetView workbookViewId="0">
      <selection activeCell="F33" sqref="F33"/>
    </sheetView>
  </sheetViews>
  <sheetFormatPr defaultColWidth="14.44140625" defaultRowHeight="15" customHeight="1" x14ac:dyDescent="0.3"/>
  <cols>
    <col min="1" max="1" width="52" customWidth="1"/>
    <col min="2" max="13" width="15.33203125" customWidth="1"/>
    <col min="14" max="26" width="8.6640625" customWidth="1"/>
  </cols>
  <sheetData>
    <row r="1" spans="1:26" ht="14.25" customHeight="1" x14ac:dyDescent="0.3">
      <c r="A1" s="5" t="s">
        <v>157</v>
      </c>
      <c r="B1" s="22" t="s">
        <v>25</v>
      </c>
      <c r="C1" s="22" t="s">
        <v>26</v>
      </c>
      <c r="D1" s="22" t="s">
        <v>28</v>
      </c>
      <c r="E1" s="22" t="s">
        <v>29</v>
      </c>
      <c r="F1" s="22" t="s">
        <v>30</v>
      </c>
      <c r="G1" s="22" t="s">
        <v>31</v>
      </c>
      <c r="H1" s="22" t="s">
        <v>32</v>
      </c>
      <c r="I1" s="22" t="s">
        <v>33</v>
      </c>
      <c r="J1" s="22" t="s">
        <v>34</v>
      </c>
      <c r="K1" s="22" t="s">
        <v>35</v>
      </c>
      <c r="L1" s="22" t="s">
        <v>36</v>
      </c>
      <c r="M1" s="22" t="s">
        <v>37</v>
      </c>
      <c r="N1" s="7"/>
      <c r="O1" s="7"/>
      <c r="P1" s="7"/>
      <c r="Q1" s="7"/>
      <c r="R1" s="7"/>
      <c r="S1" s="7"/>
      <c r="T1" s="7"/>
      <c r="U1" s="7"/>
      <c r="V1" s="7"/>
      <c r="W1" s="7"/>
      <c r="X1" s="7"/>
      <c r="Y1" s="7"/>
      <c r="Z1" s="7"/>
    </row>
    <row r="2" spans="1:26" ht="14.25" customHeight="1" x14ac:dyDescent="0.3">
      <c r="A2" s="191" t="s">
        <v>39</v>
      </c>
      <c r="B2" s="200">
        <v>171.933291</v>
      </c>
      <c r="C2" s="201">
        <v>185.44394299999999</v>
      </c>
      <c r="D2" s="201">
        <v>186.77365699999999</v>
      </c>
      <c r="E2" s="201">
        <v>190.54109299999999</v>
      </c>
      <c r="F2" s="201">
        <v>95.096062000000003</v>
      </c>
      <c r="G2" s="201">
        <v>184.30685299999999</v>
      </c>
      <c r="H2" s="201">
        <v>181.90143900000001</v>
      </c>
      <c r="I2" s="201">
        <v>149.58676500000001</v>
      </c>
      <c r="J2" s="201">
        <v>181.40367599999999</v>
      </c>
      <c r="K2" s="201">
        <v>171.057864</v>
      </c>
      <c r="L2" s="201">
        <v>165.28699900000001</v>
      </c>
      <c r="M2" s="201">
        <v>149.50871699999999</v>
      </c>
    </row>
    <row r="3" spans="1:26" ht="14.25" customHeight="1" x14ac:dyDescent="0.3">
      <c r="A3" s="191" t="s">
        <v>58</v>
      </c>
      <c r="B3" s="200">
        <v>211.968999</v>
      </c>
      <c r="C3" s="200">
        <v>224.199051</v>
      </c>
      <c r="D3" s="200">
        <v>220.53646699999999</v>
      </c>
      <c r="E3" s="200">
        <v>306.76027599999998</v>
      </c>
      <c r="F3" s="200">
        <v>260.052864</v>
      </c>
      <c r="G3" s="200">
        <v>240.21016</v>
      </c>
      <c r="H3" s="200">
        <v>258.160549</v>
      </c>
      <c r="I3" s="200">
        <v>310.884524</v>
      </c>
      <c r="J3" s="200">
        <v>347.651006</v>
      </c>
      <c r="K3" s="200">
        <v>271.99016599999999</v>
      </c>
      <c r="L3" s="200">
        <v>301.18512999999996</v>
      </c>
      <c r="M3" s="200">
        <v>299.782893</v>
      </c>
    </row>
    <row r="4" spans="1:26" ht="14.25" customHeight="1" x14ac:dyDescent="0.3">
      <c r="A4" s="191" t="s">
        <v>84</v>
      </c>
      <c r="B4" s="202">
        <v>234.24199100000001</v>
      </c>
      <c r="C4" s="203">
        <v>203.740703</v>
      </c>
      <c r="D4" s="203">
        <v>192.23546099999999</v>
      </c>
      <c r="E4" s="203">
        <v>176.36956599999999</v>
      </c>
      <c r="F4" s="203">
        <v>206.09105</v>
      </c>
      <c r="G4" s="203">
        <v>141.32156660000001</v>
      </c>
      <c r="H4" s="203">
        <v>214.20249699999999</v>
      </c>
      <c r="I4" s="203">
        <v>211.43019899999999</v>
      </c>
      <c r="J4" s="203">
        <v>141.81421700000001</v>
      </c>
      <c r="K4" s="203">
        <v>118.441136</v>
      </c>
      <c r="L4" s="203">
        <v>116.407369</v>
      </c>
      <c r="M4" s="203">
        <v>140.38033399999998</v>
      </c>
    </row>
    <row r="5" spans="1:26" ht="14.25" customHeight="1" x14ac:dyDescent="0.3">
      <c r="A5" s="197" t="s">
        <v>158</v>
      </c>
      <c r="B5" s="204">
        <v>618.14428099999998</v>
      </c>
      <c r="C5" s="204">
        <v>613.38369699999998</v>
      </c>
      <c r="D5" s="204">
        <v>599.54558499999996</v>
      </c>
      <c r="E5" s="204">
        <v>673.67093499999999</v>
      </c>
      <c r="F5" s="204">
        <v>561.23997600000007</v>
      </c>
      <c r="G5" s="204">
        <v>565.8385796</v>
      </c>
      <c r="H5" s="204">
        <v>654.26448500000004</v>
      </c>
      <c r="I5" s="204">
        <v>671.90148799999997</v>
      </c>
      <c r="J5" s="204">
        <v>670.86889899999994</v>
      </c>
      <c r="K5" s="204">
        <v>561.48916599999995</v>
      </c>
      <c r="L5" s="204">
        <v>582.87949800000001</v>
      </c>
      <c r="M5" s="204">
        <v>589.67194399999994</v>
      </c>
    </row>
    <row r="6" spans="1:26" ht="14.25" customHeight="1" x14ac:dyDescent="0.3">
      <c r="A6" s="199" t="s">
        <v>159</v>
      </c>
    </row>
    <row r="7" spans="1:26" ht="14.25" customHeight="1" x14ac:dyDescent="0.3"/>
    <row r="8" spans="1:26" ht="14.25" customHeight="1" x14ac:dyDescent="0.3"/>
    <row r="9" spans="1:26" ht="14.25" customHeight="1" x14ac:dyDescent="0.3"/>
    <row r="10" spans="1:26" ht="14.25" customHeight="1" x14ac:dyDescent="0.3"/>
    <row r="11" spans="1:26" ht="14.25" customHeight="1" x14ac:dyDescent="0.3"/>
    <row r="12" spans="1:26" ht="14.25" customHeight="1" x14ac:dyDescent="0.3"/>
    <row r="13" spans="1:26" ht="14.25" customHeight="1" x14ac:dyDescent="0.3"/>
    <row r="14" spans="1:26" ht="14.25" customHeight="1" x14ac:dyDescent="0.3"/>
    <row r="15" spans="1:26" ht="14.25" customHeight="1" x14ac:dyDescent="0.3"/>
    <row r="16" spans="1:26"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 ME BEFORE STARTING</vt:lpstr>
      <vt:lpstr>Definitions</vt:lpstr>
      <vt:lpstr>CC Actuals</vt:lpstr>
      <vt:lpstr>Financial ACTUALS</vt:lpstr>
      <vt:lpstr>Variance Analysis</vt:lpstr>
      <vt:lpstr>Cost to Produce</vt:lpstr>
      <vt:lpstr>EBIT</vt:lpstr>
      <vt:lpstr>Financial BUDGET</vt:lpstr>
      <vt:lpstr>CC BUDGET</vt:lpstr>
      <vt:lpstr>Water Production Actuals</vt:lpstr>
      <vt:lpstr>Water Production Budget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H</dc:creator>
  <cp:lastModifiedBy>lokesh mamidisetti</cp:lastModifiedBy>
  <dcterms:created xsi:type="dcterms:W3CDTF">2019-05-26T11:59:56Z</dcterms:created>
  <dcterms:modified xsi:type="dcterms:W3CDTF">2020-06-09T07:49:38Z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c7b3fc-4128-41ae-86b4-e4b1b1ae5e15_Enabled">
    <vt:lpwstr>True</vt:lpwstr>
  </property>
  <property fmtid="{D5CDD505-2E9C-101B-9397-08002B2CF9AE}" pid="3" name="MSIP_Label_97c7b3fc-4128-41ae-86b4-e4b1b1ae5e15_SiteId">
    <vt:lpwstr>97160e56-eb00-44fe-b31d-0d6d351c636d</vt:lpwstr>
  </property>
  <property fmtid="{D5CDD505-2E9C-101B-9397-08002B2CF9AE}" pid="4" name="MSIP_Label_97c7b3fc-4128-41ae-86b4-e4b1b1ae5e15_Owner">
    <vt:lpwstr>Chris.Hui@origin.com.au</vt:lpwstr>
  </property>
  <property fmtid="{D5CDD505-2E9C-101B-9397-08002B2CF9AE}" pid="5" name="MSIP_Label_97c7b3fc-4128-41ae-86b4-e4b1b1ae5e15_SetDate">
    <vt:lpwstr>2019-09-14T08:39:43.2195742Z</vt:lpwstr>
  </property>
  <property fmtid="{D5CDD505-2E9C-101B-9397-08002B2CF9AE}" pid="6" name="MSIP_Label_97c7b3fc-4128-41ae-86b4-e4b1b1ae5e15_Name">
    <vt:lpwstr>General</vt:lpwstr>
  </property>
  <property fmtid="{D5CDD505-2E9C-101B-9397-08002B2CF9AE}" pid="7" name="MSIP_Label_97c7b3fc-4128-41ae-86b4-e4b1b1ae5e15_Application">
    <vt:lpwstr>Microsoft Azure Information Protection</vt:lpwstr>
  </property>
  <property fmtid="{D5CDD505-2E9C-101B-9397-08002B2CF9AE}" pid="8" name="MSIP_Label_97c7b3fc-4128-41ae-86b4-e4b1b1ae5e15_ActionId">
    <vt:lpwstr>459f6ffd-e1cd-453a-979a-da48b16233cc</vt:lpwstr>
  </property>
  <property fmtid="{D5CDD505-2E9C-101B-9397-08002B2CF9AE}" pid="9" name="MSIP_Label_97c7b3fc-4128-41ae-86b4-e4b1b1ae5e15_Extended_MSFT_Method">
    <vt:lpwstr>Automatic</vt:lpwstr>
  </property>
  <property fmtid="{D5CDD505-2E9C-101B-9397-08002B2CF9AE}" pid="10" name="Sensitivity">
    <vt:lpwstr>General</vt:lpwstr>
  </property>
  <property fmtid="{D5CDD505-2E9C-101B-9397-08002B2CF9AE}" pid="11" name="WorkbookGuid">
    <vt:lpwstr>a68de85e-a00f-47d8-9be7-0e1d5005a099</vt:lpwstr>
  </property>
</Properties>
</file>