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tu\Downloads\"/>
    </mc:Choice>
  </mc:AlternateContent>
  <xr:revisionPtr revIDLastSave="0" documentId="13_ncr:1_{A982D0CE-BA24-4460-A04F-EA9C076E806A}" xr6:coauthVersionLast="43" xr6:coauthVersionMax="43" xr10:uidLastSave="{00000000-0000-0000-0000-000000000000}"/>
  <bookViews>
    <workbookView xWindow="-96" yWindow="-96" windowWidth="22290" windowHeight="13152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0" i="1" l="1"/>
  <c r="H90" i="1"/>
  <c r="H89" i="1"/>
  <c r="I89" i="1" s="1"/>
  <c r="H88" i="1"/>
  <c r="I88" i="1" s="1"/>
  <c r="H87" i="1"/>
  <c r="I87" i="1" s="1"/>
  <c r="I86" i="1"/>
  <c r="H86" i="1"/>
  <c r="H85" i="1"/>
  <c r="I85" i="1" s="1"/>
  <c r="H84" i="1"/>
  <c r="I84" i="1" s="1"/>
  <c r="H83" i="1"/>
  <c r="I83" i="1" s="1"/>
  <c r="I82" i="1"/>
  <c r="H82" i="1"/>
  <c r="H81" i="1"/>
  <c r="I81" i="1" s="1"/>
  <c r="H80" i="1"/>
  <c r="I80" i="1" s="1"/>
  <c r="H79" i="1"/>
  <c r="I79" i="1" s="1"/>
  <c r="I78" i="1"/>
  <c r="H78" i="1"/>
  <c r="I77" i="1"/>
  <c r="I76" i="1"/>
  <c r="H76" i="1"/>
  <c r="H75" i="1"/>
  <c r="I75" i="1" s="1"/>
  <c r="H74" i="1"/>
  <c r="I74" i="1" s="1"/>
  <c r="H73" i="1"/>
  <c r="I73" i="1" s="1"/>
  <c r="I72" i="1"/>
  <c r="H72" i="1"/>
  <c r="H71" i="1"/>
  <c r="I71" i="1" s="1"/>
  <c r="H70" i="1"/>
  <c r="I70" i="1" s="1"/>
  <c r="H69" i="1"/>
  <c r="I69" i="1" s="1"/>
  <c r="I68" i="1"/>
  <c r="H68" i="1"/>
  <c r="I67" i="1"/>
  <c r="H66" i="1"/>
  <c r="I66" i="1" s="1"/>
  <c r="I65" i="1"/>
  <c r="H65" i="1"/>
  <c r="H64" i="1"/>
  <c r="I64" i="1" s="1"/>
  <c r="H63" i="1"/>
  <c r="I63" i="1" s="1"/>
  <c r="I62" i="1"/>
  <c r="I61" i="1"/>
  <c r="I60" i="1"/>
  <c r="I59" i="1"/>
  <c r="I58" i="1"/>
  <c r="I57" i="1"/>
  <c r="H56" i="1"/>
  <c r="I56" i="1" s="1"/>
  <c r="H55" i="1"/>
  <c r="I55" i="1" s="1"/>
  <c r="I54" i="1"/>
  <c r="H54" i="1"/>
  <c r="H53" i="1"/>
  <c r="I53" i="1" s="1"/>
  <c r="H52" i="1"/>
  <c r="I52" i="1" s="1"/>
  <c r="H51" i="1"/>
  <c r="I51" i="1" s="1"/>
  <c r="I50" i="1"/>
  <c r="H50" i="1"/>
  <c r="H49" i="1"/>
  <c r="I49" i="1" s="1"/>
  <c r="I48" i="1"/>
  <c r="I47" i="1"/>
  <c r="I46" i="1"/>
  <c r="I45" i="1"/>
  <c r="I44" i="1"/>
  <c r="H44" i="1"/>
  <c r="H43" i="1"/>
  <c r="I43" i="1" s="1"/>
  <c r="I42" i="1"/>
  <c r="H42" i="1"/>
  <c r="H41" i="1"/>
  <c r="I41" i="1" s="1"/>
  <c r="I40" i="1"/>
  <c r="H40" i="1"/>
  <c r="I39" i="1"/>
  <c r="I38" i="1"/>
  <c r="I37" i="1"/>
  <c r="I36" i="1"/>
  <c r="I35" i="1"/>
  <c r="I34" i="1"/>
  <c r="I33" i="1"/>
  <c r="I32" i="1"/>
  <c r="H31" i="1"/>
  <c r="I31" i="1" s="1"/>
  <c r="I30" i="1"/>
  <c r="H30" i="1"/>
  <c r="H29" i="1"/>
  <c r="I29" i="1" s="1"/>
  <c r="I28" i="1"/>
  <c r="H28" i="1"/>
  <c r="H27" i="1"/>
  <c r="I27" i="1" s="1"/>
  <c r="I26" i="1"/>
  <c r="H26" i="1"/>
  <c r="H25" i="1"/>
  <c r="I25" i="1" s="1"/>
  <c r="I24" i="1"/>
  <c r="H24" i="1"/>
  <c r="H23" i="1"/>
  <c r="I23" i="1" s="1"/>
  <c r="I22" i="1"/>
  <c r="H22" i="1"/>
  <c r="H21" i="1"/>
  <c r="I21" i="1" s="1"/>
  <c r="I20" i="1"/>
  <c r="H20" i="1"/>
  <c r="H19" i="1"/>
  <c r="I19" i="1" s="1"/>
  <c r="I18" i="1"/>
  <c r="H18" i="1"/>
  <c r="H17" i="1"/>
  <c r="I17" i="1" s="1"/>
  <c r="I16" i="1"/>
  <c r="H16" i="1"/>
  <c r="H15" i="1"/>
  <c r="I15" i="1" s="1"/>
  <c r="I14" i="1"/>
  <c r="H14" i="1"/>
  <c r="H13" i="1"/>
  <c r="I13" i="1" s="1"/>
  <c r="I12" i="1"/>
  <c r="I11" i="1"/>
  <c r="I10" i="1"/>
  <c r="I9" i="1"/>
  <c r="I8" i="1"/>
  <c r="I7" i="1"/>
  <c r="H6" i="1"/>
  <c r="I6" i="1" s="1"/>
  <c r="I5" i="1"/>
  <c r="I4" i="1"/>
  <c r="I3" i="1"/>
  <c r="I2" i="1"/>
</calcChain>
</file>

<file path=xl/sharedStrings.xml><?xml version="1.0" encoding="utf-8"?>
<sst xmlns="http://schemas.openxmlformats.org/spreadsheetml/2006/main" count="546" uniqueCount="261">
  <si>
    <t>Dataset of the effects of elevated CO2 on carotenoid levels in plants</t>
  </si>
  <si>
    <t>This dataset is a supporting material for the following article:</t>
  </si>
  <si>
    <t>Loladze I, Nolan JM, Ziska LH, Knobbe AR (2019) Rising atmospheric CO2 lowers concentrations of plant carotenoids essential to human health: Meta-analysis, Molecular Nutrition and Food Research (accepted)</t>
  </si>
  <si>
    <t>species</t>
  </si>
  <si>
    <t>Each raw in the dataset (except the title raw) provides:</t>
  </si>
  <si>
    <t xml:space="preserve">plant species name, common name, plant tissue, the type of experimental facility (e.g. greenhouse, FACE), </t>
  </si>
  <si>
    <t xml:space="preserve">ambient and elevated CO2 levels, number of observations, relative change in carotenoid levels, </t>
  </si>
  <si>
    <t>the log ratio of the relative change, reference to the original experimental study from which the data were extracted, and notes.</t>
  </si>
  <si>
    <t>For any questions about the dataset, please, email Irakli Loladze at loladze@asu.edu</t>
  </si>
  <si>
    <t>common name</t>
  </si>
  <si>
    <t>tissue</t>
  </si>
  <si>
    <t>experiment</t>
  </si>
  <si>
    <t>aco2</t>
  </si>
  <si>
    <t>eco2</t>
  </si>
  <si>
    <t>n</t>
  </si>
  <si>
    <t>E/A-1</t>
  </si>
  <si>
    <t>ln_r</t>
  </si>
  <si>
    <t>study</t>
  </si>
  <si>
    <t>notes</t>
  </si>
  <si>
    <r>
      <rPr>
        <i/>
        <sz val="10"/>
        <rFont val="Arial"/>
      </rPr>
      <t>Apera spica-venti</t>
    </r>
    <r>
      <rPr>
        <sz val="10"/>
        <color rgb="FF000000"/>
        <rFont val="Arial"/>
      </rPr>
      <t xml:space="preserve">  L.</t>
    </r>
  </si>
  <si>
    <t>windgrass</t>
  </si>
  <si>
    <t>leaves</t>
  </si>
  <si>
    <t>chamber</t>
  </si>
  <si>
    <t>Sakalauskienė et al 2013</t>
  </si>
  <si>
    <t>30N</t>
  </si>
  <si>
    <r>
      <rPr>
        <i/>
        <sz val="10"/>
        <rFont val="Arial"/>
      </rPr>
      <t>Apera spica-venti</t>
    </r>
    <r>
      <rPr>
        <sz val="10"/>
        <color rgb="FF000000"/>
        <rFont val="Arial"/>
      </rPr>
      <t xml:space="preserve">  L.</t>
    </r>
  </si>
  <si>
    <t>21N</t>
  </si>
  <si>
    <r>
      <rPr>
        <i/>
        <sz val="10"/>
        <rFont val="Arial"/>
      </rPr>
      <t>Apera spica-venti</t>
    </r>
    <r>
      <rPr>
        <sz val="10"/>
        <color rgb="FF000000"/>
        <rFont val="Arial"/>
      </rPr>
      <t xml:space="preserve">  L.</t>
    </r>
  </si>
  <si>
    <t>21D</t>
  </si>
  <si>
    <r>
      <rPr>
        <i/>
        <sz val="10"/>
        <rFont val="Arial"/>
      </rPr>
      <t>Apera spica-venti</t>
    </r>
    <r>
      <rPr>
        <sz val="10"/>
        <color rgb="FF000000"/>
        <rFont val="Arial"/>
      </rPr>
      <t xml:space="preserve">  L.</t>
    </r>
  </si>
  <si>
    <t>30D</t>
  </si>
  <si>
    <r>
      <rPr>
        <i/>
        <sz val="10"/>
        <rFont val="Arial"/>
      </rPr>
      <t>Arabidopsis thaliana</t>
    </r>
    <r>
      <rPr>
        <sz val="10"/>
        <color rgb="FF000000"/>
        <rFont val="Arial"/>
      </rPr>
      <t xml:space="preserve"> (L.) Henyh.</t>
    </r>
  </si>
  <si>
    <t>thale cress</t>
  </si>
  <si>
    <t>shoots</t>
  </si>
  <si>
    <t>Kooij et al 1999</t>
  </si>
  <si>
    <r>
      <rPr>
        <i/>
        <sz val="10"/>
        <rFont val="Arial"/>
      </rPr>
      <t>Beta vulgaris</t>
    </r>
    <r>
      <rPr>
        <sz val="10"/>
        <color rgb="FF000000"/>
        <rFont val="Arial"/>
      </rPr>
      <t xml:space="preserve"> L. var Allgreen</t>
    </r>
  </si>
  <si>
    <t>palak</t>
  </si>
  <si>
    <t>OTC</t>
  </si>
  <si>
    <t>Kumari et al 2013</t>
  </si>
  <si>
    <t>AO3</t>
  </si>
  <si>
    <r>
      <rPr>
        <i/>
        <sz val="10"/>
        <rFont val="Arial"/>
      </rPr>
      <t>Beta vulgaris</t>
    </r>
    <r>
      <rPr>
        <sz val="10"/>
        <color rgb="FF000000"/>
        <rFont val="Arial"/>
      </rPr>
      <t xml:space="preserve"> L. var Allgreen</t>
    </r>
  </si>
  <si>
    <t>EO3</t>
  </si>
  <si>
    <r>
      <rPr>
        <i/>
        <sz val="10"/>
        <rFont val="Arial"/>
      </rPr>
      <t>Brassica napus</t>
    </r>
    <r>
      <rPr>
        <sz val="10"/>
        <color rgb="FF000000"/>
        <rFont val="Arial"/>
      </rPr>
      <t xml:space="preserve"> cv. 45H72</t>
    </r>
  </si>
  <si>
    <t>canola</t>
  </si>
  <si>
    <t>Qaderi et al 2006</t>
  </si>
  <si>
    <t>WW, AT</t>
  </si>
  <si>
    <r>
      <rPr>
        <i/>
        <sz val="10"/>
        <rFont val="Arial"/>
      </rPr>
      <t>Brassica napus</t>
    </r>
    <r>
      <rPr>
        <sz val="10"/>
        <color rgb="FF000000"/>
        <rFont val="Arial"/>
      </rPr>
      <t xml:space="preserve"> cv. 45H72</t>
    </r>
  </si>
  <si>
    <t>DS, ET</t>
  </si>
  <si>
    <r>
      <rPr>
        <i/>
        <sz val="10"/>
        <rFont val="Arial"/>
      </rPr>
      <t>Brassica napus</t>
    </r>
    <r>
      <rPr>
        <sz val="10"/>
        <color rgb="FF000000"/>
        <rFont val="Arial"/>
      </rPr>
      <t xml:space="preserve"> cv. 45H72</t>
    </r>
  </si>
  <si>
    <t>DS, AT</t>
  </si>
  <si>
    <r>
      <rPr>
        <i/>
        <sz val="10"/>
        <rFont val="Arial"/>
      </rPr>
      <t>Brassica napus</t>
    </r>
    <r>
      <rPr>
        <sz val="10"/>
        <color rgb="FF000000"/>
        <rFont val="Arial"/>
      </rPr>
      <t xml:space="preserve"> cv. 45H72</t>
    </r>
  </si>
  <si>
    <t>WW, ET</t>
  </si>
  <si>
    <r>
      <rPr>
        <i/>
        <sz val="10"/>
        <rFont val="Arial"/>
      </rPr>
      <t>Catharanthus roseus</t>
    </r>
    <r>
      <rPr>
        <sz val="10"/>
        <color rgb="FF000000"/>
        <rFont val="Arial"/>
      </rPr>
      <t xml:space="preserve"> L</t>
    </r>
  </si>
  <si>
    <t>periwinkle</t>
  </si>
  <si>
    <t>Singh &amp; Agrawal 2015</t>
  </si>
  <si>
    <t>WSN (no N)</t>
  </si>
  <si>
    <r>
      <rPr>
        <i/>
        <sz val="10"/>
        <rFont val="Arial"/>
      </rPr>
      <t>Catharanthus roseus</t>
    </r>
    <r>
      <rPr>
        <sz val="10"/>
        <color rgb="FF000000"/>
        <rFont val="Arial"/>
      </rPr>
      <t xml:space="preserve"> L</t>
    </r>
  </si>
  <si>
    <t>RN (50kgN/ha)</t>
  </si>
  <si>
    <r>
      <rPr>
        <i/>
        <sz val="10"/>
        <rFont val="Arial"/>
      </rPr>
      <t>Catharanthus roseus</t>
    </r>
    <r>
      <rPr>
        <sz val="10"/>
        <color rgb="FF000000"/>
        <rFont val="Arial"/>
      </rPr>
      <t xml:space="preserve"> L</t>
    </r>
  </si>
  <si>
    <t>DRN (100kgN/ha)</t>
  </si>
  <si>
    <t>Citrus aurantium</t>
  </si>
  <si>
    <t>sour orange</t>
  </si>
  <si>
    <t>Schwanz et al 1996</t>
  </si>
  <si>
    <t>average of values in shade and sun</t>
  </si>
  <si>
    <t>Eucalyptus macrorhyncha</t>
  </si>
  <si>
    <t>eucalyptus</t>
  </si>
  <si>
    <t>Roden &amp; Ball 1996</t>
  </si>
  <si>
    <t>water withheld</t>
  </si>
  <si>
    <t>well watered</t>
  </si>
  <si>
    <t>Eucalyptus rossii</t>
  </si>
  <si>
    <r>
      <rPr>
        <i/>
        <sz val="10"/>
        <rFont val="Arial"/>
      </rPr>
      <t>Fagus sylvatica</t>
    </r>
    <r>
      <rPr>
        <sz val="10"/>
        <color rgb="FF000000"/>
        <rFont val="Arial"/>
      </rPr>
      <t xml:space="preserve"> L. </t>
    </r>
  </si>
  <si>
    <t>beech</t>
  </si>
  <si>
    <t>Polle et al 1997</t>
  </si>
  <si>
    <t>medium nutrient</t>
  </si>
  <si>
    <r>
      <rPr>
        <i/>
        <sz val="10"/>
        <rFont val="Arial"/>
      </rPr>
      <t>Fagus sylvatica</t>
    </r>
    <r>
      <rPr>
        <sz val="10"/>
        <color rgb="FF000000"/>
        <rFont val="Arial"/>
      </rPr>
      <t xml:space="preserve"> L. </t>
    </r>
  </si>
  <si>
    <t>high nutrient</t>
  </si>
  <si>
    <r>
      <rPr>
        <i/>
        <sz val="10"/>
        <rFont val="Arial"/>
      </rPr>
      <t>Fagus sylvatica</t>
    </r>
    <r>
      <rPr>
        <sz val="10"/>
        <color rgb="FF000000"/>
        <rFont val="Arial"/>
      </rPr>
      <t xml:space="preserve"> L. </t>
    </r>
  </si>
  <si>
    <t>low nutrient</t>
  </si>
  <si>
    <r>
      <rPr>
        <i/>
        <sz val="10"/>
        <rFont val="Arial"/>
      </rPr>
      <t>Glycine max</t>
    </r>
    <r>
      <rPr>
        <sz val="10"/>
        <color rgb="FF000000"/>
        <rFont val="Arial"/>
      </rPr>
      <t xml:space="preserve"> (L.) Merr. Zhonghuang 13</t>
    </r>
  </si>
  <si>
    <t>soybean</t>
  </si>
  <si>
    <t>FACE</t>
  </si>
  <si>
    <t>Hao et al 2012</t>
  </si>
  <si>
    <t>Z13, R3</t>
  </si>
  <si>
    <r>
      <rPr>
        <i/>
        <sz val="10"/>
        <rFont val="Arial"/>
      </rPr>
      <t>Glycine max</t>
    </r>
    <r>
      <rPr>
        <sz val="10"/>
        <color rgb="FF000000"/>
        <rFont val="Arial"/>
      </rPr>
      <t xml:space="preserve"> (L.) Merr. Zhonghuang 35</t>
    </r>
  </si>
  <si>
    <t>Z35, R3</t>
  </si>
  <si>
    <r>
      <rPr>
        <i/>
        <sz val="10"/>
        <rFont val="Arial"/>
      </rPr>
      <t xml:space="preserve">Glycine max </t>
    </r>
    <r>
      <rPr>
        <sz val="10"/>
        <color rgb="FF000000"/>
        <rFont val="Arial"/>
      </rPr>
      <t>(L.) Merr., genotype R</t>
    </r>
  </si>
  <si>
    <t>Mishra et al 2008</t>
  </si>
  <si>
    <t>heat stressed</t>
  </si>
  <si>
    <r>
      <rPr>
        <i/>
        <sz val="10"/>
        <rFont val="Arial"/>
      </rPr>
      <t xml:space="preserve">Glycine max </t>
    </r>
    <r>
      <rPr>
        <sz val="10"/>
        <color rgb="FF000000"/>
        <rFont val="Arial"/>
      </rPr>
      <t>(L.) Merr., genotype R</t>
    </r>
  </si>
  <si>
    <t>heat stressed + eO3</t>
  </si>
  <si>
    <r>
      <rPr>
        <i/>
        <sz val="10"/>
        <rFont val="Arial"/>
      </rPr>
      <t xml:space="preserve">Glycine max </t>
    </r>
    <r>
      <rPr>
        <sz val="10"/>
        <color rgb="FF000000"/>
        <rFont val="Arial"/>
      </rPr>
      <t>(L.) Merr., genotype R</t>
    </r>
  </si>
  <si>
    <t>control + eO3</t>
  </si>
  <si>
    <r>
      <rPr>
        <i/>
        <sz val="10"/>
        <rFont val="Arial"/>
      </rPr>
      <t xml:space="preserve">Glycine max </t>
    </r>
    <r>
      <rPr>
        <sz val="10"/>
        <color rgb="FF000000"/>
        <rFont val="Arial"/>
      </rPr>
      <t>(L.) Merr., genotype R</t>
    </r>
  </si>
  <si>
    <t>control</t>
  </si>
  <si>
    <r>
      <rPr>
        <i/>
        <sz val="10"/>
        <rFont val="Arial"/>
      </rPr>
      <t>Glycine max</t>
    </r>
    <r>
      <rPr>
        <sz val="10"/>
        <color rgb="FF000000"/>
        <rFont val="Arial"/>
      </rPr>
      <t xml:space="preserve"> (L.) Merr., genotype R</t>
    </r>
  </si>
  <si>
    <t>Pritchard et al 2000</t>
  </si>
  <si>
    <r>
      <rPr>
        <i/>
        <sz val="10"/>
        <rFont val="Arial"/>
      </rPr>
      <t xml:space="preserve">Glycine max </t>
    </r>
    <r>
      <rPr>
        <sz val="10"/>
        <color rgb="FF000000"/>
        <rFont val="Arial"/>
      </rPr>
      <t>(L.) Merr., genotype S</t>
    </r>
  </si>
  <si>
    <t>Gossypium hirsutum</t>
  </si>
  <si>
    <t>cotton</t>
  </si>
  <si>
    <t>chambers</t>
  </si>
  <si>
    <t>Kakani et al 2004</t>
  </si>
  <si>
    <t>U7.7</t>
  </si>
  <si>
    <t>U0</t>
  </si>
  <si>
    <t>U15.1</t>
  </si>
  <si>
    <r>
      <rPr>
        <i/>
        <sz val="10"/>
        <rFont val="Arial"/>
      </rPr>
      <t>Gossypium hirsutum</t>
    </r>
    <r>
      <rPr>
        <sz val="10"/>
        <color rgb="FF000000"/>
        <rFont val="Arial"/>
      </rPr>
      <t xml:space="preserve"> L.</t>
    </r>
  </si>
  <si>
    <t>Zhao et al 2003</t>
  </si>
  <si>
    <r>
      <rPr>
        <i/>
        <sz val="10"/>
        <rFont val="Arial"/>
      </rPr>
      <t>Gossypium hirsutum</t>
    </r>
    <r>
      <rPr>
        <sz val="10"/>
        <color rgb="FF000000"/>
        <rFont val="Arial"/>
      </rPr>
      <t xml:space="preserve"> L.</t>
    </r>
  </si>
  <si>
    <r>
      <rPr>
        <i/>
        <sz val="10"/>
        <rFont val="Arial"/>
      </rPr>
      <t>Gossypium hirsutum</t>
    </r>
    <r>
      <rPr>
        <sz val="10"/>
        <color rgb="FF000000"/>
        <rFont val="Arial"/>
      </rPr>
      <t xml:space="preserve"> L.</t>
    </r>
  </si>
  <si>
    <t>Gynura bicolor DC. (Asteraceae)</t>
  </si>
  <si>
    <t>okinawan spinach</t>
  </si>
  <si>
    <t>closed env.</t>
  </si>
  <si>
    <t>Wang et al 2016</t>
  </si>
  <si>
    <t>SM</t>
  </si>
  <si>
    <t>Gynura bicolor DC. (Asteraceae)</t>
  </si>
  <si>
    <t>No SM</t>
  </si>
  <si>
    <r>
      <rPr>
        <i/>
        <sz val="10"/>
        <rFont val="Arial"/>
      </rPr>
      <t>Ipomoea batatas</t>
    </r>
    <r>
      <rPr>
        <sz val="10"/>
        <color rgb="FF000000"/>
        <rFont val="Arial"/>
      </rPr>
      <t xml:space="preserve"> 'Georgia Jet'</t>
    </r>
  </si>
  <si>
    <t>sweet potato</t>
  </si>
  <si>
    <t>tubers</t>
  </si>
  <si>
    <t>Lu et al 1986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</si>
  <si>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'Blonde of Paris Batavia'</t>
    </r>
  </si>
  <si>
    <t>green-leaf lettuce</t>
  </si>
  <si>
    <t>Perez-Lopez et al 2015</t>
  </si>
  <si>
    <t>no NaCl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</si>
  <si>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'Blonde of Paris Batavia'</t>
    </r>
  </si>
  <si>
    <t>200 NaCl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</si>
  <si>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'Oak Leaf'</t>
    </r>
  </si>
  <si>
    <t>red-leaf lettuce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</si>
  <si>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'Oak Leaf'</t>
    </r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</si>
  <si>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var. capitata BRM</t>
    </r>
  </si>
  <si>
    <t>lettuce</t>
  </si>
  <si>
    <t>greenhouse</t>
  </si>
  <si>
    <t>Baslam et al 2012</t>
  </si>
  <si>
    <t>Outer leaves, Batavia, NM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</si>
  <si>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var. capitata BRM</t>
    </r>
  </si>
  <si>
    <t>Outer leaves, Batavia, M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</si>
  <si>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var. capitata MV</t>
    </r>
  </si>
  <si>
    <t>Outer leaves, Maravialla, M</t>
  </si>
  <si>
    <r>
      <rPr>
        <i/>
        <sz val="10"/>
        <rFont val="Arial"/>
      </rPr>
      <t>Lactuca sativa</t>
    </r>
    <r>
      <rPr>
        <sz val="10"/>
        <color rgb="FF000000"/>
        <rFont val="Arial"/>
      </rPr>
      <t xml:space="preserve"> var. capitata MV</t>
    </r>
  </si>
  <si>
    <t>Outer leaves, Maravialla, NM</t>
  </si>
  <si>
    <t>Liriodendron tulipifera</t>
  </si>
  <si>
    <t>yellow poplar</t>
  </si>
  <si>
    <t>phytotron</t>
  </si>
  <si>
    <t>Je et al 2018</t>
  </si>
  <si>
    <t>FC50 (1/2 water)</t>
  </si>
  <si>
    <t>FC (water full capacity)</t>
  </si>
  <si>
    <r>
      <rPr>
        <i/>
        <sz val="10"/>
        <rFont val="Arial"/>
      </rPr>
      <t xml:space="preserve">Liriodendron tulipifera </t>
    </r>
    <r>
      <rPr>
        <sz val="10"/>
        <color rgb="FF000000"/>
        <rFont val="Arial"/>
      </rPr>
      <t>L.</t>
    </r>
  </si>
  <si>
    <t>yellow-poplar</t>
  </si>
  <si>
    <t>Wullschleger et al 1992</t>
  </si>
  <si>
    <t>Yellow Poplar, +300ppm</t>
  </si>
  <si>
    <r>
      <rPr>
        <i/>
        <sz val="10"/>
        <rFont val="Arial"/>
      </rPr>
      <t>Lycopersicon esculentum</t>
    </r>
    <r>
      <rPr>
        <sz val="10"/>
        <color rgb="FF000000"/>
        <rFont val="Arial"/>
      </rPr>
      <t xml:space="preserve"> Mill</t>
    </r>
  </si>
  <si>
    <t>tomato</t>
  </si>
  <si>
    <t>fruit</t>
  </si>
  <si>
    <t>Mamatha et al 2014</t>
  </si>
  <si>
    <r>
      <rPr>
        <i/>
        <sz val="10"/>
        <rFont val="Arial"/>
      </rPr>
      <t>Nicotiana tabacum</t>
    </r>
    <r>
      <rPr>
        <sz val="10"/>
        <color rgb="FF000000"/>
        <rFont val="Arial"/>
      </rPr>
      <t xml:space="preserve"> L. cv. Petit Havana SR1</t>
    </r>
  </si>
  <si>
    <t>tobaco</t>
  </si>
  <si>
    <t>Pospisilova et al 1991</t>
  </si>
  <si>
    <t>sum of beta-carotene, lutein, neoxanthin, Vi+An+Ze after 28 days</t>
  </si>
  <si>
    <t>Nothofagus fusca</t>
  </si>
  <si>
    <t>red beech</t>
  </si>
  <si>
    <t>Hogan et al 1997</t>
  </si>
  <si>
    <t>sum of all carotenoids</t>
  </si>
  <si>
    <r>
      <rPr>
        <i/>
        <sz val="10"/>
        <rFont val="Arial"/>
      </rPr>
      <t>Oryza sativa</t>
    </r>
    <r>
      <rPr>
        <sz val="10"/>
        <color rgb="FF000000"/>
        <rFont val="Arial"/>
      </rPr>
      <t xml:space="preserve"> L. cv. Ariete</t>
    </r>
  </si>
  <si>
    <t>rice</t>
  </si>
  <si>
    <t>Goufo et al 2014</t>
  </si>
  <si>
    <t>Year 2</t>
  </si>
  <si>
    <r>
      <rPr>
        <i/>
        <sz val="10"/>
        <rFont val="Arial"/>
      </rPr>
      <t>Oryza sativa</t>
    </r>
    <r>
      <rPr>
        <sz val="10"/>
        <color rgb="FF000000"/>
        <rFont val="Arial"/>
      </rPr>
      <t xml:space="preserve"> L. cv. Ariete</t>
    </r>
  </si>
  <si>
    <t>Year 1</t>
  </si>
  <si>
    <r>
      <rPr>
        <i/>
        <sz val="10"/>
        <rFont val="Arial"/>
      </rPr>
      <t>Oryza sativa</t>
    </r>
    <r>
      <rPr>
        <sz val="10"/>
        <color rgb="FF000000"/>
        <rFont val="Arial"/>
      </rPr>
      <t xml:space="preserve"> L. cv. Koshihikari</t>
    </r>
  </si>
  <si>
    <t>Chen et al 2014</t>
  </si>
  <si>
    <t>Koshihikari</t>
  </si>
  <si>
    <r>
      <rPr>
        <i/>
        <sz val="10"/>
        <rFont val="Arial"/>
      </rPr>
      <t>Oryza sativa</t>
    </r>
    <r>
      <rPr>
        <sz val="10"/>
        <color rgb="FF000000"/>
        <rFont val="Arial"/>
      </rPr>
      <t xml:space="preserve"> L. cv. Takanari</t>
    </r>
  </si>
  <si>
    <t>Takanari</t>
  </si>
  <si>
    <r>
      <rPr>
        <i/>
        <sz val="10"/>
        <rFont val="Arial"/>
      </rPr>
      <t>Picea abies</t>
    </r>
    <r>
      <rPr>
        <sz val="10"/>
        <color rgb="FF000000"/>
        <rFont val="Arial"/>
      </rPr>
      <t xml:space="preserve"> (L.) Karst.</t>
    </r>
  </si>
  <si>
    <t>spruce</t>
  </si>
  <si>
    <t>needles</t>
  </si>
  <si>
    <t>Polle et al 1993</t>
  </si>
  <si>
    <t>1988, EO3</t>
  </si>
  <si>
    <r>
      <rPr>
        <i/>
        <sz val="10"/>
        <rFont val="Arial"/>
      </rPr>
      <t>Picea abies</t>
    </r>
    <r>
      <rPr>
        <sz val="10"/>
        <color rgb="FF000000"/>
        <rFont val="Arial"/>
      </rPr>
      <t xml:space="preserve"> (L.) Karst.</t>
    </r>
  </si>
  <si>
    <t>1989, AO3</t>
  </si>
  <si>
    <r>
      <rPr>
        <i/>
        <sz val="10"/>
        <rFont val="Arial"/>
      </rPr>
      <t>Picea abies</t>
    </r>
    <r>
      <rPr>
        <sz val="10"/>
        <color rgb="FF000000"/>
        <rFont val="Arial"/>
      </rPr>
      <t xml:space="preserve"> (L.) Karst.</t>
    </r>
  </si>
  <si>
    <t>1989, EO3</t>
  </si>
  <si>
    <r>
      <rPr>
        <i/>
        <sz val="10"/>
        <rFont val="Arial"/>
      </rPr>
      <t>Picea abies</t>
    </r>
    <r>
      <rPr>
        <sz val="10"/>
        <color rgb="FF000000"/>
        <rFont val="Arial"/>
      </rPr>
      <t xml:space="preserve"> (L.) Karst.</t>
    </r>
  </si>
  <si>
    <t>1988, AO3</t>
  </si>
  <si>
    <r>
      <rPr>
        <i/>
        <sz val="10"/>
        <rFont val="Arial"/>
      </rPr>
      <t>Pinus pinaster</t>
    </r>
    <r>
      <rPr>
        <sz val="10"/>
        <color rgb="FF000000"/>
        <rFont val="Arial"/>
      </rPr>
      <t xml:space="preserve"> Ait, provenance Les Landes</t>
    </r>
  </si>
  <si>
    <t>pine</t>
  </si>
  <si>
    <t>phytochamber</t>
  </si>
  <si>
    <t>Schwanz &amp; Polle 2001</t>
  </si>
  <si>
    <t>average of multiple points over water potential in Fig.6.</t>
  </si>
  <si>
    <r>
      <rPr>
        <i/>
        <sz val="10"/>
        <rFont val="Arial"/>
      </rPr>
      <t xml:space="preserve">Pinus ponderosa </t>
    </r>
    <r>
      <rPr>
        <sz val="10"/>
        <color rgb="FF000000"/>
        <rFont val="Arial"/>
      </rPr>
      <t>Dougl. var. ponderosa</t>
    </r>
  </si>
  <si>
    <t>Houpis et al 1988</t>
  </si>
  <si>
    <t>Sierran, four CO2 concentrations reported; data only for amb and the higest co2 used here</t>
  </si>
  <si>
    <r>
      <rPr>
        <i/>
        <sz val="10"/>
        <rFont val="Arial"/>
      </rPr>
      <t>Pinus ponderosa</t>
    </r>
    <r>
      <rPr>
        <sz val="10"/>
        <color rgb="FF000000"/>
        <rFont val="Arial"/>
      </rPr>
      <t xml:space="preserve"> Dougl. var. scopulorum</t>
    </r>
  </si>
  <si>
    <t>ponderosa pine</t>
  </si>
  <si>
    <t>Rocky Mountain, four CO2 concentrations reported; data only for amb and the higest co2 used here</t>
  </si>
  <si>
    <t>Pinus radiata</t>
  </si>
  <si>
    <t>radiata pine</t>
  </si>
  <si>
    <t>pine, sum of all carotenoids</t>
  </si>
  <si>
    <r>
      <rPr>
        <i/>
        <sz val="10"/>
        <rFont val="Arial"/>
      </rPr>
      <t>Pinus sylvestris</t>
    </r>
    <r>
      <rPr>
        <sz val="10"/>
        <color rgb="FF000000"/>
        <rFont val="Arial"/>
      </rPr>
      <t xml:space="preserve"> L.</t>
    </r>
  </si>
  <si>
    <t>Scots pine</t>
  </si>
  <si>
    <t>Wang et al 2003</t>
  </si>
  <si>
    <t>growing season</t>
  </si>
  <si>
    <r>
      <rPr>
        <i/>
        <sz val="10"/>
        <rFont val="Arial"/>
      </rPr>
      <t>Populus tremuloides</t>
    </r>
    <r>
      <rPr>
        <sz val="10"/>
        <color rgb="FF000000"/>
        <rFont val="Arial"/>
      </rPr>
      <t xml:space="preserve"> Michx.</t>
    </r>
  </si>
  <si>
    <t>aspen</t>
  </si>
  <si>
    <t>Wustman et al 2001</t>
  </si>
  <si>
    <t>clone 259, eO3</t>
  </si>
  <si>
    <r>
      <rPr>
        <i/>
        <sz val="10"/>
        <rFont val="Arial"/>
      </rPr>
      <t>Populus tremuloides</t>
    </r>
    <r>
      <rPr>
        <sz val="10"/>
        <color rgb="FF000000"/>
        <rFont val="Arial"/>
      </rPr>
      <t xml:space="preserve"> Michx.</t>
    </r>
  </si>
  <si>
    <t>clone 259, control</t>
  </si>
  <si>
    <r>
      <rPr>
        <i/>
        <sz val="10"/>
        <rFont val="Arial"/>
      </rPr>
      <t>Populus tremuloides</t>
    </r>
    <r>
      <rPr>
        <sz val="10"/>
        <color rgb="FF000000"/>
        <rFont val="Arial"/>
      </rPr>
      <t xml:space="preserve"> Michx.</t>
    </r>
  </si>
  <si>
    <t>clone 271, control</t>
  </si>
  <si>
    <r>
      <rPr>
        <i/>
        <sz val="10"/>
        <rFont val="Arial"/>
      </rPr>
      <t>Populus tremuloides</t>
    </r>
    <r>
      <rPr>
        <sz val="10"/>
        <color rgb="FF000000"/>
        <rFont val="Arial"/>
      </rPr>
      <t xml:space="preserve"> Michx.</t>
    </r>
  </si>
  <si>
    <t>clone 273, eO3</t>
  </si>
  <si>
    <r>
      <rPr>
        <i/>
        <sz val="10"/>
        <rFont val="Arial"/>
      </rPr>
      <t>Populus x canescens</t>
    </r>
    <r>
      <rPr>
        <sz val="10"/>
        <color rgb="FF000000"/>
        <rFont val="Arial"/>
      </rPr>
      <t xml:space="preserve"> (Aiton) Sm.</t>
    </r>
  </si>
  <si>
    <t>poplar</t>
  </si>
  <si>
    <t>Way et al 2013</t>
  </si>
  <si>
    <t>WT</t>
  </si>
  <si>
    <r>
      <rPr>
        <i/>
        <sz val="10"/>
        <rFont val="Arial"/>
      </rPr>
      <t>Populus x canescens</t>
    </r>
    <r>
      <rPr>
        <sz val="10"/>
        <color rgb="FF000000"/>
        <rFont val="Arial"/>
      </rPr>
      <t xml:space="preserve"> (Aiton) Sm.</t>
    </r>
  </si>
  <si>
    <r>
      <rPr>
        <i/>
        <sz val="10"/>
        <rFont val="Arial"/>
      </rPr>
      <t>Pseudotsuga menziesii</t>
    </r>
    <r>
      <rPr>
        <sz val="10"/>
        <color rgb="FF000000"/>
        <rFont val="Arial"/>
      </rPr>
      <t xml:space="preserve"> [Mirb.] Franco var. menziesii</t>
    </r>
  </si>
  <si>
    <t>Douglas-fir</t>
  </si>
  <si>
    <t>Ormrod et al 1999</t>
  </si>
  <si>
    <t>amb CO2 and +179ppm, 1 yr old needles used, aCO2 for 1995 used</t>
  </si>
  <si>
    <r>
      <rPr>
        <i/>
        <sz val="10"/>
        <rFont val="Arial"/>
      </rPr>
      <t>Quercus alba</t>
    </r>
    <r>
      <rPr>
        <sz val="10"/>
        <color rgb="FF000000"/>
        <rFont val="Arial"/>
      </rPr>
      <t xml:space="preserve">  L.</t>
    </r>
  </si>
  <si>
    <t>white oak</t>
  </si>
  <si>
    <t>White Oak, +300ppm</t>
  </si>
  <si>
    <t xml:space="preserve">Quercus robur </t>
  </si>
  <si>
    <t>English oak</t>
  </si>
  <si>
    <r>
      <rPr>
        <i/>
        <sz val="10"/>
        <rFont val="Arial"/>
      </rPr>
      <t>Solanum lycopersicum</t>
    </r>
    <r>
      <rPr>
        <sz val="10"/>
        <color rgb="FF000000"/>
        <rFont val="Arial"/>
      </rPr>
      <t xml:space="preserve"> cv. Jinpeng</t>
    </r>
  </si>
  <si>
    <t>fruits</t>
  </si>
  <si>
    <t>Zhang et al 2014</t>
  </si>
  <si>
    <r>
      <rPr>
        <i/>
        <sz val="10"/>
        <rFont val="Arial"/>
      </rPr>
      <t>Sorghum bicolor</t>
    </r>
    <r>
      <rPr>
        <sz val="10"/>
        <color rgb="FF000000"/>
        <rFont val="Arial"/>
      </rPr>
      <t xml:space="preserve"> (L) Moench</t>
    </r>
  </si>
  <si>
    <t>sorghum</t>
  </si>
  <si>
    <t>Cousins et al 2002</t>
  </si>
  <si>
    <t>wet</t>
  </si>
  <si>
    <r>
      <rPr>
        <i/>
        <sz val="10"/>
        <rFont val="Arial"/>
      </rPr>
      <t>Sorghum bicolor</t>
    </r>
    <r>
      <rPr>
        <sz val="10"/>
        <color rgb="FF000000"/>
        <rFont val="Arial"/>
      </rPr>
      <t xml:space="preserve"> (L) Moench</t>
    </r>
  </si>
  <si>
    <t>dry</t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</si>
  <si>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cv Roblin</t>
    </r>
  </si>
  <si>
    <t>wheat</t>
  </si>
  <si>
    <t>CSTR (tank)</t>
  </si>
  <si>
    <t>Rao et al 1995</t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</si>
  <si>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cv Roblin</t>
    </r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</si>
  <si>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cv.  MV16</t>
    </r>
  </si>
  <si>
    <t>winter wheat</t>
  </si>
  <si>
    <t>Tuba et al 1994</t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</si>
  <si>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HUV-37 (dwarf)</t>
    </r>
  </si>
  <si>
    <t>Mishra et al 2013</t>
  </si>
  <si>
    <t>HUV-37, AO3</t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</si>
  <si>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HUV-37 (dwarf)</t>
    </r>
  </si>
  <si>
    <t>HUV-37, EO3</t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</si>
  <si>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K-9107 (tall)</t>
    </r>
  </si>
  <si>
    <t>K-9107, AO3</t>
  </si>
  <si>
    <r>
      <rPr>
        <i/>
        <sz val="10"/>
        <rFont val="Arial"/>
      </rPr>
      <t>Triticum aestivum</t>
    </r>
    <r>
      <rPr>
        <sz val="10"/>
        <color rgb="FF000000"/>
        <rFont val="Arial"/>
      </rPr>
      <t xml:space="preserve"> L. K-9107 (tall)</t>
    </r>
  </si>
  <si>
    <t>K-9107, EO3</t>
  </si>
  <si>
    <r>
      <rPr>
        <i/>
        <sz val="10"/>
        <rFont val="Arial"/>
      </rPr>
      <t>Vitis vinifera</t>
    </r>
    <r>
      <rPr>
        <sz val="10"/>
        <color rgb="FF000000"/>
        <rFont val="Arial"/>
      </rPr>
      <t xml:space="preserve"> L. cv. Tempranillo</t>
    </r>
  </si>
  <si>
    <t>grapevine</t>
  </si>
  <si>
    <t>Salazar-Parra et al 2015</t>
  </si>
  <si>
    <t>20 days, AT, WI</t>
  </si>
  <si>
    <r>
      <rPr>
        <i/>
        <sz val="10"/>
        <rFont val="Arial"/>
      </rPr>
      <t>Vitis vinifera</t>
    </r>
    <r>
      <rPr>
        <sz val="10"/>
        <color rgb="FF000000"/>
        <rFont val="Arial"/>
      </rPr>
      <t xml:space="preserve"> L. cv. Tempranillo</t>
    </r>
  </si>
  <si>
    <t>20 days, ET, WI</t>
  </si>
  <si>
    <r>
      <rPr>
        <i/>
        <sz val="10"/>
        <rFont val="Arial"/>
      </rPr>
      <t>Vitis vinifera</t>
    </r>
    <r>
      <rPr>
        <sz val="10"/>
        <color rgb="FF000000"/>
        <rFont val="Arial"/>
      </rPr>
      <t xml:space="preserve"> L. cv. Tempranillo</t>
    </r>
  </si>
  <si>
    <t>20 days, AT, PI</t>
  </si>
  <si>
    <r>
      <rPr>
        <i/>
        <sz val="10"/>
        <rFont val="Arial"/>
      </rPr>
      <t>Vitis vinifera</t>
    </r>
    <r>
      <rPr>
        <sz val="10"/>
        <color rgb="FF000000"/>
        <rFont val="Arial"/>
      </rPr>
      <t xml:space="preserve"> L. cv. Tempranillo</t>
    </r>
  </si>
  <si>
    <t>20 days, ET,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</si>
</sst>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00000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2"/>
  <sheetViews>
    <sheetView tabSelected="1" workbookViewId="0">
      <pane ySplit="1" topLeftCell="A22" activePane="bottomLeft" state="frozen"/>
      <selection pane="bottomLeft" activeCell="B33" sqref="B33"/>
    </sheetView>
  </sheetViews>
  <sheetFormatPr defaultColWidth="14.44140625" defaultRowHeight="15.75" customHeight="1" x14ac:dyDescent="0.4"/>
  <cols>
    <col min="1" max="1" width="44" customWidth="1"/>
    <col min="2" max="2" width="15.83203125" customWidth="1"/>
    <col min="3" max="3" width="7.71875" customWidth="1"/>
    <col min="4" max="4" width="12.83203125" customWidth="1"/>
    <col min="5" max="6" width="5.44140625" customWidth="1"/>
    <col min="7" max="7" width="3.109375" customWidth="1"/>
    <col min="8" max="9" width="15.109375" customWidth="1"/>
    <col min="10" max="10" width="21.83203125" customWidth="1"/>
    <col min="11" max="11" width="82.83203125" customWidth="1"/>
  </cols>
  <sheetData>
    <row r="1" spans="1:11" ht="15.75" customHeight="1" x14ac:dyDescent="0.4">
      <c r="A1" s="3" t="s">
        <v>3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</row>
    <row r="2" spans="1:11" ht="15.75" customHeight="1" x14ac:dyDescent="0.45">
      <c r="A2" s="4" t="s">
        <v>19</v>
      </c>
      <c r="B2" s="4" t="s">
        <v>20</v>
      </c>
      <c r="C2" s="4" t="s">
        <v>21</v>
      </c>
      <c r="D2" s="4" t="s">
        <v>22</v>
      </c>
      <c r="E2" s="4">
        <v>350</v>
      </c>
      <c r="F2" s="4">
        <v>700</v>
      </c>
      <c r="G2" s="4">
        <v>3</v>
      </c>
      <c r="H2" s="4">
        <v>-0.15</v>
      </c>
      <c r="I2" s="5">
        <f t="shared" ref="I2:I90" si="0">LN(H2+1)</f>
        <v>-0.16251892949777494</v>
      </c>
      <c r="J2" s="4" t="s">
        <v>23</v>
      </c>
      <c r="K2" s="4" t="s">
        <v>24</v>
      </c>
    </row>
    <row r="3" spans="1:11" ht="15.75" customHeight="1" x14ac:dyDescent="0.45">
      <c r="A3" s="4" t="s">
        <v>25</v>
      </c>
      <c r="B3" s="4" t="s">
        <v>20</v>
      </c>
      <c r="C3" s="4" t="s">
        <v>21</v>
      </c>
      <c r="D3" s="4" t="s">
        <v>22</v>
      </c>
      <c r="E3" s="4">
        <v>350</v>
      </c>
      <c r="F3" s="4">
        <v>700</v>
      </c>
      <c r="G3" s="4">
        <v>3</v>
      </c>
      <c r="H3" s="4">
        <v>-0.08</v>
      </c>
      <c r="I3" s="5">
        <f t="shared" si="0"/>
        <v>-8.3381608939051013E-2</v>
      </c>
      <c r="J3" s="4" t="s">
        <v>23</v>
      </c>
      <c r="K3" s="4" t="s">
        <v>26</v>
      </c>
    </row>
    <row r="4" spans="1:11" ht="15.75" customHeight="1" x14ac:dyDescent="0.45">
      <c r="A4" s="4" t="s">
        <v>27</v>
      </c>
      <c r="B4" s="4" t="s">
        <v>20</v>
      </c>
      <c r="C4" s="4" t="s">
        <v>21</v>
      </c>
      <c r="D4" s="4" t="s">
        <v>22</v>
      </c>
      <c r="E4" s="4">
        <v>350</v>
      </c>
      <c r="F4" s="4">
        <v>700</v>
      </c>
      <c r="G4" s="4">
        <v>3</v>
      </c>
      <c r="H4" s="4">
        <v>0.03</v>
      </c>
      <c r="I4" s="5">
        <f t="shared" si="0"/>
        <v>2.9558802241544429E-2</v>
      </c>
      <c r="J4" s="4" t="s">
        <v>23</v>
      </c>
      <c r="K4" s="4" t="s">
        <v>28</v>
      </c>
    </row>
    <row r="5" spans="1:11" ht="15.75" customHeight="1" x14ac:dyDescent="0.45">
      <c r="A5" s="4" t="s">
        <v>29</v>
      </c>
      <c r="B5" s="4" t="s">
        <v>20</v>
      </c>
      <c r="C5" s="4" t="s">
        <v>21</v>
      </c>
      <c r="D5" s="4" t="s">
        <v>22</v>
      </c>
      <c r="E5" s="4">
        <v>350</v>
      </c>
      <c r="F5" s="4">
        <v>700</v>
      </c>
      <c r="G5" s="4">
        <v>3</v>
      </c>
      <c r="H5" s="4">
        <v>0.2</v>
      </c>
      <c r="I5" s="5">
        <f t="shared" si="0"/>
        <v>0.18232155679395459</v>
      </c>
      <c r="J5" s="4" t="s">
        <v>23</v>
      </c>
      <c r="K5" s="4" t="s">
        <v>30</v>
      </c>
    </row>
    <row r="6" spans="1:11" ht="15.75" customHeight="1" x14ac:dyDescent="0.45">
      <c r="A6" s="4" t="s">
        <v>31</v>
      </c>
      <c r="B6" s="4" t="s">
        <v>32</v>
      </c>
      <c r="C6" s="4" t="s">
        <v>33</v>
      </c>
      <c r="D6" s="4" t="s">
        <v>22</v>
      </c>
      <c r="E6" s="4">
        <v>390</v>
      </c>
      <c r="F6" s="4">
        <v>810</v>
      </c>
      <c r="G6" s="4">
        <v>4</v>
      </c>
      <c r="H6" s="5">
        <f>(210-236)/236</f>
        <v>-0.11016949152542373</v>
      </c>
      <c r="I6" s="5">
        <f t="shared" si="0"/>
        <v>-0.11672427430814143</v>
      </c>
      <c r="J6" s="4" t="s">
        <v>34</v>
      </c>
      <c r="K6" s="4"/>
    </row>
    <row r="7" spans="1:11" ht="15.75" customHeight="1" x14ac:dyDescent="0.45">
      <c r="A7" s="4" t="s">
        <v>35</v>
      </c>
      <c r="B7" s="4" t="s">
        <v>36</v>
      </c>
      <c r="C7" s="4" t="s">
        <v>21</v>
      </c>
      <c r="D7" s="4" t="s">
        <v>37</v>
      </c>
      <c r="E7" s="4">
        <v>386</v>
      </c>
      <c r="F7" s="4">
        <v>570</v>
      </c>
      <c r="G7" s="4">
        <v>6</v>
      </c>
      <c r="H7" s="4">
        <v>0.41</v>
      </c>
      <c r="I7" s="5">
        <f t="shared" si="0"/>
        <v>0.34358970439007686</v>
      </c>
      <c r="J7" s="4" t="s">
        <v>38</v>
      </c>
      <c r="K7" s="4" t="s">
        <v>39</v>
      </c>
    </row>
    <row r="8" spans="1:11" ht="15.75" customHeight="1" x14ac:dyDescent="0.45">
      <c r="A8" s="4" t="s">
        <v>40</v>
      </c>
      <c r="B8" s="4" t="s">
        <v>36</v>
      </c>
      <c r="C8" s="4" t="s">
        <v>21</v>
      </c>
      <c r="D8" s="4" t="s">
        <v>37</v>
      </c>
      <c r="E8" s="4">
        <v>386</v>
      </c>
      <c r="F8" s="4">
        <v>570</v>
      </c>
      <c r="G8" s="4">
        <v>6</v>
      </c>
      <c r="H8" s="4">
        <v>2.2599999999999998</v>
      </c>
      <c r="I8" s="5">
        <f t="shared" si="0"/>
        <v>1.1817271953786161</v>
      </c>
      <c r="J8" s="4" t="s">
        <v>38</v>
      </c>
      <c r="K8" s="4" t="s">
        <v>41</v>
      </c>
    </row>
    <row r="9" spans="1:11" ht="15.75" customHeight="1" x14ac:dyDescent="0.45">
      <c r="A9" s="4" t="s">
        <v>42</v>
      </c>
      <c r="B9" s="4" t="s">
        <v>43</v>
      </c>
      <c r="C9" s="4" t="s">
        <v>21</v>
      </c>
      <c r="D9" s="4" t="s">
        <v>22</v>
      </c>
      <c r="E9" s="4">
        <v>370</v>
      </c>
      <c r="F9" s="4">
        <v>740</v>
      </c>
      <c r="G9" s="4">
        <v>9</v>
      </c>
      <c r="H9" s="4">
        <v>-0.49</v>
      </c>
      <c r="I9" s="5">
        <f t="shared" si="0"/>
        <v>-0.67334455326376563</v>
      </c>
      <c r="J9" s="4" t="s">
        <v>44</v>
      </c>
      <c r="K9" s="4" t="s">
        <v>45</v>
      </c>
    </row>
    <row r="10" spans="1:11" ht="15.75" customHeight="1" x14ac:dyDescent="0.45">
      <c r="A10" s="4" t="s">
        <v>46</v>
      </c>
      <c r="B10" s="4" t="s">
        <v>43</v>
      </c>
      <c r="C10" s="4" t="s">
        <v>21</v>
      </c>
      <c r="D10" s="4" t="s">
        <v>22</v>
      </c>
      <c r="E10" s="4">
        <v>370</v>
      </c>
      <c r="F10" s="4">
        <v>740</v>
      </c>
      <c r="G10" s="4">
        <v>9</v>
      </c>
      <c r="H10" s="4">
        <v>-7.0000000000000007E-2</v>
      </c>
      <c r="I10" s="5">
        <f t="shared" si="0"/>
        <v>-7.2570692834835498E-2</v>
      </c>
      <c r="J10" s="4" t="s">
        <v>44</v>
      </c>
      <c r="K10" s="4" t="s">
        <v>47</v>
      </c>
    </row>
    <row r="11" spans="1:11" ht="15.75" customHeight="1" x14ac:dyDescent="0.45">
      <c r="A11" s="4" t="s">
        <v>48</v>
      </c>
      <c r="B11" s="4" t="s">
        <v>43</v>
      </c>
      <c r="C11" s="4" t="s">
        <v>21</v>
      </c>
      <c r="D11" s="4" t="s">
        <v>22</v>
      </c>
      <c r="E11" s="4">
        <v>370</v>
      </c>
      <c r="F11" s="4">
        <v>740</v>
      </c>
      <c r="G11" s="4">
        <v>9</v>
      </c>
      <c r="H11" s="4">
        <v>0.19</v>
      </c>
      <c r="I11" s="5">
        <f t="shared" si="0"/>
        <v>0.17395330712343798</v>
      </c>
      <c r="J11" s="4" t="s">
        <v>44</v>
      </c>
      <c r="K11" s="4" t="s">
        <v>49</v>
      </c>
    </row>
    <row r="12" spans="1:11" ht="15.75" customHeight="1" x14ac:dyDescent="0.45">
      <c r="A12" s="4" t="s">
        <v>50</v>
      </c>
      <c r="B12" s="4" t="s">
        <v>43</v>
      </c>
      <c r="C12" s="4" t="s">
        <v>21</v>
      </c>
      <c r="D12" s="4" t="s">
        <v>22</v>
      </c>
      <c r="E12" s="4">
        <v>370</v>
      </c>
      <c r="F12" s="4">
        <v>740</v>
      </c>
      <c r="G12" s="4">
        <v>9</v>
      </c>
      <c r="H12" s="4">
        <v>0.8</v>
      </c>
      <c r="I12" s="5">
        <f t="shared" si="0"/>
        <v>0.58778666490211906</v>
      </c>
      <c r="J12" s="4" t="s">
        <v>44</v>
      </c>
      <c r="K12" s="4" t="s">
        <v>51</v>
      </c>
    </row>
    <row r="13" spans="1:11" ht="15.75" customHeight="1" x14ac:dyDescent="0.45">
      <c r="A13" s="4" t="s">
        <v>52</v>
      </c>
      <c r="B13" s="4" t="s">
        <v>53</v>
      </c>
      <c r="C13" s="4" t="s">
        <v>21</v>
      </c>
      <c r="D13" s="4" t="s">
        <v>37</v>
      </c>
      <c r="E13" s="4">
        <v>375</v>
      </c>
      <c r="F13" s="4">
        <v>560</v>
      </c>
      <c r="G13" s="4">
        <v>3</v>
      </c>
      <c r="H13" s="5">
        <f>(0.4-0.5)/0.5</f>
        <v>-0.19999999999999996</v>
      </c>
      <c r="I13" s="5">
        <f t="shared" si="0"/>
        <v>-0.22314355131420971</v>
      </c>
      <c r="J13" s="4" t="s">
        <v>54</v>
      </c>
      <c r="K13" s="4" t="s">
        <v>55</v>
      </c>
    </row>
    <row r="14" spans="1:11" ht="15.75" customHeight="1" x14ac:dyDescent="0.45">
      <c r="A14" s="4" t="s">
        <v>56</v>
      </c>
      <c r="B14" s="4" t="s">
        <v>53</v>
      </c>
      <c r="C14" s="4" t="s">
        <v>21</v>
      </c>
      <c r="D14" s="4" t="s">
        <v>37</v>
      </c>
      <c r="E14" s="4">
        <v>375</v>
      </c>
      <c r="F14" s="4">
        <v>560</v>
      </c>
      <c r="G14" s="4">
        <v>3</v>
      </c>
      <c r="H14" s="5">
        <f>(0.64-0.53)/0.53</f>
        <v>0.20754716981132071</v>
      </c>
      <c r="I14" s="5">
        <f t="shared" si="0"/>
        <v>0.18859116980754997</v>
      </c>
      <c r="J14" s="4" t="s">
        <v>54</v>
      </c>
      <c r="K14" s="4" t="s">
        <v>57</v>
      </c>
    </row>
    <row r="15" spans="1:11" ht="15.75" customHeight="1" x14ac:dyDescent="0.45">
      <c r="A15" s="4" t="s">
        <v>58</v>
      </c>
      <c r="B15" s="4" t="s">
        <v>53</v>
      </c>
      <c r="C15" s="4" t="s">
        <v>21</v>
      </c>
      <c r="D15" s="4" t="s">
        <v>37</v>
      </c>
      <c r="E15" s="4">
        <v>375</v>
      </c>
      <c r="F15" s="4">
        <v>560</v>
      </c>
      <c r="G15" s="4">
        <v>3</v>
      </c>
      <c r="H15" s="5">
        <f>(0.74-0.59)/0.59</f>
        <v>0.25423728813559326</v>
      </c>
      <c r="I15" s="5">
        <f t="shared" si="0"/>
        <v>0.22652764929845029</v>
      </c>
      <c r="J15" s="4" t="s">
        <v>54</v>
      </c>
      <c r="K15" s="4" t="s">
        <v>59</v>
      </c>
    </row>
    <row r="16" spans="1:11" ht="15.75" customHeight="1" x14ac:dyDescent="0.45">
      <c r="A16" s="6" t="s">
        <v>60</v>
      </c>
      <c r="B16" s="4" t="s">
        <v>61</v>
      </c>
      <c r="C16" s="4" t="s">
        <v>21</v>
      </c>
      <c r="D16" s="4" t="s">
        <v>37</v>
      </c>
      <c r="E16" s="4">
        <v>370</v>
      </c>
      <c r="F16" s="4">
        <v>670</v>
      </c>
      <c r="G16" s="4">
        <v>5</v>
      </c>
      <c r="H16" s="5">
        <f>(0.92+0.37)/(0.81+0.61)-1</f>
        <v>-9.1549295774647765E-2</v>
      </c>
      <c r="I16" s="5">
        <f t="shared" si="0"/>
        <v>-9.6014653239588479E-2</v>
      </c>
      <c r="J16" s="4" t="s">
        <v>62</v>
      </c>
      <c r="K16" s="4" t="s">
        <v>63</v>
      </c>
    </row>
    <row r="17" spans="1:11" ht="15.75" customHeight="1" x14ac:dyDescent="0.45">
      <c r="A17" s="6" t="s">
        <v>64</v>
      </c>
      <c r="B17" s="4" t="s">
        <v>65</v>
      </c>
      <c r="C17" s="4" t="s">
        <v>21</v>
      </c>
      <c r="D17" s="4" t="s">
        <v>22</v>
      </c>
      <c r="E17" s="4">
        <v>350</v>
      </c>
      <c r="F17" s="4">
        <v>700</v>
      </c>
      <c r="G17" s="4">
        <v>7</v>
      </c>
      <c r="H17" s="5">
        <f>228.2/262.5-1</f>
        <v>-0.13066666666666671</v>
      </c>
      <c r="I17" s="5">
        <f t="shared" si="0"/>
        <v>-0.14002864460370321</v>
      </c>
      <c r="J17" s="4" t="s">
        <v>66</v>
      </c>
      <c r="K17" s="4" t="s">
        <v>67</v>
      </c>
    </row>
    <row r="18" spans="1:11" ht="15.75" customHeight="1" x14ac:dyDescent="0.45">
      <c r="A18" s="6" t="s">
        <v>64</v>
      </c>
      <c r="B18" s="4" t="s">
        <v>65</v>
      </c>
      <c r="C18" s="4" t="s">
        <v>21</v>
      </c>
      <c r="D18" s="4" t="s">
        <v>22</v>
      </c>
      <c r="E18" s="4">
        <v>350</v>
      </c>
      <c r="F18" s="4">
        <v>700</v>
      </c>
      <c r="G18" s="4">
        <v>7</v>
      </c>
      <c r="H18" s="5">
        <f>167.8/180.7-1</f>
        <v>-7.1389042612064024E-2</v>
      </c>
      <c r="I18" s="5">
        <f t="shared" si="0"/>
        <v>-7.4065403565076821E-2</v>
      </c>
      <c r="J18" s="4" t="s">
        <v>66</v>
      </c>
      <c r="K18" s="4" t="s">
        <v>68</v>
      </c>
    </row>
    <row r="19" spans="1:11" ht="15.75" customHeight="1" x14ac:dyDescent="0.45">
      <c r="A19" s="6" t="s">
        <v>69</v>
      </c>
      <c r="B19" s="4" t="s">
        <v>65</v>
      </c>
      <c r="C19" s="4" t="s">
        <v>21</v>
      </c>
      <c r="D19" s="4" t="s">
        <v>22</v>
      </c>
      <c r="E19" s="4">
        <v>350</v>
      </c>
      <c r="F19" s="4">
        <v>700</v>
      </c>
      <c r="G19" s="4">
        <v>7</v>
      </c>
      <c r="H19" s="5">
        <f>138.4/167.7-1</f>
        <v>-0.17471675611210491</v>
      </c>
      <c r="I19" s="5">
        <f t="shared" si="0"/>
        <v>-0.19202862564559392</v>
      </c>
      <c r="J19" s="4" t="s">
        <v>66</v>
      </c>
      <c r="K19" s="4" t="s">
        <v>68</v>
      </c>
    </row>
    <row r="20" spans="1:11" ht="15.75" customHeight="1" x14ac:dyDescent="0.45">
      <c r="A20" s="6" t="s">
        <v>69</v>
      </c>
      <c r="B20" s="4" t="s">
        <v>65</v>
      </c>
      <c r="C20" s="4" t="s">
        <v>21</v>
      </c>
      <c r="D20" s="4" t="s">
        <v>22</v>
      </c>
      <c r="E20" s="4">
        <v>350</v>
      </c>
      <c r="F20" s="4">
        <v>700</v>
      </c>
      <c r="G20" s="4">
        <v>7</v>
      </c>
      <c r="H20" s="5">
        <f>182.5/206.7-1</f>
        <v>-0.11707789066279628</v>
      </c>
      <c r="I20" s="5">
        <f t="shared" si="0"/>
        <v>-0.12451829366517633</v>
      </c>
      <c r="J20" s="4" t="s">
        <v>66</v>
      </c>
      <c r="K20" s="4" t="s">
        <v>67</v>
      </c>
    </row>
    <row r="21" spans="1:11" ht="15.75" customHeight="1" x14ac:dyDescent="0.45">
      <c r="A21" s="4" t="s">
        <v>70</v>
      </c>
      <c r="B21" s="4" t="s">
        <v>71</v>
      </c>
      <c r="C21" s="4" t="s">
        <v>21</v>
      </c>
      <c r="D21" s="4" t="s">
        <v>37</v>
      </c>
      <c r="E21" s="4">
        <v>355</v>
      </c>
      <c r="F21" s="4">
        <v>700</v>
      </c>
      <c r="G21" s="4">
        <v>4</v>
      </c>
      <c r="H21" s="5">
        <f>0.73/0.89-1</f>
        <v>-0.1797752808988764</v>
      </c>
      <c r="I21" s="5">
        <f t="shared" si="0"/>
        <v>-0.19817692858374869</v>
      </c>
      <c r="J21" s="4" t="s">
        <v>72</v>
      </c>
      <c r="K21" s="4" t="s">
        <v>73</v>
      </c>
    </row>
    <row r="22" spans="1:11" ht="15.75" customHeight="1" x14ac:dyDescent="0.45">
      <c r="A22" s="4" t="s">
        <v>74</v>
      </c>
      <c r="B22" s="4" t="s">
        <v>71</v>
      </c>
      <c r="C22" s="4" t="s">
        <v>21</v>
      </c>
      <c r="D22" s="4" t="s">
        <v>37</v>
      </c>
      <c r="E22" s="4">
        <v>355</v>
      </c>
      <c r="F22" s="4">
        <v>700</v>
      </c>
      <c r="G22" s="4">
        <v>4</v>
      </c>
      <c r="H22" s="5">
        <f>0.87/1.01-1</f>
        <v>-0.13861386138613863</v>
      </c>
      <c r="I22" s="5">
        <f t="shared" si="0"/>
        <v>-0.14921239818667575</v>
      </c>
      <c r="J22" s="4" t="s">
        <v>72</v>
      </c>
      <c r="K22" s="4" t="s">
        <v>75</v>
      </c>
    </row>
    <row r="23" spans="1:11" ht="15.75" customHeight="1" x14ac:dyDescent="0.45">
      <c r="A23" s="4" t="s">
        <v>76</v>
      </c>
      <c r="B23" s="4" t="s">
        <v>71</v>
      </c>
      <c r="C23" s="4" t="s">
        <v>21</v>
      </c>
      <c r="D23" s="4" t="s">
        <v>37</v>
      </c>
      <c r="E23" s="4">
        <v>355</v>
      </c>
      <c r="F23" s="4">
        <v>700</v>
      </c>
      <c r="G23" s="4">
        <v>4</v>
      </c>
      <c r="H23" s="5">
        <f>0.6/0.63-1</f>
        <v>-4.7619047619047672E-2</v>
      </c>
      <c r="I23" s="5">
        <f t="shared" si="0"/>
        <v>-4.8790164169432056E-2</v>
      </c>
      <c r="J23" s="4" t="s">
        <v>72</v>
      </c>
      <c r="K23" s="4" t="s">
        <v>77</v>
      </c>
    </row>
    <row r="24" spans="1:11" ht="15.75" customHeight="1" x14ac:dyDescent="0.45">
      <c r="A24" s="4" t="s">
        <v>78</v>
      </c>
      <c r="B24" s="4" t="s">
        <v>79</v>
      </c>
      <c r="C24" s="4" t="s">
        <v>21</v>
      </c>
      <c r="D24" s="4" t="s">
        <v>80</v>
      </c>
      <c r="E24" s="4">
        <v>415</v>
      </c>
      <c r="F24" s="4">
        <v>550</v>
      </c>
      <c r="G24" s="4">
        <v>3</v>
      </c>
      <c r="H24" s="5">
        <f>0.56/0.62-1</f>
        <v>-9.6774193548387011E-2</v>
      </c>
      <c r="I24" s="5">
        <f t="shared" si="0"/>
        <v>-0.10178269430994223</v>
      </c>
      <c r="J24" s="4" t="s">
        <v>81</v>
      </c>
      <c r="K24" s="4" t="s">
        <v>82</v>
      </c>
    </row>
    <row r="25" spans="1:11" ht="15.75" customHeight="1" x14ac:dyDescent="0.45">
      <c r="A25" s="4" t="s">
        <v>83</v>
      </c>
      <c r="B25" s="4" t="s">
        <v>79</v>
      </c>
      <c r="C25" s="4" t="s">
        <v>21</v>
      </c>
      <c r="D25" s="4" t="s">
        <v>80</v>
      </c>
      <c r="E25" s="4">
        <v>415</v>
      </c>
      <c r="F25" s="4">
        <v>550</v>
      </c>
      <c r="G25" s="4">
        <v>3</v>
      </c>
      <c r="H25" s="4">
        <f>0.78/0.77-1</f>
        <v>1.2987012987013102E-2</v>
      </c>
      <c r="I25" s="5">
        <f t="shared" si="0"/>
        <v>1.2903404835908001E-2</v>
      </c>
      <c r="J25" s="4" t="s">
        <v>81</v>
      </c>
      <c r="K25" s="4" t="s">
        <v>84</v>
      </c>
    </row>
    <row r="26" spans="1:11" ht="15.75" customHeight="1" x14ac:dyDescent="0.45">
      <c r="A26" s="2" t="s">
        <v>85</v>
      </c>
      <c r="B26" s="4" t="s">
        <v>79</v>
      </c>
      <c r="C26" s="4" t="s">
        <v>21</v>
      </c>
      <c r="D26" s="4" t="s">
        <v>80</v>
      </c>
      <c r="E26" s="4">
        <v>370</v>
      </c>
      <c r="F26" s="4">
        <v>550</v>
      </c>
      <c r="G26" s="4">
        <v>4</v>
      </c>
      <c r="H26" s="5">
        <f>(0.27-0.39)/0.39</f>
        <v>-0.30769230769230765</v>
      </c>
      <c r="I26" s="5">
        <f t="shared" si="0"/>
        <v>-0.3677247801253174</v>
      </c>
      <c r="J26" s="4" t="s">
        <v>86</v>
      </c>
      <c r="K26" s="4" t="s">
        <v>87</v>
      </c>
    </row>
    <row r="27" spans="1:11" ht="15.75" customHeight="1" x14ac:dyDescent="0.45">
      <c r="A27" s="2" t="s">
        <v>88</v>
      </c>
      <c r="B27" s="4" t="s">
        <v>79</v>
      </c>
      <c r="C27" s="4" t="s">
        <v>21</v>
      </c>
      <c r="D27" s="4" t="s">
        <v>80</v>
      </c>
      <c r="E27" s="4">
        <v>370</v>
      </c>
      <c r="F27" s="4">
        <v>550</v>
      </c>
      <c r="G27" s="4">
        <v>4</v>
      </c>
      <c r="H27" s="5">
        <f>0.317/0.352-1</f>
        <v>-9.9431818181818121E-2</v>
      </c>
      <c r="I27" s="5">
        <f t="shared" si="0"/>
        <v>-0.10472940172081641</v>
      </c>
      <c r="J27" s="4" t="s">
        <v>86</v>
      </c>
      <c r="K27" s="4" t="s">
        <v>89</v>
      </c>
    </row>
    <row r="28" spans="1:11" ht="15.75" customHeight="1" x14ac:dyDescent="0.45">
      <c r="A28" s="2" t="s">
        <v>90</v>
      </c>
      <c r="B28" s="4" t="s">
        <v>79</v>
      </c>
      <c r="C28" s="4" t="s">
        <v>21</v>
      </c>
      <c r="D28" s="4" t="s">
        <v>80</v>
      </c>
      <c r="E28" s="4">
        <v>370</v>
      </c>
      <c r="F28" s="4">
        <v>550</v>
      </c>
      <c r="G28" s="4">
        <v>4</v>
      </c>
      <c r="H28" s="5">
        <f>0.346/0.378-1</f>
        <v>-8.4656084656084762E-2</v>
      </c>
      <c r="I28" s="5">
        <f t="shared" si="0"/>
        <v>-8.8455420561863549E-2</v>
      </c>
      <c r="J28" s="4" t="s">
        <v>86</v>
      </c>
      <c r="K28" s="4" t="s">
        <v>91</v>
      </c>
    </row>
    <row r="29" spans="1:11" ht="12.6" x14ac:dyDescent="0.45">
      <c r="A29" s="2" t="s">
        <v>92</v>
      </c>
      <c r="B29" s="4" t="s">
        <v>79</v>
      </c>
      <c r="C29" s="4" t="s">
        <v>21</v>
      </c>
      <c r="D29" s="4" t="s">
        <v>80</v>
      </c>
      <c r="E29" s="4">
        <v>370</v>
      </c>
      <c r="F29" s="4">
        <v>550</v>
      </c>
      <c r="G29" s="4">
        <v>4</v>
      </c>
      <c r="H29" s="5">
        <f>(0.387-0.4)/0.4</f>
        <v>-3.2500000000000029E-2</v>
      </c>
      <c r="I29" s="5">
        <f t="shared" si="0"/>
        <v>-3.3039854078200155E-2</v>
      </c>
      <c r="J29" s="4" t="s">
        <v>86</v>
      </c>
      <c r="K29" s="4" t="s">
        <v>93</v>
      </c>
    </row>
    <row r="30" spans="1:11" ht="12.6" x14ac:dyDescent="0.45">
      <c r="A30" s="2" t="s">
        <v>94</v>
      </c>
      <c r="B30" s="4" t="s">
        <v>79</v>
      </c>
      <c r="C30" s="4" t="s">
        <v>21</v>
      </c>
      <c r="D30" s="4" t="s">
        <v>37</v>
      </c>
      <c r="E30" s="4">
        <v>365</v>
      </c>
      <c r="F30" s="4">
        <v>720</v>
      </c>
      <c r="G30" s="4">
        <v>3</v>
      </c>
      <c r="H30" s="5">
        <f>(0.69-1.14)/1.14</f>
        <v>-0.39473684210526316</v>
      </c>
      <c r="I30" s="5">
        <f t="shared" si="0"/>
        <v>-0.5020919437972361</v>
      </c>
      <c r="J30" s="4" t="s">
        <v>95</v>
      </c>
      <c r="K30" s="5"/>
    </row>
    <row r="31" spans="1:11" ht="12.6" x14ac:dyDescent="0.45">
      <c r="A31" s="2" t="s">
        <v>96</v>
      </c>
      <c r="B31" s="4" t="s">
        <v>79</v>
      </c>
      <c r="C31" s="4" t="s">
        <v>21</v>
      </c>
      <c r="D31" s="4" t="s">
        <v>37</v>
      </c>
      <c r="E31" s="4">
        <v>365</v>
      </c>
      <c r="F31" s="4">
        <v>720</v>
      </c>
      <c r="G31" s="4">
        <v>3</v>
      </c>
      <c r="H31" s="5">
        <f>(0.65-0.86)/0.86</f>
        <v>-0.24418604651162787</v>
      </c>
      <c r="I31" s="5">
        <f t="shared" si="0"/>
        <v>-0.27996002635787059</v>
      </c>
      <c r="J31" s="4" t="s">
        <v>95</v>
      </c>
      <c r="K31" s="4"/>
    </row>
    <row r="32" spans="1:11" ht="12.6" x14ac:dyDescent="0.45">
      <c r="A32" s="6" t="s">
        <v>97</v>
      </c>
      <c r="B32" s="4" t="s">
        <v>98</v>
      </c>
      <c r="C32" s="4" t="s">
        <v>21</v>
      </c>
      <c r="D32" s="4" t="s">
        <v>99</v>
      </c>
      <c r="E32" s="4">
        <v>360</v>
      </c>
      <c r="F32" s="4">
        <v>720</v>
      </c>
      <c r="G32" s="4">
        <v>3</v>
      </c>
      <c r="H32" s="4">
        <v>-0.12</v>
      </c>
      <c r="I32" s="5">
        <f t="shared" si="0"/>
        <v>-0.12783337150988489</v>
      </c>
      <c r="J32" s="4" t="s">
        <v>100</v>
      </c>
      <c r="K32" s="4" t="s">
        <v>101</v>
      </c>
    </row>
    <row r="33" spans="1:11" ht="12.6" x14ac:dyDescent="0.45">
      <c r="A33" s="6" t="s">
        <v>97</v>
      </c>
      <c r="B33" s="4" t="s">
        <v>98</v>
      </c>
      <c r="C33" s="4" t="s">
        <v>21</v>
      </c>
      <c r="D33" s="4" t="s">
        <v>99</v>
      </c>
      <c r="E33" s="4">
        <v>360</v>
      </c>
      <c r="F33" s="4">
        <v>720</v>
      </c>
      <c r="G33" s="4">
        <v>3</v>
      </c>
      <c r="H33" s="4">
        <v>-4.4999999999999998E-2</v>
      </c>
      <c r="I33" s="5">
        <f t="shared" si="0"/>
        <v>-4.6043938501406846E-2</v>
      </c>
      <c r="J33" s="4" t="s">
        <v>100</v>
      </c>
      <c r="K33" s="4" t="s">
        <v>102</v>
      </c>
    </row>
    <row r="34" spans="1:11" ht="12.6" x14ac:dyDescent="0.45">
      <c r="A34" s="6" t="s">
        <v>97</v>
      </c>
      <c r="B34" s="4" t="s">
        <v>98</v>
      </c>
      <c r="C34" s="4" t="s">
        <v>21</v>
      </c>
      <c r="D34" s="4" t="s">
        <v>99</v>
      </c>
      <c r="E34" s="4">
        <v>360</v>
      </c>
      <c r="F34" s="4">
        <v>720</v>
      </c>
      <c r="G34" s="4">
        <v>3</v>
      </c>
      <c r="H34" s="4">
        <v>0.86</v>
      </c>
      <c r="I34" s="5">
        <f t="shared" si="0"/>
        <v>0.62057648772510976</v>
      </c>
      <c r="J34" s="4" t="s">
        <v>100</v>
      </c>
      <c r="K34" s="4" t="s">
        <v>103</v>
      </c>
    </row>
    <row r="35" spans="1:11" ht="12.6" x14ac:dyDescent="0.45">
      <c r="A35" s="4" t="s">
        <v>104</v>
      </c>
      <c r="B35" s="4" t="s">
        <v>98</v>
      </c>
      <c r="C35" s="4" t="s">
        <v>21</v>
      </c>
      <c r="D35" s="4" t="s">
        <v>22</v>
      </c>
      <c r="E35" s="4">
        <v>360</v>
      </c>
      <c r="F35" s="4">
        <v>720</v>
      </c>
      <c r="G35" s="4">
        <v>6</v>
      </c>
      <c r="H35" s="4">
        <v>-0.11</v>
      </c>
      <c r="I35" s="5">
        <f t="shared" si="0"/>
        <v>-0.11653381625595151</v>
      </c>
      <c r="J35" s="4" t="s">
        <v>105</v>
      </c>
      <c r="K35" s="4" t="s">
        <v>103</v>
      </c>
    </row>
    <row r="36" spans="1:11" ht="12.6" x14ac:dyDescent="0.45">
      <c r="A36" s="4" t="s">
        <v>106</v>
      </c>
      <c r="B36" s="4" t="s">
        <v>98</v>
      </c>
      <c r="C36" s="4" t="s">
        <v>21</v>
      </c>
      <c r="D36" s="4" t="s">
        <v>22</v>
      </c>
      <c r="E36" s="4">
        <v>360</v>
      </c>
      <c r="F36" s="4">
        <v>720</v>
      </c>
      <c r="G36" s="4">
        <v>6</v>
      </c>
      <c r="H36" s="4">
        <v>-0.02</v>
      </c>
      <c r="I36" s="5">
        <f t="shared" si="0"/>
        <v>-2.0202707317519466E-2</v>
      </c>
      <c r="J36" s="4" t="s">
        <v>105</v>
      </c>
      <c r="K36" s="4" t="s">
        <v>102</v>
      </c>
    </row>
    <row r="37" spans="1:11" ht="12.6" x14ac:dyDescent="0.45">
      <c r="A37" s="4" t="s">
        <v>107</v>
      </c>
      <c r="B37" s="4" t="s">
        <v>98</v>
      </c>
      <c r="C37" s="4" t="s">
        <v>21</v>
      </c>
      <c r="D37" s="4" t="s">
        <v>22</v>
      </c>
      <c r="E37" s="4">
        <v>360</v>
      </c>
      <c r="F37" s="4">
        <v>720</v>
      </c>
      <c r="G37" s="4">
        <v>6</v>
      </c>
      <c r="H37" s="4">
        <v>0.03</v>
      </c>
      <c r="I37" s="5">
        <f t="shared" si="0"/>
        <v>2.9558802241544429E-2</v>
      </c>
      <c r="J37" s="4" t="s">
        <v>105</v>
      </c>
      <c r="K37" s="4" t="s">
        <v>101</v>
      </c>
    </row>
    <row r="38" spans="1:11" ht="12.6" x14ac:dyDescent="0.45">
      <c r="A38" s="6" t="s">
        <v>108</v>
      </c>
      <c r="B38" s="4" t="s">
        <v>109</v>
      </c>
      <c r="C38" s="4" t="s">
        <v>21</v>
      </c>
      <c r="D38" s="4" t="s">
        <v>110</v>
      </c>
      <c r="E38" s="4">
        <v>400</v>
      </c>
      <c r="F38" s="4">
        <v>800</v>
      </c>
      <c r="G38" s="4">
        <v>6</v>
      </c>
      <c r="H38" s="4">
        <v>0.17</v>
      </c>
      <c r="I38" s="5">
        <f t="shared" si="0"/>
        <v>0.15700374880966469</v>
      </c>
      <c r="J38" s="4" t="s">
        <v>111</v>
      </c>
      <c r="K38" s="4" t="s">
        <v>112</v>
      </c>
    </row>
    <row r="39" spans="1:11" ht="12.6" x14ac:dyDescent="0.45">
      <c r="A39" s="6" t="s">
        <v>113</v>
      </c>
      <c r="B39" s="4" t="s">
        <v>109</v>
      </c>
      <c r="C39" s="4" t="s">
        <v>21</v>
      </c>
      <c r="D39" s="4" t="s">
        <v>110</v>
      </c>
      <c r="E39" s="4">
        <v>400</v>
      </c>
      <c r="F39" s="4">
        <v>800</v>
      </c>
      <c r="G39" s="4">
        <v>6</v>
      </c>
      <c r="H39" s="4">
        <v>0.28000000000000003</v>
      </c>
      <c r="I39" s="5">
        <f t="shared" si="0"/>
        <v>0.24686007793152581</v>
      </c>
      <c r="J39" s="4" t="s">
        <v>111</v>
      </c>
      <c r="K39" s="4" t="s">
        <v>114</v>
      </c>
    </row>
    <row r="40" spans="1:11" ht="12.6" x14ac:dyDescent="0.45">
      <c r="A40" s="4" t="s">
        <v>115</v>
      </c>
      <c r="B40" s="4" t="s">
        <v>116</v>
      </c>
      <c r="C40" s="4" t="s">
        <v>117</v>
      </c>
      <c r="D40" s="4" t="s">
        <v>22</v>
      </c>
      <c r="E40" s="4">
        <v>354</v>
      </c>
      <c r="F40" s="4">
        <v>659</v>
      </c>
      <c r="G40" s="4">
        <v>3</v>
      </c>
      <c r="H40" s="4">
        <f>6.6/8.7-1</f>
        <v>-0.24137931034482751</v>
      </c>
      <c r="I40" s="5">
        <f t="shared" si="0"/>
        <v>-0.27625337662815808</v>
      </c>
      <c r="J40" s="4" t="s">
        <v>118</v>
      </c>
      <c r="K40" s="5"/>
    </row>
    <row r="41" spans="1:11" ht="12.6" x14ac:dyDescent="0.45">
      <c r="A41" s="4" t="s">
        <v>119</v>
      </c>
      <c r="B41" s="4" t="s">
        <v>120</v>
      </c>
      <c r="C41" s="4" t="s">
        <v>21</v>
      </c>
      <c r="D41" s="4" t="s">
        <v>22</v>
      </c>
      <c r="E41" s="4">
        <v>400</v>
      </c>
      <c r="F41" s="4">
        <v>700</v>
      </c>
      <c r="G41" s="4">
        <v>6</v>
      </c>
      <c r="H41" s="5">
        <f>1.1/1.24-1</f>
        <v>-0.11290322580645151</v>
      </c>
      <c r="I41" s="5">
        <f t="shared" si="0"/>
        <v>-0.11980119981262052</v>
      </c>
      <c r="J41" s="4" t="s">
        <v>121</v>
      </c>
      <c r="K41" s="4" t="s">
        <v>122</v>
      </c>
    </row>
    <row r="42" spans="1:11" ht="12.6" x14ac:dyDescent="0.45">
      <c r="A42" s="4" t="s">
        <v>123</v>
      </c>
      <c r="B42" s="4" t="s">
        <v>120</v>
      </c>
      <c r="C42" s="4" t="s">
        <v>21</v>
      </c>
      <c r="D42" s="4" t="s">
        <v>22</v>
      </c>
      <c r="E42" s="4">
        <v>400</v>
      </c>
      <c r="F42" s="4">
        <v>700</v>
      </c>
      <c r="G42" s="4">
        <v>6</v>
      </c>
      <c r="H42" s="5">
        <f>1.34/1.47-1</f>
        <v>-8.843537414965974E-2</v>
      </c>
      <c r="I42" s="5">
        <f t="shared" si="0"/>
        <v>-9.2592786827824791E-2</v>
      </c>
      <c r="J42" s="4" t="s">
        <v>121</v>
      </c>
      <c r="K42" s="4" t="s">
        <v>124</v>
      </c>
    </row>
    <row r="43" spans="1:11" ht="12.6" x14ac:dyDescent="0.45">
      <c r="A43" s="4" t="s">
        <v>125</v>
      </c>
      <c r="B43" s="4" t="s">
        <v>126</v>
      </c>
      <c r="C43" s="4" t="s">
        <v>21</v>
      </c>
      <c r="D43" s="4" t="s">
        <v>22</v>
      </c>
      <c r="E43" s="4">
        <v>400</v>
      </c>
      <c r="F43" s="4">
        <v>700</v>
      </c>
      <c r="G43" s="4">
        <v>6</v>
      </c>
      <c r="H43" s="5">
        <f>3.247/3.226-1</f>
        <v>6.5096094234344815E-3</v>
      </c>
      <c r="I43" s="5">
        <f t="shared" si="0"/>
        <v>6.4885134176916708E-3</v>
      </c>
      <c r="J43" s="4" t="s">
        <v>121</v>
      </c>
      <c r="K43" s="4" t="s">
        <v>124</v>
      </c>
    </row>
    <row r="44" spans="1:11" ht="12.6" x14ac:dyDescent="0.45">
      <c r="A44" s="4" t="s">
        <v>127</v>
      </c>
      <c r="B44" s="4" t="s">
        <v>126</v>
      </c>
      <c r="C44" s="4" t="s">
        <v>21</v>
      </c>
      <c r="D44" s="4" t="s">
        <v>22</v>
      </c>
      <c r="E44" s="4">
        <v>400</v>
      </c>
      <c r="F44" s="4">
        <v>700</v>
      </c>
      <c r="G44" s="4">
        <v>6</v>
      </c>
      <c r="H44" s="5">
        <f>2.92/2.84-1</f>
        <v>2.8169014084507005E-2</v>
      </c>
      <c r="I44" s="5">
        <f t="shared" si="0"/>
        <v>2.7779564107075671E-2</v>
      </c>
      <c r="J44" s="4" t="s">
        <v>121</v>
      </c>
      <c r="K44" s="4" t="s">
        <v>122</v>
      </c>
    </row>
    <row r="45" spans="1:11" ht="12.6" x14ac:dyDescent="0.45">
      <c r="A45" s="4" t="s">
        <v>128</v>
      </c>
      <c r="B45" s="4" t="s">
        <v>129</v>
      </c>
      <c r="C45" s="4" t="s">
        <v>21</v>
      </c>
      <c r="D45" s="4" t="s">
        <v>130</v>
      </c>
      <c r="E45" s="4">
        <v>395</v>
      </c>
      <c r="F45" s="4">
        <v>710</v>
      </c>
      <c r="G45" s="4">
        <v>5</v>
      </c>
      <c r="H45" s="4">
        <v>-0.35</v>
      </c>
      <c r="I45" s="5">
        <f t="shared" si="0"/>
        <v>-0.43078291609245423</v>
      </c>
      <c r="J45" s="4" t="s">
        <v>131</v>
      </c>
      <c r="K45" s="4" t="s">
        <v>132</v>
      </c>
    </row>
    <row r="46" spans="1:11" ht="12.6" x14ac:dyDescent="0.45">
      <c r="A46" s="4" t="s">
        <v>133</v>
      </c>
      <c r="B46" s="4" t="s">
        <v>129</v>
      </c>
      <c r="C46" s="4" t="s">
        <v>21</v>
      </c>
      <c r="D46" s="4" t="s">
        <v>130</v>
      </c>
      <c r="E46" s="4">
        <v>395</v>
      </c>
      <c r="F46" s="4">
        <v>710</v>
      </c>
      <c r="G46" s="4">
        <v>5</v>
      </c>
      <c r="H46" s="4">
        <v>-0.11</v>
      </c>
      <c r="I46" s="5">
        <f t="shared" si="0"/>
        <v>-0.11653381625595151</v>
      </c>
      <c r="J46" s="4" t="s">
        <v>131</v>
      </c>
      <c r="K46" s="4" t="s">
        <v>134</v>
      </c>
    </row>
    <row r="47" spans="1:11" ht="12.6" x14ac:dyDescent="0.45">
      <c r="A47" s="4" t="s">
        <v>135</v>
      </c>
      <c r="B47" s="4" t="s">
        <v>129</v>
      </c>
      <c r="C47" s="4" t="s">
        <v>21</v>
      </c>
      <c r="D47" s="4" t="s">
        <v>130</v>
      </c>
      <c r="E47" s="4">
        <v>395</v>
      </c>
      <c r="F47" s="4">
        <v>710</v>
      </c>
      <c r="G47" s="4">
        <v>5</v>
      </c>
      <c r="H47" s="4">
        <v>-0.47</v>
      </c>
      <c r="I47" s="5">
        <f t="shared" si="0"/>
        <v>-0.6348782724359695</v>
      </c>
      <c r="J47" s="4" t="s">
        <v>131</v>
      </c>
      <c r="K47" s="4" t="s">
        <v>136</v>
      </c>
    </row>
    <row r="48" spans="1:11" ht="12.6" x14ac:dyDescent="0.45">
      <c r="A48" s="4" t="s">
        <v>137</v>
      </c>
      <c r="B48" s="4" t="s">
        <v>129</v>
      </c>
      <c r="C48" s="4" t="s">
        <v>21</v>
      </c>
      <c r="D48" s="4" t="s">
        <v>130</v>
      </c>
      <c r="E48" s="4">
        <v>395</v>
      </c>
      <c r="F48" s="4">
        <v>710</v>
      </c>
      <c r="G48" s="4">
        <v>5</v>
      </c>
      <c r="H48" s="4">
        <v>-0.02</v>
      </c>
      <c r="I48" s="5">
        <f t="shared" si="0"/>
        <v>-2.0202707317519466E-2</v>
      </c>
      <c r="J48" s="4" t="s">
        <v>131</v>
      </c>
      <c r="K48" s="4" t="s">
        <v>138</v>
      </c>
    </row>
    <row r="49" spans="1:11" ht="12.6" x14ac:dyDescent="0.45">
      <c r="A49" s="6" t="s">
        <v>139</v>
      </c>
      <c r="B49" s="2" t="s">
        <v>140</v>
      </c>
      <c r="C49" s="4" t="s">
        <v>21</v>
      </c>
      <c r="D49" s="4" t="s">
        <v>141</v>
      </c>
      <c r="E49" s="4">
        <v>430</v>
      </c>
      <c r="F49" s="4">
        <v>640</v>
      </c>
      <c r="G49" s="4">
        <v>4</v>
      </c>
      <c r="H49" s="5">
        <f>0.28/0.27-1</f>
        <v>3.7037037037036979E-2</v>
      </c>
      <c r="I49" s="5">
        <f t="shared" si="0"/>
        <v>3.6367644170874791E-2</v>
      </c>
      <c r="J49" s="4" t="s">
        <v>142</v>
      </c>
      <c r="K49" s="4" t="s">
        <v>143</v>
      </c>
    </row>
    <row r="50" spans="1:11" ht="12.6" x14ac:dyDescent="0.45">
      <c r="A50" s="6" t="s">
        <v>139</v>
      </c>
      <c r="B50" s="2" t="s">
        <v>140</v>
      </c>
      <c r="C50" s="4" t="s">
        <v>21</v>
      </c>
      <c r="D50" s="4" t="s">
        <v>141</v>
      </c>
      <c r="E50" s="4">
        <v>430</v>
      </c>
      <c r="F50" s="4">
        <v>640</v>
      </c>
      <c r="G50" s="4">
        <v>4</v>
      </c>
      <c r="H50" s="5">
        <f>0.33/0.31-1</f>
        <v>6.4516129032258229E-2</v>
      </c>
      <c r="I50" s="5">
        <f t="shared" si="0"/>
        <v>6.2520356981334138E-2</v>
      </c>
      <c r="J50" s="4" t="s">
        <v>142</v>
      </c>
      <c r="K50" s="4" t="s">
        <v>144</v>
      </c>
    </row>
    <row r="51" spans="1:11" ht="12.6" x14ac:dyDescent="0.45">
      <c r="A51" s="4" t="s">
        <v>145</v>
      </c>
      <c r="B51" s="4" t="s">
        <v>146</v>
      </c>
      <c r="C51" s="4" t="s">
        <v>21</v>
      </c>
      <c r="D51" s="4" t="s">
        <v>37</v>
      </c>
      <c r="E51" s="4">
        <v>376</v>
      </c>
      <c r="F51" s="4">
        <v>676</v>
      </c>
      <c r="G51" s="4">
        <v>9</v>
      </c>
      <c r="H51" s="5">
        <f>61/79-1</f>
        <v>-0.22784810126582278</v>
      </c>
      <c r="I51" s="5">
        <f t="shared" si="0"/>
        <v>-0.25857398829371026</v>
      </c>
      <c r="J51" s="4" t="s">
        <v>147</v>
      </c>
      <c r="K51" s="4" t="s">
        <v>148</v>
      </c>
    </row>
    <row r="52" spans="1:11" ht="12.6" x14ac:dyDescent="0.45">
      <c r="A52" s="4" t="s">
        <v>149</v>
      </c>
      <c r="B52" s="4" t="s">
        <v>150</v>
      </c>
      <c r="C52" s="4" t="s">
        <v>151</v>
      </c>
      <c r="D52" s="4" t="s">
        <v>37</v>
      </c>
      <c r="E52" s="4">
        <v>380</v>
      </c>
      <c r="F52" s="4">
        <v>700</v>
      </c>
      <c r="G52" s="4">
        <v>5</v>
      </c>
      <c r="H52" s="5">
        <f>21.1/23.2-1</f>
        <v>-9.0517241379310276E-2</v>
      </c>
      <c r="I52" s="5">
        <f t="shared" si="0"/>
        <v>-9.4879238190243381E-2</v>
      </c>
      <c r="J52" s="4" t="s">
        <v>152</v>
      </c>
      <c r="K52" s="5"/>
    </row>
    <row r="53" spans="1:11" ht="12.6" x14ac:dyDescent="0.45">
      <c r="A53" s="4" t="s">
        <v>153</v>
      </c>
      <c r="B53" s="4" t="s">
        <v>154</v>
      </c>
      <c r="C53" s="4" t="s">
        <v>21</v>
      </c>
      <c r="D53" s="4" t="s">
        <v>22</v>
      </c>
      <c r="E53" s="4">
        <v>300</v>
      </c>
      <c r="F53" s="4">
        <v>1000</v>
      </c>
      <c r="G53" s="4">
        <v>10</v>
      </c>
      <c r="H53" s="5">
        <f>(36+40+28+17)/(77+52+49+33)-1</f>
        <v>-0.42654028436018954</v>
      </c>
      <c r="I53" s="5">
        <f t="shared" si="0"/>
        <v>-0.55606758787932531</v>
      </c>
      <c r="J53" s="4" t="s">
        <v>155</v>
      </c>
      <c r="K53" s="4" t="s">
        <v>156</v>
      </c>
    </row>
    <row r="54" spans="1:11" ht="12.6" x14ac:dyDescent="0.45">
      <c r="A54" s="6" t="s">
        <v>157</v>
      </c>
      <c r="B54" s="4" t="s">
        <v>158</v>
      </c>
      <c r="C54" s="4" t="s">
        <v>21</v>
      </c>
      <c r="D54" s="4" t="s">
        <v>37</v>
      </c>
      <c r="E54" s="4">
        <v>370</v>
      </c>
      <c r="F54" s="4">
        <v>660</v>
      </c>
      <c r="G54" s="4">
        <v>8</v>
      </c>
      <c r="H54" s="5">
        <f>(106.6+137.4+35.1+121.2)/(113.9+130.5+33.1+117.6)-1</f>
        <v>1.3161225006327548E-2</v>
      </c>
      <c r="I54" s="5">
        <f t="shared" si="0"/>
        <v>1.307536858118292E-2</v>
      </c>
      <c r="J54" s="4" t="s">
        <v>159</v>
      </c>
      <c r="K54" s="4" t="s">
        <v>160</v>
      </c>
    </row>
    <row r="55" spans="1:11" ht="12.6" x14ac:dyDescent="0.45">
      <c r="A55" s="4" t="s">
        <v>161</v>
      </c>
      <c r="B55" s="4" t="s">
        <v>162</v>
      </c>
      <c r="C55" s="4" t="s">
        <v>21</v>
      </c>
      <c r="D55" s="4" t="s">
        <v>37</v>
      </c>
      <c r="E55" s="4">
        <v>375</v>
      </c>
      <c r="F55" s="4">
        <v>550</v>
      </c>
      <c r="G55" s="4">
        <v>3</v>
      </c>
      <c r="H55" s="5">
        <f>0.42/0.51-1</f>
        <v>-0.17647058823529416</v>
      </c>
      <c r="I55" s="5">
        <f t="shared" si="0"/>
        <v>-0.19415601444095751</v>
      </c>
      <c r="J55" s="4" t="s">
        <v>163</v>
      </c>
      <c r="K55" s="4" t="s">
        <v>164</v>
      </c>
    </row>
    <row r="56" spans="1:11" ht="12.6" x14ac:dyDescent="0.45">
      <c r="A56" s="4" t="s">
        <v>165</v>
      </c>
      <c r="B56" s="4" t="s">
        <v>162</v>
      </c>
      <c r="C56" s="4" t="s">
        <v>21</v>
      </c>
      <c r="D56" s="4" t="s">
        <v>37</v>
      </c>
      <c r="E56" s="4">
        <v>375</v>
      </c>
      <c r="F56" s="4">
        <v>550</v>
      </c>
      <c r="G56" s="4">
        <v>3</v>
      </c>
      <c r="H56" s="5">
        <f>0.49/0.5-1</f>
        <v>-2.0000000000000018E-2</v>
      </c>
      <c r="I56" s="5">
        <f t="shared" si="0"/>
        <v>-2.0202707317519466E-2</v>
      </c>
      <c r="J56" s="4" t="s">
        <v>163</v>
      </c>
      <c r="K56" s="4" t="s">
        <v>166</v>
      </c>
    </row>
    <row r="57" spans="1:11" ht="12.6" x14ac:dyDescent="0.45">
      <c r="A57" s="4" t="s">
        <v>167</v>
      </c>
      <c r="B57" s="4" t="s">
        <v>162</v>
      </c>
      <c r="C57" s="4" t="s">
        <v>21</v>
      </c>
      <c r="D57" s="4" t="s">
        <v>80</v>
      </c>
      <c r="E57" s="4">
        <v>390</v>
      </c>
      <c r="F57" s="4">
        <v>590</v>
      </c>
      <c r="G57" s="4">
        <v>4</v>
      </c>
      <c r="H57" s="4">
        <v>-0.27</v>
      </c>
      <c r="I57" s="5">
        <f t="shared" si="0"/>
        <v>-0.31471074483970024</v>
      </c>
      <c r="J57" s="4" t="s">
        <v>168</v>
      </c>
      <c r="K57" s="4" t="s">
        <v>169</v>
      </c>
    </row>
    <row r="58" spans="1:11" ht="12.6" x14ac:dyDescent="0.45">
      <c r="A58" s="4" t="s">
        <v>170</v>
      </c>
      <c r="B58" s="4" t="s">
        <v>162</v>
      </c>
      <c r="C58" s="4" t="s">
        <v>21</v>
      </c>
      <c r="D58" s="4" t="s">
        <v>80</v>
      </c>
      <c r="E58" s="4">
        <v>390</v>
      </c>
      <c r="F58" s="4">
        <v>590</v>
      </c>
      <c r="G58" s="4">
        <v>4</v>
      </c>
      <c r="H58" s="4">
        <v>-0.06</v>
      </c>
      <c r="I58" s="5">
        <f t="shared" si="0"/>
        <v>-6.1875403718087529E-2</v>
      </c>
      <c r="J58" s="4" t="s">
        <v>168</v>
      </c>
      <c r="K58" s="4" t="s">
        <v>171</v>
      </c>
    </row>
    <row r="59" spans="1:11" ht="12.6" x14ac:dyDescent="0.45">
      <c r="A59" s="4" t="s">
        <v>172</v>
      </c>
      <c r="B59" s="4" t="s">
        <v>173</v>
      </c>
      <c r="C59" s="4" t="s">
        <v>174</v>
      </c>
      <c r="D59" s="4" t="s">
        <v>22</v>
      </c>
      <c r="E59" s="4">
        <v>350</v>
      </c>
      <c r="F59" s="4">
        <v>750</v>
      </c>
      <c r="G59" s="4">
        <v>6</v>
      </c>
      <c r="H59" s="4">
        <v>-0.21</v>
      </c>
      <c r="I59" s="5">
        <f t="shared" si="0"/>
        <v>-0.23572233352106983</v>
      </c>
      <c r="J59" s="4" t="s">
        <v>175</v>
      </c>
      <c r="K59" s="4" t="s">
        <v>176</v>
      </c>
    </row>
    <row r="60" spans="1:11" ht="12.6" x14ac:dyDescent="0.45">
      <c r="A60" s="4" t="s">
        <v>177</v>
      </c>
      <c r="B60" s="4" t="s">
        <v>173</v>
      </c>
      <c r="C60" s="4" t="s">
        <v>174</v>
      </c>
      <c r="D60" s="4" t="s">
        <v>22</v>
      </c>
      <c r="E60" s="4">
        <v>350</v>
      </c>
      <c r="F60" s="4">
        <v>750</v>
      </c>
      <c r="G60" s="4">
        <v>6</v>
      </c>
      <c r="H60" s="4">
        <v>-0.14000000000000001</v>
      </c>
      <c r="I60" s="5">
        <f t="shared" si="0"/>
        <v>-0.15082288973458366</v>
      </c>
      <c r="J60" s="4" t="s">
        <v>175</v>
      </c>
      <c r="K60" s="4" t="s">
        <v>178</v>
      </c>
    </row>
    <row r="61" spans="1:11" ht="12.6" x14ac:dyDescent="0.45">
      <c r="A61" s="4" t="s">
        <v>179</v>
      </c>
      <c r="B61" s="4" t="s">
        <v>173</v>
      </c>
      <c r="C61" s="4" t="s">
        <v>174</v>
      </c>
      <c r="D61" s="4" t="s">
        <v>22</v>
      </c>
      <c r="E61" s="4">
        <v>350</v>
      </c>
      <c r="F61" s="4">
        <v>750</v>
      </c>
      <c r="G61" s="4">
        <v>6</v>
      </c>
      <c r="H61" s="4">
        <v>0.06</v>
      </c>
      <c r="I61" s="5">
        <f t="shared" si="0"/>
        <v>5.8268908123975824E-2</v>
      </c>
      <c r="J61" s="4" t="s">
        <v>175</v>
      </c>
      <c r="K61" s="4" t="s">
        <v>180</v>
      </c>
    </row>
    <row r="62" spans="1:11" ht="12.6" x14ac:dyDescent="0.45">
      <c r="A62" s="4" t="s">
        <v>181</v>
      </c>
      <c r="B62" s="4" t="s">
        <v>173</v>
      </c>
      <c r="C62" s="4" t="s">
        <v>174</v>
      </c>
      <c r="D62" s="4" t="s">
        <v>22</v>
      </c>
      <c r="E62" s="4">
        <v>350</v>
      </c>
      <c r="F62" s="4">
        <v>750</v>
      </c>
      <c r="G62" s="4">
        <v>6</v>
      </c>
      <c r="H62" s="4">
        <v>7.0999999999999994E-2</v>
      </c>
      <c r="I62" s="5">
        <f t="shared" si="0"/>
        <v>6.8592791465611674E-2</v>
      </c>
      <c r="J62" s="4" t="s">
        <v>175</v>
      </c>
      <c r="K62" s="4" t="s">
        <v>182</v>
      </c>
    </row>
    <row r="63" spans="1:11" ht="12.6" x14ac:dyDescent="0.45">
      <c r="A63" s="4" t="s">
        <v>183</v>
      </c>
      <c r="B63" s="4" t="s">
        <v>184</v>
      </c>
      <c r="C63" s="4" t="s">
        <v>174</v>
      </c>
      <c r="D63" s="2" t="s">
        <v>185</v>
      </c>
      <c r="E63" s="4">
        <v>350</v>
      </c>
      <c r="F63" s="4">
        <v>700</v>
      </c>
      <c r="G63" s="4">
        <v>20</v>
      </c>
      <c r="H63" s="5">
        <f>53/85-1</f>
        <v>-0.37647058823529411</v>
      </c>
      <c r="I63" s="5">
        <f t="shared" si="0"/>
        <v>-0.47235934293819459</v>
      </c>
      <c r="J63" s="4" t="s">
        <v>186</v>
      </c>
      <c r="K63" s="4" t="s">
        <v>187</v>
      </c>
    </row>
    <row r="64" spans="1:11" ht="12.6" x14ac:dyDescent="0.45">
      <c r="A64" s="4" t="s">
        <v>188</v>
      </c>
      <c r="B64" s="4" t="s">
        <v>184</v>
      </c>
      <c r="C64" s="4" t="s">
        <v>174</v>
      </c>
      <c r="D64" s="4" t="s">
        <v>37</v>
      </c>
      <c r="E64" s="4">
        <v>350</v>
      </c>
      <c r="F64" s="4">
        <v>650</v>
      </c>
      <c r="G64" s="4">
        <v>5</v>
      </c>
      <c r="H64" s="5">
        <f>5.5/7.8-1</f>
        <v>-0.29487179487179482</v>
      </c>
      <c r="I64" s="5">
        <f t="shared" si="0"/>
        <v>-0.34937564145712074</v>
      </c>
      <c r="J64" s="4" t="s">
        <v>189</v>
      </c>
      <c r="K64" s="4" t="s">
        <v>190</v>
      </c>
    </row>
    <row r="65" spans="1:11" ht="12.6" x14ac:dyDescent="0.45">
      <c r="A65" s="4" t="s">
        <v>191</v>
      </c>
      <c r="B65" s="4" t="s">
        <v>192</v>
      </c>
      <c r="C65" s="4" t="s">
        <v>174</v>
      </c>
      <c r="D65" s="4" t="s">
        <v>37</v>
      </c>
      <c r="E65" s="4">
        <v>350</v>
      </c>
      <c r="F65" s="4">
        <v>650</v>
      </c>
      <c r="G65" s="4">
        <v>5</v>
      </c>
      <c r="H65" s="5">
        <f>7.2/9.1-1</f>
        <v>-0.20879120879120872</v>
      </c>
      <c r="I65" s="5">
        <f t="shared" si="0"/>
        <v>-0.23419338750079463</v>
      </c>
      <c r="J65" s="4" t="s">
        <v>189</v>
      </c>
      <c r="K65" s="4" t="s">
        <v>193</v>
      </c>
    </row>
    <row r="66" spans="1:11" ht="12.6" x14ac:dyDescent="0.45">
      <c r="A66" s="6" t="s">
        <v>194</v>
      </c>
      <c r="B66" s="4" t="s">
        <v>195</v>
      </c>
      <c r="C66" s="4" t="s">
        <v>174</v>
      </c>
      <c r="D66" s="4" t="s">
        <v>37</v>
      </c>
      <c r="E66" s="4">
        <v>370</v>
      </c>
      <c r="F66" s="4">
        <v>660</v>
      </c>
      <c r="G66" s="4">
        <v>8</v>
      </c>
      <c r="H66" s="5">
        <f>(104.8+115+39+94.7)/(109.3+123.9+40.7+106.8)-1</f>
        <v>-7.1447333858681294E-2</v>
      </c>
      <c r="I66" s="5">
        <f t="shared" si="0"/>
        <v>-7.4128178051824131E-2</v>
      </c>
      <c r="J66" s="4" t="s">
        <v>159</v>
      </c>
      <c r="K66" s="4" t="s">
        <v>196</v>
      </c>
    </row>
    <row r="67" spans="1:11" ht="12.6" x14ac:dyDescent="0.45">
      <c r="A67" s="4" t="s">
        <v>197</v>
      </c>
      <c r="B67" s="2" t="s">
        <v>198</v>
      </c>
      <c r="C67" s="4" t="s">
        <v>174</v>
      </c>
      <c r="D67" s="4" t="s">
        <v>22</v>
      </c>
      <c r="E67" s="4">
        <v>367</v>
      </c>
      <c r="F67" s="4">
        <v>717</v>
      </c>
      <c r="G67" s="4">
        <v>4</v>
      </c>
      <c r="H67" s="4">
        <v>-2.5999999999999999E-2</v>
      </c>
      <c r="I67" s="5">
        <f t="shared" si="0"/>
        <v>-2.6343975339601977E-2</v>
      </c>
      <c r="J67" s="4" t="s">
        <v>199</v>
      </c>
      <c r="K67" s="4" t="s">
        <v>200</v>
      </c>
    </row>
    <row r="68" spans="1:11" ht="12.6" x14ac:dyDescent="0.45">
      <c r="A68" s="4" t="s">
        <v>201</v>
      </c>
      <c r="B68" s="4" t="s">
        <v>202</v>
      </c>
      <c r="C68" s="4" t="s">
        <v>21</v>
      </c>
      <c r="D68" s="4" t="s">
        <v>80</v>
      </c>
      <c r="E68" s="4">
        <v>360</v>
      </c>
      <c r="F68" s="4">
        <v>560</v>
      </c>
      <c r="G68" s="4">
        <v>15</v>
      </c>
      <c r="H68" s="5">
        <f>10/383-1</f>
        <v>-0.97389033942558745</v>
      </c>
      <c r="I68" s="5">
        <f t="shared" si="0"/>
        <v>-3.6454498961865998</v>
      </c>
      <c r="J68" s="4" t="s">
        <v>203</v>
      </c>
      <c r="K68" s="4" t="s">
        <v>204</v>
      </c>
    </row>
    <row r="69" spans="1:11" ht="12.6" x14ac:dyDescent="0.45">
      <c r="A69" s="4" t="s">
        <v>205</v>
      </c>
      <c r="B69" s="4" t="s">
        <v>202</v>
      </c>
      <c r="C69" s="4" t="s">
        <v>21</v>
      </c>
      <c r="D69" s="4" t="s">
        <v>80</v>
      </c>
      <c r="E69" s="4">
        <v>360</v>
      </c>
      <c r="F69" s="4">
        <v>560</v>
      </c>
      <c r="G69" s="4">
        <v>15</v>
      </c>
      <c r="H69" s="5">
        <f>383/1000-1</f>
        <v>-0.61699999999999999</v>
      </c>
      <c r="I69" s="5">
        <f t="shared" si="0"/>
        <v>-0.95972028980149104</v>
      </c>
      <c r="J69" s="4" t="s">
        <v>203</v>
      </c>
      <c r="K69" s="4" t="s">
        <v>206</v>
      </c>
    </row>
    <row r="70" spans="1:11" ht="12.6" x14ac:dyDescent="0.45">
      <c r="A70" s="4" t="s">
        <v>207</v>
      </c>
      <c r="B70" s="4" t="s">
        <v>202</v>
      </c>
      <c r="C70" s="4" t="s">
        <v>21</v>
      </c>
      <c r="D70" s="4" t="s">
        <v>80</v>
      </c>
      <c r="E70" s="4">
        <v>360</v>
      </c>
      <c r="F70" s="4">
        <v>560</v>
      </c>
      <c r="G70" s="4">
        <v>15</v>
      </c>
      <c r="H70" s="5">
        <f>417/833-1</f>
        <v>-0.49939975990396157</v>
      </c>
      <c r="I70" s="5">
        <f t="shared" si="0"/>
        <v>-0.69194742036804124</v>
      </c>
      <c r="J70" s="4" t="s">
        <v>203</v>
      </c>
      <c r="K70" s="4" t="s">
        <v>208</v>
      </c>
    </row>
    <row r="71" spans="1:11" ht="12.6" x14ac:dyDescent="0.45">
      <c r="A71" s="4" t="s">
        <v>209</v>
      </c>
      <c r="B71" s="4" t="s">
        <v>202</v>
      </c>
      <c r="C71" s="4" t="s">
        <v>21</v>
      </c>
      <c r="D71" s="4" t="s">
        <v>80</v>
      </c>
      <c r="E71" s="4">
        <v>360</v>
      </c>
      <c r="F71" s="4">
        <v>560</v>
      </c>
      <c r="G71" s="4">
        <v>15</v>
      </c>
      <c r="H71" s="5">
        <f>650/417-1</f>
        <v>0.55875299760191854</v>
      </c>
      <c r="I71" s="5">
        <f t="shared" si="0"/>
        <v>0.44388614109088137</v>
      </c>
      <c r="J71" s="4" t="s">
        <v>203</v>
      </c>
      <c r="K71" s="4" t="s">
        <v>210</v>
      </c>
    </row>
    <row r="72" spans="1:11" ht="12.6" x14ac:dyDescent="0.45">
      <c r="A72" s="7" t="s">
        <v>211</v>
      </c>
      <c r="B72" s="7" t="s">
        <v>212</v>
      </c>
      <c r="C72" s="7" t="s">
        <v>21</v>
      </c>
      <c r="D72" s="7" t="s">
        <v>141</v>
      </c>
      <c r="E72" s="7">
        <v>190</v>
      </c>
      <c r="F72" s="7">
        <v>590</v>
      </c>
      <c r="G72" s="4">
        <v>10</v>
      </c>
      <c r="H72" s="5">
        <f>183/298-1</f>
        <v>-0.38590604026845643</v>
      </c>
      <c r="I72" s="5">
        <f t="shared" si="0"/>
        <v>-0.48760733366398362</v>
      </c>
      <c r="J72" s="7" t="s">
        <v>213</v>
      </c>
      <c r="K72" s="7" t="s">
        <v>214</v>
      </c>
    </row>
    <row r="73" spans="1:11" ht="12.6" x14ac:dyDescent="0.45">
      <c r="A73" s="7" t="s">
        <v>215</v>
      </c>
      <c r="B73" s="7" t="s">
        <v>212</v>
      </c>
      <c r="C73" s="7" t="s">
        <v>21</v>
      </c>
      <c r="D73" s="7" t="s">
        <v>141</v>
      </c>
      <c r="E73" s="7">
        <v>190</v>
      </c>
      <c r="F73" s="7">
        <v>590</v>
      </c>
      <c r="G73" s="4">
        <v>10</v>
      </c>
      <c r="H73" s="5">
        <f>190/281-1</f>
        <v>-0.32384341637010672</v>
      </c>
      <c r="I73" s="5">
        <f t="shared" si="0"/>
        <v>-0.39133059717325958</v>
      </c>
      <c r="J73" s="7" t="s">
        <v>213</v>
      </c>
      <c r="K73" s="7" t="s">
        <v>214</v>
      </c>
    </row>
    <row r="74" spans="1:11" ht="12.6" x14ac:dyDescent="0.45">
      <c r="A74" s="4" t="s">
        <v>216</v>
      </c>
      <c r="B74" s="4" t="s">
        <v>217</v>
      </c>
      <c r="C74" s="4" t="s">
        <v>174</v>
      </c>
      <c r="D74" s="4" t="s">
        <v>22</v>
      </c>
      <c r="E74" s="4">
        <v>360</v>
      </c>
      <c r="F74" s="4">
        <v>539</v>
      </c>
      <c r="G74" s="4">
        <v>3</v>
      </c>
      <c r="H74" s="5">
        <f>264/297.6-1</f>
        <v>-0.11290322580645173</v>
      </c>
      <c r="I74" s="5">
        <f t="shared" si="0"/>
        <v>-0.11980119981262077</v>
      </c>
      <c r="J74" s="4" t="s">
        <v>218</v>
      </c>
      <c r="K74" s="2" t="s">
        <v>219</v>
      </c>
    </row>
    <row r="75" spans="1:11" ht="12.6" x14ac:dyDescent="0.45">
      <c r="A75" s="4" t="s">
        <v>220</v>
      </c>
      <c r="B75" s="4" t="s">
        <v>221</v>
      </c>
      <c r="C75" s="4" t="s">
        <v>21</v>
      </c>
      <c r="D75" s="4" t="s">
        <v>37</v>
      </c>
      <c r="E75" s="4">
        <v>376</v>
      </c>
      <c r="F75" s="4">
        <v>676</v>
      </c>
      <c r="G75" s="4">
        <v>9</v>
      </c>
      <c r="H75" s="5">
        <f>46/73-1</f>
        <v>-0.36986301369863017</v>
      </c>
      <c r="I75" s="5">
        <f t="shared" si="0"/>
        <v>-0.46181804465929621</v>
      </c>
      <c r="J75" s="4" t="s">
        <v>147</v>
      </c>
      <c r="K75" s="4" t="s">
        <v>222</v>
      </c>
    </row>
    <row r="76" spans="1:11" ht="12.6" x14ac:dyDescent="0.45">
      <c r="A76" s="6" t="s">
        <v>223</v>
      </c>
      <c r="B76" s="4" t="s">
        <v>224</v>
      </c>
      <c r="C76" s="4" t="s">
        <v>21</v>
      </c>
      <c r="D76" s="4" t="s">
        <v>185</v>
      </c>
      <c r="E76" s="4">
        <v>350</v>
      </c>
      <c r="F76" s="4">
        <v>700</v>
      </c>
      <c r="G76" s="4">
        <v>8</v>
      </c>
      <c r="H76" s="5">
        <f>1.63/1.69-1</f>
        <v>-3.5502958579881727E-2</v>
      </c>
      <c r="I76" s="5">
        <f t="shared" si="0"/>
        <v>-3.614851411631121E-2</v>
      </c>
      <c r="J76" s="4" t="s">
        <v>186</v>
      </c>
      <c r="K76" s="4" t="s">
        <v>187</v>
      </c>
    </row>
    <row r="77" spans="1:11" ht="12.6" x14ac:dyDescent="0.45">
      <c r="A77" s="4" t="s">
        <v>225</v>
      </c>
      <c r="B77" s="4" t="s">
        <v>150</v>
      </c>
      <c r="C77" s="4" t="s">
        <v>226</v>
      </c>
      <c r="D77" s="4" t="s">
        <v>130</v>
      </c>
      <c r="E77" s="4">
        <v>392</v>
      </c>
      <c r="F77" s="4">
        <v>800</v>
      </c>
      <c r="G77" s="4">
        <v>3</v>
      </c>
      <c r="H77" s="4">
        <v>0.43</v>
      </c>
      <c r="I77" s="5">
        <f t="shared" si="0"/>
        <v>0.35767444427181588</v>
      </c>
      <c r="J77" s="4" t="s">
        <v>227</v>
      </c>
      <c r="K77" s="5"/>
    </row>
    <row r="78" spans="1:11" ht="12.6" x14ac:dyDescent="0.45">
      <c r="A78" s="4" t="s">
        <v>228</v>
      </c>
      <c r="B78" s="4" t="s">
        <v>229</v>
      </c>
      <c r="C78" s="4" t="s">
        <v>21</v>
      </c>
      <c r="D78" s="4" t="s">
        <v>80</v>
      </c>
      <c r="E78" s="4">
        <v>373</v>
      </c>
      <c r="F78" s="4">
        <v>566</v>
      </c>
      <c r="G78" s="4">
        <v>4</v>
      </c>
      <c r="H78" s="5">
        <f>43.3/46.7-1</f>
        <v>-7.2805139186295609E-2</v>
      </c>
      <c r="I78" s="5">
        <f t="shared" si="0"/>
        <v>-7.5591529666407573E-2</v>
      </c>
      <c r="J78" s="4" t="s">
        <v>230</v>
      </c>
      <c r="K78" s="4" t="s">
        <v>231</v>
      </c>
    </row>
    <row r="79" spans="1:11" ht="12.6" x14ac:dyDescent="0.45">
      <c r="A79" s="4" t="s">
        <v>232</v>
      </c>
      <c r="B79" s="4" t="s">
        <v>229</v>
      </c>
      <c r="C79" s="4" t="s">
        <v>21</v>
      </c>
      <c r="D79" s="4" t="s">
        <v>80</v>
      </c>
      <c r="E79" s="4">
        <v>373</v>
      </c>
      <c r="F79" s="4">
        <v>566</v>
      </c>
      <c r="G79" s="4">
        <v>4</v>
      </c>
      <c r="H79" s="5">
        <f>53.7/56.4-1</f>
        <v>-4.787234042553179E-2</v>
      </c>
      <c r="I79" s="5">
        <f t="shared" si="0"/>
        <v>-4.9056156989194077E-2</v>
      </c>
      <c r="J79" s="4" t="s">
        <v>230</v>
      </c>
      <c r="K79" s="4" t="s">
        <v>233</v>
      </c>
    </row>
    <row r="80" spans="1:11" ht="12.6" x14ac:dyDescent="0.45">
      <c r="A80" s="4" t="s">
        <v>234</v>
      </c>
      <c r="B80" s="4" t="s">
        <v>235</v>
      </c>
      <c r="C80" s="4" t="s">
        <v>21</v>
      </c>
      <c r="D80" s="4" t="s">
        <v>236</v>
      </c>
      <c r="E80" s="4">
        <v>390</v>
      </c>
      <c r="F80" s="4">
        <v>800</v>
      </c>
      <c r="G80" s="4">
        <v>6</v>
      </c>
      <c r="H80" s="5">
        <f>441/448-1</f>
        <v>-1.5625E-2</v>
      </c>
      <c r="I80" s="5">
        <f t="shared" si="0"/>
        <v>-1.5748356968139168E-2</v>
      </c>
      <c r="J80" s="4" t="s">
        <v>237</v>
      </c>
      <c r="K80" s="4" t="s">
        <v>39</v>
      </c>
    </row>
    <row r="81" spans="1:11" ht="12.6" x14ac:dyDescent="0.45">
      <c r="A81" s="4" t="s">
        <v>238</v>
      </c>
      <c r="B81" s="4" t="s">
        <v>235</v>
      </c>
      <c r="C81" s="4" t="s">
        <v>21</v>
      </c>
      <c r="D81" s="4" t="s">
        <v>236</v>
      </c>
      <c r="E81" s="4">
        <v>390</v>
      </c>
      <c r="F81" s="4">
        <v>800</v>
      </c>
      <c r="G81" s="4">
        <v>6</v>
      </c>
      <c r="H81" s="5">
        <f>456/312-1</f>
        <v>0.46153846153846145</v>
      </c>
      <c r="I81" s="5">
        <f t="shared" si="0"/>
        <v>0.37948962170490369</v>
      </c>
      <c r="J81" s="4" t="s">
        <v>237</v>
      </c>
      <c r="K81" s="4" t="s">
        <v>41</v>
      </c>
    </row>
    <row r="82" spans="1:11" ht="12.6" x14ac:dyDescent="0.45">
      <c r="A82" s="4" t="s">
        <v>239</v>
      </c>
      <c r="B82" s="4" t="s">
        <v>240</v>
      </c>
      <c r="C82" s="4" t="s">
        <v>21</v>
      </c>
      <c r="D82" s="4" t="s">
        <v>37</v>
      </c>
      <c r="E82" s="4">
        <v>350</v>
      </c>
      <c r="F82" s="4">
        <v>700</v>
      </c>
      <c r="G82" s="4">
        <v>6</v>
      </c>
      <c r="H82" s="5">
        <f>5.84/7.35-1</f>
        <v>-0.20544217687074828</v>
      </c>
      <c r="I82" s="5">
        <f t="shared" si="0"/>
        <v>-0.22996951638460961</v>
      </c>
      <c r="J82" s="4" t="s">
        <v>241</v>
      </c>
      <c r="K82" s="5"/>
    </row>
    <row r="83" spans="1:11" ht="12.6" x14ac:dyDescent="0.45">
      <c r="A83" s="4" t="s">
        <v>242</v>
      </c>
      <c r="B83" s="4" t="s">
        <v>235</v>
      </c>
      <c r="C83" s="4" t="s">
        <v>21</v>
      </c>
      <c r="D83" s="4" t="s">
        <v>37</v>
      </c>
      <c r="E83" s="4">
        <v>392</v>
      </c>
      <c r="F83" s="4">
        <v>700</v>
      </c>
      <c r="G83" s="4">
        <v>3</v>
      </c>
      <c r="H83" s="5">
        <f>0.13/0.14-1</f>
        <v>-7.1428571428571508E-2</v>
      </c>
      <c r="I83" s="5">
        <f t="shared" si="0"/>
        <v>-7.410797215372196E-2</v>
      </c>
      <c r="J83" s="4" t="s">
        <v>243</v>
      </c>
      <c r="K83" s="4" t="s">
        <v>244</v>
      </c>
    </row>
    <row r="84" spans="1:11" ht="12.6" x14ac:dyDescent="0.45">
      <c r="A84" s="4" t="s">
        <v>245</v>
      </c>
      <c r="B84" s="4" t="s">
        <v>235</v>
      </c>
      <c r="C84" s="4" t="s">
        <v>21</v>
      </c>
      <c r="D84" s="4" t="s">
        <v>37</v>
      </c>
      <c r="E84" s="4">
        <v>392</v>
      </c>
      <c r="F84" s="4">
        <v>700</v>
      </c>
      <c r="G84" s="4">
        <v>3</v>
      </c>
      <c r="H84" s="5">
        <f>0.11/0.1-1</f>
        <v>9.9999999999999867E-2</v>
      </c>
      <c r="I84" s="5">
        <f t="shared" si="0"/>
        <v>9.5310179804324741E-2</v>
      </c>
      <c r="J84" s="4" t="s">
        <v>243</v>
      </c>
      <c r="K84" s="4" t="s">
        <v>246</v>
      </c>
    </row>
    <row r="85" spans="1:11" ht="12.6" x14ac:dyDescent="0.45">
      <c r="A85" s="4" t="s">
        <v>247</v>
      </c>
      <c r="B85" s="4" t="s">
        <v>235</v>
      </c>
      <c r="C85" s="4" t="s">
        <v>21</v>
      </c>
      <c r="D85" s="4" t="s">
        <v>37</v>
      </c>
      <c r="E85" s="4">
        <v>392</v>
      </c>
      <c r="F85" s="4">
        <v>700</v>
      </c>
      <c r="G85" s="4">
        <v>3</v>
      </c>
      <c r="H85" s="5">
        <f>0.12/0.13-1</f>
        <v>-7.6923076923076983E-2</v>
      </c>
      <c r="I85" s="5">
        <f t="shared" si="0"/>
        <v>-8.0042707673536495E-2</v>
      </c>
      <c r="J85" s="4" t="s">
        <v>243</v>
      </c>
      <c r="K85" s="4" t="s">
        <v>248</v>
      </c>
    </row>
    <row r="86" spans="1:11" ht="12.6" x14ac:dyDescent="0.45">
      <c r="A86" s="4" t="s">
        <v>249</v>
      </c>
      <c r="B86" s="4" t="s">
        <v>235</v>
      </c>
      <c r="C86" s="4" t="s">
        <v>21</v>
      </c>
      <c r="D86" s="4" t="s">
        <v>37</v>
      </c>
      <c r="E86" s="4">
        <v>392</v>
      </c>
      <c r="F86" s="4">
        <v>700</v>
      </c>
      <c r="G86" s="4">
        <v>3</v>
      </c>
      <c r="H86" s="5">
        <f>0.11/0.1-1</f>
        <v>9.9999999999999867E-2</v>
      </c>
      <c r="I86" s="5">
        <f t="shared" si="0"/>
        <v>9.5310179804324741E-2</v>
      </c>
      <c r="J86" s="4" t="s">
        <v>243</v>
      </c>
      <c r="K86" s="4" t="s">
        <v>250</v>
      </c>
    </row>
    <row r="87" spans="1:11" ht="12.6" x14ac:dyDescent="0.45">
      <c r="A87" s="4" t="s">
        <v>251</v>
      </c>
      <c r="B87" s="4" t="s">
        <v>252</v>
      </c>
      <c r="C87" s="4" t="s">
        <v>21</v>
      </c>
      <c r="D87" s="4" t="s">
        <v>130</v>
      </c>
      <c r="E87" s="4">
        <v>400</v>
      </c>
      <c r="F87" s="4">
        <v>700</v>
      </c>
      <c r="G87" s="4">
        <v>5</v>
      </c>
      <c r="H87" s="5">
        <f>146/207-1</f>
        <v>-0.29468599033816423</v>
      </c>
      <c r="I87" s="5">
        <f t="shared" si="0"/>
        <v>-0.34911217155703261</v>
      </c>
      <c r="J87" s="4" t="s">
        <v>253</v>
      </c>
      <c r="K87" s="4" t="s">
        <v>254</v>
      </c>
    </row>
    <row r="88" spans="1:11" ht="12.6" x14ac:dyDescent="0.45">
      <c r="A88" s="4" t="s">
        <v>255</v>
      </c>
      <c r="B88" s="4" t="s">
        <v>252</v>
      </c>
      <c r="C88" s="4" t="s">
        <v>21</v>
      </c>
      <c r="D88" s="4" t="s">
        <v>130</v>
      </c>
      <c r="E88" s="4">
        <v>400</v>
      </c>
      <c r="F88" s="4">
        <v>700</v>
      </c>
      <c r="G88" s="4">
        <v>5</v>
      </c>
      <c r="H88" s="5">
        <f>157/201-1</f>
        <v>-0.21890547263681592</v>
      </c>
      <c r="I88" s="5">
        <f t="shared" si="0"/>
        <v>-0.2470591027107677</v>
      </c>
      <c r="J88" s="4" t="s">
        <v>253</v>
      </c>
      <c r="K88" s="4" t="s">
        <v>256</v>
      </c>
    </row>
    <row r="89" spans="1:11" ht="12.6" x14ac:dyDescent="0.45">
      <c r="A89" s="4" t="s">
        <v>257</v>
      </c>
      <c r="B89" s="4" t="s">
        <v>252</v>
      </c>
      <c r="C89" s="4" t="s">
        <v>21</v>
      </c>
      <c r="D89" s="4" t="s">
        <v>130</v>
      </c>
      <c r="E89" s="4">
        <v>400</v>
      </c>
      <c r="F89" s="4">
        <v>700</v>
      </c>
      <c r="G89" s="4">
        <v>5</v>
      </c>
      <c r="H89" s="5">
        <f>193/171-1</f>
        <v>0.12865497076023402</v>
      </c>
      <c r="I89" s="5">
        <f t="shared" si="0"/>
        <v>0.1210266324022258</v>
      </c>
      <c r="J89" s="4" t="s">
        <v>253</v>
      </c>
      <c r="K89" s="4" t="s">
        <v>258</v>
      </c>
    </row>
    <row r="90" spans="1:11" ht="12.6" x14ac:dyDescent="0.45">
      <c r="A90" s="4" t="s">
        <v>259</v>
      </c>
      <c r="B90" s="4" t="s">
        <v>252</v>
      </c>
      <c r="C90" s="4" t="s">
        <v>21</v>
      </c>
      <c r="D90" s="4" t="s">
        <v>130</v>
      </c>
      <c r="E90" s="4">
        <v>400</v>
      </c>
      <c r="F90" s="4">
        <v>700</v>
      </c>
      <c r="G90" s="4">
        <v>5</v>
      </c>
      <c r="H90" s="5">
        <f>191/163-1</f>
        <v>0.17177914110429437</v>
      </c>
      <c r="I90" s="5">
        <f t="shared" si="0"/>
        <v>0.15852322723986745</v>
      </c>
      <c r="J90" s="4" t="s">
        <v>253</v>
      </c>
      <c r="K90" s="4" t="s">
        <v>260</v>
      </c>
    </row>
    <row r="91" spans="1:11" ht="12.3" x14ac:dyDescent="0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2.3" x14ac:dyDescent="0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2.3" x14ac:dyDescent="0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2.3" x14ac:dyDescent="0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2.3" x14ac:dyDescent="0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2.3" x14ac:dyDescent="0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2.3" x14ac:dyDescent="0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2.3" x14ac:dyDescent="0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2.3" x14ac:dyDescent="0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2.3" x14ac:dyDescent="0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ht="12.3" x14ac:dyDescent="0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2.3" x14ac:dyDescent="0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ht="12.3" x14ac:dyDescent="0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2.3" x14ac:dyDescent="0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ht="12.3" x14ac:dyDescent="0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2.3" x14ac:dyDescent="0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2.3" x14ac:dyDescent="0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2.3" x14ac:dyDescent="0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2.3" x14ac:dyDescent="0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2.3" x14ac:dyDescent="0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ht="12.3" x14ac:dyDescent="0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2.3" x14ac:dyDescent="0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2.3" x14ac:dyDescent="0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2.3" x14ac:dyDescent="0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2.3" x14ac:dyDescent="0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2.3" x14ac:dyDescent="0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spans="1:11" ht="12.3" x14ac:dyDescent="0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2.3" x14ac:dyDescent="0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2.3" x14ac:dyDescent="0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2.3" x14ac:dyDescent="0.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2.3" x14ac:dyDescent="0.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2.3" x14ac:dyDescent="0.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2.3" x14ac:dyDescent="0.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2.3" x14ac:dyDescent="0.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spans="1:11" ht="12.3" x14ac:dyDescent="0.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2.3" x14ac:dyDescent="0.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spans="1:11" ht="12.3" x14ac:dyDescent="0.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2.3" x14ac:dyDescent="0.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spans="1:11" ht="12.3" x14ac:dyDescent="0.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2.3" x14ac:dyDescent="0.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1" ht="12.3" x14ac:dyDescent="0.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2.3" x14ac:dyDescent="0.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spans="1:11" ht="12.3" x14ac:dyDescent="0.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2.3" x14ac:dyDescent="0.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spans="1:11" ht="12.3" x14ac:dyDescent="0.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2.3" x14ac:dyDescent="0.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spans="1:11" ht="12.3" x14ac:dyDescent="0.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2.3" x14ac:dyDescent="0.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spans="1:11" ht="12.3" x14ac:dyDescent="0.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2.3" x14ac:dyDescent="0.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spans="1:11" ht="12.3" x14ac:dyDescent="0.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2.3" x14ac:dyDescent="0.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spans="1:11" ht="12.3" x14ac:dyDescent="0.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2.3" x14ac:dyDescent="0.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1:11" ht="12.3" x14ac:dyDescent="0.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2.3" x14ac:dyDescent="0.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1:11" ht="12.3" x14ac:dyDescent="0.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2.3" x14ac:dyDescent="0.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1:11" ht="12.3" x14ac:dyDescent="0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2.3" x14ac:dyDescent="0.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1:11" ht="12.3" x14ac:dyDescent="0.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2.3" x14ac:dyDescent="0.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1:11" ht="12.3" x14ac:dyDescent="0.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2.3" x14ac:dyDescent="0.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2.3" x14ac:dyDescent="0.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2.3" x14ac:dyDescent="0.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1:11" ht="12.3" x14ac:dyDescent="0.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2.3" x14ac:dyDescent="0.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spans="1:11" ht="12.3" x14ac:dyDescent="0.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2.3" x14ac:dyDescent="0.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2.3" x14ac:dyDescent="0.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2.3" x14ac:dyDescent="0.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spans="1:11" ht="12.3" x14ac:dyDescent="0.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2.3" x14ac:dyDescent="0.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spans="1:11" ht="12.3" x14ac:dyDescent="0.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2.3" x14ac:dyDescent="0.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spans="1:11" ht="12.3" x14ac:dyDescent="0.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2.3" x14ac:dyDescent="0.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spans="1:11" ht="12.3" x14ac:dyDescent="0.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2.3" x14ac:dyDescent="0.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spans="1:11" ht="12.3" x14ac:dyDescent="0.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ht="12.3" x14ac:dyDescent="0.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spans="1:11" ht="12.3" x14ac:dyDescent="0.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2.3" x14ac:dyDescent="0.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spans="1:11" ht="12.3" x14ac:dyDescent="0.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ht="12.3" x14ac:dyDescent="0.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spans="1:11" ht="12.3" x14ac:dyDescent="0.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2.3" x14ac:dyDescent="0.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1:11" ht="12.3" x14ac:dyDescent="0.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ht="12.3" x14ac:dyDescent="0.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ht="12.3" x14ac:dyDescent="0.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ht="12.3" x14ac:dyDescent="0.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ht="12.3" x14ac:dyDescent="0.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ht="12.3" x14ac:dyDescent="0.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ht="12.3" x14ac:dyDescent="0.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12.3" x14ac:dyDescent="0.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ht="12.3" x14ac:dyDescent="0.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12.3" x14ac:dyDescent="0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ht="12.3" x14ac:dyDescent="0.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ht="12.3" x14ac:dyDescent="0.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ht="12.3" x14ac:dyDescent="0.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ht="12.3" x14ac:dyDescent="0.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ht="12.3" x14ac:dyDescent="0.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ht="12.3" x14ac:dyDescent="0.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ht="12.3" x14ac:dyDescent="0.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ht="12.3" x14ac:dyDescent="0.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ht="12.3" x14ac:dyDescent="0.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ht="12.3" x14ac:dyDescent="0.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ht="12.3" x14ac:dyDescent="0.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ht="12.3" x14ac:dyDescent="0.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ht="12.3" x14ac:dyDescent="0.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ht="12.3" x14ac:dyDescent="0.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ht="12.3" x14ac:dyDescent="0.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ht="12.3" x14ac:dyDescent="0.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2.3" x14ac:dyDescent="0.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12.3" x14ac:dyDescent="0.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ht="12.3" x14ac:dyDescent="0.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ht="12.3" x14ac:dyDescent="0.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ht="12.3" x14ac:dyDescent="0.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ht="12.3" x14ac:dyDescent="0.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ht="12.3" x14ac:dyDescent="0.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2.3" x14ac:dyDescent="0.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ht="12.3" x14ac:dyDescent="0.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ht="12.3" x14ac:dyDescent="0.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ht="12.3" x14ac:dyDescent="0.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ht="12.3" x14ac:dyDescent="0.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ht="12.3" x14ac:dyDescent="0.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ht="12.3" x14ac:dyDescent="0.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ht="12.3" x14ac:dyDescent="0.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ht="12.3" x14ac:dyDescent="0.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ht="12.3" x14ac:dyDescent="0.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12.3" x14ac:dyDescent="0.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ht="12.3" x14ac:dyDescent="0.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ht="12.3" x14ac:dyDescent="0.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ht="12.3" x14ac:dyDescent="0.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ht="12.3" x14ac:dyDescent="0.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ht="12.3" x14ac:dyDescent="0.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ht="12.3" x14ac:dyDescent="0.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ht="12.3" x14ac:dyDescent="0.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ht="12.3" x14ac:dyDescent="0.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ht="12.3" x14ac:dyDescent="0.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ht="12.3" x14ac:dyDescent="0.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ht="12.3" x14ac:dyDescent="0.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ht="12.3" x14ac:dyDescent="0.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ht="12.3" x14ac:dyDescent="0.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ht="12.3" x14ac:dyDescent="0.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ht="12.3" x14ac:dyDescent="0.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ht="12.3" x14ac:dyDescent="0.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ht="12.3" x14ac:dyDescent="0.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ht="12.3" x14ac:dyDescent="0.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ht="12.3" x14ac:dyDescent="0.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ht="12.3" x14ac:dyDescent="0.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ht="12.3" x14ac:dyDescent="0.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ht="12.3" x14ac:dyDescent="0.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ht="12.3" x14ac:dyDescent="0.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ht="12.3" x14ac:dyDescent="0.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ht="12.3" x14ac:dyDescent="0.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ht="12.3" x14ac:dyDescent="0.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ht="12.3" x14ac:dyDescent="0.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ht="12.3" x14ac:dyDescent="0.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ht="12.3" x14ac:dyDescent="0.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ht="12.3" x14ac:dyDescent="0.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ht="12.3" x14ac:dyDescent="0.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ht="12.3" x14ac:dyDescent="0.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ht="12.3" x14ac:dyDescent="0.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ht="12.3" x14ac:dyDescent="0.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ht="12.3" x14ac:dyDescent="0.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ht="12.3" x14ac:dyDescent="0.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ht="12.3" x14ac:dyDescent="0.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ht="12.3" x14ac:dyDescent="0.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ht="12.3" x14ac:dyDescent="0.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ht="12.3" x14ac:dyDescent="0.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ht="12.3" x14ac:dyDescent="0.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ht="12.3" x14ac:dyDescent="0.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ht="12.3" x14ac:dyDescent="0.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ht="12.3" x14ac:dyDescent="0.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ht="12.3" x14ac:dyDescent="0.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ht="12.3" x14ac:dyDescent="0.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ht="12.3" x14ac:dyDescent="0.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ht="12.3" x14ac:dyDescent="0.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ht="12.3" x14ac:dyDescent="0.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ht="12.3" x14ac:dyDescent="0.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ht="12.3" x14ac:dyDescent="0.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ht="12.3" x14ac:dyDescent="0.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ht="12.3" x14ac:dyDescent="0.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ht="12.3" x14ac:dyDescent="0.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ht="12.3" x14ac:dyDescent="0.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ht="12.3" x14ac:dyDescent="0.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ht="12.3" x14ac:dyDescent="0.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ht="12.3" x14ac:dyDescent="0.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ht="12.3" x14ac:dyDescent="0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ht="12.3" x14ac:dyDescent="0.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ht="12.3" x14ac:dyDescent="0.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ht="12.3" x14ac:dyDescent="0.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ht="12.3" x14ac:dyDescent="0.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ht="12.3" x14ac:dyDescent="0.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ht="12.3" x14ac:dyDescent="0.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ht="12.3" x14ac:dyDescent="0.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ht="12.3" x14ac:dyDescent="0.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ht="12.3" x14ac:dyDescent="0.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ht="12.3" x14ac:dyDescent="0.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ht="12.3" x14ac:dyDescent="0.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ht="12.3" x14ac:dyDescent="0.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ht="12.3" x14ac:dyDescent="0.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ht="12.3" x14ac:dyDescent="0.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ht="12.3" x14ac:dyDescent="0.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ht="12.3" x14ac:dyDescent="0.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ht="12.3" x14ac:dyDescent="0.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ht="12.3" x14ac:dyDescent="0.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ht="12.3" x14ac:dyDescent="0.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ht="12.3" x14ac:dyDescent="0.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ht="12.3" x14ac:dyDescent="0.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ht="12.3" x14ac:dyDescent="0.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ht="12.3" x14ac:dyDescent="0.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ht="12.3" x14ac:dyDescent="0.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ht="12.3" x14ac:dyDescent="0.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ht="12.3" x14ac:dyDescent="0.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ht="12.3" x14ac:dyDescent="0.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ht="12.3" x14ac:dyDescent="0.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ht="12.3" x14ac:dyDescent="0.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ht="12.3" x14ac:dyDescent="0.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ht="12.3" x14ac:dyDescent="0.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ht="12.3" x14ac:dyDescent="0.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ht="12.3" x14ac:dyDescent="0.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ht="12.3" x14ac:dyDescent="0.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ht="12.3" x14ac:dyDescent="0.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ht="12.3" x14ac:dyDescent="0.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ht="12.3" x14ac:dyDescent="0.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ht="12.3" x14ac:dyDescent="0.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ht="12.3" x14ac:dyDescent="0.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ht="12.3" x14ac:dyDescent="0.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ht="12.3" x14ac:dyDescent="0.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ht="12.3" x14ac:dyDescent="0.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ht="12.3" x14ac:dyDescent="0.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ht="12.3" x14ac:dyDescent="0.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ht="12.3" x14ac:dyDescent="0.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ht="12.3" x14ac:dyDescent="0.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ht="12.3" x14ac:dyDescent="0.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ht="12.3" x14ac:dyDescent="0.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ht="12.3" x14ac:dyDescent="0.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ht="12.3" x14ac:dyDescent="0.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ht="12.3" x14ac:dyDescent="0.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ht="12.3" x14ac:dyDescent="0.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ht="12.3" x14ac:dyDescent="0.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ht="12.3" x14ac:dyDescent="0.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ht="12.3" x14ac:dyDescent="0.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ht="12.3" x14ac:dyDescent="0.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ht="12.3" x14ac:dyDescent="0.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ht="12.3" x14ac:dyDescent="0.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ht="12.3" x14ac:dyDescent="0.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ht="12.3" x14ac:dyDescent="0.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ht="12.3" x14ac:dyDescent="0.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ht="12.3" x14ac:dyDescent="0.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ht="12.3" x14ac:dyDescent="0.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ht="12.3" x14ac:dyDescent="0.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ht="12.3" x14ac:dyDescent="0.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ht="12.3" x14ac:dyDescent="0.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ht="12.3" x14ac:dyDescent="0.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ht="12.3" x14ac:dyDescent="0.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ht="12.3" x14ac:dyDescent="0.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ht="12.3" x14ac:dyDescent="0.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ht="12.3" x14ac:dyDescent="0.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ht="12.3" x14ac:dyDescent="0.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ht="12.3" x14ac:dyDescent="0.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ht="12.3" x14ac:dyDescent="0.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ht="12.3" x14ac:dyDescent="0.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ht="12.3" x14ac:dyDescent="0.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ht="12.3" x14ac:dyDescent="0.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ht="12.3" x14ac:dyDescent="0.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ht="12.3" x14ac:dyDescent="0.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ht="12.3" x14ac:dyDescent="0.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ht="12.3" x14ac:dyDescent="0.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ht="12.3" x14ac:dyDescent="0.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ht="12.3" x14ac:dyDescent="0.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ht="12.3" x14ac:dyDescent="0.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ht="12.3" x14ac:dyDescent="0.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ht="12.3" x14ac:dyDescent="0.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ht="12.3" x14ac:dyDescent="0.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ht="12.3" x14ac:dyDescent="0.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ht="12.3" x14ac:dyDescent="0.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ht="12.3" x14ac:dyDescent="0.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ht="12.3" x14ac:dyDescent="0.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ht="12.3" x14ac:dyDescent="0.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ht="12.3" x14ac:dyDescent="0.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ht="12.3" x14ac:dyDescent="0.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ht="12.3" x14ac:dyDescent="0.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ht="12.3" x14ac:dyDescent="0.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ht="12.3" x14ac:dyDescent="0.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ht="12.3" x14ac:dyDescent="0.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ht="12.3" x14ac:dyDescent="0.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ht="12.3" x14ac:dyDescent="0.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ht="12.3" x14ac:dyDescent="0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ht="12.3" x14ac:dyDescent="0.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ht="12.3" x14ac:dyDescent="0.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ht="12.3" x14ac:dyDescent="0.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ht="12.3" x14ac:dyDescent="0.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ht="12.3" x14ac:dyDescent="0.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ht="12.3" x14ac:dyDescent="0.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ht="12.3" x14ac:dyDescent="0.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ht="12.3" x14ac:dyDescent="0.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ht="12.3" x14ac:dyDescent="0.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ht="12.3" x14ac:dyDescent="0.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ht="12.3" x14ac:dyDescent="0.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ht="12.3" x14ac:dyDescent="0.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ht="12.3" x14ac:dyDescent="0.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ht="12.3" x14ac:dyDescent="0.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ht="12.3" x14ac:dyDescent="0.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ht="12.3" x14ac:dyDescent="0.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ht="12.3" x14ac:dyDescent="0.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ht="12.3" x14ac:dyDescent="0.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ht="12.3" x14ac:dyDescent="0.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ht="12.3" x14ac:dyDescent="0.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ht="12.3" x14ac:dyDescent="0.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ht="12.3" x14ac:dyDescent="0.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ht="12.3" x14ac:dyDescent="0.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ht="12.3" x14ac:dyDescent="0.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ht="12.3" x14ac:dyDescent="0.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ht="12.3" x14ac:dyDescent="0.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ht="12.3" x14ac:dyDescent="0.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ht="12.3" x14ac:dyDescent="0.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ht="12.3" x14ac:dyDescent="0.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ht="12.3" x14ac:dyDescent="0.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ht="12.3" x14ac:dyDescent="0.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ht="12.3" x14ac:dyDescent="0.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ht="12.3" x14ac:dyDescent="0.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ht="12.3" x14ac:dyDescent="0.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ht="12.3" x14ac:dyDescent="0.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ht="12.3" x14ac:dyDescent="0.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ht="12.3" x14ac:dyDescent="0.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ht="12.3" x14ac:dyDescent="0.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ht="12.3" x14ac:dyDescent="0.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ht="12.3" x14ac:dyDescent="0.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ht="12.3" x14ac:dyDescent="0.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ht="12.3" x14ac:dyDescent="0.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ht="12.3" x14ac:dyDescent="0.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ht="12.3" x14ac:dyDescent="0.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ht="12.3" x14ac:dyDescent="0.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ht="12.3" x14ac:dyDescent="0.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ht="12.3" x14ac:dyDescent="0.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ht="12.3" x14ac:dyDescent="0.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ht="12.3" x14ac:dyDescent="0.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ht="12.3" x14ac:dyDescent="0.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ht="12.3" x14ac:dyDescent="0.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ht="12.3" x14ac:dyDescent="0.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ht="12.3" x14ac:dyDescent="0.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ht="12.3" x14ac:dyDescent="0.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ht="12.3" x14ac:dyDescent="0.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ht="12.3" x14ac:dyDescent="0.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ht="12.3" x14ac:dyDescent="0.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ht="12.3" x14ac:dyDescent="0.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ht="12.3" x14ac:dyDescent="0.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ht="12.3" x14ac:dyDescent="0.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ht="12.3" x14ac:dyDescent="0.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ht="12.3" x14ac:dyDescent="0.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ht="12.3" x14ac:dyDescent="0.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ht="12.3" x14ac:dyDescent="0.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ht="12.3" x14ac:dyDescent="0.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ht="12.3" x14ac:dyDescent="0.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ht="12.3" x14ac:dyDescent="0.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ht="12.3" x14ac:dyDescent="0.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ht="12.3" x14ac:dyDescent="0.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ht="12.3" x14ac:dyDescent="0.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ht="12.3" x14ac:dyDescent="0.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ht="12.3" x14ac:dyDescent="0.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ht="12.3" x14ac:dyDescent="0.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ht="12.3" x14ac:dyDescent="0.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ht="12.3" x14ac:dyDescent="0.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ht="12.3" x14ac:dyDescent="0.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ht="12.3" x14ac:dyDescent="0.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ht="12.3" x14ac:dyDescent="0.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ht="12.3" x14ac:dyDescent="0.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ht="12.3" x14ac:dyDescent="0.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ht="12.3" x14ac:dyDescent="0.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ht="12.3" x14ac:dyDescent="0.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ht="12.3" x14ac:dyDescent="0.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ht="12.3" x14ac:dyDescent="0.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ht="12.3" x14ac:dyDescent="0.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ht="12.3" x14ac:dyDescent="0.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ht="12.3" x14ac:dyDescent="0.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ht="12.3" x14ac:dyDescent="0.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 spans="1:11" ht="12.3" x14ac:dyDescent="0.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ht="12.3" x14ac:dyDescent="0.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ht="12.3" x14ac:dyDescent="0.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ht="12.3" x14ac:dyDescent="0.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 spans="1:11" ht="12.3" x14ac:dyDescent="0.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ht="12.3" x14ac:dyDescent="0.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 spans="1:11" ht="12.3" x14ac:dyDescent="0.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ht="12.3" x14ac:dyDescent="0.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 spans="1:11" ht="12.3" x14ac:dyDescent="0.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ht="12.3" x14ac:dyDescent="0.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 spans="1:11" ht="12.3" x14ac:dyDescent="0.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ht="12.3" x14ac:dyDescent="0.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 spans="1:11" ht="12.3" x14ac:dyDescent="0.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ht="12.3" x14ac:dyDescent="0.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 spans="1:11" ht="12.3" x14ac:dyDescent="0.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ht="12.3" x14ac:dyDescent="0.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 spans="1:11" ht="12.3" x14ac:dyDescent="0.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ht="12.3" x14ac:dyDescent="0.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 spans="1:11" ht="12.3" x14ac:dyDescent="0.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ht="12.3" x14ac:dyDescent="0.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ht="12.3" x14ac:dyDescent="0.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ht="12.3" x14ac:dyDescent="0.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ht="12.3" x14ac:dyDescent="0.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ht="12.3" x14ac:dyDescent="0.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 spans="1:11" ht="12.3" x14ac:dyDescent="0.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ht="12.3" x14ac:dyDescent="0.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 spans="1:11" ht="12.3" x14ac:dyDescent="0.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ht="12.3" x14ac:dyDescent="0.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 spans="1:11" ht="12.3" x14ac:dyDescent="0.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ht="12.3" x14ac:dyDescent="0.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 spans="1:11" ht="12.3" x14ac:dyDescent="0.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ht="12.3" x14ac:dyDescent="0.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 spans="1:11" ht="12.3" x14ac:dyDescent="0.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ht="12.3" x14ac:dyDescent="0.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 spans="1:11" ht="12.3" x14ac:dyDescent="0.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ht="12.3" x14ac:dyDescent="0.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 spans="1:11" ht="12.3" x14ac:dyDescent="0.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ht="12.3" x14ac:dyDescent="0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 spans="1:11" ht="12.3" x14ac:dyDescent="0.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ht="12.3" x14ac:dyDescent="0.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 spans="1:11" ht="12.3" x14ac:dyDescent="0.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 ht="12.3" x14ac:dyDescent="0.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 spans="1:11" ht="12.3" x14ac:dyDescent="0.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 ht="12.3" x14ac:dyDescent="0.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 ht="12.3" x14ac:dyDescent="0.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 ht="12.3" x14ac:dyDescent="0.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 ht="12.3" x14ac:dyDescent="0.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 ht="12.3" x14ac:dyDescent="0.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 spans="1:11" ht="12.3" x14ac:dyDescent="0.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 ht="12.3" x14ac:dyDescent="0.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 ht="12.3" x14ac:dyDescent="0.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 ht="12.3" x14ac:dyDescent="0.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 spans="1:11" ht="12.3" x14ac:dyDescent="0.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 ht="12.3" x14ac:dyDescent="0.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 spans="1:11" ht="12.3" x14ac:dyDescent="0.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 ht="12.3" x14ac:dyDescent="0.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 spans="1:11" ht="12.3" x14ac:dyDescent="0.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 ht="12.3" x14ac:dyDescent="0.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 spans="1:11" ht="12.3" x14ac:dyDescent="0.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 ht="12.3" x14ac:dyDescent="0.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 spans="1:11" ht="12.3" x14ac:dyDescent="0.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 ht="12.3" x14ac:dyDescent="0.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 spans="1:11" ht="12.3" x14ac:dyDescent="0.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 ht="12.3" x14ac:dyDescent="0.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 ht="12.3" x14ac:dyDescent="0.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 ht="12.3" x14ac:dyDescent="0.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 spans="1:11" ht="12.3" x14ac:dyDescent="0.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 ht="12.3" x14ac:dyDescent="0.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 spans="1:11" ht="12.3" x14ac:dyDescent="0.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 ht="12.3" x14ac:dyDescent="0.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 spans="1:11" ht="12.3" x14ac:dyDescent="0.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 ht="12.3" x14ac:dyDescent="0.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 spans="1:11" ht="12.3" x14ac:dyDescent="0.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 ht="12.3" x14ac:dyDescent="0.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 spans="1:11" ht="12.3" x14ac:dyDescent="0.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 ht="12.3" x14ac:dyDescent="0.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 spans="1:11" ht="12.3" x14ac:dyDescent="0.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 ht="12.3" x14ac:dyDescent="0.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 spans="1:11" ht="12.3" x14ac:dyDescent="0.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ht="12.3" x14ac:dyDescent="0.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 spans="1:11" ht="12.3" x14ac:dyDescent="0.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 ht="12.3" x14ac:dyDescent="0.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 spans="1:11" ht="12.3" x14ac:dyDescent="0.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 ht="12.3" x14ac:dyDescent="0.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 spans="1:11" ht="12.3" x14ac:dyDescent="0.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 ht="12.3" x14ac:dyDescent="0.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1:11" ht="12.3" x14ac:dyDescent="0.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 ht="12.3" x14ac:dyDescent="0.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1:11" ht="12.3" x14ac:dyDescent="0.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 ht="12.3" x14ac:dyDescent="0.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 spans="1:11" ht="12.3" x14ac:dyDescent="0.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 ht="12.3" x14ac:dyDescent="0.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 spans="1:11" ht="12.3" x14ac:dyDescent="0.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 ht="12.3" x14ac:dyDescent="0.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 spans="1:11" ht="12.3" x14ac:dyDescent="0.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 ht="12.3" x14ac:dyDescent="0.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 spans="1:11" ht="12.3" x14ac:dyDescent="0.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 ht="12.3" x14ac:dyDescent="0.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 spans="1:11" ht="12.3" x14ac:dyDescent="0.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 ht="12.3" x14ac:dyDescent="0.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 spans="1:11" ht="12.3" x14ac:dyDescent="0.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 ht="12.3" x14ac:dyDescent="0.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 spans="1:11" ht="12.3" x14ac:dyDescent="0.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 ht="12.3" x14ac:dyDescent="0.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 ht="12.3" x14ac:dyDescent="0.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 ht="12.3" x14ac:dyDescent="0.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 spans="1:11" ht="12.3" x14ac:dyDescent="0.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 ht="12.3" x14ac:dyDescent="0.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 ht="12.3" x14ac:dyDescent="0.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 ht="12.3" x14ac:dyDescent="0.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 spans="1:11" ht="12.3" x14ac:dyDescent="0.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 ht="12.3" x14ac:dyDescent="0.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 spans="1:11" ht="12.3" x14ac:dyDescent="0.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 ht="12.3" x14ac:dyDescent="0.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 spans="1:11" ht="12.3" x14ac:dyDescent="0.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 ht="12.3" x14ac:dyDescent="0.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 spans="1:11" ht="12.3" x14ac:dyDescent="0.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 ht="12.3" x14ac:dyDescent="0.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 spans="1:11" ht="12.3" x14ac:dyDescent="0.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 ht="12.3" x14ac:dyDescent="0.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 spans="1:11" ht="12.3" x14ac:dyDescent="0.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 ht="12.3" x14ac:dyDescent="0.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 ht="12.3" x14ac:dyDescent="0.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ht="12.3" x14ac:dyDescent="0.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 ht="12.3" x14ac:dyDescent="0.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 ht="12.3" x14ac:dyDescent="0.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 spans="1:11" ht="12.3" x14ac:dyDescent="0.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 ht="12.3" x14ac:dyDescent="0.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 ht="12.3" x14ac:dyDescent="0.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 ht="12.3" x14ac:dyDescent="0.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 spans="1:11" ht="12.3" x14ac:dyDescent="0.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 ht="12.3" x14ac:dyDescent="0.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 spans="1:11" ht="12.3" x14ac:dyDescent="0.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 ht="12.3" x14ac:dyDescent="0.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 spans="1:11" ht="12.3" x14ac:dyDescent="0.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 ht="12.3" x14ac:dyDescent="0.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 spans="1:11" ht="12.3" x14ac:dyDescent="0.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 ht="12.3" x14ac:dyDescent="0.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 spans="1:11" ht="12.3" x14ac:dyDescent="0.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 ht="12.3" x14ac:dyDescent="0.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 spans="1:11" ht="12.3" x14ac:dyDescent="0.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 ht="12.3" x14ac:dyDescent="0.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 spans="1:11" ht="12.3" x14ac:dyDescent="0.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ht="12.3" x14ac:dyDescent="0.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 spans="1:11" ht="12.3" x14ac:dyDescent="0.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 ht="12.3" x14ac:dyDescent="0.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 spans="1:11" ht="12.3" x14ac:dyDescent="0.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 ht="12.3" x14ac:dyDescent="0.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 spans="1:11" ht="12.3" x14ac:dyDescent="0.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 ht="12.3" x14ac:dyDescent="0.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 spans="1:11" ht="12.3" x14ac:dyDescent="0.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 ht="12.3" x14ac:dyDescent="0.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 spans="1:11" ht="12.3" x14ac:dyDescent="0.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 ht="12.3" x14ac:dyDescent="0.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 spans="1:11" ht="12.3" x14ac:dyDescent="0.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 ht="12.3" x14ac:dyDescent="0.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 spans="1:11" ht="12.3" x14ac:dyDescent="0.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 ht="12.3" x14ac:dyDescent="0.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 spans="1:11" ht="12.3" x14ac:dyDescent="0.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ht="12.3" x14ac:dyDescent="0.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 ht="12.3" x14ac:dyDescent="0.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 ht="12.3" x14ac:dyDescent="0.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 spans="1:11" ht="12.3" x14ac:dyDescent="0.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 ht="12.3" x14ac:dyDescent="0.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 ht="12.3" x14ac:dyDescent="0.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 ht="12.3" x14ac:dyDescent="0.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 spans="1:11" ht="12.3" x14ac:dyDescent="0.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 ht="12.3" x14ac:dyDescent="0.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 spans="1:11" ht="12.3" x14ac:dyDescent="0.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 ht="12.3" x14ac:dyDescent="0.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 spans="1:11" ht="12.3" x14ac:dyDescent="0.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 ht="12.3" x14ac:dyDescent="0.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 spans="1:11" ht="12.3" x14ac:dyDescent="0.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 ht="12.3" x14ac:dyDescent="0.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 spans="1:11" ht="12.3" x14ac:dyDescent="0.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 ht="12.3" x14ac:dyDescent="0.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 spans="1:11" ht="12.3" x14ac:dyDescent="0.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 ht="12.3" x14ac:dyDescent="0.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 ht="12.3" x14ac:dyDescent="0.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ht="12.3" x14ac:dyDescent="0.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 spans="1:11" ht="12.3" x14ac:dyDescent="0.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 ht="12.3" x14ac:dyDescent="0.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 ht="12.3" x14ac:dyDescent="0.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 ht="12.3" x14ac:dyDescent="0.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ht="12.3" x14ac:dyDescent="0.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 ht="12.3" x14ac:dyDescent="0.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 spans="1:11" ht="12.3" x14ac:dyDescent="0.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 ht="12.3" x14ac:dyDescent="0.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 spans="1:11" ht="12.3" x14ac:dyDescent="0.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 ht="12.3" x14ac:dyDescent="0.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 spans="1:11" ht="12.3" x14ac:dyDescent="0.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 ht="12.3" x14ac:dyDescent="0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 spans="1:11" ht="12.3" x14ac:dyDescent="0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 ht="12.3" x14ac:dyDescent="0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ht="12.3" x14ac:dyDescent="0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 ht="12.3" x14ac:dyDescent="0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 spans="1:11" ht="12.3" x14ac:dyDescent="0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 ht="12.3" x14ac:dyDescent="0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 ht="12.3" x14ac:dyDescent="0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 ht="12.3" x14ac:dyDescent="0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 spans="1:11" ht="12.3" x14ac:dyDescent="0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 ht="12.3" x14ac:dyDescent="0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 spans="1:11" ht="12.3" x14ac:dyDescent="0.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ht="12.3" x14ac:dyDescent="0.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 spans="1:11" ht="12.3" x14ac:dyDescent="0.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 ht="12.3" x14ac:dyDescent="0.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 ht="12.3" x14ac:dyDescent="0.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 ht="12.3" x14ac:dyDescent="0.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 spans="1:11" ht="12.3" x14ac:dyDescent="0.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 ht="12.3" x14ac:dyDescent="0.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 spans="1:11" ht="12.3" x14ac:dyDescent="0.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 ht="12.3" x14ac:dyDescent="0.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 ht="12.3" x14ac:dyDescent="0.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 ht="12.3" x14ac:dyDescent="0.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 spans="1:11" ht="12.3" x14ac:dyDescent="0.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 ht="12.3" x14ac:dyDescent="0.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 ht="12.3" x14ac:dyDescent="0.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 ht="12.3" x14ac:dyDescent="0.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 ht="12.3" x14ac:dyDescent="0.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ht="12.3" x14ac:dyDescent="0.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 spans="1:11" ht="12.3" x14ac:dyDescent="0.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 ht="12.3" x14ac:dyDescent="0.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ht="12.3" x14ac:dyDescent="0.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 ht="12.3" x14ac:dyDescent="0.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 spans="1:11" ht="12.3" x14ac:dyDescent="0.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ht="12.3" x14ac:dyDescent="0.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 spans="1:11" ht="12.3" x14ac:dyDescent="0.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 ht="12.3" x14ac:dyDescent="0.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 spans="1:11" ht="12.3" x14ac:dyDescent="0.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 ht="12.3" x14ac:dyDescent="0.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 spans="1:11" ht="12.3" x14ac:dyDescent="0.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 ht="12.3" x14ac:dyDescent="0.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 spans="1:11" ht="12.3" x14ac:dyDescent="0.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ht="12.3" x14ac:dyDescent="0.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 spans="1:11" ht="12.3" x14ac:dyDescent="0.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ht="12.3" x14ac:dyDescent="0.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 spans="1:11" ht="12.3" x14ac:dyDescent="0.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 ht="12.3" x14ac:dyDescent="0.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 spans="1:11" ht="12.3" x14ac:dyDescent="0.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 ht="12.3" x14ac:dyDescent="0.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 ht="12.3" x14ac:dyDescent="0.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 ht="12.3" x14ac:dyDescent="0.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ht="12.3" x14ac:dyDescent="0.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ht="12.3" x14ac:dyDescent="0.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 ht="12.3" x14ac:dyDescent="0.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ht="12.3" x14ac:dyDescent="0.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 ht="12.3" x14ac:dyDescent="0.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ht="12.3" x14ac:dyDescent="0.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ht="12.3" x14ac:dyDescent="0.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ht="12.3" x14ac:dyDescent="0.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 ht="12.3" x14ac:dyDescent="0.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ht="12.3" x14ac:dyDescent="0.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 spans="1:11" ht="12.3" x14ac:dyDescent="0.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 ht="12.3" x14ac:dyDescent="0.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 spans="1:11" ht="12.3" x14ac:dyDescent="0.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 ht="12.3" x14ac:dyDescent="0.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 spans="1:11" ht="12.3" x14ac:dyDescent="0.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 ht="12.3" x14ac:dyDescent="0.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 spans="1:11" ht="12.3" x14ac:dyDescent="0.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 ht="12.3" x14ac:dyDescent="0.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 ht="12.3" x14ac:dyDescent="0.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ht="12.3" x14ac:dyDescent="0.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 spans="1:11" ht="12.3" x14ac:dyDescent="0.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 ht="12.3" x14ac:dyDescent="0.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 spans="1:11" ht="12.3" x14ac:dyDescent="0.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 ht="12.3" x14ac:dyDescent="0.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 ht="12.3" x14ac:dyDescent="0.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 ht="12.3" x14ac:dyDescent="0.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 spans="1:11" ht="12.3" x14ac:dyDescent="0.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ht="12.3" x14ac:dyDescent="0.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 ht="12.3" x14ac:dyDescent="0.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 ht="12.3" x14ac:dyDescent="0.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 spans="1:11" ht="12.3" x14ac:dyDescent="0.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 ht="12.3" x14ac:dyDescent="0.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 spans="1:11" ht="12.3" x14ac:dyDescent="0.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 ht="12.3" x14ac:dyDescent="0.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 spans="1:11" ht="12.3" x14ac:dyDescent="0.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 ht="12.3" x14ac:dyDescent="0.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 spans="1:11" ht="12.3" x14ac:dyDescent="0.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 ht="12.3" x14ac:dyDescent="0.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 spans="1:11" ht="12.3" x14ac:dyDescent="0.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 ht="12.3" x14ac:dyDescent="0.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 spans="1:11" ht="12.3" x14ac:dyDescent="0.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 ht="12.3" x14ac:dyDescent="0.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 spans="1:11" ht="12.3" x14ac:dyDescent="0.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 ht="12.3" x14ac:dyDescent="0.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ht="12.3" x14ac:dyDescent="0.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ht="12.3" x14ac:dyDescent="0.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 spans="1:11" ht="12.3" x14ac:dyDescent="0.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 ht="12.3" x14ac:dyDescent="0.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 ht="12.3" x14ac:dyDescent="0.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ht="12.3" x14ac:dyDescent="0.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 spans="1:11" ht="12.3" x14ac:dyDescent="0.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 ht="12.3" x14ac:dyDescent="0.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 spans="1:11" ht="12.3" x14ac:dyDescent="0.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ht="12.3" x14ac:dyDescent="0.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 spans="1:11" ht="12.3" x14ac:dyDescent="0.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 ht="12.3" x14ac:dyDescent="0.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 spans="1:11" ht="12.3" x14ac:dyDescent="0.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 ht="12.3" x14ac:dyDescent="0.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 spans="1:11" ht="12.3" x14ac:dyDescent="0.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 ht="12.3" x14ac:dyDescent="0.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 spans="1:11" ht="12.3" x14ac:dyDescent="0.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 ht="12.3" x14ac:dyDescent="0.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 spans="1:11" ht="12.3" x14ac:dyDescent="0.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 ht="12.3" x14ac:dyDescent="0.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 ht="12.3" x14ac:dyDescent="0.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ht="12.3" x14ac:dyDescent="0.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 spans="1:11" ht="12.3" x14ac:dyDescent="0.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 ht="12.3" x14ac:dyDescent="0.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 ht="12.3" x14ac:dyDescent="0.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 ht="12.3" x14ac:dyDescent="0.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 spans="1:11" ht="12.3" x14ac:dyDescent="0.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 ht="12.3" x14ac:dyDescent="0.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 spans="1:11" ht="12.3" x14ac:dyDescent="0.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 ht="12.3" x14ac:dyDescent="0.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 spans="1:11" ht="12.3" x14ac:dyDescent="0.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 ht="12.3" x14ac:dyDescent="0.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 spans="1:11" ht="12.3" x14ac:dyDescent="0.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 ht="12.3" x14ac:dyDescent="0.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 spans="1:11" ht="12.3" x14ac:dyDescent="0.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 ht="12.3" x14ac:dyDescent="0.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 spans="1:11" ht="12.3" x14ac:dyDescent="0.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 ht="12.3" x14ac:dyDescent="0.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 ht="12.3" x14ac:dyDescent="0.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 ht="12.3" x14ac:dyDescent="0.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 spans="1:11" ht="12.3" x14ac:dyDescent="0.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 ht="12.3" x14ac:dyDescent="0.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 ht="12.3" x14ac:dyDescent="0.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 ht="12.3" x14ac:dyDescent="0.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 spans="1:11" ht="12.3" x14ac:dyDescent="0.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 ht="12.3" x14ac:dyDescent="0.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 spans="1:11" ht="12.3" x14ac:dyDescent="0.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 ht="12.3" x14ac:dyDescent="0.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 spans="1:11" ht="12.3" x14ac:dyDescent="0.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 ht="12.3" x14ac:dyDescent="0.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 spans="1:11" ht="12.3" x14ac:dyDescent="0.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 ht="12.3" x14ac:dyDescent="0.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 spans="1:11" ht="12.3" x14ac:dyDescent="0.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 ht="12.3" x14ac:dyDescent="0.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 ht="12.3" x14ac:dyDescent="0.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 ht="12.3" x14ac:dyDescent="0.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 spans="1:11" ht="12.3" x14ac:dyDescent="0.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 ht="12.3" x14ac:dyDescent="0.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 spans="1:11" ht="12.3" x14ac:dyDescent="0.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 ht="12.3" x14ac:dyDescent="0.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 spans="1:11" ht="12.3" x14ac:dyDescent="0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 ht="12.3" x14ac:dyDescent="0.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 spans="1:11" ht="12.3" x14ac:dyDescent="0.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 ht="12.3" x14ac:dyDescent="0.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 ht="12.3" x14ac:dyDescent="0.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 ht="12.3" x14ac:dyDescent="0.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 spans="1:11" ht="12.3" x14ac:dyDescent="0.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ht="12.3" x14ac:dyDescent="0.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 spans="1:11" ht="12.3" x14ac:dyDescent="0.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 ht="12.3" x14ac:dyDescent="0.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 spans="1:11" ht="12.3" x14ac:dyDescent="0.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 ht="12.3" x14ac:dyDescent="0.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 spans="1:11" ht="12.3" x14ac:dyDescent="0.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 ht="12.3" x14ac:dyDescent="0.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 spans="1:11" ht="12.3" x14ac:dyDescent="0.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ht="12.3" x14ac:dyDescent="0.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 ht="12.3" x14ac:dyDescent="0.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 ht="12.3" x14ac:dyDescent="0.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 spans="1:11" ht="12.3" x14ac:dyDescent="0.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ht="12.3" x14ac:dyDescent="0.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 spans="1:11" ht="12.3" x14ac:dyDescent="0.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ht="12.3" x14ac:dyDescent="0.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 spans="1:11" ht="12.3" x14ac:dyDescent="0.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 ht="12.3" x14ac:dyDescent="0.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ht="12.3" x14ac:dyDescent="0.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 ht="12.3" x14ac:dyDescent="0.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 spans="1:11" ht="12.3" x14ac:dyDescent="0.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ht="12.3" x14ac:dyDescent="0.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 ht="12.3" x14ac:dyDescent="0.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 ht="12.3" x14ac:dyDescent="0.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 spans="1:11" ht="12.3" x14ac:dyDescent="0.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 ht="12.3" x14ac:dyDescent="0.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ht="12.3" x14ac:dyDescent="0.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 ht="12.3" x14ac:dyDescent="0.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 spans="1:11" ht="12.3" x14ac:dyDescent="0.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ht="12.3" x14ac:dyDescent="0.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 spans="1:11" ht="12.3" x14ac:dyDescent="0.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 ht="12.3" x14ac:dyDescent="0.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 spans="1:11" ht="12.3" x14ac:dyDescent="0.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 ht="12.3" x14ac:dyDescent="0.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ht="12.3" x14ac:dyDescent="0.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ht="12.3" x14ac:dyDescent="0.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ht="12.3" x14ac:dyDescent="0.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ht="12.3" x14ac:dyDescent="0.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ht="12.3" x14ac:dyDescent="0.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ht="12.3" x14ac:dyDescent="0.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ht="12.3" x14ac:dyDescent="0.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ht="12.3" x14ac:dyDescent="0.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ht="12.3" x14ac:dyDescent="0.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ht="12.3" x14ac:dyDescent="0.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ht="12.3" x14ac:dyDescent="0.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ht="12.3" x14ac:dyDescent="0.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ht="12.3" x14ac:dyDescent="0.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ht="12.3" x14ac:dyDescent="0.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ht="12.3" x14ac:dyDescent="0.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ht="12.3" x14ac:dyDescent="0.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ht="12.3" x14ac:dyDescent="0.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ht="12.3" x14ac:dyDescent="0.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ht="12.3" x14ac:dyDescent="0.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ht="12.3" x14ac:dyDescent="0.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ht="12.3" x14ac:dyDescent="0.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ht="12.3" x14ac:dyDescent="0.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ht="12.3" x14ac:dyDescent="0.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ht="12.3" x14ac:dyDescent="0.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ht="12.3" x14ac:dyDescent="0.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ht="12.3" x14ac:dyDescent="0.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ht="12.3" x14ac:dyDescent="0.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ht="12.3" x14ac:dyDescent="0.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ht="12.3" x14ac:dyDescent="0.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ht="12.3" x14ac:dyDescent="0.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ht="12.3" x14ac:dyDescent="0.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ht="12.3" x14ac:dyDescent="0.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ht="12.3" x14ac:dyDescent="0.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ht="12.3" x14ac:dyDescent="0.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ht="12.3" x14ac:dyDescent="0.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ht="12.3" x14ac:dyDescent="0.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ht="12.3" x14ac:dyDescent="0.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ht="12.3" x14ac:dyDescent="0.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ht="12.3" x14ac:dyDescent="0.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ht="12.3" x14ac:dyDescent="0.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ht="12.3" x14ac:dyDescent="0.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ht="12.3" x14ac:dyDescent="0.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ht="12.3" x14ac:dyDescent="0.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ht="12.3" x14ac:dyDescent="0.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ht="12.3" x14ac:dyDescent="0.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ht="12.3" x14ac:dyDescent="0.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ht="12.3" x14ac:dyDescent="0.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ht="12.3" x14ac:dyDescent="0.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ht="12.3" x14ac:dyDescent="0.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ht="12.3" x14ac:dyDescent="0.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ht="12.3" x14ac:dyDescent="0.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ht="12.3" x14ac:dyDescent="0.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ht="12.3" x14ac:dyDescent="0.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ht="12.3" x14ac:dyDescent="0.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ht="12.3" x14ac:dyDescent="0.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ht="12.3" x14ac:dyDescent="0.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ht="12.3" x14ac:dyDescent="0.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ht="12.3" x14ac:dyDescent="0.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ht="12.3" x14ac:dyDescent="0.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ht="12.3" x14ac:dyDescent="0.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ht="12.3" x14ac:dyDescent="0.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ht="12.3" x14ac:dyDescent="0.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ht="12.3" x14ac:dyDescent="0.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ht="12.3" x14ac:dyDescent="0.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ht="12.3" x14ac:dyDescent="0.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ht="12.3" x14ac:dyDescent="0.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ht="12.3" x14ac:dyDescent="0.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ht="12.3" x14ac:dyDescent="0.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ht="12.3" x14ac:dyDescent="0.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ht="12.3" x14ac:dyDescent="0.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ht="12.3" x14ac:dyDescent="0.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ht="12.3" x14ac:dyDescent="0.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ht="12.3" x14ac:dyDescent="0.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ht="12.3" x14ac:dyDescent="0.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ht="12.3" x14ac:dyDescent="0.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ht="12.3" x14ac:dyDescent="0.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ht="12.3" x14ac:dyDescent="0.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ht="12.3" x14ac:dyDescent="0.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ht="12.3" x14ac:dyDescent="0.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ht="12.3" x14ac:dyDescent="0.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ht="12.3" x14ac:dyDescent="0.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ht="12.3" x14ac:dyDescent="0.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ht="12.3" x14ac:dyDescent="0.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ht="12.3" x14ac:dyDescent="0.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ht="12.3" x14ac:dyDescent="0.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ht="12.3" x14ac:dyDescent="0.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ht="12.3" x14ac:dyDescent="0.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ht="12.3" x14ac:dyDescent="0.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ht="12.3" x14ac:dyDescent="0.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ht="12.3" x14ac:dyDescent="0.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ht="12.3" x14ac:dyDescent="0.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ht="12.3" x14ac:dyDescent="0.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ht="12.3" x14ac:dyDescent="0.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ht="12.3" x14ac:dyDescent="0.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ht="12.3" x14ac:dyDescent="0.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ht="12.3" x14ac:dyDescent="0.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ht="12.3" x14ac:dyDescent="0.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ht="12.3" x14ac:dyDescent="0.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ht="12.3" x14ac:dyDescent="0.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ht="12.3" x14ac:dyDescent="0.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ht="12.3" x14ac:dyDescent="0.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ht="12.3" x14ac:dyDescent="0.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ht="12.3" x14ac:dyDescent="0.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ht="12.3" x14ac:dyDescent="0.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ht="12.3" x14ac:dyDescent="0.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ht="12.3" x14ac:dyDescent="0.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"/>
  <sheetViews>
    <sheetView workbookViewId="0"/>
  </sheetViews>
  <sheetFormatPr defaultColWidth="14.44140625" defaultRowHeight="15.75" customHeight="1" x14ac:dyDescent="0.4"/>
  <cols>
    <col min="1" max="1" width="387.44140625" customWidth="1"/>
  </cols>
  <sheetData>
    <row r="1" spans="1:1" ht="15.75" customHeight="1" x14ac:dyDescent="0.4">
      <c r="A1" s="1" t="s">
        <v>0</v>
      </c>
    </row>
    <row r="3" spans="1:1" ht="15.75" customHeight="1" x14ac:dyDescent="0.4">
      <c r="A3" s="1" t="s">
        <v>1</v>
      </c>
    </row>
    <row r="4" spans="1:1" ht="15.75" customHeight="1" x14ac:dyDescent="0.4">
      <c r="A4" s="2" t="s">
        <v>2</v>
      </c>
    </row>
    <row r="5" spans="1:1" ht="15.75" customHeight="1" x14ac:dyDescent="0.4">
      <c r="A5" s="1"/>
    </row>
    <row r="6" spans="1:1" ht="15.75" customHeight="1" x14ac:dyDescent="0.4">
      <c r="A6" s="1" t="s">
        <v>4</v>
      </c>
    </row>
    <row r="7" spans="1:1" ht="15.75" customHeight="1" x14ac:dyDescent="0.4">
      <c r="A7" s="2" t="s">
        <v>5</v>
      </c>
    </row>
    <row r="8" spans="1:1" ht="15.75" customHeight="1" x14ac:dyDescent="0.4">
      <c r="A8" s="2" t="s">
        <v>6</v>
      </c>
    </row>
    <row r="9" spans="1:1" ht="15.75" customHeight="1" x14ac:dyDescent="0.4">
      <c r="A9" s="2" t="s">
        <v>7</v>
      </c>
    </row>
    <row r="11" spans="1:1" ht="15.75" customHeight="1" x14ac:dyDescent="0.4">
      <c r="A1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Irakli L</cp:lastModifiedBy>
  <dcterms:modified xsi:type="dcterms:W3CDTF">2019-05-05T23:51:14Z</dcterms:modified>
</cp:coreProperties>
</file>