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filterPrivacy="1" showInkAnnotation="0"/>
  <xr:revisionPtr revIDLastSave="0" documentId="13_ncr:1_{E312AC18-3C01-E34E-A6EE-E82DD154DD7B}" xr6:coauthVersionLast="40" xr6:coauthVersionMax="40" xr10:uidLastSave="{00000000-0000-0000-0000-000000000000}"/>
  <bookViews>
    <workbookView xWindow="25600" yWindow="-5140" windowWidth="38400" windowHeight="21140" activeTab="4" xr2:uid="{00000000-000D-0000-FFFF-FFFF00000000}"/>
  </bookViews>
  <sheets>
    <sheet name="房型图" sheetId="3" r:id="rId1"/>
    <sheet name="合计" sheetId="21" r:id="rId2"/>
    <sheet name="玄关书房餐厅" sheetId="13" r:id="rId3"/>
    <sheet name="客厅" sheetId="14" r:id="rId4"/>
    <sheet name="主卧" sheetId="15" r:id="rId5"/>
    <sheet name="次卧" sheetId="16" r:id="rId6"/>
    <sheet name="厨房" sheetId="17" r:id="rId7"/>
    <sheet name="卫生间" sheetId="18" r:id="rId8"/>
    <sheet name="阳台花园" sheetId="19" r:id="rId9"/>
    <sheet name="人工参考" sheetId="6" r:id="rId10"/>
    <sheet name="瓷砖计算" sheetId="7" r:id="rId11"/>
    <sheet name="开关布置" sheetId="8" r:id="rId12"/>
    <sheet name="加项" sheetId="10" r:id="rId13"/>
    <sheet name="装修列表" sheetId="1" r:id="rId14"/>
  </sheets>
  <definedNames>
    <definedName name="_xlnm._FilterDatabase" localSheetId="6" hidden="1">厨房!$A$2:$N$49</definedName>
    <definedName name="_xlnm._FilterDatabase" localSheetId="12" hidden="1">加项!$A$2:$L$47</definedName>
    <definedName name="_xlnm._FilterDatabase" localSheetId="13" hidden="1">装修列表!$A$4:$M$290</definedName>
    <definedName name="_xlnm.Print_Titles" localSheetId="13">装修列表!$4:$4</definedName>
    <definedName name="RoomList">#REF!</definedName>
    <definedName name="Slicer_Room__area">#N/A</definedName>
  </definedNames>
  <calcPr calcId="191029"/>
</workbook>
</file>

<file path=xl/calcChain.xml><?xml version="1.0" encoding="utf-8"?>
<calcChain xmlns="http://schemas.openxmlformats.org/spreadsheetml/2006/main">
  <c r="K10" i="15" l="1"/>
  <c r="K11" i="15"/>
  <c r="K36" i="16"/>
  <c r="J34" i="16"/>
  <c r="J35" i="16"/>
  <c r="J36" i="16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G41" i="15"/>
  <c r="J10" i="15"/>
  <c r="J11" i="15"/>
  <c r="J5" i="15"/>
  <c r="F5" i="15"/>
  <c r="J4" i="15"/>
  <c r="K4" i="15" s="1"/>
  <c r="J16" i="18"/>
  <c r="K16" i="18" s="1"/>
  <c r="J17" i="18"/>
  <c r="K17" i="18" s="1"/>
  <c r="J18" i="18"/>
  <c r="K18" i="18" s="1"/>
  <c r="J19" i="18"/>
  <c r="K19" i="18" s="1"/>
  <c r="J20" i="18"/>
  <c r="K20" i="18" s="1"/>
  <c r="J21" i="18"/>
  <c r="K21" i="18" s="1"/>
  <c r="J22" i="18"/>
  <c r="K22" i="18" s="1"/>
  <c r="J23" i="18"/>
  <c r="K23" i="18" s="1"/>
  <c r="J24" i="18"/>
  <c r="K24" i="18" s="1"/>
  <c r="J25" i="18"/>
  <c r="K25" i="18" s="1"/>
  <c r="J26" i="18"/>
  <c r="K26" i="18" s="1"/>
  <c r="J27" i="18"/>
  <c r="K27" i="18" s="1"/>
  <c r="J28" i="18"/>
  <c r="K28" i="18" s="1"/>
  <c r="J29" i="18"/>
  <c r="K29" i="18" s="1"/>
  <c r="J30" i="18"/>
  <c r="K30" i="18" s="1"/>
  <c r="J31" i="18"/>
  <c r="K31" i="18" s="1"/>
  <c r="J32" i="18"/>
  <c r="K32" i="18" s="1"/>
  <c r="J33" i="18"/>
  <c r="K33" i="18" s="1"/>
  <c r="J34" i="18"/>
  <c r="K34" i="18" s="1"/>
  <c r="J35" i="18"/>
  <c r="K35" i="18" s="1"/>
  <c r="J36" i="18"/>
  <c r="K36" i="18" s="1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J43" i="18"/>
  <c r="K43" i="18" s="1"/>
  <c r="J15" i="18"/>
  <c r="K4" i="18"/>
  <c r="K5" i="18"/>
  <c r="K6" i="18"/>
  <c r="K8" i="18"/>
  <c r="K9" i="18"/>
  <c r="K10" i="18"/>
  <c r="K12" i="18"/>
  <c r="K13" i="18"/>
  <c r="K14" i="18"/>
  <c r="J4" i="18"/>
  <c r="J5" i="18"/>
  <c r="J6" i="18"/>
  <c r="J7" i="18"/>
  <c r="K7" i="18" s="1"/>
  <c r="J8" i="18"/>
  <c r="J9" i="18"/>
  <c r="J10" i="18"/>
  <c r="J11" i="18"/>
  <c r="K11" i="18" s="1"/>
  <c r="J12" i="18"/>
  <c r="J13" i="18"/>
  <c r="J14" i="18"/>
  <c r="K13" i="19"/>
  <c r="K14" i="19"/>
  <c r="K21" i="19"/>
  <c r="K22" i="19"/>
  <c r="K29" i="19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J14" i="19"/>
  <c r="J15" i="19"/>
  <c r="K15" i="19" s="1"/>
  <c r="J16" i="19"/>
  <c r="K16" i="19" s="1"/>
  <c r="J17" i="19"/>
  <c r="K17" i="19" s="1"/>
  <c r="J18" i="19"/>
  <c r="K18" i="19" s="1"/>
  <c r="J19" i="19"/>
  <c r="K19" i="19" s="1"/>
  <c r="J20" i="19"/>
  <c r="K20" i="19" s="1"/>
  <c r="J21" i="19"/>
  <c r="J22" i="19"/>
  <c r="J23" i="19"/>
  <c r="K23" i="19" s="1"/>
  <c r="J24" i="19"/>
  <c r="K24" i="19" s="1"/>
  <c r="J25" i="19"/>
  <c r="K25" i="19" s="1"/>
  <c r="J26" i="19"/>
  <c r="K26" i="19" s="1"/>
  <c r="J27" i="19"/>
  <c r="K27" i="19" s="1"/>
  <c r="J28" i="19"/>
  <c r="K28" i="19" s="1"/>
  <c r="J29" i="19"/>
  <c r="J3" i="19"/>
  <c r="J4" i="19"/>
  <c r="K4" i="19" s="1"/>
  <c r="J5" i="19"/>
  <c r="K5" i="19" s="1"/>
  <c r="G3" i="19"/>
  <c r="AD7" i="21"/>
  <c r="J1" i="13"/>
  <c r="AI7" i="21"/>
  <c r="K12" i="14"/>
  <c r="K15" i="18"/>
  <c r="J3" i="18"/>
  <c r="K3" i="18" s="1"/>
  <c r="K34" i="16"/>
  <c r="K35" i="16"/>
  <c r="J6" i="15"/>
  <c r="K6" i="15" s="1"/>
  <c r="J7" i="15"/>
  <c r="K7" i="15" s="1"/>
  <c r="J8" i="15"/>
  <c r="K8" i="15" s="1"/>
  <c r="J9" i="15"/>
  <c r="K9" i="15" s="1"/>
  <c r="J12" i="15"/>
  <c r="K12" i="15" s="1"/>
  <c r="J13" i="15"/>
  <c r="K13" i="15" s="1"/>
  <c r="J14" i="15"/>
  <c r="K14" i="15" s="1"/>
  <c r="J15" i="15"/>
  <c r="K15" i="15" s="1"/>
  <c r="J16" i="15"/>
  <c r="K16" i="15" s="1"/>
  <c r="J3" i="15"/>
  <c r="K3" i="15" s="1"/>
  <c r="J4" i="14"/>
  <c r="K4" i="14" s="1"/>
  <c r="J5" i="14"/>
  <c r="K5" i="14" s="1"/>
  <c r="J6" i="14"/>
  <c r="K6" i="14" s="1"/>
  <c r="J7" i="14"/>
  <c r="K7" i="14" s="1"/>
  <c r="J8" i="14"/>
  <c r="K8" i="14" s="1"/>
  <c r="J9" i="14"/>
  <c r="K9" i="14" s="1"/>
  <c r="J10" i="14"/>
  <c r="K10" i="14" s="1"/>
  <c r="J11" i="14"/>
  <c r="K11" i="14" s="1"/>
  <c r="J12" i="14"/>
  <c r="K3" i="14"/>
  <c r="J3" i="14"/>
  <c r="K31" i="17"/>
  <c r="K7" i="17"/>
  <c r="K4" i="17"/>
  <c r="J3" i="17"/>
  <c r="K3" i="17" s="1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J3" i="16"/>
  <c r="K3" i="16"/>
  <c r="K5" i="15" l="1"/>
  <c r="J1" i="15"/>
  <c r="AN7" i="21" s="1"/>
  <c r="J1" i="18"/>
  <c r="BC7" i="21" s="1"/>
  <c r="K3" i="19"/>
  <c r="J1" i="19" s="1"/>
  <c r="BH7" i="21" s="1"/>
  <c r="J1" i="14"/>
  <c r="J33" i="16"/>
  <c r="J32" i="16"/>
  <c r="J26" i="16"/>
  <c r="J25" i="16"/>
  <c r="J24" i="16"/>
  <c r="J23" i="16"/>
  <c r="J22" i="16"/>
  <c r="J21" i="16"/>
  <c r="J20" i="16"/>
  <c r="J19" i="16"/>
  <c r="J18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45" i="17"/>
  <c r="K45" i="17" s="1"/>
  <c r="G44" i="17"/>
  <c r="J44" i="17" s="1"/>
  <c r="K44" i="17" s="1"/>
  <c r="G43" i="17"/>
  <c r="J43" i="17" s="1"/>
  <c r="K43" i="17" s="1"/>
  <c r="G42" i="17"/>
  <c r="J42" i="17" s="1"/>
  <c r="K42" i="17" s="1"/>
  <c r="J41" i="17"/>
  <c r="K41" i="17" s="1"/>
  <c r="J40" i="17"/>
  <c r="K40" i="17" s="1"/>
  <c r="J39" i="17"/>
  <c r="K39" i="17" s="1"/>
  <c r="J38" i="17"/>
  <c r="K38" i="17" s="1"/>
  <c r="J29" i="17"/>
  <c r="K29" i="17" s="1"/>
  <c r="J28" i="17"/>
  <c r="K28" i="17" s="1"/>
  <c r="J25" i="17"/>
  <c r="K25" i="17" s="1"/>
  <c r="J22" i="17"/>
  <c r="K22" i="17" s="1"/>
  <c r="J19" i="17"/>
  <c r="K19" i="17" s="1"/>
  <c r="J17" i="17"/>
  <c r="K17" i="17" s="1"/>
  <c r="J16" i="17"/>
  <c r="K16" i="17" s="1"/>
  <c r="J13" i="17"/>
  <c r="K13" i="17" s="1"/>
  <c r="J9" i="17"/>
  <c r="K9" i="17" s="1"/>
  <c r="J8" i="17"/>
  <c r="K8" i="17" s="1"/>
  <c r="J6" i="17"/>
  <c r="K6" i="17" s="1"/>
  <c r="J5" i="17"/>
  <c r="K5" i="17" s="1"/>
  <c r="F287" i="1"/>
  <c r="K247" i="1"/>
  <c r="J247" i="1"/>
  <c r="J248" i="1"/>
  <c r="K248" i="1"/>
  <c r="K125" i="1"/>
  <c r="J119" i="1"/>
  <c r="K119" i="1"/>
  <c r="K118" i="1"/>
  <c r="K92" i="1"/>
  <c r="H16" i="10"/>
  <c r="J16" i="10" s="1"/>
  <c r="L16" i="10" s="1"/>
  <c r="I15" i="10"/>
  <c r="I47" i="10"/>
  <c r="I46" i="10"/>
  <c r="I45" i="10"/>
  <c r="I44" i="10"/>
  <c r="I43" i="10"/>
  <c r="I42" i="10"/>
  <c r="I41" i="10"/>
  <c r="I39" i="10"/>
  <c r="J39" i="10" s="1"/>
  <c r="L39" i="10" s="1"/>
  <c r="I40" i="10"/>
  <c r="I38" i="10"/>
  <c r="I37" i="10"/>
  <c r="I36" i="10"/>
  <c r="I35" i="10"/>
  <c r="I33" i="10"/>
  <c r="I34" i="10"/>
  <c r="I32" i="10"/>
  <c r="I31" i="10"/>
  <c r="I30" i="10"/>
  <c r="I28" i="10"/>
  <c r="I29" i="10"/>
  <c r="I27" i="10"/>
  <c r="I26" i="10"/>
  <c r="I23" i="10"/>
  <c r="I20" i="10"/>
  <c r="I14" i="10"/>
  <c r="I12" i="10"/>
  <c r="I11" i="10"/>
  <c r="I10" i="10"/>
  <c r="I9" i="10"/>
  <c r="I8" i="10"/>
  <c r="H14" i="10"/>
  <c r="J14" i="10" s="1"/>
  <c r="L14" i="10" s="1"/>
  <c r="H13" i="10"/>
  <c r="J13" i="10" s="1"/>
  <c r="L13" i="10" s="1"/>
  <c r="H12" i="10"/>
  <c r="H11" i="10"/>
  <c r="H10" i="10"/>
  <c r="J10" i="10"/>
  <c r="L10" i="10" s="1"/>
  <c r="H9" i="10"/>
  <c r="J9" i="10"/>
  <c r="L9" i="10" s="1"/>
  <c r="H8" i="10"/>
  <c r="J8" i="10"/>
  <c r="L8" i="10"/>
  <c r="H7" i="10"/>
  <c r="J7" i="10" s="1"/>
  <c r="L7" i="10" s="1"/>
  <c r="H6" i="10"/>
  <c r="J6" i="10" s="1"/>
  <c r="L6" i="10" s="1"/>
  <c r="H5" i="10"/>
  <c r="J5" i="10" s="1"/>
  <c r="L5" i="10" s="1"/>
  <c r="H4" i="10"/>
  <c r="J4" i="10"/>
  <c r="L4" i="10" s="1"/>
  <c r="H3" i="10"/>
  <c r="J3" i="10"/>
  <c r="L3" i="10" s="1"/>
  <c r="H47" i="10"/>
  <c r="H46" i="10"/>
  <c r="H45" i="10"/>
  <c r="H44" i="10"/>
  <c r="H43" i="10"/>
  <c r="H42" i="10"/>
  <c r="J42" i="10" s="1"/>
  <c r="L42" i="10" s="1"/>
  <c r="H41" i="10"/>
  <c r="H40" i="10"/>
  <c r="G101" i="1"/>
  <c r="H39" i="10"/>
  <c r="H38" i="10"/>
  <c r="J38" i="10" s="1"/>
  <c r="L38" i="10" s="1"/>
  <c r="H37" i="10"/>
  <c r="J37" i="10" s="1"/>
  <c r="L37" i="10" s="1"/>
  <c r="H36" i="10"/>
  <c r="J36" i="10" s="1"/>
  <c r="L36" i="10" s="1"/>
  <c r="H35" i="10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F24" i="1"/>
  <c r="K24" i="1" s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F40" i="1"/>
  <c r="K40" i="1" s="1"/>
  <c r="K41" i="1"/>
  <c r="K42" i="1"/>
  <c r="G43" i="1"/>
  <c r="J43" i="1" s="1"/>
  <c r="G44" i="1"/>
  <c r="K44" i="1" s="1"/>
  <c r="G45" i="1"/>
  <c r="K45" i="1" s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F120" i="1"/>
  <c r="K120" i="1" s="1"/>
  <c r="F121" i="1"/>
  <c r="K121" i="1" s="1"/>
  <c r="F122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G135" i="1"/>
  <c r="K135" i="1" s="1"/>
  <c r="K136" i="1"/>
  <c r="K137" i="1"/>
  <c r="K138" i="1"/>
  <c r="K139" i="1"/>
  <c r="G140" i="1"/>
  <c r="K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F176" i="1"/>
  <c r="K176" i="1" s="1"/>
  <c r="F177" i="1"/>
  <c r="K177" i="1" s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G192" i="1"/>
  <c r="K192" i="1" s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F243" i="1"/>
  <c r="K243" i="1"/>
  <c r="K244" i="1"/>
  <c r="K245" i="1"/>
  <c r="K246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F262" i="1"/>
  <c r="K262" i="1"/>
  <c r="K263" i="1"/>
  <c r="K264" i="1"/>
  <c r="F265" i="1"/>
  <c r="K265" i="1" s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5" i="1"/>
  <c r="J240" i="1"/>
  <c r="J211" i="1"/>
  <c r="J168" i="1"/>
  <c r="J127" i="1"/>
  <c r="J126" i="1"/>
  <c r="J183" i="1"/>
  <c r="J184" i="1"/>
  <c r="J185" i="1"/>
  <c r="J182" i="1"/>
  <c r="J181" i="1"/>
  <c r="J177" i="1"/>
  <c r="J170" i="1"/>
  <c r="J289" i="1"/>
  <c r="J290" i="1"/>
  <c r="J129" i="1"/>
  <c r="J111" i="1"/>
  <c r="J5" i="1"/>
  <c r="J238" i="1"/>
  <c r="J239" i="1"/>
  <c r="J241" i="1"/>
  <c r="J242" i="1"/>
  <c r="J243" i="1"/>
  <c r="J244" i="1"/>
  <c r="J245" i="1"/>
  <c r="J246" i="1"/>
  <c r="J252" i="1"/>
  <c r="J253" i="1"/>
  <c r="J254" i="1"/>
  <c r="J255" i="1"/>
  <c r="J256" i="1"/>
  <c r="J257" i="1"/>
  <c r="J258" i="1"/>
  <c r="J259" i="1"/>
  <c r="J260" i="1"/>
  <c r="J261" i="1"/>
  <c r="J270" i="1"/>
  <c r="J271" i="1"/>
  <c r="J272" i="1"/>
  <c r="J273" i="1"/>
  <c r="J274" i="1"/>
  <c r="J275" i="1"/>
  <c r="J276" i="1"/>
  <c r="J277" i="1"/>
  <c r="J278" i="1"/>
  <c r="J279" i="1"/>
  <c r="J288" i="1"/>
  <c r="J282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45" i="1"/>
  <c r="J146" i="1"/>
  <c r="J113" i="1"/>
  <c r="J114" i="1"/>
  <c r="J115" i="1"/>
  <c r="J116" i="1"/>
  <c r="J117" i="1"/>
  <c r="J118" i="1"/>
  <c r="J123" i="1"/>
  <c r="J124" i="1"/>
  <c r="J128" i="1"/>
  <c r="J132" i="1"/>
  <c r="J142" i="1"/>
  <c r="J143" i="1"/>
  <c r="J144" i="1"/>
  <c r="J147" i="1"/>
  <c r="J148" i="1"/>
  <c r="J150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2" i="1"/>
  <c r="J173" i="1"/>
  <c r="J174" i="1"/>
  <c r="J175" i="1"/>
  <c r="J176" i="1"/>
  <c r="J178" i="1"/>
  <c r="J179" i="1"/>
  <c r="J180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7" i="1"/>
  <c r="J228" i="1"/>
  <c r="J229" i="1"/>
  <c r="J230" i="1"/>
  <c r="J231" i="1"/>
  <c r="J232" i="1"/>
  <c r="J233" i="1"/>
  <c r="J234" i="1"/>
  <c r="J235" i="1"/>
  <c r="J236" i="1"/>
  <c r="J237" i="1"/>
  <c r="J21" i="1"/>
  <c r="J22" i="1"/>
  <c r="J23" i="1"/>
  <c r="J24" i="1"/>
  <c r="J25" i="1"/>
  <c r="J26" i="1"/>
  <c r="J2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3" i="8"/>
  <c r="C52" i="8"/>
  <c r="C41" i="8"/>
  <c r="C28" i="8"/>
  <c r="C27" i="8"/>
  <c r="C26" i="8"/>
  <c r="H34" i="10"/>
  <c r="J34" i="10" s="1"/>
  <c r="L34" i="10" s="1"/>
  <c r="H33" i="10"/>
  <c r="J33" i="10" s="1"/>
  <c r="L33" i="10" s="1"/>
  <c r="H32" i="10"/>
  <c r="J32" i="10"/>
  <c r="L32" i="10" s="1"/>
  <c r="H31" i="10"/>
  <c r="J31" i="10"/>
  <c r="L31" i="10" s="1"/>
  <c r="H30" i="10"/>
  <c r="J30" i="10"/>
  <c r="L30" i="10" s="1"/>
  <c r="H29" i="10"/>
  <c r="H28" i="10"/>
  <c r="J28" i="10" s="1"/>
  <c r="L28" i="10" s="1"/>
  <c r="H27" i="10"/>
  <c r="J27" i="10"/>
  <c r="L27" i="10" s="1"/>
  <c r="H26" i="10"/>
  <c r="J26" i="10"/>
  <c r="L26" i="10" s="1"/>
  <c r="H25" i="10"/>
  <c r="J25" i="10" s="1"/>
  <c r="L25" i="10" s="1"/>
  <c r="H22" i="10"/>
  <c r="J22" i="10"/>
  <c r="L22" i="10" s="1"/>
  <c r="H21" i="10"/>
  <c r="J21" i="10"/>
  <c r="L21" i="10" s="1"/>
  <c r="H24" i="10"/>
  <c r="J24" i="10" s="1"/>
  <c r="L24" i="10" s="1"/>
  <c r="H23" i="10"/>
  <c r="J23" i="10"/>
  <c r="L23" i="10" s="1"/>
  <c r="H20" i="10"/>
  <c r="J20" i="10"/>
  <c r="L20" i="10" s="1"/>
  <c r="H19" i="10"/>
  <c r="J19" i="10" s="1"/>
  <c r="L19" i="10" s="1"/>
  <c r="H18" i="10"/>
  <c r="J18" i="10"/>
  <c r="L18" i="10" s="1"/>
  <c r="H17" i="10"/>
  <c r="J17" i="10"/>
  <c r="L17" i="10" s="1"/>
  <c r="H15" i="10"/>
  <c r="J15" i="10" s="1"/>
  <c r="L15" i="10" s="1"/>
  <c r="H8" i="7"/>
  <c r="C8" i="7" s="1"/>
  <c r="E6" i="7"/>
  <c r="E7" i="7"/>
  <c r="E5" i="7"/>
  <c r="H5" i="7"/>
  <c r="H7" i="7"/>
  <c r="H6" i="7"/>
  <c r="H1" i="7"/>
  <c r="H2" i="7"/>
  <c r="H3" i="7"/>
  <c r="H4" i="7" s="1"/>
  <c r="E1" i="7"/>
  <c r="E4" i="7" s="1"/>
  <c r="E2" i="7"/>
  <c r="B291" i="1"/>
  <c r="J11" i="10"/>
  <c r="L11" i="10" s="1"/>
  <c r="J29" i="10"/>
  <c r="L29" i="10" s="1"/>
  <c r="J40" i="10"/>
  <c r="L40" i="10"/>
  <c r="J41" i="10"/>
  <c r="L41" i="10" s="1"/>
  <c r="J43" i="10"/>
  <c r="L43" i="10"/>
  <c r="J44" i="10"/>
  <c r="L44" i="10"/>
  <c r="J45" i="10"/>
  <c r="L45" i="10" s="1"/>
  <c r="J47" i="10"/>
  <c r="L47" i="10" s="1"/>
  <c r="J1" i="17" l="1"/>
  <c r="AX7" i="21" s="1"/>
  <c r="J45" i="1"/>
  <c r="J12" i="10"/>
  <c r="L12" i="10" s="1"/>
  <c r="J35" i="10"/>
  <c r="L35" i="10" s="1"/>
  <c r="J46" i="10"/>
  <c r="L46" i="10" s="1"/>
  <c r="H2" i="1"/>
  <c r="L48" i="10"/>
  <c r="K43" i="1"/>
  <c r="K291" i="1" s="1"/>
  <c r="Y7" i="21" l="1"/>
  <c r="T7" i="21" s="1"/>
  <c r="E2" i="1"/>
  <c r="C2" i="1" s="1"/>
  <c r="J1" i="16"/>
  <c r="AS7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5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增加粘结剂</t>
        </r>
      </text>
    </comment>
    <comment ref="C33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单层移窗换成双层开窗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7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增加粘结剂</t>
        </r>
      </text>
    </comment>
    <comment ref="C34" authorId="0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单层移窗换成双层开窗</t>
        </r>
      </text>
    </comment>
    <comment ref="H54" authorId="0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粘结剂加25</t>
        </r>
      </text>
    </comment>
  </commentList>
</comments>
</file>

<file path=xl/sharedStrings.xml><?xml version="1.0" encoding="utf-8"?>
<sst xmlns="http://schemas.openxmlformats.org/spreadsheetml/2006/main" count="2964" uniqueCount="1082">
  <si>
    <t>厨房</t>
  </si>
  <si>
    <t>总计</t>
    <phoneticPr fontId="1" type="noConversion"/>
  </si>
  <si>
    <t>项目编号</t>
    <phoneticPr fontId="1" type="noConversion"/>
  </si>
  <si>
    <t>房间/
区域</t>
    <phoneticPr fontId="1" type="noConversion"/>
  </si>
  <si>
    <t>项目/
说明</t>
    <phoneticPr fontId="1" type="noConversion"/>
  </si>
  <si>
    <t>制造商/
型号</t>
    <phoneticPr fontId="1" type="noConversion"/>
  </si>
  <si>
    <t>灶具</t>
    <phoneticPr fontId="1" type="noConversion"/>
  </si>
  <si>
    <t>脱排油烟机</t>
    <phoneticPr fontId="1" type="noConversion"/>
  </si>
  <si>
    <t>冰箱</t>
    <phoneticPr fontId="1" type="noConversion"/>
  </si>
  <si>
    <t>烤箱</t>
    <phoneticPr fontId="1" type="noConversion"/>
  </si>
  <si>
    <t>门套</t>
    <phoneticPr fontId="1" type="noConversion"/>
  </si>
  <si>
    <t>门套</t>
    <phoneticPr fontId="1" type="noConversion"/>
  </si>
  <si>
    <t>声达E1级细木工板</t>
  </si>
  <si>
    <t>门</t>
    <phoneticPr fontId="1" type="noConversion"/>
  </si>
  <si>
    <t>过门石</t>
    <phoneticPr fontId="1" type="noConversion"/>
  </si>
  <si>
    <t>墙面铲除找平</t>
    <phoneticPr fontId="1" type="noConversion"/>
  </si>
  <si>
    <t>厨房吊顶</t>
    <phoneticPr fontId="1" type="noConversion"/>
  </si>
  <si>
    <t>厨房整体橱柜</t>
    <phoneticPr fontId="1" type="noConversion"/>
  </si>
  <si>
    <t>三角阀</t>
    <phoneticPr fontId="1" type="noConversion"/>
  </si>
  <si>
    <t>煤气管安装</t>
    <phoneticPr fontId="1" type="noConversion"/>
  </si>
  <si>
    <t>热水器</t>
    <phoneticPr fontId="1" type="noConversion"/>
  </si>
  <si>
    <t>净水器</t>
    <phoneticPr fontId="1" type="noConversion"/>
  </si>
  <si>
    <t>卫生间</t>
  </si>
  <si>
    <t>铲墙找平</t>
    <phoneticPr fontId="1" type="noConversion"/>
  </si>
  <si>
    <t>卫生间吊顶</t>
    <phoneticPr fontId="1" type="noConversion"/>
  </si>
  <si>
    <t>冲淋区挡水</t>
    <phoneticPr fontId="1" type="noConversion"/>
  </si>
  <si>
    <t>防水工程</t>
    <phoneticPr fontId="1" type="noConversion"/>
  </si>
  <si>
    <t>浴缸龙头</t>
    <phoneticPr fontId="1" type="noConversion"/>
  </si>
  <si>
    <t>花洒</t>
    <phoneticPr fontId="1" type="noConversion"/>
  </si>
  <si>
    <t>地漏</t>
    <phoneticPr fontId="1" type="noConversion"/>
  </si>
  <si>
    <t>浴霸</t>
    <phoneticPr fontId="1" type="noConversion"/>
  </si>
  <si>
    <t>客厅</t>
  </si>
  <si>
    <t>顶面腻子</t>
  </si>
  <si>
    <t>顶面乳胶漆</t>
  </si>
  <si>
    <t>电视数据线及电源导管预埋</t>
  </si>
  <si>
    <t>电视</t>
    <phoneticPr fontId="1" type="noConversion"/>
  </si>
  <si>
    <t>空调+铜管</t>
    <phoneticPr fontId="1" type="noConversion"/>
  </si>
  <si>
    <t>客厅</t>
    <phoneticPr fontId="1" type="noConversion"/>
  </si>
  <si>
    <t>电脑桌</t>
    <phoneticPr fontId="1" type="noConversion"/>
  </si>
  <si>
    <t xml:space="preserve">主卧室 </t>
  </si>
  <si>
    <t>表面处理</t>
  </si>
  <si>
    <t>窗子修补</t>
  </si>
  <si>
    <t>窗子(双层开窗）</t>
  </si>
  <si>
    <t>窗台大理石</t>
  </si>
  <si>
    <t>衣帽间轻钢龙骨隔墙</t>
  </si>
  <si>
    <t>衣帽间</t>
  </si>
  <si>
    <t>衣帽间移门</t>
  </si>
  <si>
    <t>小沙发</t>
    <phoneticPr fontId="1" type="noConversion"/>
  </si>
  <si>
    <t xml:space="preserve">副卧室 </t>
  </si>
  <si>
    <t>窗子(双层中空移窗）</t>
  </si>
  <si>
    <t>儿童房砌弧型玻璃砖</t>
    <phoneticPr fontId="1" type="noConversion"/>
  </si>
  <si>
    <t>阳台</t>
  </si>
  <si>
    <t>过门石</t>
  </si>
  <si>
    <t>窗子立柱</t>
  </si>
  <si>
    <t>地漏（防臭型）</t>
  </si>
  <si>
    <t>其他</t>
  </si>
  <si>
    <t>2.5平方电线</t>
  </si>
  <si>
    <t>电话线</t>
  </si>
  <si>
    <t>电视线</t>
  </si>
  <si>
    <t>网线</t>
  </si>
  <si>
    <t>线管</t>
  </si>
  <si>
    <t>水管</t>
  </si>
  <si>
    <t>所有砖墙水电开槽（混泥土15）</t>
  </si>
  <si>
    <t>厨卫拆旧</t>
  </si>
  <si>
    <t>客厅、卧室拆旧</t>
  </si>
  <si>
    <t>阳台拆旧</t>
  </si>
  <si>
    <t>拆除墙体双墙</t>
  </si>
  <si>
    <t>阳台机械切割</t>
  </si>
  <si>
    <t>打洞费</t>
  </si>
  <si>
    <t>灯具安装</t>
  </si>
  <si>
    <t>搬运费</t>
  </si>
  <si>
    <t>施工产生垃圾搬运费</t>
  </si>
  <si>
    <t>主料单价</t>
    <phoneticPr fontId="1" type="noConversion"/>
  </si>
  <si>
    <t>辅料单价</t>
    <phoneticPr fontId="1" type="noConversion"/>
  </si>
  <si>
    <t>合计</t>
  </si>
  <si>
    <t>合计</t>
    <phoneticPr fontId="1" type="noConversion"/>
  </si>
  <si>
    <t>购买方式</t>
    <phoneticPr fontId="1" type="noConversion"/>
  </si>
  <si>
    <t>装修列表</t>
    <phoneticPr fontId="1" type="noConversion"/>
  </si>
  <si>
    <t>预计总价：</t>
    <phoneticPr fontId="1" type="noConversion"/>
  </si>
  <si>
    <t>自购</t>
  </si>
  <si>
    <t>自购</t>
    <phoneticPr fontId="1" type="noConversion"/>
  </si>
  <si>
    <t>自购总价：</t>
    <phoneticPr fontId="1" type="noConversion"/>
  </si>
  <si>
    <t>外包总价</t>
    <phoneticPr fontId="1" type="noConversion"/>
  </si>
  <si>
    <t>外包</t>
  </si>
  <si>
    <t>厨房</t>
    <phoneticPr fontId="1" type="noConversion"/>
  </si>
  <si>
    <t>人工</t>
  </si>
  <si>
    <t>人工</t>
    <phoneticPr fontId="1" type="noConversion"/>
  </si>
  <si>
    <t>备注</t>
    <phoneticPr fontId="1" type="noConversion"/>
  </si>
  <si>
    <t>拆除工程</t>
  </si>
  <si>
    <r>
      <t>上海市住宅室内装饰装修工程人工费参考价</t>
    </r>
    <r>
      <rPr>
        <sz val="10"/>
        <rFont val="Helv"/>
        <family val="2"/>
      </rPr>
      <t>20</t>
    </r>
    <r>
      <rPr>
        <sz val="9"/>
        <color indexed="8"/>
        <rFont val="Calibri"/>
        <family val="2"/>
      </rPr>
      <t>12</t>
    </r>
    <r>
      <rPr>
        <sz val="10"/>
        <rFont val="宋体"/>
        <family val="3"/>
        <charset val="134"/>
      </rPr>
      <t>参考版</t>
    </r>
    <phoneticPr fontId="17" type="noConversion"/>
  </si>
  <si>
    <t>序号</t>
  </si>
  <si>
    <t>项目名称</t>
  </si>
  <si>
    <t>单位</t>
  </si>
  <si>
    <t>参考价</t>
  </si>
  <si>
    <t>说  明</t>
  </si>
  <si>
    <t>拆除铝合金窗</t>
  </si>
  <si>
    <t>樘</t>
  </si>
  <si>
    <t>阳台封闭式铝合金窗另议</t>
  </si>
  <si>
    <t>拆除木门窗樘</t>
  </si>
  <si>
    <t>拆除钢门窗（单、双扇）</t>
  </si>
  <si>
    <t>6层以上按20元计取</t>
  </si>
  <si>
    <t>拆除钢门窗（单、双扇）保护措施费</t>
  </si>
  <si>
    <t>涉及外围结构</t>
  </si>
  <si>
    <t>拆除钢门窗（三、四扇）</t>
  </si>
  <si>
    <t>6层以上按30元计取</t>
  </si>
  <si>
    <t>拆除钢门窗（三、四扇）保护措施费</t>
  </si>
  <si>
    <t>拆除钢门窗（四扇以上）</t>
  </si>
  <si>
    <t>6层以上按50元计取</t>
  </si>
  <si>
    <t>拆除钢门窗（四扇以上）保护措施费</t>
  </si>
  <si>
    <t>拆除砖墙</t>
  </si>
  <si>
    <r>
      <t>m</t>
    </r>
    <r>
      <rPr>
        <vertAlign val="superscript"/>
        <sz val="10"/>
        <rFont val="宋体"/>
        <family val="3"/>
        <charset val="134"/>
      </rPr>
      <t>2</t>
    </r>
  </si>
  <si>
    <t>凿除地砖、墙面砖</t>
  </si>
  <si>
    <t>铲除平顶、墙面粉刷</t>
  </si>
  <si>
    <t>铲除墙面抹灰层</t>
  </si>
  <si>
    <t>铲除平顶、墙面墙纸（墙布）</t>
  </si>
  <si>
    <t>拆除木地板（含木地搁栅）</t>
  </si>
  <si>
    <t>拆除小木地板</t>
  </si>
  <si>
    <t>拆除固定木制品、吊顶、护墙板</t>
  </si>
  <si>
    <t>拆除白铁水管（明管）</t>
  </si>
  <si>
    <t>m</t>
  </si>
  <si>
    <t>明管</t>
  </si>
  <si>
    <t>拆除台式洗脸盆</t>
  </si>
  <si>
    <t>只</t>
  </si>
  <si>
    <t>不再利用</t>
  </si>
  <si>
    <t>拆除立式洗脸盆</t>
  </si>
  <si>
    <t>拆除水斗（水盘）</t>
  </si>
  <si>
    <t>拆除坐式大便器连水箱</t>
  </si>
  <si>
    <t>拆除浴缸</t>
  </si>
  <si>
    <t>铸铁浴缸另议</t>
  </si>
  <si>
    <t>拆除木踢脚板</t>
  </si>
  <si>
    <t>拆除窗台护栏</t>
  </si>
  <si>
    <t>套</t>
  </si>
  <si>
    <t>砌粉工程</t>
  </si>
  <si>
    <t>新砌1砖墙</t>
  </si>
  <si>
    <t>新砌1/2砖墙</t>
  </si>
  <si>
    <t>新砌1/4砖墙</t>
  </si>
  <si>
    <t>墙体高度不高于1400mm</t>
  </si>
  <si>
    <t>新砌玻璃砖墙</t>
  </si>
  <si>
    <t>墙、顶面抹灰找平</t>
  </si>
  <si>
    <t>厚度20mm以内</t>
  </si>
  <si>
    <t>地坪找平层（粉平）</t>
  </si>
  <si>
    <t>地面平整，每增10 mm</t>
  </si>
  <si>
    <t>铺地砖</t>
  </si>
  <si>
    <t>单边长度超过600mm以上参照大理石</t>
  </si>
  <si>
    <t>铺玻化地砖</t>
  </si>
  <si>
    <t>地坪铺花岗石、大理石</t>
  </si>
  <si>
    <t>拼花另议</t>
  </si>
  <si>
    <t>铺花岗石、大理石踢脚板</t>
  </si>
  <si>
    <t>地坪铺鹅卵石</t>
  </si>
  <si>
    <t>铺墙面砖（块料周长40cm以下）</t>
  </si>
  <si>
    <t>铺墙面砖（块料周长40cm以上）</t>
  </si>
  <si>
    <t>铺无缝墙面砖</t>
  </si>
  <si>
    <t>瓷砖倒角加工</t>
  </si>
  <si>
    <t>墙面铺文化石</t>
  </si>
  <si>
    <t>内墙面贴花岗石、大理石</t>
  </si>
  <si>
    <t>干挂大理石、花岗岩</t>
  </si>
  <si>
    <t>m2</t>
  </si>
  <si>
    <t>砌粉管道</t>
  </si>
  <si>
    <t>根</t>
  </si>
  <si>
    <t>修粉门窗樘</t>
  </si>
  <si>
    <t>地面贴马赛克</t>
  </si>
  <si>
    <t>高级、拼花另议</t>
  </si>
  <si>
    <t>墙面贴马赛克</t>
  </si>
  <si>
    <t>防潮处理</t>
  </si>
  <si>
    <t>安装大理石淋浴房挡水板</t>
  </si>
  <si>
    <t>安装大理石门槛</t>
  </si>
  <si>
    <t>块</t>
  </si>
  <si>
    <t>新砌浴缸底座</t>
  </si>
  <si>
    <t>粉线管槽</t>
  </si>
  <si>
    <t>吊顶工程</t>
  </si>
  <si>
    <t>木龙骨纸面石膏板吊平顶（平面）</t>
  </si>
  <si>
    <t>按展开面积计取工程量</t>
  </si>
  <si>
    <t>木龙骨纸面石膏板吊平顶（高低）</t>
  </si>
  <si>
    <t>按展开面积计取工程量,特殊造型另议</t>
  </si>
  <si>
    <t>轻钢龙骨纸面石膏板吊平顶</t>
  </si>
  <si>
    <r>
      <t>m</t>
    </r>
    <r>
      <rPr>
        <vertAlign val="superscript"/>
        <sz val="10"/>
        <rFont val="Times New Roman"/>
        <family val="1"/>
      </rPr>
      <t>2</t>
    </r>
  </si>
  <si>
    <t>塑料扣板吊平顶</t>
  </si>
  <si>
    <t>含木基层</t>
  </si>
  <si>
    <t>金属条板、方板吊平顶</t>
  </si>
  <si>
    <t>含基层</t>
  </si>
  <si>
    <t>木格玻璃吊平顶</t>
  </si>
  <si>
    <t>含玻璃、灯片等透光材料安装</t>
  </si>
  <si>
    <t>新做杉木扣板吊顶</t>
  </si>
  <si>
    <t>隔墙、墙裙工程</t>
  </si>
  <si>
    <t>新做木龙骨石膏板隔墙（双面）</t>
  </si>
  <si>
    <t>新做轻钢龙骨石膏板隔墙（双面）</t>
  </si>
  <si>
    <t>护墙板（双层夹板）平面</t>
  </si>
  <si>
    <t>护墙板（双层夹板）凹凸</t>
  </si>
  <si>
    <t>墙面安装镜面玻璃</t>
  </si>
  <si>
    <r>
      <t>规格超1m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/块另议</t>
    </r>
  </si>
  <si>
    <t>墙面贴织物</t>
  </si>
  <si>
    <t>地板工程</t>
  </si>
  <si>
    <t>新做木龙骨地台</t>
  </si>
  <si>
    <t>高度200mm以内</t>
  </si>
  <si>
    <t>铺基层毛地板</t>
  </si>
  <si>
    <t>含木地搁栅</t>
  </si>
  <si>
    <t>铺单层企口素地板</t>
  </si>
  <si>
    <t>不含磨地板</t>
  </si>
  <si>
    <t>铺双层企口素地板</t>
  </si>
  <si>
    <t>铺单层免漆地板</t>
  </si>
  <si>
    <t>铺双层免漆地板</t>
  </si>
  <si>
    <t>铺复合地板</t>
  </si>
  <si>
    <t>铺双层复合地板</t>
  </si>
  <si>
    <t>铺防腐木地板</t>
  </si>
  <si>
    <t>安装成品楼梯踏步板（有基层）</t>
  </si>
  <si>
    <t>步</t>
  </si>
  <si>
    <t>弧形另议</t>
  </si>
  <si>
    <t>安装成品木质楼梯栏杆、扶手</t>
  </si>
  <si>
    <t>特殊造型另议</t>
  </si>
  <si>
    <t>钢结构楼梯、平台安装配套施工费</t>
  </si>
  <si>
    <t>层</t>
  </si>
  <si>
    <t>机械磨地板</t>
  </si>
  <si>
    <t>门窗工程</t>
  </si>
  <si>
    <t>新做门窗樘</t>
  </si>
  <si>
    <t>新做木窗扇</t>
  </si>
  <si>
    <t>扇</t>
  </si>
  <si>
    <t>含安装</t>
  </si>
  <si>
    <t>新做满固门（双层夹板）</t>
  </si>
  <si>
    <t>新做工艺门</t>
  </si>
  <si>
    <t>新做玻璃木门</t>
  </si>
  <si>
    <t>安装成品木门</t>
  </si>
  <si>
    <t>含锁、门吸安装</t>
  </si>
  <si>
    <t>进户防盗门安装配套施工费</t>
  </si>
  <si>
    <t>安装成品木质移门</t>
  </si>
  <si>
    <t>装修工程</t>
    <phoneticPr fontId="17" type="noConversion"/>
  </si>
  <si>
    <t>修整门樘</t>
  </si>
  <si>
    <t>新做筒子板（有樘子）</t>
  </si>
  <si>
    <t>新做筒子板（无樘子）</t>
  </si>
  <si>
    <t>实木贴脸安装（8cm以内）</t>
  </si>
  <si>
    <t>成品线条</t>
  </si>
  <si>
    <t>实木贴脸安装（8cm以外）</t>
  </si>
  <si>
    <t>夹板贴脸制作安装</t>
  </si>
  <si>
    <t>机制人造板、饰面板、装饰线条</t>
  </si>
  <si>
    <t>包窗套（细木工板基层）</t>
  </si>
  <si>
    <t>包凸窗窗套（细木工板基层）</t>
  </si>
  <si>
    <t>天棚顶角线 木线条</t>
  </si>
  <si>
    <t>天棚顶角线 石膏线（角线）</t>
  </si>
  <si>
    <t>天棚顶角线 石膏线（平线）</t>
  </si>
  <si>
    <t>新做腰线</t>
  </si>
  <si>
    <t>木质窗台板（细木工板夹层）</t>
  </si>
  <si>
    <t>300mm以内，含安装装饰线条</t>
  </si>
  <si>
    <r>
      <t>300mm</t>
    </r>
    <r>
      <rPr>
        <sz val="10"/>
        <rFont val="宋体"/>
        <family val="3"/>
        <charset val="134"/>
      </rPr>
      <t>以上，600mm以内，含安装装饰线条</t>
    </r>
  </si>
  <si>
    <t>大理石窗台板</t>
  </si>
  <si>
    <t>宽度300mm以内</t>
  </si>
  <si>
    <t>宽度300mm以外</t>
  </si>
  <si>
    <t>窗帘箱</t>
  </si>
  <si>
    <t>踢脚板安装</t>
  </si>
  <si>
    <t>成品</t>
  </si>
  <si>
    <t>踢脚夹板制作安装</t>
  </si>
  <si>
    <t>安装窗轨（单）</t>
  </si>
  <si>
    <t>安装窗轨（双）</t>
  </si>
  <si>
    <t>橱柜工程</t>
  </si>
  <si>
    <t>厨房吊柜 不包括门板</t>
  </si>
  <si>
    <t>柜深350mm、高600mm以内</t>
  </si>
  <si>
    <t>厨房低柜 不包括门板</t>
  </si>
  <si>
    <t>柜深550mm、高800mm以内</t>
  </si>
  <si>
    <t>制作、安装抽屉</t>
  </si>
  <si>
    <t>安装成品橱门</t>
  </si>
  <si>
    <t>制作、安装夹板橱门</t>
  </si>
  <si>
    <t>房间壁橱 (木筋基层)</t>
  </si>
  <si>
    <t>不含门</t>
  </si>
  <si>
    <t>房间壁橱 (板式结构)</t>
  </si>
  <si>
    <t>油漆工程</t>
  </si>
  <si>
    <t>毛墙面批嵌</t>
  </si>
  <si>
    <t>腻子二度批嵌</t>
  </si>
  <si>
    <t>墙面、天棚乳胶漆</t>
  </si>
  <si>
    <t>含二度批嵌，机喷费另加5元</t>
  </si>
  <si>
    <t>木材面着色</t>
  </si>
  <si>
    <t>墙面贴墙纸（不拼花）</t>
  </si>
  <si>
    <t>墙面贴墙纸（拼花）</t>
  </si>
  <si>
    <t>天棚贴墙纸（不拼花）</t>
  </si>
  <si>
    <t>天棚贴墙纸（拼花）</t>
  </si>
  <si>
    <t>木材面刷木器清漆</t>
  </si>
  <si>
    <t>三度，机喷费另加5元</t>
  </si>
  <si>
    <t>木材面刷木器色漆</t>
  </si>
  <si>
    <t>木材面刷硝基清（色）漆（木器蜡克）</t>
  </si>
  <si>
    <t>六度，机喷费另加5元</t>
  </si>
  <si>
    <t>每增加一度木器漆</t>
  </si>
  <si>
    <t>每增加一度硝基漆</t>
  </si>
  <si>
    <t>喷漆处理增加费</t>
  </si>
  <si>
    <t>地板刷油漆</t>
  </si>
  <si>
    <t>三度</t>
  </si>
  <si>
    <t>木地搁栅防腐处理</t>
  </si>
  <si>
    <t>地板烫蜡</t>
  </si>
  <si>
    <t>水电工程</t>
  </si>
  <si>
    <t>砖墙凿槽</t>
  </si>
  <si>
    <t>不含修粉</t>
  </si>
  <si>
    <t>砼墙凿槽</t>
  </si>
  <si>
    <t>铺设金属电管</t>
  </si>
  <si>
    <t>铺设塑料电管</t>
  </si>
  <si>
    <t>安装开关、插座</t>
  </si>
  <si>
    <t>木地板安装地插座</t>
  </si>
  <si>
    <t>电线穿管</t>
  </si>
  <si>
    <t>按单根电线用量计算</t>
  </si>
  <si>
    <t>安装吸顶灯</t>
  </si>
  <si>
    <t>安装日光灯</t>
  </si>
  <si>
    <t>安装壁灯</t>
  </si>
  <si>
    <t>安装筒灯（射灯、冷光灯）</t>
  </si>
  <si>
    <t>安装吊灯</t>
  </si>
  <si>
    <t>产品单价1000元以上按价格7％计取</t>
  </si>
  <si>
    <t>增加、更换配空气开关、漏电保护</t>
  </si>
  <si>
    <t>安装嵌入式配电箱</t>
  </si>
  <si>
    <t>排下水管道</t>
  </si>
  <si>
    <t>含洗衣机、地漏、淋浴房、污水槽，管径￠50mm以下</t>
  </si>
  <si>
    <t>安装金属大理石台面支架</t>
  </si>
  <si>
    <t>铺设ＰＰＲ水管</t>
  </si>
  <si>
    <t>铺设铝塑水管</t>
  </si>
  <si>
    <t>安装闸阀</t>
  </si>
  <si>
    <t>安装三角阀</t>
  </si>
  <si>
    <t>安装浴缸</t>
  </si>
  <si>
    <t>产品单价1800元以上按价格7％计取</t>
  </si>
  <si>
    <t>安装坐式大便器</t>
  </si>
  <si>
    <t>安装后排水座便器</t>
  </si>
  <si>
    <t>产品单价2000元以上按价格7％计取</t>
  </si>
  <si>
    <t>安装挂式小便器</t>
  </si>
  <si>
    <t xml:space="preserve">只 </t>
  </si>
  <si>
    <t>产品单价600元以上按价格7％计取</t>
  </si>
  <si>
    <t>安装净身盆</t>
  </si>
  <si>
    <t>安装台盆、水盘</t>
  </si>
  <si>
    <r>
      <t>产品单价</t>
    </r>
    <r>
      <rPr>
        <sz val="10"/>
        <rFont val="Times New Roman"/>
        <family val="1"/>
      </rPr>
      <t>7</t>
    </r>
    <r>
      <rPr>
        <sz val="10"/>
        <rFont val="宋体"/>
        <family val="3"/>
        <charset val="134"/>
      </rPr>
      <t>00元以上按价格7％计取</t>
    </r>
  </si>
  <si>
    <t>安装立盆</t>
  </si>
  <si>
    <t>产品单价500元以上按价格7％计取</t>
  </si>
  <si>
    <t>安装浴缸龙头</t>
  </si>
  <si>
    <t>产品单价300元以上按价格7％计取</t>
  </si>
  <si>
    <t>安装面盆龙头</t>
  </si>
  <si>
    <t>安装水盘龙头（单冷）</t>
  </si>
  <si>
    <t>安装卫浴五金件</t>
  </si>
  <si>
    <t>毛巾杆、架、化妆品架等</t>
  </si>
  <si>
    <t>安装浴霸</t>
  </si>
  <si>
    <t>不含墙体打洞</t>
  </si>
  <si>
    <t>安装排气扇</t>
  </si>
  <si>
    <t>安装脱排油烟机</t>
  </si>
  <si>
    <t>安装热水器（电热式）</t>
  </si>
  <si>
    <t>太阳能热水器安装配套费</t>
  </si>
  <si>
    <t>容积式热水器安装配套费</t>
  </si>
  <si>
    <t>特殊增项：</t>
  </si>
  <si>
    <t>超高费/层高3.6米以上</t>
  </si>
  <si>
    <t>按超高部分投影面积计取</t>
  </si>
  <si>
    <t>地暖配套施工费</t>
  </si>
  <si>
    <t>按产品价格3.5%计取</t>
  </si>
  <si>
    <t>中央空调配套施工费</t>
  </si>
  <si>
    <t>住宅室内装饰装修工程造价计算表</t>
    <phoneticPr fontId="17" type="noConversion"/>
  </si>
  <si>
    <t>一</t>
  </si>
  <si>
    <t>人工费</t>
  </si>
  <si>
    <t>二</t>
  </si>
  <si>
    <t>材料费</t>
  </si>
  <si>
    <t>三</t>
  </si>
  <si>
    <t>设计费</t>
  </si>
  <si>
    <t>四</t>
  </si>
  <si>
    <t>清洁费</t>
  </si>
  <si>
    <t>五</t>
  </si>
  <si>
    <t>六</t>
  </si>
  <si>
    <t>运输费</t>
  </si>
  <si>
    <t>七</t>
  </si>
  <si>
    <t>管理费</t>
  </si>
  <si>
    <t>[（一）+（二）+（三）+（四）+（五）+（六）]×（5%-10%）</t>
  </si>
  <si>
    <t>八</t>
  </si>
  <si>
    <t>甲供材料小计</t>
  </si>
  <si>
    <t>九</t>
  </si>
  <si>
    <t>甲供材料保管费</t>
  </si>
  <si>
    <t>十</t>
  </si>
  <si>
    <t>（一）+（二）+（三）+（四）+（ 五）+（六）+（七）-（八）+（九）</t>
  </si>
  <si>
    <t>十一</t>
  </si>
  <si>
    <t>税金</t>
  </si>
  <si>
    <t>（十）×3.41%</t>
  </si>
  <si>
    <t>十二</t>
  </si>
  <si>
    <t>总价</t>
  </si>
  <si>
    <t>（十）+（十一）</t>
  </si>
  <si>
    <t>注：</t>
  </si>
  <si>
    <r>
      <t>管理费用也可按套内面积</t>
    </r>
    <r>
      <rPr>
        <b/>
        <sz val="10"/>
        <rFont val="Times New Roman"/>
        <family val="1"/>
      </rPr>
      <t>60-80</t>
    </r>
    <r>
      <rPr>
        <b/>
        <sz val="10"/>
        <rFont val="宋体"/>
        <family val="3"/>
        <charset val="134"/>
      </rPr>
      <t>元</t>
    </r>
    <r>
      <rPr>
        <b/>
        <sz val="10"/>
        <rFont val="Times New Roman"/>
        <family val="1"/>
      </rPr>
      <t>/m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宋体"/>
        <family val="3"/>
        <charset val="134"/>
      </rPr>
      <t>收取。</t>
    </r>
  </si>
  <si>
    <t>个</t>
  </si>
  <si>
    <t>主料单位</t>
    <phoneticPr fontId="1" type="noConversion"/>
  </si>
  <si>
    <t>个</t>
    <phoneticPr fontId="1" type="noConversion"/>
  </si>
  <si>
    <t>帅康 QA-108-B6</t>
    <phoneticPr fontId="1" type="noConversion"/>
  </si>
  <si>
    <t>帅康 CXW-220-T888</t>
    <phoneticPr fontId="1" type="noConversion"/>
  </si>
  <si>
    <t>华帝 0E619A</t>
    <phoneticPr fontId="1" type="noConversion"/>
  </si>
  <si>
    <t>能率GQ-11A1FE(12T)</t>
    <phoneticPr fontId="1" type="noConversion"/>
  </si>
  <si>
    <t>奥普HTP132B</t>
    <phoneticPr fontId="1" type="noConversion"/>
  </si>
  <si>
    <t>压力锅</t>
    <phoneticPr fontId="1" type="noConversion"/>
  </si>
  <si>
    <t>美的MY-12LS508A</t>
    <phoneticPr fontId="1" type="noConversion"/>
  </si>
  <si>
    <t>米</t>
  </si>
  <si>
    <t>米</t>
    <phoneticPr fontId="1" type="noConversion"/>
  </si>
  <si>
    <t>门、门套刷漆（浑水白）</t>
  </si>
  <si>
    <t>门、门套刷漆（浑水白）</t>
    <phoneticPr fontId="1" type="noConversion"/>
  </si>
  <si>
    <t>平方</t>
    <phoneticPr fontId="17" type="noConversion"/>
  </si>
  <si>
    <t>平方</t>
  </si>
  <si>
    <t>扇</t>
    <phoneticPr fontId="1" type="noConversion"/>
  </si>
  <si>
    <t>平米</t>
    <phoneticPr fontId="1" type="noConversion"/>
  </si>
  <si>
    <t>中国黑大理石</t>
  </si>
  <si>
    <t>中国黑大理石</t>
    <phoneticPr fontId="17" type="noConversion"/>
  </si>
  <si>
    <t>鸿昌工艺木门</t>
  </si>
  <si>
    <t>长春藤新360度脱苯/植物漆</t>
  </si>
  <si>
    <t>奥派集成吊顶（覆膜）</t>
  </si>
  <si>
    <t>325#海螺水泥+黄沙</t>
  </si>
  <si>
    <t>325#海螺水泥+黄沙</t>
    <phoneticPr fontId="17" type="noConversion"/>
  </si>
  <si>
    <t>只</t>
    <phoneticPr fontId="17" type="noConversion"/>
  </si>
  <si>
    <t>个</t>
    <phoneticPr fontId="17" type="noConversion"/>
  </si>
  <si>
    <t>325#海螺水泥</t>
  </si>
  <si>
    <t>根</t>
    <phoneticPr fontId="17" type="noConversion"/>
  </si>
  <si>
    <t>项</t>
  </si>
  <si>
    <t>项</t>
    <phoneticPr fontId="17" type="noConversion"/>
  </si>
  <si>
    <t>凤铝788(1.4厚）</t>
  </si>
  <si>
    <t>扇</t>
    <phoneticPr fontId="17" type="noConversion"/>
  </si>
  <si>
    <t>浙江中财管</t>
  </si>
  <si>
    <t>套</t>
    <phoneticPr fontId="17" type="noConversion"/>
  </si>
  <si>
    <t>ABB</t>
    <phoneticPr fontId="17" type="noConversion"/>
  </si>
  <si>
    <t>门</t>
    <phoneticPr fontId="17" type="noConversion"/>
  </si>
  <si>
    <t>米</t>
    <phoneticPr fontId="17" type="noConversion"/>
  </si>
  <si>
    <t>平方</t>
    <phoneticPr fontId="17" type="noConversion"/>
  </si>
  <si>
    <t>只</t>
    <phoneticPr fontId="17" type="noConversion"/>
  </si>
  <si>
    <t>只</t>
    <phoneticPr fontId="17" type="noConversion"/>
  </si>
  <si>
    <t>平方</t>
    <phoneticPr fontId="17" type="noConversion"/>
  </si>
  <si>
    <t>美德兰(24小时闭水实验)</t>
  </si>
  <si>
    <t>落水头1套，韩泰S/P弯1套，韩泰软管，中性防霉硅胶，3M生料带+人工</t>
  </si>
  <si>
    <t>韩泰大口径三角阀</t>
  </si>
  <si>
    <t>潜水艇全铜地漏TF40-10</t>
  </si>
  <si>
    <t>五金+人工（包括毛巾架、皂缸、纸缸等）</t>
  </si>
  <si>
    <t>门套</t>
    <phoneticPr fontId="17" type="noConversion"/>
  </si>
  <si>
    <t>长春藤新360度脱苯/植物漆</t>
    <phoneticPr fontId="17" type="noConversion"/>
  </si>
  <si>
    <t>铲除表层乳胶漆刷胶水</t>
  </si>
  <si>
    <t>325＃滑石粉上海壁丽宝</t>
  </si>
  <si>
    <t>325＃滑石粉上海壁丽宝</t>
    <phoneticPr fontId="17" type="noConversion"/>
  </si>
  <si>
    <t>石膏线（业主选样）</t>
  </si>
  <si>
    <t>地板保护</t>
    <phoneticPr fontId="17" type="noConversion"/>
  </si>
  <si>
    <t>地板打磨</t>
    <phoneticPr fontId="17" type="noConversion"/>
  </si>
  <si>
    <t>地板翻新</t>
    <phoneticPr fontId="17" type="noConversion"/>
  </si>
  <si>
    <t>普通石膏板</t>
  </si>
  <si>
    <t>长春藤360度脱苯</t>
  </si>
  <si>
    <t>米</t>
    <phoneticPr fontId="17" type="noConversion"/>
  </si>
  <si>
    <t>平米</t>
    <phoneticPr fontId="17" type="noConversion"/>
  </si>
  <si>
    <t>声达E1级生态板</t>
  </si>
  <si>
    <t>拉法基石膏板</t>
  </si>
  <si>
    <t>名门钛合金移门</t>
  </si>
  <si>
    <t>50中财管</t>
  </si>
  <si>
    <t>LG 37寸</t>
    <phoneticPr fontId="17" type="noConversion"/>
  </si>
  <si>
    <t>平米</t>
    <phoneticPr fontId="17" type="noConversion"/>
  </si>
  <si>
    <t>凤铝788(1.4厚）</t>
    <phoneticPr fontId="17" type="noConversion"/>
  </si>
  <si>
    <t>凤铝50型</t>
  </si>
  <si>
    <t>凤铝配套</t>
  </si>
  <si>
    <t>ABB</t>
    <phoneticPr fontId="17" type="noConversion"/>
  </si>
  <si>
    <t>窗框边水泥修补（做好防水处理）</t>
  </si>
  <si>
    <t>不含纱窗（含发泡剂，防水，）外推窗另加150/扇，如需横梁立柱70/米</t>
  </si>
  <si>
    <t>伟伯牌填缝隙+附料+人工</t>
  </si>
  <si>
    <t>含磨边（1米以内按1米计算）</t>
  </si>
  <si>
    <t>铲除表层，基层除尘清理，中南无甲醛801胶水刷2遍。</t>
  </si>
  <si>
    <t>砂皮+中南无甲醛801胶水+人工</t>
  </si>
  <si>
    <t>一度底漆、修补、打磨一次、1度面漆、修补、打磨一次最后再上面漆一度。</t>
  </si>
  <si>
    <t>门套(现场制作)</t>
  </si>
  <si>
    <t>声达E1级细木工板</t>
    <phoneticPr fontId="17" type="noConversion"/>
  </si>
  <si>
    <t>表面刷胶水处理</t>
    <phoneticPr fontId="17" type="noConversion"/>
  </si>
  <si>
    <t>325#海螺水泥+黄沙</t>
    <phoneticPr fontId="17" type="noConversion"/>
  </si>
  <si>
    <t>凤铝配套</t>
    <phoneticPr fontId="17" type="noConversion"/>
  </si>
  <si>
    <t>新萨安娜米黄</t>
    <phoneticPr fontId="17" type="noConversion"/>
  </si>
  <si>
    <t>平方</t>
    <phoneticPr fontId="17" type="noConversion"/>
  </si>
  <si>
    <t>平方</t>
    <phoneticPr fontId="17" type="noConversion"/>
  </si>
  <si>
    <t>业主选样</t>
  </si>
  <si>
    <t>只</t>
    <phoneticPr fontId="17" type="noConversion"/>
  </si>
  <si>
    <t>实木踢脚线（业主选样）</t>
  </si>
  <si>
    <t>4芯熊猫电话线</t>
  </si>
  <si>
    <t>熊猫电线</t>
  </si>
  <si>
    <t>暂定，数量按实结算</t>
  </si>
  <si>
    <t>公司专业拆旧人员</t>
  </si>
  <si>
    <t>公司专业机械切割人员</t>
  </si>
  <si>
    <t>灯具业主自购</t>
  </si>
  <si>
    <t>三楼以上400以下300</t>
  </si>
  <si>
    <t>设计费</t>
    <phoneticPr fontId="17" type="noConversion"/>
  </si>
  <si>
    <t>现场跟踪4次和陪同购物2次</t>
  </si>
  <si>
    <t>门套刷漆（浑水白）</t>
  </si>
  <si>
    <t>客厅吊顶灯槽</t>
    <phoneticPr fontId="1" type="noConversion"/>
  </si>
  <si>
    <t>套</t>
    <phoneticPr fontId="1" type="noConversion"/>
  </si>
  <si>
    <t>估算</t>
    <phoneticPr fontId="17" type="noConversion"/>
  </si>
  <si>
    <t>台盆柜</t>
    <phoneticPr fontId="17" type="noConversion"/>
  </si>
  <si>
    <t>浴缸浴枕</t>
    <phoneticPr fontId="1" type="noConversion"/>
  </si>
  <si>
    <t>浴缸</t>
    <phoneticPr fontId="1" type="noConversion"/>
  </si>
  <si>
    <t>浴缸排水</t>
    <phoneticPr fontId="17" type="noConversion"/>
  </si>
  <si>
    <t>欧瑞 宇邦</t>
    <phoneticPr fontId="17" type="noConversion"/>
  </si>
  <si>
    <t>套餐</t>
    <phoneticPr fontId="17" type="noConversion"/>
  </si>
  <si>
    <t>套餐</t>
    <phoneticPr fontId="17" type="noConversion"/>
  </si>
  <si>
    <t>沙发</t>
    <phoneticPr fontId="1" type="noConversion"/>
  </si>
  <si>
    <t>茶几</t>
    <phoneticPr fontId="1" type="noConversion"/>
  </si>
  <si>
    <t>客厅吊顶（暗藏灯槽）</t>
    <phoneticPr fontId="1" type="noConversion"/>
  </si>
  <si>
    <t>项</t>
    <phoneticPr fontId="17" type="noConversion"/>
  </si>
  <si>
    <t>只</t>
    <phoneticPr fontId="17" type="noConversion"/>
  </si>
  <si>
    <t>1匹</t>
    <phoneticPr fontId="17" type="noConversion"/>
  </si>
  <si>
    <t>灯</t>
    <phoneticPr fontId="17" type="noConversion"/>
  </si>
  <si>
    <t>自购</t>
    <phoneticPr fontId="1" type="noConversion"/>
  </si>
  <si>
    <t>外包</t>
    <phoneticPr fontId="17" type="noConversion"/>
  </si>
  <si>
    <t>不预埋</t>
    <phoneticPr fontId="17" type="noConversion"/>
  </si>
  <si>
    <t>儿童房砌墙（轻钢龙骨+石膏板）</t>
    <phoneticPr fontId="17" type="noConversion"/>
  </si>
  <si>
    <t>窗子(双层中空移窗，圆弧中间2）</t>
    <phoneticPr fontId="17" type="noConversion"/>
  </si>
  <si>
    <t>奥派集成吊顶（覆膜）</t>
    <phoneticPr fontId="17" type="noConversion"/>
  </si>
  <si>
    <t>台盆</t>
    <phoneticPr fontId="1" type="noConversion"/>
  </si>
  <si>
    <t>纱窗</t>
    <phoneticPr fontId="17" type="noConversion"/>
  </si>
  <si>
    <t>复合地板</t>
    <phoneticPr fontId="17" type="noConversion"/>
  </si>
  <si>
    <t>电脑网线插座</t>
    <phoneticPr fontId="17" type="noConversion"/>
  </si>
  <si>
    <t>地漏</t>
    <phoneticPr fontId="17" type="noConversion"/>
  </si>
  <si>
    <t>装饰窗</t>
    <phoneticPr fontId="17" type="noConversion"/>
  </si>
  <si>
    <t>包安装</t>
    <phoneticPr fontId="17" type="noConversion"/>
  </si>
  <si>
    <t>洗衣机伴侣</t>
    <phoneticPr fontId="1" type="noConversion"/>
  </si>
  <si>
    <t>床垫</t>
    <phoneticPr fontId="17" type="noConversion"/>
  </si>
  <si>
    <t>个</t>
    <phoneticPr fontId="17" type="noConversion"/>
  </si>
  <si>
    <t>项</t>
    <phoneticPr fontId="17" type="noConversion"/>
  </si>
  <si>
    <t>项</t>
    <phoneticPr fontId="17" type="noConversion"/>
  </si>
  <si>
    <t>窗框修补</t>
    <phoneticPr fontId="1" type="noConversion"/>
  </si>
  <si>
    <t>封管道</t>
    <phoneticPr fontId="1" type="noConversion"/>
  </si>
  <si>
    <t>铲除表层乳胶漆刷胶水</t>
    <phoneticPr fontId="17" type="noConversion"/>
  </si>
  <si>
    <t>前置过滤器</t>
  </si>
  <si>
    <t>台盆柜支脚</t>
    <phoneticPr fontId="17" type="noConversion"/>
  </si>
  <si>
    <t>AB1121 箭牌 红色</t>
    <phoneticPr fontId="17" type="noConversion"/>
  </si>
  <si>
    <t xml:space="preserve">镜柜带灯 </t>
    <phoneticPr fontId="17" type="noConversion"/>
  </si>
  <si>
    <t>洗衣机</t>
    <phoneticPr fontId="17" type="noConversion"/>
  </si>
  <si>
    <t>个</t>
    <phoneticPr fontId="17" type="noConversion"/>
  </si>
  <si>
    <t>日光灯</t>
    <phoneticPr fontId="17" type="noConversion"/>
  </si>
  <si>
    <t>  上海进骐管业有限公司</t>
    <phoneticPr fontId="17" type="noConversion"/>
  </si>
  <si>
    <t>照明用1.5，按实际收</t>
    <phoneticPr fontId="17" type="noConversion"/>
  </si>
  <si>
    <t>下水槽PVC(需要移位)</t>
    <phoneticPr fontId="1" type="noConversion"/>
  </si>
  <si>
    <t>不做</t>
    <phoneticPr fontId="17" type="noConversion"/>
  </si>
  <si>
    <t>防水工程</t>
    <phoneticPr fontId="17" type="noConversion"/>
  </si>
  <si>
    <t>估算</t>
    <phoneticPr fontId="17" type="noConversion"/>
  </si>
  <si>
    <t>瓷砖门厅</t>
    <phoneticPr fontId="17" type="noConversion"/>
  </si>
  <si>
    <t>瓷砖(墙)</t>
    <phoneticPr fontId="17" type="noConversion"/>
  </si>
  <si>
    <t>瓷砖(地)</t>
    <phoneticPr fontId="17" type="noConversion"/>
  </si>
  <si>
    <t>600*600*850mm</t>
    <phoneticPr fontId="17" type="noConversion"/>
  </si>
  <si>
    <t>门厅橱柜门</t>
    <phoneticPr fontId="17" type="noConversion"/>
  </si>
  <si>
    <t>电脑椅</t>
    <phoneticPr fontId="17" type="noConversion"/>
  </si>
  <si>
    <t>ASHLEY Nisswa - Beige 转椅</t>
    <phoneticPr fontId="17" type="noConversion"/>
  </si>
  <si>
    <t>门锁</t>
    <phoneticPr fontId="17" type="noConversion"/>
  </si>
  <si>
    <t>个</t>
    <phoneticPr fontId="17" type="noConversion"/>
  </si>
  <si>
    <t>椅子</t>
    <phoneticPr fontId="1" type="noConversion"/>
  </si>
  <si>
    <t>不买了</t>
    <phoneticPr fontId="17" type="noConversion"/>
  </si>
  <si>
    <t>OLWG83460+8101水槽龙头</t>
  </si>
  <si>
    <t>定金350 含龙头</t>
  </si>
  <si>
    <t>honeywell</t>
    <phoneticPr fontId="17" type="noConversion"/>
  </si>
  <si>
    <t>吊顶加项</t>
    <phoneticPr fontId="17" type="noConversion"/>
  </si>
  <si>
    <t>厨房间</t>
    <phoneticPr fontId="16" type="noConversion"/>
  </si>
  <si>
    <t>门锁</t>
    <phoneticPr fontId="17" type="noConversion"/>
  </si>
  <si>
    <t>个</t>
    <phoneticPr fontId="17" type="noConversion"/>
  </si>
  <si>
    <t>墙砖</t>
    <phoneticPr fontId="16" type="noConversion"/>
  </si>
  <si>
    <t>地砖</t>
    <phoneticPr fontId="16" type="noConversion"/>
  </si>
  <si>
    <t>隐蔽转</t>
    <phoneticPr fontId="16" type="noConversion"/>
  </si>
  <si>
    <t>卫生间</t>
    <phoneticPr fontId="16" type="noConversion"/>
  </si>
  <si>
    <t>SUM</t>
    <phoneticPr fontId="16" type="noConversion"/>
  </si>
  <si>
    <t>集成吊顶，灰色拉丝</t>
    <phoneticPr fontId="17" type="noConversion"/>
  </si>
  <si>
    <t>集成吊顶 灰白</t>
    <phoneticPr fontId="17" type="noConversion"/>
  </si>
  <si>
    <t>黑色</t>
    <phoneticPr fontId="17" type="noConversion"/>
  </si>
  <si>
    <t>坐便器</t>
    <phoneticPr fontId="1" type="noConversion"/>
  </si>
  <si>
    <t>对</t>
    <phoneticPr fontId="17" type="noConversion"/>
  </si>
  <si>
    <t>外包</t>
    <phoneticPr fontId="17" type="noConversion"/>
  </si>
  <si>
    <t>封管道</t>
    <phoneticPr fontId="1" type="noConversion"/>
  </si>
  <si>
    <t>个</t>
    <phoneticPr fontId="17" type="noConversion"/>
  </si>
  <si>
    <t>ABB</t>
    <phoneticPr fontId="17" type="noConversion"/>
  </si>
  <si>
    <t>单开单控</t>
    <phoneticPr fontId="1" type="noConversion"/>
  </si>
  <si>
    <t>卫生间</t>
    <phoneticPr fontId="17" type="noConversion"/>
  </si>
  <si>
    <t>平方</t>
    <phoneticPr fontId="17" type="noConversion"/>
  </si>
  <si>
    <t>中国黑大理石</t>
    <phoneticPr fontId="17" type="noConversion"/>
  </si>
  <si>
    <t>客厅</t>
    <phoneticPr fontId="16" type="noConversion"/>
  </si>
  <si>
    <t>地砖</t>
    <phoneticPr fontId="16" type="noConversion"/>
  </si>
  <si>
    <t>已提</t>
    <phoneticPr fontId="17" type="noConversion"/>
  </si>
  <si>
    <t>外包</t>
    <phoneticPr fontId="1" type="noConversion"/>
  </si>
  <si>
    <t>含加项</t>
    <phoneticPr fontId="17" type="noConversion"/>
  </si>
  <si>
    <t>块</t>
    <phoneticPr fontId="17" type="noConversion"/>
  </si>
  <si>
    <t>斯米克 M100 300*600</t>
    <phoneticPr fontId="17" type="noConversion"/>
  </si>
  <si>
    <t>斯米克 M100 600*600</t>
    <phoneticPr fontId="17" type="noConversion"/>
  </si>
  <si>
    <t>瓷砖(墙) 辅料加人工</t>
    <phoneticPr fontId="1" type="noConversion"/>
  </si>
  <si>
    <t>瓷砖(地) 辅料加人工</t>
    <phoneticPr fontId="1" type="noConversion"/>
  </si>
  <si>
    <t>瓷砖(墙) 自购</t>
    <phoneticPr fontId="1" type="noConversion"/>
  </si>
  <si>
    <t>瓷砖(地) 自购</t>
    <phoneticPr fontId="1" type="noConversion"/>
  </si>
  <si>
    <t>外包</t>
    <phoneticPr fontId="17" type="noConversion"/>
  </si>
  <si>
    <t>韩泰大口径三角阀（全铜）</t>
    <phoneticPr fontId="17" type="noConversion"/>
  </si>
  <si>
    <t>水槽 自购</t>
    <phoneticPr fontId="1" type="noConversion"/>
  </si>
  <si>
    <t>水槽 安装</t>
    <phoneticPr fontId="1" type="noConversion"/>
  </si>
  <si>
    <t>外包</t>
    <phoneticPr fontId="1" type="noConversion"/>
  </si>
  <si>
    <t>道康宁中兴防霉硅胶+3M生料带+人工</t>
    <phoneticPr fontId="17" type="noConversion"/>
  </si>
  <si>
    <t>窗子（双层开窗）</t>
    <phoneticPr fontId="17" type="noConversion"/>
  </si>
  <si>
    <t>扇</t>
    <phoneticPr fontId="17" type="noConversion"/>
  </si>
  <si>
    <t>凤铝50型</t>
    <phoneticPr fontId="17" type="noConversion"/>
  </si>
  <si>
    <t>潜水艇全铜地漏TF40-10</t>
    <phoneticPr fontId="17" type="noConversion"/>
  </si>
  <si>
    <t>三开单控开关</t>
    <phoneticPr fontId="1" type="noConversion"/>
  </si>
  <si>
    <t>5孔插座</t>
    <phoneticPr fontId="1" type="noConversion"/>
  </si>
  <si>
    <t>ABB</t>
    <phoneticPr fontId="17" type="noConversion"/>
  </si>
  <si>
    <t>瓷砖(墙) 外包</t>
    <phoneticPr fontId="1" type="noConversion"/>
  </si>
  <si>
    <t>瓷砖(墙) 自购</t>
    <phoneticPr fontId="1" type="noConversion"/>
  </si>
  <si>
    <t>瓷砖(地) 外包</t>
    <phoneticPr fontId="1" type="noConversion"/>
  </si>
  <si>
    <t>瓷砖(地) 自购</t>
    <phoneticPr fontId="1" type="noConversion"/>
  </si>
  <si>
    <t>块</t>
    <phoneticPr fontId="17" type="noConversion"/>
  </si>
  <si>
    <t>隐蔽转</t>
    <phoneticPr fontId="17" type="noConversion"/>
  </si>
  <si>
    <t>黑色</t>
    <phoneticPr fontId="17" type="noConversion"/>
  </si>
  <si>
    <r>
      <t>1</t>
    </r>
    <r>
      <rPr>
        <sz val="9"/>
        <color indexed="8"/>
        <rFont val="宋体"/>
        <family val="3"/>
        <charset val="134"/>
      </rPr>
      <t>开</t>
    </r>
    <phoneticPr fontId="16" type="noConversion"/>
  </si>
  <si>
    <t>购买</t>
    <phoneticPr fontId="16" type="noConversion"/>
  </si>
  <si>
    <r>
      <t>1</t>
    </r>
    <r>
      <rPr>
        <sz val="9"/>
        <color indexed="8"/>
        <rFont val="宋体"/>
        <family val="3"/>
        <charset val="134"/>
      </rPr>
      <t>开双控</t>
    </r>
    <phoneticPr fontId="16" type="noConversion"/>
  </si>
  <si>
    <r>
      <t>2</t>
    </r>
    <r>
      <rPr>
        <sz val="9"/>
        <color indexed="8"/>
        <rFont val="宋体"/>
        <family val="3"/>
        <charset val="134"/>
      </rPr>
      <t>开</t>
    </r>
    <phoneticPr fontId="16" type="noConversion"/>
  </si>
  <si>
    <r>
      <t>2</t>
    </r>
    <r>
      <rPr>
        <sz val="9"/>
        <color indexed="8"/>
        <rFont val="宋体"/>
        <family val="3"/>
        <charset val="134"/>
      </rPr>
      <t>开双控</t>
    </r>
    <phoneticPr fontId="16" type="noConversion"/>
  </si>
  <si>
    <r>
      <t>3</t>
    </r>
    <r>
      <rPr>
        <sz val="9"/>
        <color indexed="8"/>
        <rFont val="宋体"/>
        <family val="3"/>
        <charset val="134"/>
      </rPr>
      <t>开</t>
    </r>
    <phoneticPr fontId="16" type="noConversion"/>
  </si>
  <si>
    <r>
      <t>3</t>
    </r>
    <r>
      <rPr>
        <sz val="9"/>
        <color indexed="8"/>
        <rFont val="宋体"/>
        <family val="3"/>
        <charset val="134"/>
      </rPr>
      <t>开双控</t>
    </r>
    <phoneticPr fontId="16" type="noConversion"/>
  </si>
  <si>
    <t>开关</t>
    <phoneticPr fontId="16" type="noConversion"/>
  </si>
  <si>
    <t>插座</t>
    <phoneticPr fontId="16" type="noConversion"/>
  </si>
  <si>
    <t>空调</t>
    <phoneticPr fontId="16" type="noConversion"/>
  </si>
  <si>
    <t>电视</t>
    <phoneticPr fontId="16" type="noConversion"/>
  </si>
  <si>
    <t>电话</t>
    <phoneticPr fontId="16" type="noConversion"/>
  </si>
  <si>
    <t>电脑</t>
    <phoneticPr fontId="16" type="noConversion"/>
  </si>
  <si>
    <t>加长螺丝</t>
    <phoneticPr fontId="16" type="noConversion"/>
  </si>
  <si>
    <r>
      <t>40</t>
    </r>
    <r>
      <rPr>
        <sz val="9"/>
        <color indexed="8"/>
        <rFont val="宋体"/>
        <family val="3"/>
        <charset val="134"/>
      </rPr>
      <t>根</t>
    </r>
    <phoneticPr fontId="16" type="noConversion"/>
  </si>
  <si>
    <t>门厅</t>
    <phoneticPr fontId="16" type="noConversion"/>
  </si>
  <si>
    <t>门厅灯</t>
    <phoneticPr fontId="16" type="noConversion"/>
  </si>
  <si>
    <t>客厅灯</t>
    <phoneticPr fontId="16" type="noConversion"/>
  </si>
  <si>
    <t>厨房</t>
    <phoneticPr fontId="16" type="noConversion"/>
  </si>
  <si>
    <t>灯管</t>
    <phoneticPr fontId="16" type="noConversion"/>
  </si>
  <si>
    <r>
      <t>吊顶灯</t>
    </r>
    <r>
      <rPr>
        <sz val="9"/>
        <color indexed="8"/>
        <rFont val="Calibri"/>
        <family val="2"/>
      </rPr>
      <t>1</t>
    </r>
    <phoneticPr fontId="16" type="noConversion"/>
  </si>
  <si>
    <r>
      <t>吊顶灯</t>
    </r>
    <r>
      <rPr>
        <sz val="9"/>
        <color indexed="8"/>
        <rFont val="Calibri"/>
        <family val="2"/>
      </rPr>
      <t>2</t>
    </r>
    <phoneticPr fontId="16" type="noConversion"/>
  </si>
  <si>
    <t>吊灯</t>
    <phoneticPr fontId="16" type="noConversion"/>
  </si>
  <si>
    <t>镜灯</t>
    <phoneticPr fontId="16" type="noConversion"/>
  </si>
  <si>
    <t>主卧</t>
    <phoneticPr fontId="16" type="noConversion"/>
  </si>
  <si>
    <t>门灯</t>
    <phoneticPr fontId="16" type="noConversion"/>
  </si>
  <si>
    <t>卧室灯</t>
    <phoneticPr fontId="16" type="noConversion"/>
  </si>
  <si>
    <t>门灯</t>
    <phoneticPr fontId="16" type="noConversion"/>
  </si>
  <si>
    <t>壁灯</t>
    <phoneticPr fontId="16" type="noConversion"/>
  </si>
  <si>
    <t>衣帽间灯</t>
    <phoneticPr fontId="16" type="noConversion"/>
  </si>
  <si>
    <t>过道</t>
    <phoneticPr fontId="16" type="noConversion"/>
  </si>
  <si>
    <t>过道灯</t>
    <phoneticPr fontId="16" type="noConversion"/>
  </si>
  <si>
    <t>门厅灯</t>
    <phoneticPr fontId="16" type="noConversion"/>
  </si>
  <si>
    <t>客厅灯</t>
    <phoneticPr fontId="16" type="noConversion"/>
  </si>
  <si>
    <t>客厅灯带</t>
    <phoneticPr fontId="16" type="noConversion"/>
  </si>
  <si>
    <t>餐厅灯</t>
    <phoneticPr fontId="16" type="noConversion"/>
  </si>
  <si>
    <t>餐厅灯带</t>
    <phoneticPr fontId="16" type="noConversion"/>
  </si>
  <si>
    <t>阳台灯</t>
    <phoneticPr fontId="16" type="noConversion"/>
  </si>
  <si>
    <t>儿童房</t>
    <phoneticPr fontId="16" type="noConversion"/>
  </si>
  <si>
    <t>阳台</t>
    <phoneticPr fontId="16" type="noConversion"/>
  </si>
  <si>
    <t>区域</t>
    <phoneticPr fontId="16" type="noConversion"/>
  </si>
  <si>
    <t>防水台</t>
    <phoneticPr fontId="16" type="noConversion"/>
  </si>
  <si>
    <t>双开双控</t>
    <phoneticPr fontId="16" type="noConversion"/>
  </si>
  <si>
    <t>清单1 师傅</t>
    <phoneticPr fontId="16" type="noConversion"/>
  </si>
  <si>
    <t>清单2 实际</t>
    <phoneticPr fontId="16" type="noConversion"/>
  </si>
  <si>
    <t>三开单控</t>
    <phoneticPr fontId="16" type="noConversion"/>
  </si>
  <si>
    <t>单开单控</t>
    <phoneticPr fontId="16" type="noConversion"/>
  </si>
  <si>
    <t>5眼带开关</t>
    <phoneticPr fontId="16" type="noConversion"/>
  </si>
  <si>
    <t>浴霸开关</t>
    <phoneticPr fontId="16" type="noConversion"/>
  </si>
  <si>
    <t>四开双控</t>
    <phoneticPr fontId="16" type="noConversion"/>
  </si>
  <si>
    <t>空调</t>
    <phoneticPr fontId="16" type="noConversion"/>
  </si>
  <si>
    <t>网线</t>
    <phoneticPr fontId="16" type="noConversion"/>
  </si>
  <si>
    <t>电话</t>
    <phoneticPr fontId="16" type="noConversion"/>
  </si>
  <si>
    <t>电视</t>
    <phoneticPr fontId="16" type="noConversion"/>
  </si>
  <si>
    <t>单开双控</t>
    <phoneticPr fontId="16" type="noConversion"/>
  </si>
  <si>
    <t>三开双控</t>
    <phoneticPr fontId="16" type="noConversion"/>
  </si>
  <si>
    <t>黏贴剂</t>
    <phoneticPr fontId="16" type="noConversion"/>
  </si>
  <si>
    <t>描述</t>
    <phoneticPr fontId="16" type="noConversion"/>
  </si>
  <si>
    <t>单位</t>
    <phoneticPr fontId="16" type="noConversion"/>
  </si>
  <si>
    <t>数量</t>
    <phoneticPr fontId="16" type="noConversion"/>
  </si>
  <si>
    <t>小计</t>
    <phoneticPr fontId="16" type="noConversion"/>
  </si>
  <si>
    <t>辅料价</t>
    <phoneticPr fontId="16" type="noConversion"/>
  </si>
  <si>
    <t>人工费</t>
    <phoneticPr fontId="16" type="noConversion"/>
  </si>
  <si>
    <t>平方</t>
    <phoneticPr fontId="16" type="noConversion"/>
  </si>
  <si>
    <t>合计</t>
    <phoneticPr fontId="16" type="noConversion"/>
  </si>
  <si>
    <t>扇</t>
    <phoneticPr fontId="16" type="noConversion"/>
  </si>
  <si>
    <t>加项</t>
    <phoneticPr fontId="16" type="noConversion"/>
  </si>
  <si>
    <t>减项</t>
    <phoneticPr fontId="16" type="noConversion"/>
  </si>
  <si>
    <t>卫生间墙砖</t>
    <phoneticPr fontId="16" type="noConversion"/>
  </si>
  <si>
    <t>项</t>
    <phoneticPr fontId="16" type="noConversion"/>
  </si>
  <si>
    <t>卫生间防水工程</t>
    <phoneticPr fontId="16" type="noConversion"/>
  </si>
  <si>
    <t>阳台防水工程</t>
    <phoneticPr fontId="16" type="noConversion"/>
  </si>
  <si>
    <t>吊顶</t>
    <phoneticPr fontId="16" type="noConversion"/>
  </si>
  <si>
    <t>平方</t>
    <phoneticPr fontId="16" type="noConversion"/>
  </si>
  <si>
    <t>卫生间移窗</t>
    <phoneticPr fontId="16" type="noConversion"/>
  </si>
  <si>
    <t>卫生间窗子修补</t>
    <phoneticPr fontId="16" type="noConversion"/>
  </si>
  <si>
    <t>项</t>
    <phoneticPr fontId="16" type="noConversion"/>
  </si>
  <si>
    <t>加项</t>
    <phoneticPr fontId="16" type="noConversion"/>
  </si>
  <si>
    <t>灯槽</t>
    <phoneticPr fontId="16" type="noConversion"/>
  </si>
  <si>
    <t>米</t>
    <phoneticPr fontId="16" type="noConversion"/>
  </si>
  <si>
    <t>钛合金移门</t>
    <phoneticPr fontId="16" type="noConversion"/>
  </si>
  <si>
    <t>阳台墙砖</t>
    <phoneticPr fontId="16" type="noConversion"/>
  </si>
  <si>
    <t>阳台地砖</t>
    <phoneticPr fontId="16" type="noConversion"/>
  </si>
  <si>
    <t>客厅地砖</t>
    <phoneticPr fontId="16" type="noConversion"/>
  </si>
  <si>
    <t>进户门板</t>
    <phoneticPr fontId="16" type="noConversion"/>
  </si>
  <si>
    <t>儿童房衣柜</t>
    <phoneticPr fontId="16" type="noConversion"/>
  </si>
  <si>
    <t>儿童房门板</t>
    <phoneticPr fontId="16" type="noConversion"/>
  </si>
  <si>
    <t>烤漆</t>
    <phoneticPr fontId="16" type="noConversion"/>
  </si>
  <si>
    <t>网格布</t>
    <phoneticPr fontId="16" type="noConversion"/>
  </si>
  <si>
    <t>电脑台</t>
    <phoneticPr fontId="16" type="noConversion"/>
  </si>
  <si>
    <t>3眼带开关</t>
    <phoneticPr fontId="16" type="noConversion"/>
  </si>
  <si>
    <t>5眼带开关</t>
    <phoneticPr fontId="16" type="noConversion"/>
  </si>
  <si>
    <t>3眼</t>
    <phoneticPr fontId="16" type="noConversion"/>
  </si>
  <si>
    <t>5眼</t>
    <phoneticPr fontId="16" type="noConversion"/>
  </si>
  <si>
    <t>5眼</t>
    <phoneticPr fontId="16" type="noConversion"/>
  </si>
  <si>
    <t>5眼</t>
    <phoneticPr fontId="16" type="noConversion"/>
  </si>
  <si>
    <t>5眼带开关</t>
    <phoneticPr fontId="16" type="noConversion"/>
  </si>
  <si>
    <t>3眼</t>
    <phoneticPr fontId="16" type="noConversion"/>
  </si>
  <si>
    <t>5眼带开关</t>
    <phoneticPr fontId="16" type="noConversion"/>
  </si>
  <si>
    <t>3眼</t>
    <phoneticPr fontId="16" type="noConversion"/>
  </si>
  <si>
    <t>3眼带开关</t>
    <phoneticPr fontId="16" type="noConversion"/>
  </si>
  <si>
    <r>
      <t>4</t>
    </r>
    <r>
      <rPr>
        <sz val="9"/>
        <color indexed="8"/>
        <rFont val="宋体"/>
        <family val="3"/>
        <charset val="134"/>
      </rPr>
      <t>开双控</t>
    </r>
    <phoneticPr fontId="16" type="noConversion"/>
  </si>
  <si>
    <t>热水器安装</t>
    <phoneticPr fontId="1" type="noConversion"/>
  </si>
  <si>
    <t>能率</t>
    <phoneticPr fontId="17" type="noConversion"/>
  </si>
  <si>
    <t>项</t>
    <phoneticPr fontId="17" type="noConversion"/>
  </si>
  <si>
    <t>乾龙韩成</t>
    <phoneticPr fontId="17" type="noConversion"/>
  </si>
  <si>
    <t>项</t>
    <phoneticPr fontId="17" type="noConversion"/>
  </si>
  <si>
    <t>3M</t>
    <phoneticPr fontId="17" type="noConversion"/>
  </si>
  <si>
    <t>套</t>
    <phoneticPr fontId="17" type="noConversion"/>
  </si>
  <si>
    <t>个</t>
    <phoneticPr fontId="17" type="noConversion"/>
  </si>
  <si>
    <t>300*600</t>
    <phoneticPr fontId="17" type="noConversion"/>
  </si>
  <si>
    <t>300*300</t>
    <phoneticPr fontId="17" type="noConversion"/>
  </si>
  <si>
    <t>防水台</t>
    <phoneticPr fontId="16" type="noConversion"/>
  </si>
  <si>
    <t>插座防水</t>
    <phoneticPr fontId="1" type="noConversion"/>
  </si>
  <si>
    <t>3眼带开关</t>
    <phoneticPr fontId="1" type="noConversion"/>
  </si>
  <si>
    <t>5眼带开关</t>
    <phoneticPr fontId="1" type="noConversion"/>
  </si>
  <si>
    <t>3眼</t>
    <phoneticPr fontId="1" type="noConversion"/>
  </si>
  <si>
    <t>5眼</t>
    <phoneticPr fontId="1" type="noConversion"/>
  </si>
  <si>
    <t>厨房</t>
    <phoneticPr fontId="17" type="noConversion"/>
  </si>
  <si>
    <t>只</t>
    <phoneticPr fontId="17" type="noConversion"/>
  </si>
  <si>
    <t>乾龙 中财线盒辅料加人工</t>
    <phoneticPr fontId="17" type="noConversion"/>
  </si>
  <si>
    <t>防水工程加整面墙防水</t>
    <phoneticPr fontId="17" type="noConversion"/>
  </si>
  <si>
    <t>卧室墙防水</t>
    <phoneticPr fontId="17" type="noConversion"/>
  </si>
  <si>
    <t>平方</t>
    <phoneticPr fontId="17" type="noConversion"/>
  </si>
  <si>
    <t>摩恩 56232+A805MCL05</t>
    <phoneticPr fontId="17" type="noConversion"/>
  </si>
  <si>
    <t>浴缸龙头安装</t>
    <phoneticPr fontId="1" type="noConversion"/>
  </si>
  <si>
    <t>生料带+人工</t>
    <phoneticPr fontId="17" type="noConversion"/>
  </si>
  <si>
    <t>外包</t>
    <phoneticPr fontId="17" type="noConversion"/>
  </si>
  <si>
    <t>长度1500 * 750</t>
    <phoneticPr fontId="17" type="noConversion"/>
  </si>
  <si>
    <t>浴缸安装</t>
    <phoneticPr fontId="1" type="noConversion"/>
  </si>
  <si>
    <t>乾龙</t>
    <phoneticPr fontId="17" type="noConversion"/>
  </si>
  <si>
    <t>只</t>
    <phoneticPr fontId="17" type="noConversion"/>
  </si>
  <si>
    <t>科勒 45594F-0</t>
    <phoneticPr fontId="17" type="noConversion"/>
  </si>
  <si>
    <t>科勒 45609-58</t>
    <phoneticPr fontId="17" type="noConversion"/>
  </si>
  <si>
    <t>科勒 45598T-CP</t>
    <phoneticPr fontId="17" type="noConversion"/>
  </si>
  <si>
    <t>科勒 K-18632-DC</t>
    <phoneticPr fontId="17" type="noConversion"/>
  </si>
  <si>
    <t>科勒 K-15096T</t>
    <phoneticPr fontId="17" type="noConversion"/>
  </si>
  <si>
    <t>科勒 K-4056-F38</t>
    <phoneticPr fontId="17" type="noConversion"/>
  </si>
  <si>
    <t>科勒 K-15195-NA</t>
    <phoneticPr fontId="17" type="noConversion"/>
  </si>
  <si>
    <t>个</t>
    <phoneticPr fontId="17" type="noConversion"/>
  </si>
  <si>
    <t>摩恩 15142+2278+M22021+15121+PN0831</t>
    <phoneticPr fontId="17" type="noConversion"/>
  </si>
  <si>
    <t>防水台</t>
    <phoneticPr fontId="1" type="noConversion"/>
  </si>
  <si>
    <t>中财线盒86型+辅料+人工</t>
    <phoneticPr fontId="17" type="noConversion"/>
  </si>
  <si>
    <t>数量</t>
    <phoneticPr fontId="1" type="noConversion"/>
  </si>
  <si>
    <t>小计</t>
    <phoneticPr fontId="17" type="noConversion"/>
  </si>
  <si>
    <t>阳台移门</t>
    <phoneticPr fontId="17" type="noConversion"/>
  </si>
  <si>
    <t>烤漆白</t>
    <phoneticPr fontId="17" type="noConversion"/>
  </si>
  <si>
    <t>大砖+中国黑</t>
    <phoneticPr fontId="17" type="noConversion"/>
  </si>
  <si>
    <t>平方</t>
    <phoneticPr fontId="17" type="noConversion"/>
  </si>
  <si>
    <t>外包</t>
    <phoneticPr fontId="17" type="noConversion"/>
  </si>
  <si>
    <t>钛合金格子</t>
    <phoneticPr fontId="17" type="noConversion"/>
  </si>
  <si>
    <t>一底两面，30BB 63/058</t>
    <phoneticPr fontId="17" type="noConversion"/>
  </si>
  <si>
    <t>网格布</t>
    <phoneticPr fontId="17" type="noConversion"/>
  </si>
  <si>
    <t>加项</t>
    <phoneticPr fontId="17" type="noConversion"/>
  </si>
  <si>
    <t>一底两面，白色</t>
    <phoneticPr fontId="17" type="noConversion"/>
  </si>
  <si>
    <t>加项</t>
    <phoneticPr fontId="17" type="noConversion"/>
  </si>
  <si>
    <t>夏普 LCD-46LX235A</t>
    <phoneticPr fontId="17" type="noConversion"/>
  </si>
  <si>
    <t>台</t>
    <phoneticPr fontId="17" type="noConversion"/>
  </si>
  <si>
    <t>电视安装</t>
    <phoneticPr fontId="1" type="noConversion"/>
  </si>
  <si>
    <t>支撑架</t>
    <phoneticPr fontId="17" type="noConversion"/>
  </si>
  <si>
    <t>自购</t>
    <phoneticPr fontId="17" type="noConversion"/>
  </si>
  <si>
    <t>爱舍利 150*40 黑白两个</t>
    <phoneticPr fontId="17" type="noConversion"/>
  </si>
  <si>
    <t>爱舍利 235*160</t>
    <phoneticPr fontId="17" type="noConversion"/>
  </si>
  <si>
    <t xml:space="preserve">柏禾丽家 611# 120*60*40 </t>
    <phoneticPr fontId="17" type="noConversion"/>
  </si>
  <si>
    <t xml:space="preserve">柏禾丽家 621# 100*70*76 </t>
    <phoneticPr fontId="17" type="noConversion"/>
  </si>
  <si>
    <t>餐桌</t>
    <phoneticPr fontId="1" type="noConversion"/>
  </si>
  <si>
    <t>个</t>
    <phoneticPr fontId="17" type="noConversion"/>
  </si>
  <si>
    <t>主灯</t>
    <phoneticPr fontId="17" type="noConversion"/>
  </si>
  <si>
    <t>客厅</t>
    <phoneticPr fontId="17" type="noConversion"/>
  </si>
  <si>
    <t>门厅灯</t>
    <phoneticPr fontId="17" type="noConversion"/>
  </si>
  <si>
    <t>朗能 5014</t>
    <phoneticPr fontId="17" type="noConversion"/>
  </si>
  <si>
    <t>朗能 9004</t>
    <phoneticPr fontId="17" type="noConversion"/>
  </si>
  <si>
    <t>窗帘</t>
    <phoneticPr fontId="17" type="noConversion"/>
  </si>
  <si>
    <t>网线</t>
    <phoneticPr fontId="17" type="noConversion"/>
  </si>
  <si>
    <t>5眼</t>
    <phoneticPr fontId="17" type="noConversion"/>
  </si>
  <si>
    <t>5眼带开关</t>
    <phoneticPr fontId="17" type="noConversion"/>
  </si>
  <si>
    <t>电视插座安装</t>
    <phoneticPr fontId="17" type="noConversion"/>
  </si>
  <si>
    <t>电脑网线插座安装</t>
    <phoneticPr fontId="17" type="noConversion"/>
  </si>
  <si>
    <t>中财线盒+辅料+人工</t>
    <phoneticPr fontId="17" type="noConversion"/>
  </si>
  <si>
    <t>三开双控</t>
    <phoneticPr fontId="17" type="noConversion"/>
  </si>
  <si>
    <t>双开双控</t>
    <phoneticPr fontId="17" type="noConversion"/>
  </si>
  <si>
    <t>空调</t>
    <phoneticPr fontId="17" type="noConversion"/>
  </si>
  <si>
    <t>网线</t>
    <phoneticPr fontId="17" type="noConversion"/>
  </si>
  <si>
    <t>电话</t>
    <phoneticPr fontId="17" type="noConversion"/>
  </si>
  <si>
    <t>电视</t>
    <phoneticPr fontId="17" type="noConversion"/>
  </si>
  <si>
    <t>5眼</t>
    <phoneticPr fontId="17" type="noConversion"/>
  </si>
  <si>
    <t>3眼</t>
    <phoneticPr fontId="17" type="noConversion"/>
  </si>
  <si>
    <t>其他</t>
    <phoneticPr fontId="17" type="noConversion"/>
  </si>
  <si>
    <t>16位配电箱</t>
    <phoneticPr fontId="17" type="noConversion"/>
  </si>
  <si>
    <t>自购</t>
    <phoneticPr fontId="17" type="noConversion"/>
  </si>
  <si>
    <t>强电箱安装</t>
    <phoneticPr fontId="17" type="noConversion"/>
  </si>
  <si>
    <t>弱电箱安装</t>
    <phoneticPr fontId="17" type="noConversion"/>
  </si>
  <si>
    <t>空气开关 25A</t>
    <phoneticPr fontId="17" type="noConversion"/>
  </si>
  <si>
    <t>空气开关 20A</t>
    <phoneticPr fontId="17" type="noConversion"/>
  </si>
  <si>
    <t>空气开关 16A</t>
    <phoneticPr fontId="17" type="noConversion"/>
  </si>
  <si>
    <t>漏电保护器 63A</t>
    <phoneticPr fontId="17" type="noConversion"/>
  </si>
  <si>
    <t>弱电箱</t>
    <phoneticPr fontId="17" type="noConversion"/>
  </si>
  <si>
    <t>阳台下水</t>
    <phoneticPr fontId="17" type="noConversion"/>
  </si>
  <si>
    <t>厨房间</t>
    <phoneticPr fontId="17" type="noConversion"/>
  </si>
  <si>
    <t>物业垃圾管理费</t>
    <phoneticPr fontId="17" type="noConversion"/>
  </si>
  <si>
    <t>倒角</t>
    <phoneticPr fontId="17" type="noConversion"/>
  </si>
  <si>
    <t>米</t>
    <phoneticPr fontId="17" type="noConversion"/>
  </si>
  <si>
    <t>一底二面辅料人工费</t>
    <phoneticPr fontId="17" type="noConversion"/>
  </si>
  <si>
    <t>窗帘</t>
    <phoneticPr fontId="17" type="noConversion"/>
  </si>
  <si>
    <t>纱+窗帘</t>
    <phoneticPr fontId="17" type="noConversion"/>
  </si>
  <si>
    <t>餐厅灯</t>
    <phoneticPr fontId="17" type="noConversion"/>
  </si>
  <si>
    <t>朗能 2443</t>
    <phoneticPr fontId="17" type="noConversion"/>
  </si>
  <si>
    <t>白色立柜</t>
    <phoneticPr fontId="1" type="noConversion"/>
  </si>
  <si>
    <t>隔板</t>
    <phoneticPr fontId="1" type="noConversion"/>
  </si>
  <si>
    <t>橱柜</t>
    <phoneticPr fontId="1" type="noConversion"/>
  </si>
  <si>
    <t xml:space="preserve">爱舍利 3格带玻璃 +1 </t>
    <phoneticPr fontId="17" type="noConversion"/>
  </si>
  <si>
    <t>爱舍利 白色烤漆</t>
    <phoneticPr fontId="17" type="noConversion"/>
  </si>
  <si>
    <t>爱舍利 黑色烤漆 3格</t>
    <phoneticPr fontId="17" type="noConversion"/>
  </si>
  <si>
    <t>薰衣草色梳妆台</t>
    <phoneticPr fontId="17" type="noConversion"/>
  </si>
  <si>
    <t>薰衣草色梳妆凳</t>
    <phoneticPr fontId="17" type="noConversion"/>
  </si>
  <si>
    <t>柏禾丽家 308# 60X45X152</t>
    <phoneticPr fontId="17" type="noConversion"/>
  </si>
  <si>
    <t>薰衣草色电视隔板</t>
    <phoneticPr fontId="17" type="noConversion"/>
  </si>
  <si>
    <t>柏禾丽家 351# 35X52X38</t>
    <phoneticPr fontId="17" type="noConversion"/>
  </si>
  <si>
    <t>柏禾丽家 100*25</t>
    <phoneticPr fontId="17" type="noConversion"/>
  </si>
  <si>
    <t>薰衣草色床头柜</t>
    <phoneticPr fontId="1" type="noConversion"/>
  </si>
  <si>
    <t>薰衣草色床架 + 床头板</t>
    <phoneticPr fontId="1" type="noConversion"/>
  </si>
  <si>
    <t xml:space="preserve">柏禾丽家 床架，液压 1.8X2 </t>
    <phoneticPr fontId="17" type="noConversion"/>
  </si>
  <si>
    <t>柏禾丽家 45*40*48</t>
    <phoneticPr fontId="17" type="noConversion"/>
  </si>
  <si>
    <t>爱舍利 1.8*2</t>
    <phoneticPr fontId="17" type="noConversion"/>
  </si>
  <si>
    <t>双面枕</t>
    <phoneticPr fontId="17" type="noConversion"/>
  </si>
  <si>
    <t>记忆枕</t>
    <phoneticPr fontId="17" type="noConversion"/>
  </si>
  <si>
    <t>爱舍利</t>
    <phoneticPr fontId="17" type="noConversion"/>
  </si>
  <si>
    <t>衣帽间灯</t>
    <phoneticPr fontId="17" type="noConversion"/>
  </si>
  <si>
    <t>进门灯</t>
    <phoneticPr fontId="17" type="noConversion"/>
  </si>
  <si>
    <t>朗能 ED300K 哑白</t>
    <phoneticPr fontId="17" type="noConversion"/>
  </si>
  <si>
    <t>朗能 1900/A</t>
    <phoneticPr fontId="17" type="noConversion"/>
  </si>
  <si>
    <t>壁灯</t>
    <phoneticPr fontId="17" type="noConversion"/>
  </si>
  <si>
    <t>台灯</t>
    <phoneticPr fontId="17" type="noConversion"/>
  </si>
  <si>
    <t>落地灯</t>
    <phoneticPr fontId="17" type="noConversion"/>
  </si>
  <si>
    <t>餐厅灯槽</t>
    <phoneticPr fontId="17" type="noConversion"/>
  </si>
  <si>
    <t>7字形</t>
    <phoneticPr fontId="17" type="noConversion"/>
  </si>
  <si>
    <t>灯带</t>
    <phoneticPr fontId="17" type="noConversion"/>
  </si>
  <si>
    <t>四开双控</t>
    <phoneticPr fontId="17" type="noConversion"/>
  </si>
  <si>
    <t>5眼带开关</t>
    <phoneticPr fontId="17" type="noConversion"/>
  </si>
  <si>
    <t>施耐德</t>
    <phoneticPr fontId="17" type="noConversion"/>
  </si>
  <si>
    <t>空调插座</t>
    <phoneticPr fontId="17" type="noConversion"/>
  </si>
  <si>
    <t>移门</t>
    <phoneticPr fontId="17" type="noConversion"/>
  </si>
  <si>
    <t>桶</t>
    <phoneticPr fontId="17" type="noConversion"/>
  </si>
  <si>
    <t>底漆</t>
    <phoneticPr fontId="17" type="noConversion"/>
  </si>
  <si>
    <t>卧室面漆 竹炭森呼吸5合一</t>
    <phoneticPr fontId="17" type="noConversion"/>
  </si>
  <si>
    <t>多乐士 五合一配套抗碱底漆</t>
    <phoneticPr fontId="17" type="noConversion"/>
  </si>
  <si>
    <r>
      <t>多乐士</t>
    </r>
    <r>
      <rPr>
        <sz val="9"/>
        <color indexed="8"/>
        <rFont val="Calibri"/>
        <family val="2"/>
      </rPr>
      <t xml:space="preserve"> 99YR 82/029</t>
    </r>
    <phoneticPr fontId="16" type="noConversion"/>
  </si>
  <si>
    <r>
      <t>多乐士</t>
    </r>
    <r>
      <rPr>
        <sz val="9"/>
        <color indexed="8"/>
        <rFont val="Calibri"/>
        <family val="2"/>
      </rPr>
      <t xml:space="preserve"> 30BB 63/058</t>
    </r>
    <phoneticPr fontId="17" type="noConversion"/>
  </si>
  <si>
    <t>多乐士</t>
    <phoneticPr fontId="17" type="noConversion"/>
  </si>
  <si>
    <t>客厅面漆 竹炭森呼吸5合一</t>
    <phoneticPr fontId="17" type="noConversion"/>
  </si>
  <si>
    <t>顶漆竹炭森呼吸5合一</t>
    <phoneticPr fontId="17" type="noConversion"/>
  </si>
  <si>
    <t>衣帽间五金件</t>
    <phoneticPr fontId="17" type="noConversion"/>
  </si>
  <si>
    <t>五金件</t>
    <phoneticPr fontId="17" type="noConversion"/>
  </si>
  <si>
    <t>过道灯</t>
    <phoneticPr fontId="17" type="noConversion"/>
  </si>
  <si>
    <t>朗能 布兰妮</t>
    <phoneticPr fontId="17" type="noConversion"/>
  </si>
  <si>
    <t>海泉湾</t>
    <phoneticPr fontId="17" type="noConversion"/>
  </si>
  <si>
    <t>单开双控</t>
    <phoneticPr fontId="17" type="noConversion"/>
  </si>
  <si>
    <t>单开单控</t>
    <phoneticPr fontId="17" type="noConversion"/>
  </si>
  <si>
    <t>空调开关</t>
    <phoneticPr fontId="17" type="noConversion"/>
  </si>
  <si>
    <t>西门子 XQG70-12H360</t>
    <phoneticPr fontId="17" type="noConversion"/>
  </si>
  <si>
    <t>1米宽，90公分高</t>
    <phoneticPr fontId="17" type="noConversion"/>
  </si>
  <si>
    <t>朗能 罗浮宫 21W</t>
    <phoneticPr fontId="17" type="noConversion"/>
  </si>
  <si>
    <t>防水台</t>
    <phoneticPr fontId="17" type="noConversion"/>
  </si>
  <si>
    <t>套装门</t>
    <phoneticPr fontId="17" type="noConversion"/>
  </si>
  <si>
    <t>优惠</t>
    <phoneticPr fontId="17" type="noConversion"/>
  </si>
  <si>
    <t>项</t>
    <phoneticPr fontId="17" type="noConversion"/>
  </si>
  <si>
    <t>外包</t>
    <phoneticPr fontId="17" type="noConversion"/>
  </si>
  <si>
    <t>单价</t>
    <phoneticPr fontId="16" type="noConversion"/>
  </si>
  <si>
    <t>煤气管安装</t>
    <phoneticPr fontId="16" type="noConversion"/>
  </si>
  <si>
    <t>项</t>
    <phoneticPr fontId="16" type="noConversion"/>
  </si>
  <si>
    <t>橱房间LED灯</t>
    <phoneticPr fontId="16" type="noConversion"/>
  </si>
  <si>
    <t>300X600</t>
    <phoneticPr fontId="16" type="noConversion"/>
  </si>
  <si>
    <t>个</t>
    <phoneticPr fontId="16" type="noConversion"/>
  </si>
  <si>
    <t>300X300</t>
    <phoneticPr fontId="16" type="noConversion"/>
  </si>
  <si>
    <t>卫生间LED灯</t>
    <phoneticPr fontId="16" type="noConversion"/>
  </si>
  <si>
    <t>橱柜五金件</t>
    <phoneticPr fontId="16" type="noConversion"/>
  </si>
  <si>
    <t>衣帽间及次卧橱柜</t>
    <phoneticPr fontId="16" type="noConversion"/>
  </si>
  <si>
    <t>卫生间纱窗</t>
    <phoneticPr fontId="16" type="noConversion"/>
  </si>
  <si>
    <t>主卧纱窗</t>
    <phoneticPr fontId="16" type="noConversion"/>
  </si>
  <si>
    <t>厨房间纱窗</t>
    <phoneticPr fontId="16" type="noConversion"/>
  </si>
  <si>
    <t>隐形纱窗</t>
    <phoneticPr fontId="16" type="noConversion"/>
  </si>
  <si>
    <t>阳台纱窗</t>
    <phoneticPr fontId="16" type="noConversion"/>
  </si>
  <si>
    <t>阳台纱窗</t>
    <phoneticPr fontId="16" type="noConversion"/>
  </si>
  <si>
    <t>移窗纱窗</t>
    <phoneticPr fontId="16" type="noConversion"/>
  </si>
  <si>
    <t>韩泰大口径三角阀（全铜）</t>
    <phoneticPr fontId="16" type="noConversion"/>
  </si>
  <si>
    <t>三角阀</t>
    <phoneticPr fontId="16" type="noConversion"/>
  </si>
  <si>
    <t>1.5平方电线</t>
    <phoneticPr fontId="17" type="noConversion"/>
  </si>
  <si>
    <t>加项</t>
    <phoneticPr fontId="16" type="noConversion"/>
  </si>
  <si>
    <t>熊猫电线</t>
    <phoneticPr fontId="16" type="noConversion"/>
  </si>
  <si>
    <t>米</t>
    <phoneticPr fontId="16" type="noConversion"/>
  </si>
  <si>
    <t>卫生间导轨</t>
    <phoneticPr fontId="16" type="noConversion"/>
  </si>
  <si>
    <t>卫生间玻璃</t>
    <phoneticPr fontId="16" type="noConversion"/>
  </si>
  <si>
    <t>淋浴区</t>
    <phoneticPr fontId="16" type="noConversion"/>
  </si>
  <si>
    <t>淋浴区（带防爆膜）</t>
    <phoneticPr fontId="16" type="noConversion"/>
  </si>
  <si>
    <t>正宗安普（超5类）</t>
    <phoneticPr fontId="17" type="noConversion"/>
  </si>
  <si>
    <t>熊猫电视双频线</t>
    <phoneticPr fontId="17" type="noConversion"/>
  </si>
  <si>
    <t>线管</t>
    <phoneticPr fontId="16" type="noConversion"/>
  </si>
  <si>
    <t>中财6分PVC线管</t>
    <phoneticPr fontId="17" type="noConversion"/>
  </si>
  <si>
    <t>土耳其皮尔萨</t>
    <phoneticPr fontId="17" type="noConversion"/>
  </si>
  <si>
    <t>个</t>
    <phoneticPr fontId="16" type="noConversion"/>
  </si>
  <si>
    <t>网线</t>
    <phoneticPr fontId="16" type="noConversion"/>
  </si>
  <si>
    <t>正宗安普（超5类）</t>
    <phoneticPr fontId="16" type="noConversion"/>
  </si>
  <si>
    <t>电视线</t>
    <phoneticPr fontId="16" type="noConversion"/>
  </si>
  <si>
    <t>熊猫电视双频线</t>
    <phoneticPr fontId="16" type="noConversion"/>
  </si>
  <si>
    <t>中财6分PVC线管</t>
    <phoneticPr fontId="16" type="noConversion"/>
  </si>
  <si>
    <t>水管</t>
    <phoneticPr fontId="16" type="noConversion"/>
  </si>
  <si>
    <t>土耳其皮尔萨</t>
    <phoneticPr fontId="16" type="noConversion"/>
  </si>
  <si>
    <t>机械切割</t>
    <phoneticPr fontId="16" type="noConversion"/>
  </si>
  <si>
    <t>阳台+厨房+卫生间</t>
    <phoneticPr fontId="16" type="noConversion"/>
  </si>
  <si>
    <t>项</t>
    <phoneticPr fontId="16" type="noConversion"/>
  </si>
  <si>
    <t>阳台下水</t>
    <phoneticPr fontId="16" type="noConversion"/>
  </si>
  <si>
    <t>厨房间改主下水</t>
    <phoneticPr fontId="16" type="noConversion"/>
  </si>
  <si>
    <t>打洞</t>
    <phoneticPr fontId="16" type="noConversion"/>
  </si>
  <si>
    <t>减项</t>
    <phoneticPr fontId="16" type="noConversion"/>
  </si>
  <si>
    <t>6平方电线</t>
    <phoneticPr fontId="16" type="noConversion"/>
  </si>
  <si>
    <t>优惠</t>
    <phoneticPr fontId="16" type="noConversion"/>
  </si>
  <si>
    <t>水电工程</t>
    <phoneticPr fontId="16" type="noConversion"/>
  </si>
  <si>
    <t>厨房墙砖</t>
    <phoneticPr fontId="16" type="noConversion"/>
  </si>
  <si>
    <t>黏贴剂</t>
    <phoneticPr fontId="16" type="noConversion"/>
  </si>
  <si>
    <t>平方</t>
    <phoneticPr fontId="16" type="noConversion"/>
  </si>
  <si>
    <t>加项</t>
    <phoneticPr fontId="16" type="noConversion"/>
  </si>
  <si>
    <t>倒角</t>
    <phoneticPr fontId="16" type="noConversion"/>
  </si>
  <si>
    <t>平方</t>
    <phoneticPr fontId="16" type="noConversion"/>
  </si>
  <si>
    <t>加项</t>
    <phoneticPr fontId="16" type="noConversion"/>
  </si>
  <si>
    <t>窗子(双层开窗)</t>
    <phoneticPr fontId="16" type="noConversion"/>
  </si>
  <si>
    <t>扇</t>
    <phoneticPr fontId="16" type="noConversion"/>
  </si>
  <si>
    <t>1.5平方电线</t>
    <phoneticPr fontId="16" type="noConversion"/>
  </si>
  <si>
    <t>2.5平方电线</t>
    <phoneticPr fontId="16" type="noConversion"/>
  </si>
  <si>
    <r>
      <t>凤铝</t>
    </r>
    <r>
      <rPr>
        <sz val="10"/>
        <color indexed="8"/>
        <rFont val="Calibri"/>
        <family val="2"/>
      </rPr>
      <t>50</t>
    </r>
    <r>
      <rPr>
        <sz val="10"/>
        <color indexed="8"/>
        <rFont val="宋体"/>
        <family val="3"/>
        <charset val="134"/>
      </rPr>
      <t>型</t>
    </r>
    <phoneticPr fontId="16" type="noConversion"/>
  </si>
  <si>
    <r>
      <t>窗子</t>
    </r>
    <r>
      <rPr>
        <sz val="10"/>
        <color indexed="8"/>
        <rFont val="Calibri"/>
        <family val="2"/>
      </rPr>
      <t>(</t>
    </r>
    <r>
      <rPr>
        <sz val="10"/>
        <color indexed="8"/>
        <rFont val="宋体"/>
        <family val="3"/>
        <charset val="134"/>
      </rPr>
      <t>单层移窗</t>
    </r>
    <r>
      <rPr>
        <sz val="10"/>
        <color indexed="8"/>
        <rFont val="Calibri"/>
        <family val="2"/>
      </rPr>
      <t>)</t>
    </r>
    <phoneticPr fontId="16" type="noConversion"/>
  </si>
  <si>
    <r>
      <t>凤铝</t>
    </r>
    <r>
      <rPr>
        <sz val="10"/>
        <color indexed="8"/>
        <rFont val="Calibri"/>
        <family val="2"/>
      </rPr>
      <t>788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Calibri"/>
        <family val="2"/>
      </rPr>
      <t>1.4</t>
    </r>
    <r>
      <rPr>
        <sz val="10"/>
        <color indexed="8"/>
        <rFont val="宋体"/>
        <family val="3"/>
        <charset val="134"/>
      </rPr>
      <t>厚）</t>
    </r>
    <phoneticPr fontId="16" type="noConversion"/>
  </si>
  <si>
    <t>项目</t>
    <phoneticPr fontId="16" type="noConversion"/>
  </si>
  <si>
    <t>外包</t>
    <phoneticPr fontId="17" type="noConversion"/>
  </si>
  <si>
    <t>净水器三角阀</t>
    <phoneticPr fontId="17" type="noConversion"/>
  </si>
  <si>
    <t>个</t>
    <phoneticPr fontId="17" type="noConversion"/>
  </si>
  <si>
    <t>自购</t>
    <phoneticPr fontId="17" type="noConversion"/>
  </si>
  <si>
    <t>净水器安装</t>
    <phoneticPr fontId="1" type="noConversion"/>
  </si>
  <si>
    <t>长吸顶灯</t>
    <phoneticPr fontId="1" type="noConversion"/>
  </si>
  <si>
    <t>开关安装</t>
    <phoneticPr fontId="1" type="noConversion"/>
  </si>
  <si>
    <t>插座安装</t>
    <phoneticPr fontId="1" type="noConversion"/>
  </si>
  <si>
    <t>门、门套刷漆（浑水白）</t>
    <phoneticPr fontId="17" type="noConversion"/>
  </si>
  <si>
    <t>坐便器安装</t>
    <phoneticPr fontId="1" type="noConversion"/>
  </si>
  <si>
    <t>台盆柜下水</t>
    <phoneticPr fontId="17" type="noConversion"/>
  </si>
  <si>
    <t>卫浴五金件</t>
    <phoneticPr fontId="1" type="noConversion"/>
  </si>
  <si>
    <t>吸顶灯</t>
    <phoneticPr fontId="1" type="noConversion"/>
  </si>
  <si>
    <t>插座安装</t>
    <phoneticPr fontId="1" type="noConversion"/>
  </si>
  <si>
    <t>表面处理</t>
    <phoneticPr fontId="17" type="noConversion"/>
  </si>
  <si>
    <t>墙面腻子</t>
    <phoneticPr fontId="17" type="noConversion"/>
  </si>
  <si>
    <t>墙面乳胶漆 人工+辅料</t>
    <phoneticPr fontId="17" type="noConversion"/>
  </si>
  <si>
    <t>顶面腻子</t>
    <phoneticPr fontId="17" type="noConversion"/>
  </si>
  <si>
    <t>顶面乳胶漆 人工+辅料</t>
    <phoneticPr fontId="17" type="noConversion"/>
  </si>
  <si>
    <t>过道顶角线</t>
    <phoneticPr fontId="17" type="noConversion"/>
  </si>
  <si>
    <t>原实木地板打磨</t>
    <phoneticPr fontId="17" type="noConversion"/>
  </si>
  <si>
    <t>原实木地板抛光刷清漆</t>
    <phoneticPr fontId="17" type="noConversion"/>
  </si>
  <si>
    <t>地板保护</t>
    <phoneticPr fontId="17" type="noConversion"/>
  </si>
  <si>
    <t>踢脚线</t>
    <phoneticPr fontId="17" type="noConversion"/>
  </si>
  <si>
    <t>电视柜</t>
    <phoneticPr fontId="1" type="noConversion"/>
  </si>
  <si>
    <t>FTXG50JV2C 大金 2P</t>
    <phoneticPr fontId="17" type="noConversion"/>
  </si>
  <si>
    <t>茶几地毯</t>
    <phoneticPr fontId="1" type="noConversion"/>
  </si>
  <si>
    <t>鞋垫</t>
    <phoneticPr fontId="1" type="noConversion"/>
  </si>
  <si>
    <t>电脑椅毯子</t>
    <phoneticPr fontId="17" type="noConversion"/>
  </si>
  <si>
    <t>电话插座安装</t>
    <phoneticPr fontId="17" type="noConversion"/>
  </si>
  <si>
    <t>开关安装</t>
    <phoneticPr fontId="17" type="noConversion"/>
  </si>
  <si>
    <t>插座安装</t>
    <phoneticPr fontId="17" type="noConversion"/>
  </si>
  <si>
    <t>墙面乳胶漆</t>
    <phoneticPr fontId="17" type="noConversion"/>
  </si>
  <si>
    <t>顶面腻子</t>
    <phoneticPr fontId="17" type="noConversion"/>
  </si>
  <si>
    <t>顶面乳胶漆</t>
    <phoneticPr fontId="17" type="noConversion"/>
  </si>
  <si>
    <t>网格布</t>
    <phoneticPr fontId="17" type="noConversion"/>
  </si>
  <si>
    <t>顶角线</t>
    <phoneticPr fontId="17" type="noConversion"/>
  </si>
  <si>
    <t>空调+铜管</t>
    <phoneticPr fontId="17" type="noConversion"/>
  </si>
  <si>
    <t>电视安装</t>
    <phoneticPr fontId="17" type="noConversion"/>
  </si>
  <si>
    <t>踢脚线</t>
    <phoneticPr fontId="17" type="noConversion"/>
  </si>
  <si>
    <t>开关</t>
    <phoneticPr fontId="17" type="noConversion"/>
  </si>
  <si>
    <t>插座</t>
    <phoneticPr fontId="17" type="noConversion"/>
  </si>
  <si>
    <t>电话插座</t>
    <phoneticPr fontId="17" type="noConversion"/>
  </si>
  <si>
    <t>电视插座</t>
    <phoneticPr fontId="17" type="noConversion"/>
  </si>
  <si>
    <t>新地板安装</t>
    <phoneticPr fontId="17" type="noConversion"/>
  </si>
  <si>
    <t>表面处理</t>
    <phoneticPr fontId="17" type="noConversion"/>
  </si>
  <si>
    <t>墙面腻子</t>
    <phoneticPr fontId="17" type="noConversion"/>
  </si>
  <si>
    <t>墙面乳胶漆</t>
    <phoneticPr fontId="17" type="noConversion"/>
  </si>
  <si>
    <t>顶面腻子</t>
    <phoneticPr fontId="17" type="noConversion"/>
  </si>
  <si>
    <t>顶面乳胶漆</t>
    <phoneticPr fontId="17" type="noConversion"/>
  </si>
  <si>
    <t>网格布</t>
    <phoneticPr fontId="17" type="noConversion"/>
  </si>
  <si>
    <t>橱柜</t>
    <phoneticPr fontId="17" type="noConversion"/>
  </si>
  <si>
    <t>橱柜门</t>
    <phoneticPr fontId="17" type="noConversion"/>
  </si>
  <si>
    <t>橱柜五金件</t>
    <phoneticPr fontId="17" type="noConversion"/>
  </si>
  <si>
    <t>空调+铜管 1P</t>
    <phoneticPr fontId="17" type="noConversion"/>
  </si>
  <si>
    <t>窗子修补</t>
    <phoneticPr fontId="17" type="noConversion"/>
  </si>
  <si>
    <t>纱窗</t>
    <phoneticPr fontId="17" type="noConversion"/>
  </si>
  <si>
    <t>脚踢线</t>
    <phoneticPr fontId="17" type="noConversion"/>
  </si>
  <si>
    <t>开关</t>
    <phoneticPr fontId="17" type="noConversion"/>
  </si>
  <si>
    <t>插座</t>
    <phoneticPr fontId="17" type="noConversion"/>
  </si>
  <si>
    <t>小水宝</t>
    <phoneticPr fontId="17" type="noConversion"/>
  </si>
  <si>
    <t>晾衣架</t>
    <phoneticPr fontId="17" type="noConversion"/>
  </si>
  <si>
    <t>晾被架</t>
    <phoneticPr fontId="1" type="noConversion"/>
  </si>
  <si>
    <t>插座</t>
    <phoneticPr fontId="17" type="noConversion"/>
  </si>
  <si>
    <t>莲花南路588弄34号102室 装修工程加项减项列表</t>
    <phoneticPr fontId="16" type="noConversion"/>
  </si>
  <si>
    <t>沙发</t>
    <phoneticPr fontId="47" type="noConversion"/>
  </si>
  <si>
    <t>电视机</t>
    <phoneticPr fontId="47" type="noConversion"/>
  </si>
  <si>
    <t>组合书柜</t>
    <phoneticPr fontId="47" type="noConversion"/>
  </si>
  <si>
    <t>吊顶书柜</t>
    <phoneticPr fontId="47" type="noConversion"/>
  </si>
  <si>
    <t>床</t>
    <phoneticPr fontId="47" type="noConversion"/>
  </si>
  <si>
    <t>床头柜</t>
    <phoneticPr fontId="47" type="noConversion"/>
  </si>
  <si>
    <t>梳妆台</t>
    <phoneticPr fontId="47" type="noConversion"/>
  </si>
  <si>
    <t>2米5 55-60寸</t>
    <phoneticPr fontId="47" type="noConversion"/>
  </si>
  <si>
    <t>小米安全套装</t>
    <phoneticPr fontId="47" type="noConversion"/>
  </si>
  <si>
    <t>厨房</t>
    <phoneticPr fontId="47" type="noConversion"/>
  </si>
  <si>
    <t>热水壶</t>
    <phoneticPr fontId="47" type="noConversion"/>
  </si>
  <si>
    <t>https://item.jd.com/4855788.html</t>
  </si>
  <si>
    <t>购买链接</t>
    <phoneticPr fontId="47" type="noConversion"/>
  </si>
  <si>
    <t>套</t>
    <phoneticPr fontId="47" type="noConversion"/>
  </si>
  <si>
    <t>BCD-450WKZM(E)</t>
    <phoneticPr fontId="47" type="noConversion"/>
  </si>
  <si>
    <t>中央空调</t>
    <phoneticPr fontId="47" type="noConversion"/>
  </si>
  <si>
    <t>空调</t>
    <phoneticPr fontId="47" type="noConversion"/>
  </si>
  <si>
    <t>台灯</t>
    <phoneticPr fontId="47" type="noConversion"/>
  </si>
  <si>
    <t>自购</t>
    <phoneticPr fontId="47" type="noConversion"/>
  </si>
  <si>
    <t>暖气</t>
    <phoneticPr fontId="47" type="noConversion"/>
  </si>
  <si>
    <t>个</t>
    <phoneticPr fontId="47" type="noConversion"/>
  </si>
  <si>
    <t>只</t>
    <phoneticPr fontId="47" type="noConversion"/>
  </si>
  <si>
    <t>https://item.jd.com/42179918506.html</t>
    <phoneticPr fontId="47" type="noConversion"/>
  </si>
  <si>
    <t>空气净化器</t>
    <phoneticPr fontId="47" type="noConversion"/>
  </si>
  <si>
    <t>https://item.jd.com/25905375366.html</t>
  </si>
  <si>
    <t>志高 32-50平</t>
    <phoneticPr fontId="47" type="noConversion"/>
  </si>
  <si>
    <t>台</t>
    <phoneticPr fontId="47" type="noConversion"/>
  </si>
  <si>
    <t>https://item.jd.com/6254697.html</t>
  </si>
  <si>
    <t>aux 1.5 变频</t>
    <phoneticPr fontId="47" type="noConversion"/>
  </si>
  <si>
    <t>aux 1匹 变频</t>
    <phoneticPr fontId="47" type="noConversion"/>
  </si>
  <si>
    <t>https://item.jd.com/6190666.html</t>
  </si>
  <si>
    <t>电热毛巾架</t>
    <phoneticPr fontId="47" type="noConversion"/>
  </si>
  <si>
    <t>卫洗丽</t>
    <phoneticPr fontId="47" type="noConversion"/>
  </si>
  <si>
    <t>餐桌</t>
    <phoneticPr fontId="47" type="noConversion"/>
  </si>
  <si>
    <t>椅子</t>
    <phoneticPr fontId="47" type="noConversion"/>
  </si>
  <si>
    <t>插座</t>
    <phoneticPr fontId="47" type="noConversion"/>
  </si>
  <si>
    <t>书桌</t>
    <phoneticPr fontId="47" type="noConversion"/>
  </si>
  <si>
    <t>电脑椅</t>
    <phoneticPr fontId="47" type="noConversion"/>
  </si>
  <si>
    <t>门厅瓷砖</t>
    <phoneticPr fontId="47" type="noConversion"/>
  </si>
  <si>
    <t>鞋柜</t>
    <phoneticPr fontId="47" type="noConversion"/>
  </si>
  <si>
    <t>小米 pro</t>
    <phoneticPr fontId="47" type="noConversion"/>
  </si>
  <si>
    <t>空气净化器滤芯</t>
    <phoneticPr fontId="47" type="noConversion"/>
  </si>
  <si>
    <t>除甲醛</t>
    <phoneticPr fontId="47" type="noConversion"/>
  </si>
  <si>
    <t>https://item.jd.com/4026900.html#crumb-wrap</t>
  </si>
  <si>
    <t>https://item.jd.com/3596263.html#crumb-wrap</t>
  </si>
  <si>
    <t>小米2S</t>
    <phoneticPr fontId="47" type="noConversion"/>
  </si>
  <si>
    <t>除甲醛滤芯</t>
    <phoneticPr fontId="47" type="noConversion"/>
  </si>
  <si>
    <t>https://item.jd.com/5487565.html#crumb-wrap</t>
  </si>
  <si>
    <t>净水器滤芯</t>
    <phoneticPr fontId="1" type="noConversion"/>
  </si>
  <si>
    <t>midea 对开门</t>
    <phoneticPr fontId="1" type="noConversion"/>
  </si>
  <si>
    <t>小米1.5L</t>
    <phoneticPr fontId="1" type="noConversion"/>
  </si>
  <si>
    <t>https://item.jd.com/4971699.html</t>
  </si>
  <si>
    <t>小米 厨下式</t>
    <phoneticPr fontId="17" type="noConversion"/>
  </si>
  <si>
    <t>https://item.jd.com/6282769.html#crumb-wrap</t>
  </si>
  <si>
    <t>套装</t>
    <phoneticPr fontId="1" type="noConversion"/>
  </si>
  <si>
    <t>https://item.jd.com/2716052.html#crumb-wrap</t>
  </si>
  <si>
    <t>电饭煲</t>
    <phoneticPr fontId="1" type="noConversion"/>
  </si>
  <si>
    <t>电饭煲 IH 3L</t>
    <phoneticPr fontId="1" type="noConversion"/>
  </si>
  <si>
    <t>客厅</t>
    <phoneticPr fontId="47" type="noConversion"/>
  </si>
  <si>
    <t>4X 55英寸 L55M5-AD 2GB+8GB HDR 4K超高清</t>
  </si>
  <si>
    <t>https://item.jd.com/7641991.html#crumb-wrap</t>
  </si>
  <si>
    <t>合计</t>
    <phoneticPr fontId="47" type="noConversion"/>
  </si>
  <si>
    <t>玄关书房餐厅</t>
    <phoneticPr fontId="16" type="noConversion"/>
  </si>
  <si>
    <t>儿童黑板墙</t>
    <phoneticPr fontId="47" type="noConversion"/>
  </si>
  <si>
    <t>80*100</t>
    <phoneticPr fontId="47" type="noConversion"/>
  </si>
  <si>
    <t>张</t>
    <phoneticPr fontId="47" type="noConversion"/>
  </si>
  <si>
    <t>https://item.taobao.com/item.htm?spm=a230r.1.14.69.24bc5031234Wwv&amp;id=550582920450&amp;ns=1&amp;abbucket=4#detail</t>
  </si>
  <si>
    <t>床垫</t>
    <phoneticPr fontId="47" type="noConversion"/>
  </si>
  <si>
    <t>高低床</t>
    <phoneticPr fontId="47" type="noConversion"/>
  </si>
  <si>
    <t>木地板</t>
    <phoneticPr fontId="47" type="noConversion"/>
  </si>
  <si>
    <t>栅栏</t>
    <phoneticPr fontId="47" type="noConversion"/>
  </si>
  <si>
    <t>https://item.jd.com/27573273418.html</t>
  </si>
  <si>
    <t>12K 林内</t>
    <phoneticPr fontId="1" type="noConversion"/>
  </si>
  <si>
    <t>次卧</t>
    <phoneticPr fontId="16" type="noConversion"/>
  </si>
  <si>
    <t>阳台花园</t>
    <phoneticPr fontId="16" type="noConversion"/>
  </si>
  <si>
    <t>预算</t>
    <phoneticPr fontId="16" type="noConversion"/>
  </si>
  <si>
    <t>剩余</t>
    <phoneticPr fontId="16" type="noConversion"/>
  </si>
  <si>
    <t>片</t>
    <phoneticPr fontId="47" type="noConversion"/>
  </si>
  <si>
    <r>
      <t>3.7*1.7+2.7*3.3 = 15.2平, 1</t>
    </r>
    <r>
      <rPr>
        <sz val="9"/>
        <color rgb="FF000000"/>
        <rFont val="SimSun"/>
        <family val="3"/>
        <charset val="134"/>
      </rPr>
      <t>平方米</t>
    </r>
    <r>
      <rPr>
        <sz val="9"/>
        <color rgb="FF000000"/>
        <rFont val="Calibri"/>
        <family val="2"/>
      </rPr>
      <t xml:space="preserve"> 11</t>
    </r>
    <r>
      <rPr>
        <sz val="9"/>
        <color rgb="FF000000"/>
        <rFont val="SimSun"/>
        <family val="3"/>
        <charset val="134"/>
      </rPr>
      <t>块</t>
    </r>
    <phoneticPr fontId="47" type="noConversion"/>
  </si>
  <si>
    <t>https://item.taobao.com/item.htm?spm=a230r.1.14.69.20fc411bmHdqVf&amp;id=587216901600&amp;ns=1&amp;abbucket=4#detail</t>
  </si>
  <si>
    <t>爬架</t>
    <phoneticPr fontId="47" type="noConversion"/>
  </si>
  <si>
    <t>2边各一个</t>
    <phoneticPr fontId="47" type="noConversion"/>
  </si>
  <si>
    <t>https://detail.tmall.com/item.htm?spm=a230r.1.14.213.1a3221c7ujVvY8&amp;id=557098902943&amp;ns=1&amp;abbucket=4&amp;skuId=3616178158133</t>
  </si>
  <si>
    <t>https://item.taobao.com/item.htm?spm=a230r.1.14.53.1a3221c7ujVvY8&amp;id=543889046485&amp;ns=1&amp;abbucket=4#detail</t>
  </si>
  <si>
    <r>
      <rPr>
        <sz val="9"/>
        <color rgb="FF000000"/>
        <rFont val="SimSun"/>
        <family val="3"/>
        <charset val="134"/>
      </rPr>
      <t>白竹 高</t>
    </r>
    <r>
      <rPr>
        <sz val="9"/>
        <color rgb="FF000000"/>
        <rFont val="Calibri"/>
        <family val="2"/>
      </rPr>
      <t xml:space="preserve"> 1m</t>
    </r>
    <r>
      <rPr>
        <sz val="9"/>
        <color indexed="8"/>
        <rFont val="Calibri"/>
        <family val="2"/>
      </rPr>
      <t xml:space="preserve"> </t>
    </r>
    <r>
      <rPr>
        <sz val="9"/>
        <color rgb="FF000000"/>
        <rFont val="SimSun"/>
        <family val="3"/>
        <charset val="134"/>
      </rPr>
      <t>长</t>
    </r>
    <r>
      <rPr>
        <sz val="9"/>
        <color rgb="FF000000"/>
        <rFont val="Calibri"/>
        <family val="2"/>
      </rPr>
      <t>2</t>
    </r>
    <r>
      <rPr>
        <sz val="9"/>
        <color rgb="FF000000"/>
        <rFont val="SimSun"/>
        <family val="3"/>
        <charset val="134"/>
      </rPr>
      <t>米</t>
    </r>
    <phoneticPr fontId="47" type="noConversion"/>
  </si>
  <si>
    <t>外包</t>
    <phoneticPr fontId="47" type="noConversion"/>
  </si>
  <si>
    <t>阳台灯</t>
    <phoneticPr fontId="47" type="noConversion"/>
  </si>
  <si>
    <t>花园落地灯</t>
    <phoneticPr fontId="47" type="noConversion"/>
  </si>
  <si>
    <t>LG WD-C51KNF20</t>
    <phoneticPr fontId="17" type="noConversion"/>
  </si>
  <si>
    <t>不带烘干 2699</t>
    <phoneticPr fontId="47" type="noConversion"/>
  </si>
  <si>
    <t>阳台下水</t>
    <phoneticPr fontId="47" type="noConversion"/>
  </si>
  <si>
    <t>阳台清理</t>
    <phoneticPr fontId="47" type="noConversion"/>
  </si>
  <si>
    <t>阳台找平</t>
    <phoneticPr fontId="47" type="noConversion"/>
  </si>
  <si>
    <t>记忆枕</t>
    <phoneticPr fontId="47" type="noConversion"/>
  </si>
  <si>
    <t>衣帽间</t>
    <phoneticPr fontId="47" type="noConversion"/>
  </si>
  <si>
    <t>衣帽间灯</t>
    <phoneticPr fontId="47" type="noConversion"/>
  </si>
  <si>
    <t>衣帽间门</t>
    <phoneticPr fontId="47" type="noConversion"/>
  </si>
  <si>
    <t>吸顶灯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</si>
</sst>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¥&quot;#,##0.00_);[Red]\(&quot;¥&quot;#,##0.00\)"/>
    <numFmt numFmtId="177" formatCode="&quot;¥&quot;#,##0.00;&quot;¥&quot;\-#,##0.00"/>
    <numFmt numFmtId="178" formatCode="_ &quot;¥&quot;* #,##0.00_ ;_ &quot;¥&quot;* \-#,##0.00_ ;_ &quot;¥&quot;* &quot;-&quot;??_ ;_ @_ "/>
    <numFmt numFmtId="179" formatCode="&quot;¥&quot;#,##0.00_);\!\!\!\!\!\!\!\(&quot;¥&quot;#,##0.00\!\!\!\!\!\!\!\)"/>
    <numFmt numFmtId="180" formatCode="&quot;¥&quot;#,##0.00"/>
    <numFmt numFmtId="181" formatCode="0.00_ "/>
    <numFmt numFmtId="182" formatCode="0.00;[Red]0.00"/>
    <numFmt numFmtId="183" formatCode="0.00_);[Red]\(0.00\)"/>
  </numFmts>
  <fonts count="53">
    <font>
      <sz val="9"/>
      <color indexed="8"/>
      <name val="Calibri"/>
      <family val="2"/>
    </font>
    <font>
      <sz val="8"/>
      <name val="Arial"/>
      <family val="2"/>
    </font>
    <font>
      <b/>
      <sz val="26"/>
      <color indexed="57"/>
      <name val="微软雅黑"/>
      <family val="2"/>
      <charset val="134"/>
    </font>
    <font>
      <b/>
      <sz val="26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4"/>
      <color indexed="57"/>
      <name val="微软雅黑"/>
      <family val="2"/>
      <charset val="134"/>
    </font>
    <font>
      <sz val="14"/>
      <color indexed="57"/>
      <name val="微软雅黑"/>
      <family val="2"/>
      <charset val="134"/>
    </font>
    <font>
      <b/>
      <sz val="16"/>
      <color indexed="53"/>
      <name val="微软雅黑"/>
      <family val="2"/>
      <charset val="134"/>
    </font>
    <font>
      <sz val="10"/>
      <color indexed="57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9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8"/>
      <name val="微软雅黑"/>
      <family val="2"/>
      <charset val="134"/>
    </font>
    <font>
      <sz val="9"/>
      <color indexed="8"/>
      <name val="Calibri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Helv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8"/>
      <color indexed="10"/>
      <name val="微软雅黑"/>
      <family val="2"/>
      <charset val="134"/>
    </font>
    <font>
      <sz val="9"/>
      <color indexed="10"/>
      <name val="Calibri"/>
      <family val="2"/>
    </font>
    <font>
      <sz val="9"/>
      <color indexed="10"/>
      <name val="宋体"/>
      <family val="3"/>
      <charset val="134"/>
    </font>
    <font>
      <sz val="8"/>
      <name val="微软雅黑"/>
      <family val="2"/>
      <charset val="134"/>
    </font>
    <font>
      <sz val="10"/>
      <color indexed="8"/>
      <name val="Calibri"/>
      <family val="2"/>
    </font>
    <font>
      <sz val="10"/>
      <color indexed="8"/>
      <name val="宋体"/>
      <family val="3"/>
      <charset val="134"/>
    </font>
    <font>
      <b/>
      <sz val="10"/>
      <color indexed="8"/>
      <name val="黑体"/>
      <family val="3"/>
      <charset val="134"/>
    </font>
    <font>
      <b/>
      <sz val="12"/>
      <color indexed="8"/>
      <name val="黑体"/>
      <family val="3"/>
      <charset val="134"/>
    </font>
    <font>
      <b/>
      <sz val="12"/>
      <color indexed="8"/>
      <name val="Calibri"/>
      <family val="2"/>
    </font>
    <font>
      <b/>
      <sz val="12"/>
      <color indexed="8"/>
      <name val="宋体"/>
      <family val="3"/>
      <charset val="134"/>
    </font>
    <font>
      <b/>
      <sz val="20"/>
      <color indexed="8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26"/>
      <color theme="2" tint="-0.499984740745262"/>
      <name val="Calibri"/>
      <family val="2"/>
    </font>
    <font>
      <b/>
      <sz val="16"/>
      <color theme="2" tint="-0.499984740745262"/>
      <name val="Calibri"/>
      <family val="2"/>
    </font>
    <font>
      <b/>
      <sz val="12"/>
      <color theme="2" tint="-0.499984740745262"/>
      <name val="Calibri"/>
      <family val="2"/>
    </font>
    <font>
      <sz val="9"/>
      <name val="宋体"/>
      <family val="3"/>
      <charset val="134"/>
    </font>
    <font>
      <sz val="9"/>
      <color rgb="FF000000"/>
      <name val="宋体"/>
      <family val="2"/>
      <charset val="134"/>
    </font>
    <font>
      <u/>
      <sz val="9"/>
      <color theme="10"/>
      <name val="Calibri"/>
      <family val="2"/>
    </font>
    <font>
      <sz val="9"/>
      <color rgb="FF000000"/>
      <name val="SimSun"/>
      <family val="3"/>
      <charset val="134"/>
    </font>
    <font>
      <sz val="9"/>
      <color rgb="FF000000"/>
      <name val="Calibri"/>
      <family val="2"/>
    </font>
    <font>
      <sz val="9"/>
      <color indexed="8"/>
      <name val="Calibri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CC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Alignment="0" applyProtection="0"/>
    <xf numFmtId="0" fontId="15" fillId="0" borderId="0">
      <protection locked="0"/>
    </xf>
    <xf numFmtId="0" fontId="18" fillId="0" borderId="0">
      <alignment vertical="center"/>
    </xf>
    <xf numFmtId="178" fontId="1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/>
  </cellStyleXfs>
  <cellXfs count="154">
    <xf numFmtId="0" fontId="0" fillId="0" borderId="0" xfId="0"/>
    <xf numFmtId="0" fontId="2" fillId="0" borderId="0" xfId="1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0" xfId="2" applyFont="1" applyFill="1" applyAlignment="1">
      <alignment horizontal="left" vertical="center" indent="1"/>
    </xf>
    <xf numFmtId="0" fontId="6" fillId="2" borderId="0" xfId="0" applyFont="1" applyFill="1"/>
    <xf numFmtId="0" fontId="5" fillId="2" borderId="0" xfId="3" applyFont="1" applyFill="1" applyAlignment="1">
      <alignment horizontal="right" vertical="center"/>
    </xf>
    <xf numFmtId="0" fontId="8" fillId="0" borderId="0" xfId="0" applyFont="1" applyAlignment="1">
      <alignment horizontal="left" vertical="center" indent="5"/>
    </xf>
    <xf numFmtId="179" fontId="7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181" fontId="21" fillId="0" borderId="2" xfId="0" applyNumberFormat="1" applyFont="1" applyBorder="1" applyAlignment="1">
      <alignment horizontal="right" vertical="center"/>
    </xf>
    <xf numFmtId="0" fontId="21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181" fontId="19" fillId="0" borderId="2" xfId="0" applyNumberFormat="1" applyFont="1" applyBorder="1" applyAlignment="1">
      <alignment horizontal="right" vertical="center" wrapText="1"/>
    </xf>
    <xf numFmtId="182" fontId="19" fillId="0" borderId="2" xfId="0" applyNumberFormat="1" applyFont="1" applyBorder="1" applyAlignment="1">
      <alignment horizontal="right" vertical="center" wrapText="1"/>
    </xf>
    <xf numFmtId="0" fontId="19" fillId="0" borderId="2" xfId="0" applyFont="1" applyBorder="1" applyAlignment="1">
      <alignment horizontal="left" vertical="center"/>
    </xf>
    <xf numFmtId="181" fontId="21" fillId="0" borderId="2" xfId="0" applyNumberFormat="1" applyFont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 wrapText="1"/>
    </xf>
    <xf numFmtId="4" fontId="19" fillId="0" borderId="2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right" vertical="center"/>
    </xf>
    <xf numFmtId="0" fontId="19" fillId="0" borderId="0" xfId="0" applyFont="1"/>
    <xf numFmtId="0" fontId="19" fillId="0" borderId="2" xfId="0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182" fontId="19" fillId="0" borderId="2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left" vertical="center"/>
    </xf>
    <xf numFmtId="182" fontId="19" fillId="0" borderId="2" xfId="0" applyNumberFormat="1" applyFont="1" applyBorder="1" applyAlignment="1">
      <alignment horizontal="right"/>
    </xf>
    <xf numFmtId="0" fontId="19" fillId="0" borderId="2" xfId="0" applyFont="1" applyBorder="1" applyAlignment="1" applyProtection="1">
      <alignment horizontal="left" vertical="center"/>
      <protection locked="0"/>
    </xf>
    <xf numFmtId="178" fontId="19" fillId="0" borderId="2" xfId="6" applyFont="1" applyBorder="1" applyAlignment="1">
      <alignment horizontal="left" vertical="center"/>
    </xf>
    <xf numFmtId="4" fontId="19" fillId="0" borderId="2" xfId="6" applyNumberFormat="1" applyFont="1" applyBorder="1" applyAlignment="1">
      <alignment horizontal="right" vertical="center"/>
    </xf>
    <xf numFmtId="49" fontId="19" fillId="0" borderId="2" xfId="0" applyNumberFormat="1" applyFont="1" applyBorder="1" applyAlignment="1">
      <alignment horizontal="left" vertical="center"/>
    </xf>
    <xf numFmtId="181" fontId="19" fillId="0" borderId="2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81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181" fontId="17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181" fontId="15" fillId="0" borderId="0" xfId="0" applyNumberFormat="1" applyFont="1" applyAlignment="1">
      <alignment horizontal="right" vertical="center"/>
    </xf>
    <xf numFmtId="0" fontId="30" fillId="0" borderId="0" xfId="0" applyFont="1"/>
    <xf numFmtId="0" fontId="30" fillId="3" borderId="0" xfId="0" applyFont="1" applyFill="1"/>
    <xf numFmtId="0" fontId="0" fillId="3" borderId="0" xfId="0" applyFill="1"/>
    <xf numFmtId="0" fontId="33" fillId="3" borderId="0" xfId="0" applyFont="1" applyFill="1"/>
    <xf numFmtId="0" fontId="34" fillId="3" borderId="0" xfId="0" applyFont="1" applyFill="1"/>
    <xf numFmtId="0" fontId="0" fillId="4" borderId="0" xfId="0" applyFill="1"/>
    <xf numFmtId="0" fontId="33" fillId="4" borderId="0" xfId="0" applyFont="1" applyFill="1"/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9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77" fontId="13" fillId="0" borderId="2" xfId="0" applyNumberFormat="1" applyFont="1" applyBorder="1" applyAlignment="1">
      <alignment vertical="center" wrapText="1"/>
    </xf>
    <xf numFmtId="179" fontId="13" fillId="0" borderId="2" xfId="0" applyNumberFormat="1" applyFont="1" applyBorder="1" applyAlignment="1">
      <alignment horizontal="right" vertical="center" wrapText="1" indent="1"/>
    </xf>
    <xf numFmtId="8" fontId="13" fillId="0" borderId="2" xfId="0" applyNumberFormat="1" applyFont="1" applyBorder="1"/>
    <xf numFmtId="0" fontId="13" fillId="0" borderId="2" xfId="0" applyFont="1" applyBorder="1" applyAlignment="1">
      <alignment horizontal="left" vertical="center" wrapText="1" indent="1"/>
    </xf>
    <xf numFmtId="0" fontId="4" fillId="0" borderId="2" xfId="0" applyFont="1" applyBorder="1"/>
    <xf numFmtId="0" fontId="13" fillId="0" borderId="2" xfId="0" applyFont="1" applyBorder="1" applyAlignment="1">
      <alignment horizontal="left" vertical="center" wrapText="1"/>
    </xf>
    <xf numFmtId="177" fontId="13" fillId="0" borderId="2" xfId="0" applyNumberFormat="1" applyFont="1" applyBorder="1" applyAlignment="1">
      <alignment vertical="center"/>
    </xf>
    <xf numFmtId="179" fontId="13" fillId="0" borderId="2" xfId="0" applyNumberFormat="1" applyFont="1" applyBorder="1" applyAlignment="1">
      <alignment horizontal="right" vertical="center" indent="1"/>
    </xf>
    <xf numFmtId="0" fontId="13" fillId="0" borderId="2" xfId="4" applyFont="1" applyBorder="1" applyAlignment="1" applyProtection="1">
      <alignment horizontal="left" vertical="center"/>
    </xf>
    <xf numFmtId="0" fontId="13" fillId="0" borderId="2" xfId="0" applyFont="1" applyBorder="1" applyAlignment="1">
      <alignment horizontal="left" vertical="center"/>
    </xf>
    <xf numFmtId="177" fontId="13" fillId="0" borderId="2" xfId="0" applyNumberFormat="1" applyFont="1" applyBorder="1"/>
    <xf numFmtId="177" fontId="32" fillId="0" borderId="2" xfId="0" applyNumberFormat="1" applyFont="1" applyBorder="1"/>
    <xf numFmtId="0" fontId="13" fillId="6" borderId="2" xfId="4" applyFont="1" applyFill="1" applyBorder="1" applyAlignment="1" applyProtection="1">
      <alignment horizontal="left" vertical="center"/>
    </xf>
    <xf numFmtId="183" fontId="13" fillId="0" borderId="2" xfId="0" applyNumberFormat="1" applyFont="1" applyBorder="1"/>
    <xf numFmtId="8" fontId="32" fillId="0" borderId="2" xfId="0" applyNumberFormat="1" applyFont="1" applyBorder="1"/>
    <xf numFmtId="0" fontId="13" fillId="6" borderId="2" xfId="0" applyFont="1" applyFill="1" applyBorder="1"/>
    <xf numFmtId="0" fontId="32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2" fillId="0" borderId="2" xfId="0" applyFont="1" applyBorder="1"/>
    <xf numFmtId="179" fontId="32" fillId="0" borderId="2" xfId="0" applyNumberFormat="1" applyFont="1" applyBorder="1" applyAlignment="1">
      <alignment horizontal="right" vertical="center" indent="1"/>
    </xf>
    <xf numFmtId="0" fontId="13" fillId="0" borderId="2" xfId="0" applyFont="1" applyBorder="1" applyAlignment="1">
      <alignment vertical="center"/>
    </xf>
    <xf numFmtId="0" fontId="0" fillId="0" borderId="2" xfId="0" applyBorder="1"/>
    <xf numFmtId="0" fontId="11" fillId="5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4" fillId="2" borderId="2" xfId="0" applyFont="1" applyFill="1" applyBorder="1"/>
    <xf numFmtId="0" fontId="9" fillId="2" borderId="2" xfId="0" applyFont="1" applyFill="1" applyBorder="1" applyAlignment="1">
      <alignment vertical="center"/>
    </xf>
    <xf numFmtId="0" fontId="9" fillId="2" borderId="2" xfId="0" applyFont="1" applyFill="1" applyBorder="1"/>
    <xf numFmtId="179" fontId="9" fillId="2" borderId="2" xfId="0" applyNumberFormat="1" applyFont="1" applyFill="1" applyBorder="1" applyAlignment="1">
      <alignment horizontal="right" vertical="center" indent="1"/>
    </xf>
    <xf numFmtId="180" fontId="12" fillId="2" borderId="2" xfId="0" applyNumberFormat="1" applyFont="1" applyFill="1" applyBorder="1" applyAlignment="1">
      <alignment horizontal="right" vertical="center" indent="1"/>
    </xf>
    <xf numFmtId="0" fontId="13" fillId="7" borderId="2" xfId="0" applyFont="1" applyFill="1" applyBorder="1" applyAlignment="1">
      <alignment horizontal="left" vertical="center" wrapText="1"/>
    </xf>
    <xf numFmtId="0" fontId="13" fillId="8" borderId="2" xfId="0" applyFont="1" applyFill="1" applyBorder="1" applyAlignment="1">
      <alignment horizontal="left" vertical="center" wrapText="1"/>
    </xf>
    <xf numFmtId="0" fontId="13" fillId="7" borderId="2" xfId="0" applyFont="1" applyFill="1" applyBorder="1" applyAlignment="1">
      <alignment horizontal="left" vertical="center"/>
    </xf>
    <xf numFmtId="0" fontId="13" fillId="7" borderId="2" xfId="0" applyFont="1" applyFill="1" applyBorder="1" applyAlignment="1">
      <alignment horizontal="left"/>
    </xf>
    <xf numFmtId="0" fontId="13" fillId="7" borderId="2" xfId="4" applyFont="1" applyFill="1" applyBorder="1" applyAlignment="1" applyProtection="1">
      <alignment horizontal="left" vertical="center"/>
    </xf>
    <xf numFmtId="0" fontId="13" fillId="7" borderId="2" xfId="0" applyFont="1" applyFill="1" applyBorder="1"/>
    <xf numFmtId="0" fontId="13" fillId="7" borderId="2" xfId="4" applyFont="1" applyFill="1" applyBorder="1" applyAlignment="1">
      <alignment horizontal="left" vertical="center"/>
      <protection locked="0"/>
    </xf>
    <xf numFmtId="0" fontId="13" fillId="7" borderId="2" xfId="4" applyFont="1" applyFill="1" applyBorder="1" applyAlignment="1" applyProtection="1">
      <alignment horizontal="left"/>
    </xf>
    <xf numFmtId="0" fontId="13" fillId="8" borderId="2" xfId="0" applyFont="1" applyFill="1" applyBorder="1"/>
    <xf numFmtId="0" fontId="35" fillId="7" borderId="2" xfId="4" applyFont="1" applyFill="1" applyBorder="1" applyAlignment="1">
      <alignment horizontal="left" vertical="center"/>
      <protection locked="0"/>
    </xf>
    <xf numFmtId="0" fontId="35" fillId="0" borderId="2" xfId="0" applyFont="1" applyBorder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4" fontId="36" fillId="0" borderId="0" xfId="0" applyNumberFormat="1" applyFont="1"/>
    <xf numFmtId="4" fontId="39" fillId="0" borderId="0" xfId="0" applyNumberFormat="1" applyFont="1"/>
    <xf numFmtId="0" fontId="41" fillId="0" borderId="0" xfId="0" applyFont="1"/>
    <xf numFmtId="0" fontId="13" fillId="9" borderId="2" xfId="0" applyFont="1" applyFill="1" applyBorder="1" applyAlignment="1">
      <alignment horizontal="center"/>
    </xf>
    <xf numFmtId="0" fontId="0" fillId="0" borderId="0" xfId="0"/>
    <xf numFmtId="0" fontId="13" fillId="10" borderId="2" xfId="4" applyFont="1" applyFill="1" applyBorder="1" applyAlignment="1" applyProtection="1">
      <alignment horizontal="left" vertical="center"/>
    </xf>
    <xf numFmtId="0" fontId="13" fillId="10" borderId="2" xfId="0" applyFont="1" applyFill="1" applyBorder="1"/>
    <xf numFmtId="0" fontId="48" fillId="0" borderId="0" xfId="0" applyFont="1"/>
    <xf numFmtId="0" fontId="19" fillId="0" borderId="2" xfId="0" applyFont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19" fillId="0" borderId="0" xfId="0" applyFont="1"/>
    <xf numFmtId="0" fontId="0" fillId="0" borderId="0" xfId="0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179" fontId="7" fillId="2" borderId="0" xfId="0" applyNumberFormat="1" applyFont="1" applyFill="1" applyAlignment="1">
      <alignment horizontal="center" vertical="center"/>
    </xf>
    <xf numFmtId="0" fontId="49" fillId="0" borderId="2" xfId="7" applyBorder="1"/>
    <xf numFmtId="0" fontId="50" fillId="0" borderId="0" xfId="0" applyFont="1"/>
    <xf numFmtId="0" fontId="13" fillId="10" borderId="2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3" fillId="0" borderId="3" xfId="0" applyFont="1" applyFill="1" applyBorder="1"/>
    <xf numFmtId="8" fontId="0" fillId="0" borderId="0" xfId="6" applyNumberFormat="1" applyFont="1" applyAlignment="1"/>
    <xf numFmtId="8" fontId="0" fillId="0" borderId="0" xfId="0" applyNumberFormat="1"/>
    <xf numFmtId="0" fontId="13" fillId="7" borderId="0" xfId="4" applyFont="1" applyFill="1" applyBorder="1" applyAlignment="1" applyProtection="1">
      <alignment horizontal="left" vertical="center"/>
    </xf>
    <xf numFmtId="0" fontId="13" fillId="7" borderId="3" xfId="0" applyFont="1" applyFill="1" applyBorder="1"/>
    <xf numFmtId="8" fontId="0" fillId="0" borderId="0" xfId="0" applyNumberFormat="1" applyAlignment="1">
      <alignment horizontal="center" vertical="center"/>
    </xf>
    <xf numFmtId="0" fontId="50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51" fillId="0" borderId="0" xfId="0" applyFont="1"/>
    <xf numFmtId="0" fontId="51" fillId="0" borderId="0" xfId="0" applyFont="1" applyAlignment="1">
      <alignment vertical="center"/>
    </xf>
    <xf numFmtId="0" fontId="52" fillId="0" borderId="0" xfId="0" applyFont="1"/>
    <xf numFmtId="0" fontId="13" fillId="13" borderId="2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8">
    <cellStyle name="标题" xfId="1" builtinId="15"/>
    <cellStyle name="标题 1" xfId="2" builtinId="16"/>
    <cellStyle name="标题 2" xfId="3" builtinId="17"/>
    <cellStyle name="常规" xfId="0" builtinId="0"/>
    <cellStyle name="常规 2" xfId="4" xr:uid="{00000000-0005-0000-0000-000004000000}"/>
    <cellStyle name="常规 3" xfId="5" xr:uid="{00000000-0005-0000-0000-000005000000}"/>
    <cellStyle name="超链接" xfId="7" builtinId="8"/>
    <cellStyle name="货币" xfId="6" builtinId="4"/>
  </cellStyles>
  <dxfs count="10"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 val="0"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b val="0"/>
        <i val="0"/>
      </font>
    </dxf>
    <dxf>
      <font>
        <color theme="3" tint="-0.499984740745262"/>
      </font>
    </dxf>
    <dxf>
      <font>
        <b/>
        <i val="0"/>
      </font>
    </dxf>
    <dxf>
      <font>
        <b val="0"/>
        <i val="0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2" xr9:uid="{00000000-0011-0000-FFFF-FFFF00000000}">
      <tableStyleElement type="wholeTable" dxfId="9"/>
      <tableStyleElement type="headerRow" dxfId="8"/>
    </tableStyle>
    <tableStyle name="Home Inventory Table" pivot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141109</xdr:colOff>
      <xdr:row>0</xdr:row>
      <xdr:rowOff>84666</xdr:rowOff>
    </xdr:from>
    <xdr:to>
      <xdr:col>68</xdr:col>
      <xdr:colOff>28222</xdr:colOff>
      <xdr:row>53</xdr:row>
      <xdr:rowOff>83470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760170-0B1E-AA4D-96BC-C41773533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442" y="84666"/>
          <a:ext cx="13857113" cy="8225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67733</xdr:rowOff>
    </xdr:from>
    <xdr:to>
      <xdr:col>5</xdr:col>
      <xdr:colOff>244422</xdr:colOff>
      <xdr:row>2</xdr:row>
      <xdr:rowOff>845759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BBB59DE-51BD-4BF0-A1FF-02F01654D582}"/>
            </a:ext>
          </a:extLst>
        </xdr:cNvPr>
        <xdr:cNvSpPr>
          <a:spLocks noTextEdit="1"/>
        </xdr:cNvSpPr>
      </xdr:nvSpPr>
      <xdr:spPr>
        <a:xfrm>
          <a:off x="0" y="1104900"/>
          <a:ext cx="6206067" cy="7905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zh-CN" altLang="en-US" sz="1100"/>
            <a:t>此形状表示表切片器。Excel 2013 或更高版本中支持表切片器。
如果形状是在较早版本的 Excel 中修改的，或者工作簿是使用 Excel 2007 或更早版本保存的，则不能使用切片器。</a:t>
          </a:r>
        </a:p>
      </xdr:txBody>
    </xdr:sp>
    <xdr:clientData fPrintsWithSheet="0"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item.jd.com/421799185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FK10"/>
  <sheetViews>
    <sheetView topLeftCell="A14" zoomScale="90" zoomScaleNormal="90" workbookViewId="0">
      <selection activeCell="S12" sqref="S12"/>
    </sheetView>
  </sheetViews>
  <sheetFormatPr baseColWidth="10" defaultColWidth="3.3984375" defaultRowHeight="12"/>
  <cols>
    <col min="1" max="166" width="3.3984375" style="9"/>
    <col min="167" max="167" width="5.3984375" style="9" bestFit="1" customWidth="1"/>
    <col min="168" max="16384" width="3.3984375" style="9"/>
  </cols>
  <sheetData>
    <row r="4" spans="8:167">
      <c r="H4" s="149"/>
      <c r="I4" s="147"/>
    </row>
    <row r="10" spans="8:167">
      <c r="FK10" s="9">
        <v>161</v>
      </c>
    </row>
  </sheetData>
  <phoneticPr fontId="16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92"/>
  <sheetViews>
    <sheetView workbookViewId="0">
      <selection activeCell="E26" sqref="E26"/>
    </sheetView>
  </sheetViews>
  <sheetFormatPr baseColWidth="10" defaultColWidth="10.3984375" defaultRowHeight="15"/>
  <cols>
    <col min="1" max="1" width="6" style="48" customWidth="1"/>
    <col min="2" max="2" width="38" style="49" customWidth="1"/>
    <col min="3" max="3" width="7.59765625" style="48" customWidth="1"/>
    <col min="4" max="4" width="11.3984375" style="50" customWidth="1"/>
    <col min="5" max="5" width="41.3984375" style="49" customWidth="1"/>
    <col min="6" max="16384" width="10.3984375" style="10"/>
  </cols>
  <sheetData>
    <row r="1" spans="1:5" ht="30.75" customHeight="1">
      <c r="A1" s="119" t="s">
        <v>89</v>
      </c>
      <c r="B1" s="120"/>
      <c r="C1" s="120"/>
      <c r="D1" s="120"/>
      <c r="E1" s="120"/>
    </row>
    <row r="2" spans="1:5" s="13" customFormat="1" ht="30" customHeight="1">
      <c r="A2" s="11" t="s">
        <v>90</v>
      </c>
      <c r="B2" s="11" t="s">
        <v>91</v>
      </c>
      <c r="C2" s="11" t="s">
        <v>92</v>
      </c>
      <c r="D2" s="12" t="s">
        <v>93</v>
      </c>
      <c r="E2" s="11" t="s">
        <v>94</v>
      </c>
    </row>
    <row r="3" spans="1:5" s="13" customFormat="1" ht="18" customHeight="1">
      <c r="A3" s="11"/>
      <c r="B3" s="14" t="s">
        <v>88</v>
      </c>
      <c r="C3" s="11"/>
      <c r="D3" s="15"/>
      <c r="E3" s="16"/>
    </row>
    <row r="4" spans="1:5" ht="18" customHeight="1">
      <c r="A4" s="17">
        <v>1</v>
      </c>
      <c r="B4" s="18" t="s">
        <v>95</v>
      </c>
      <c r="C4" s="19" t="s">
        <v>96</v>
      </c>
      <c r="D4" s="20">
        <v>10</v>
      </c>
      <c r="E4" s="18" t="s">
        <v>97</v>
      </c>
    </row>
    <row r="5" spans="1:5" ht="18" customHeight="1">
      <c r="A5" s="17">
        <v>2</v>
      </c>
      <c r="B5" s="18" t="s">
        <v>98</v>
      </c>
      <c r="C5" s="19" t="s">
        <v>96</v>
      </c>
      <c r="D5" s="20">
        <v>10</v>
      </c>
      <c r="E5" s="18"/>
    </row>
    <row r="6" spans="1:5" ht="18" customHeight="1">
      <c r="A6" s="17">
        <v>3</v>
      </c>
      <c r="B6" s="18" t="s">
        <v>99</v>
      </c>
      <c r="C6" s="19" t="s">
        <v>96</v>
      </c>
      <c r="D6" s="20">
        <v>20</v>
      </c>
      <c r="E6" s="18" t="s">
        <v>100</v>
      </c>
    </row>
    <row r="7" spans="1:5" ht="18" customHeight="1">
      <c r="A7" s="17">
        <v>4</v>
      </c>
      <c r="B7" s="18" t="s">
        <v>101</v>
      </c>
      <c r="C7" s="19" t="s">
        <v>96</v>
      </c>
      <c r="D7" s="21">
        <v>10</v>
      </c>
      <c r="E7" s="18" t="s">
        <v>102</v>
      </c>
    </row>
    <row r="8" spans="1:5" ht="18" customHeight="1">
      <c r="A8" s="17">
        <v>5</v>
      </c>
      <c r="B8" s="18" t="s">
        <v>103</v>
      </c>
      <c r="C8" s="19" t="s">
        <v>96</v>
      </c>
      <c r="D8" s="20">
        <v>25</v>
      </c>
      <c r="E8" s="18" t="s">
        <v>104</v>
      </c>
    </row>
    <row r="9" spans="1:5" ht="18" customHeight="1">
      <c r="A9" s="17">
        <v>6</v>
      </c>
      <c r="B9" s="18" t="s">
        <v>105</v>
      </c>
      <c r="C9" s="19" t="s">
        <v>96</v>
      </c>
      <c r="D9" s="21">
        <v>15</v>
      </c>
      <c r="E9" s="18" t="s">
        <v>102</v>
      </c>
    </row>
    <row r="10" spans="1:5" ht="18" customHeight="1">
      <c r="A10" s="17">
        <v>7</v>
      </c>
      <c r="B10" s="18" t="s">
        <v>106</v>
      </c>
      <c r="C10" s="19" t="s">
        <v>96</v>
      </c>
      <c r="D10" s="20">
        <v>40</v>
      </c>
      <c r="E10" s="18" t="s">
        <v>107</v>
      </c>
    </row>
    <row r="11" spans="1:5" ht="18" customHeight="1">
      <c r="A11" s="17">
        <v>8</v>
      </c>
      <c r="B11" s="18" t="s">
        <v>108</v>
      </c>
      <c r="C11" s="19" t="s">
        <v>96</v>
      </c>
      <c r="D11" s="21">
        <v>20</v>
      </c>
      <c r="E11" s="18" t="s">
        <v>102</v>
      </c>
    </row>
    <row r="12" spans="1:5" ht="18" customHeight="1">
      <c r="A12" s="17">
        <v>9</v>
      </c>
      <c r="B12" s="18" t="s">
        <v>109</v>
      </c>
      <c r="C12" s="19" t="s">
        <v>110</v>
      </c>
      <c r="D12" s="20">
        <v>25</v>
      </c>
      <c r="E12" s="18"/>
    </row>
    <row r="13" spans="1:5" ht="18" customHeight="1">
      <c r="A13" s="17">
        <v>10</v>
      </c>
      <c r="B13" s="18" t="s">
        <v>111</v>
      </c>
      <c r="C13" s="19" t="s">
        <v>110</v>
      </c>
      <c r="D13" s="20">
        <v>18</v>
      </c>
      <c r="E13" s="18"/>
    </row>
    <row r="14" spans="1:5" ht="18" customHeight="1">
      <c r="A14" s="17">
        <v>11</v>
      </c>
      <c r="B14" s="18" t="s">
        <v>112</v>
      </c>
      <c r="C14" s="19" t="s">
        <v>110</v>
      </c>
      <c r="D14" s="20">
        <v>5</v>
      </c>
      <c r="E14" s="18"/>
    </row>
    <row r="15" spans="1:5" ht="18" customHeight="1">
      <c r="A15" s="17">
        <v>12</v>
      </c>
      <c r="B15" s="18" t="s">
        <v>113</v>
      </c>
      <c r="C15" s="19" t="s">
        <v>110</v>
      </c>
      <c r="D15" s="20">
        <v>6</v>
      </c>
      <c r="E15" s="18"/>
    </row>
    <row r="16" spans="1:5" ht="18" customHeight="1">
      <c r="A16" s="17">
        <v>13</v>
      </c>
      <c r="B16" s="18" t="s">
        <v>114</v>
      </c>
      <c r="C16" s="19" t="s">
        <v>110</v>
      </c>
      <c r="D16" s="20">
        <v>5</v>
      </c>
      <c r="E16" s="18"/>
    </row>
    <row r="17" spans="1:5" ht="18" customHeight="1">
      <c r="A17" s="17">
        <v>14</v>
      </c>
      <c r="B17" s="18" t="s">
        <v>115</v>
      </c>
      <c r="C17" s="19" t="s">
        <v>110</v>
      </c>
      <c r="D17" s="20">
        <v>10</v>
      </c>
      <c r="E17" s="18"/>
    </row>
    <row r="18" spans="1:5" ht="18" customHeight="1">
      <c r="A18" s="17">
        <v>15</v>
      </c>
      <c r="B18" s="18" t="s">
        <v>116</v>
      </c>
      <c r="C18" s="19" t="s">
        <v>110</v>
      </c>
      <c r="D18" s="20">
        <v>3</v>
      </c>
      <c r="E18" s="18"/>
    </row>
    <row r="19" spans="1:5" ht="18" customHeight="1">
      <c r="A19" s="17">
        <v>16</v>
      </c>
      <c r="B19" s="18" t="s">
        <v>117</v>
      </c>
      <c r="C19" s="19" t="s">
        <v>110</v>
      </c>
      <c r="D19" s="20">
        <v>8</v>
      </c>
      <c r="E19" s="18"/>
    </row>
    <row r="20" spans="1:5" ht="18" customHeight="1">
      <c r="A20" s="17">
        <v>17</v>
      </c>
      <c r="B20" s="18" t="s">
        <v>118</v>
      </c>
      <c r="C20" s="19" t="s">
        <v>119</v>
      </c>
      <c r="D20" s="20">
        <v>3</v>
      </c>
      <c r="E20" s="22" t="s">
        <v>120</v>
      </c>
    </row>
    <row r="21" spans="1:5" ht="18" customHeight="1">
      <c r="A21" s="17">
        <v>18</v>
      </c>
      <c r="B21" s="18" t="s">
        <v>121</v>
      </c>
      <c r="C21" s="19" t="s">
        <v>122</v>
      </c>
      <c r="D21" s="20">
        <v>15</v>
      </c>
      <c r="E21" s="18" t="s">
        <v>123</v>
      </c>
    </row>
    <row r="22" spans="1:5" ht="18" customHeight="1">
      <c r="A22" s="17">
        <v>19</v>
      </c>
      <c r="B22" s="18" t="s">
        <v>124</v>
      </c>
      <c r="C22" s="19" t="s">
        <v>122</v>
      </c>
      <c r="D22" s="20">
        <v>10</v>
      </c>
      <c r="E22" s="18" t="s">
        <v>123</v>
      </c>
    </row>
    <row r="23" spans="1:5" ht="18" customHeight="1">
      <c r="A23" s="17">
        <v>20</v>
      </c>
      <c r="B23" s="18" t="s">
        <v>125</v>
      </c>
      <c r="C23" s="19" t="s">
        <v>122</v>
      </c>
      <c r="D23" s="20">
        <v>10</v>
      </c>
      <c r="E23" s="18" t="s">
        <v>123</v>
      </c>
    </row>
    <row r="24" spans="1:5" ht="18" customHeight="1">
      <c r="A24" s="17">
        <v>21</v>
      </c>
      <c r="B24" s="18" t="s">
        <v>126</v>
      </c>
      <c r="C24" s="19" t="s">
        <v>122</v>
      </c>
      <c r="D24" s="20">
        <v>10</v>
      </c>
      <c r="E24" s="18" t="s">
        <v>123</v>
      </c>
    </row>
    <row r="25" spans="1:5" ht="18" customHeight="1">
      <c r="A25" s="17">
        <v>22</v>
      </c>
      <c r="B25" s="18" t="s">
        <v>127</v>
      </c>
      <c r="C25" s="19" t="s">
        <v>122</v>
      </c>
      <c r="D25" s="20">
        <v>35</v>
      </c>
      <c r="E25" s="18" t="s">
        <v>128</v>
      </c>
    </row>
    <row r="26" spans="1:5" ht="18" customHeight="1">
      <c r="A26" s="17">
        <v>23</v>
      </c>
      <c r="B26" s="18" t="s">
        <v>129</v>
      </c>
      <c r="C26" s="19" t="s">
        <v>119</v>
      </c>
      <c r="D26" s="21">
        <v>2</v>
      </c>
      <c r="E26" s="18"/>
    </row>
    <row r="27" spans="1:5" ht="18" customHeight="1">
      <c r="A27" s="17">
        <v>24</v>
      </c>
      <c r="B27" s="18" t="s">
        <v>130</v>
      </c>
      <c r="C27" s="19" t="s">
        <v>131</v>
      </c>
      <c r="D27" s="21">
        <v>10</v>
      </c>
      <c r="E27" s="18"/>
    </row>
    <row r="28" spans="1:5" ht="18" customHeight="1">
      <c r="A28" s="17"/>
      <c r="B28" s="18"/>
      <c r="C28" s="19"/>
      <c r="D28" s="20"/>
      <c r="E28" s="18"/>
    </row>
    <row r="29" spans="1:5" s="13" customFormat="1" ht="18" customHeight="1">
      <c r="A29" s="11"/>
      <c r="B29" s="14" t="s">
        <v>132</v>
      </c>
      <c r="C29" s="12"/>
      <c r="D29" s="23"/>
      <c r="E29" s="24"/>
    </row>
    <row r="30" spans="1:5" ht="18" customHeight="1">
      <c r="A30" s="17">
        <v>25</v>
      </c>
      <c r="B30" s="18" t="s">
        <v>133</v>
      </c>
      <c r="C30" s="19" t="s">
        <v>110</v>
      </c>
      <c r="D30" s="20">
        <v>25</v>
      </c>
      <c r="E30" s="18"/>
    </row>
    <row r="31" spans="1:5" ht="18" customHeight="1">
      <c r="A31" s="17">
        <v>26</v>
      </c>
      <c r="B31" s="18" t="s">
        <v>134</v>
      </c>
      <c r="C31" s="19" t="s">
        <v>110</v>
      </c>
      <c r="D31" s="20">
        <v>20</v>
      </c>
      <c r="E31" s="18"/>
    </row>
    <row r="32" spans="1:5" ht="18" customHeight="1">
      <c r="A32" s="17">
        <v>27</v>
      </c>
      <c r="B32" s="18" t="s">
        <v>135</v>
      </c>
      <c r="C32" s="19" t="s">
        <v>110</v>
      </c>
      <c r="D32" s="20">
        <v>12</v>
      </c>
      <c r="E32" s="18" t="s">
        <v>136</v>
      </c>
    </row>
    <row r="33" spans="1:5" ht="18" customHeight="1">
      <c r="A33" s="17">
        <v>28</v>
      </c>
      <c r="B33" s="18" t="s">
        <v>137</v>
      </c>
      <c r="C33" s="19" t="s">
        <v>110</v>
      </c>
      <c r="D33" s="20">
        <v>28</v>
      </c>
      <c r="E33" s="18"/>
    </row>
    <row r="34" spans="1:5" ht="18" customHeight="1">
      <c r="A34" s="17">
        <v>29</v>
      </c>
      <c r="B34" s="18" t="s">
        <v>138</v>
      </c>
      <c r="C34" s="19" t="s">
        <v>110</v>
      </c>
      <c r="D34" s="20">
        <v>12</v>
      </c>
      <c r="E34" s="22" t="s">
        <v>139</v>
      </c>
    </row>
    <row r="35" spans="1:5" ht="20.25" customHeight="1">
      <c r="A35" s="17">
        <v>30</v>
      </c>
      <c r="B35" s="18" t="s">
        <v>140</v>
      </c>
      <c r="C35" s="19" t="s">
        <v>110</v>
      </c>
      <c r="D35" s="20">
        <v>8</v>
      </c>
      <c r="E35" s="22" t="s">
        <v>139</v>
      </c>
    </row>
    <row r="36" spans="1:5" ht="20.25" customHeight="1">
      <c r="A36" s="17">
        <v>31</v>
      </c>
      <c r="B36" s="18" t="s">
        <v>141</v>
      </c>
      <c r="C36" s="19" t="s">
        <v>110</v>
      </c>
      <c r="D36" s="21">
        <v>2</v>
      </c>
      <c r="E36" s="18"/>
    </row>
    <row r="37" spans="1:5" ht="17">
      <c r="A37" s="17">
        <v>32</v>
      </c>
      <c r="B37" s="18" t="s">
        <v>142</v>
      </c>
      <c r="C37" s="19" t="s">
        <v>110</v>
      </c>
      <c r="D37" s="20">
        <v>25</v>
      </c>
      <c r="E37" s="18" t="s">
        <v>143</v>
      </c>
    </row>
    <row r="38" spans="1:5" ht="17">
      <c r="A38" s="17">
        <v>33</v>
      </c>
      <c r="B38" s="18" t="s">
        <v>144</v>
      </c>
      <c r="C38" s="19" t="s">
        <v>110</v>
      </c>
      <c r="D38" s="20">
        <v>35</v>
      </c>
      <c r="E38" s="18" t="s">
        <v>143</v>
      </c>
    </row>
    <row r="39" spans="1:5" ht="18" customHeight="1">
      <c r="A39" s="17">
        <v>34</v>
      </c>
      <c r="B39" s="18" t="s">
        <v>145</v>
      </c>
      <c r="C39" s="19" t="s">
        <v>110</v>
      </c>
      <c r="D39" s="20">
        <v>45</v>
      </c>
      <c r="E39" s="18" t="s">
        <v>146</v>
      </c>
    </row>
    <row r="40" spans="1:5" ht="18" customHeight="1">
      <c r="A40" s="17">
        <v>35</v>
      </c>
      <c r="B40" s="18" t="s">
        <v>147</v>
      </c>
      <c r="C40" s="19" t="s">
        <v>119</v>
      </c>
      <c r="D40" s="20">
        <v>5</v>
      </c>
      <c r="E40" s="18"/>
    </row>
    <row r="41" spans="1:5" ht="18" customHeight="1">
      <c r="A41" s="17">
        <v>36</v>
      </c>
      <c r="B41" s="18" t="s">
        <v>148</v>
      </c>
      <c r="C41" s="19" t="s">
        <v>110</v>
      </c>
      <c r="D41" s="20">
        <v>20</v>
      </c>
      <c r="E41" s="18" t="s">
        <v>146</v>
      </c>
    </row>
    <row r="42" spans="1:5" ht="18" customHeight="1">
      <c r="A42" s="17">
        <v>37</v>
      </c>
      <c r="B42" s="18" t="s">
        <v>149</v>
      </c>
      <c r="C42" s="19" t="s">
        <v>110</v>
      </c>
      <c r="D42" s="20">
        <v>40</v>
      </c>
      <c r="E42" s="22"/>
    </row>
    <row r="43" spans="1:5" ht="18" customHeight="1">
      <c r="A43" s="17">
        <v>38</v>
      </c>
      <c r="B43" s="18" t="s">
        <v>150</v>
      </c>
      <c r="C43" s="19" t="s">
        <v>110</v>
      </c>
      <c r="D43" s="20">
        <v>25</v>
      </c>
      <c r="E43" s="18"/>
    </row>
    <row r="44" spans="1:5" ht="17">
      <c r="A44" s="17">
        <v>39</v>
      </c>
      <c r="B44" s="18" t="s">
        <v>151</v>
      </c>
      <c r="C44" s="19" t="s">
        <v>110</v>
      </c>
      <c r="D44" s="20">
        <v>40</v>
      </c>
      <c r="E44" s="18" t="s">
        <v>143</v>
      </c>
    </row>
    <row r="45" spans="1:5" ht="18" customHeight="1">
      <c r="A45" s="17">
        <v>40</v>
      </c>
      <c r="B45" s="22" t="s">
        <v>152</v>
      </c>
      <c r="C45" s="17" t="s">
        <v>119</v>
      </c>
      <c r="D45" s="25">
        <v>10</v>
      </c>
      <c r="E45" s="10"/>
    </row>
    <row r="46" spans="1:5" ht="18" customHeight="1">
      <c r="A46" s="17">
        <v>41</v>
      </c>
      <c r="B46" s="18" t="s">
        <v>153</v>
      </c>
      <c r="C46" s="19" t="s">
        <v>110</v>
      </c>
      <c r="D46" s="20">
        <v>14</v>
      </c>
      <c r="E46" s="18"/>
    </row>
    <row r="47" spans="1:5" ht="18" customHeight="1">
      <c r="A47" s="17">
        <v>42</v>
      </c>
      <c r="B47" s="18" t="s">
        <v>154</v>
      </c>
      <c r="C47" s="19" t="s">
        <v>110</v>
      </c>
      <c r="D47" s="20">
        <v>60</v>
      </c>
      <c r="E47" s="18"/>
    </row>
    <row r="48" spans="1:5" ht="18" customHeight="1">
      <c r="A48" s="17">
        <v>43</v>
      </c>
      <c r="B48" s="22" t="s">
        <v>155</v>
      </c>
      <c r="C48" s="26" t="s">
        <v>156</v>
      </c>
      <c r="D48" s="27">
        <v>80</v>
      </c>
      <c r="E48" s="10"/>
    </row>
    <row r="49" spans="1:5" ht="18" customHeight="1">
      <c r="A49" s="17">
        <v>44</v>
      </c>
      <c r="B49" s="18" t="s">
        <v>157</v>
      </c>
      <c r="C49" s="19" t="s">
        <v>158</v>
      </c>
      <c r="D49" s="20">
        <v>60</v>
      </c>
      <c r="E49" s="18"/>
    </row>
    <row r="50" spans="1:5" ht="18" customHeight="1">
      <c r="A50" s="17">
        <v>45</v>
      </c>
      <c r="B50" s="18" t="s">
        <v>159</v>
      </c>
      <c r="C50" s="19" t="s">
        <v>119</v>
      </c>
      <c r="D50" s="20">
        <v>4</v>
      </c>
      <c r="E50" s="18"/>
    </row>
    <row r="51" spans="1:5" ht="18" customHeight="1">
      <c r="A51" s="17">
        <v>46</v>
      </c>
      <c r="B51" s="18" t="s">
        <v>160</v>
      </c>
      <c r="C51" s="19" t="s">
        <v>110</v>
      </c>
      <c r="D51" s="21">
        <v>35</v>
      </c>
      <c r="E51" s="18" t="s">
        <v>161</v>
      </c>
    </row>
    <row r="52" spans="1:5" ht="18" customHeight="1">
      <c r="A52" s="17">
        <v>47</v>
      </c>
      <c r="B52" s="18" t="s">
        <v>162</v>
      </c>
      <c r="C52" s="19" t="s">
        <v>110</v>
      </c>
      <c r="D52" s="21">
        <v>40</v>
      </c>
      <c r="E52" s="18" t="s">
        <v>161</v>
      </c>
    </row>
    <row r="53" spans="1:5" ht="18" customHeight="1">
      <c r="A53" s="17">
        <v>48</v>
      </c>
      <c r="B53" s="18" t="s">
        <v>163</v>
      </c>
      <c r="C53" s="19" t="s">
        <v>110</v>
      </c>
      <c r="D53" s="21">
        <v>4</v>
      </c>
      <c r="E53" s="18"/>
    </row>
    <row r="54" spans="1:5" ht="18" customHeight="1">
      <c r="A54" s="17">
        <v>49</v>
      </c>
      <c r="B54" s="18" t="s">
        <v>164</v>
      </c>
      <c r="C54" s="19" t="s">
        <v>131</v>
      </c>
      <c r="D54" s="21">
        <v>50</v>
      </c>
      <c r="E54" s="18"/>
    </row>
    <row r="55" spans="1:5" ht="18" customHeight="1">
      <c r="A55" s="17">
        <v>50</v>
      </c>
      <c r="B55" s="18" t="s">
        <v>165</v>
      </c>
      <c r="C55" s="19" t="s">
        <v>166</v>
      </c>
      <c r="D55" s="21">
        <v>30</v>
      </c>
      <c r="E55" s="18"/>
    </row>
    <row r="56" spans="1:5" ht="18" customHeight="1">
      <c r="A56" s="17">
        <v>51</v>
      </c>
      <c r="B56" s="18" t="s">
        <v>167</v>
      </c>
      <c r="C56" s="19" t="s">
        <v>122</v>
      </c>
      <c r="D56" s="21">
        <v>50</v>
      </c>
      <c r="E56" s="18"/>
    </row>
    <row r="57" spans="1:5" ht="18" customHeight="1">
      <c r="A57" s="17">
        <v>52</v>
      </c>
      <c r="B57" s="18" t="s">
        <v>168</v>
      </c>
      <c r="C57" s="19" t="s">
        <v>119</v>
      </c>
      <c r="D57" s="21">
        <v>2</v>
      </c>
      <c r="E57" s="18"/>
    </row>
    <row r="58" spans="1:5" s="13" customFormat="1" ht="18" customHeight="1">
      <c r="A58" s="11"/>
      <c r="B58" s="28" t="s">
        <v>169</v>
      </c>
      <c r="C58" s="12"/>
      <c r="D58" s="23"/>
      <c r="E58" s="24"/>
    </row>
    <row r="59" spans="1:5" ht="18" customHeight="1">
      <c r="A59" s="17">
        <v>53</v>
      </c>
      <c r="B59" s="29" t="s">
        <v>170</v>
      </c>
      <c r="C59" s="19" t="s">
        <v>110</v>
      </c>
      <c r="D59" s="20">
        <v>30</v>
      </c>
      <c r="E59" s="18" t="s">
        <v>171</v>
      </c>
    </row>
    <row r="60" spans="1:5" ht="17">
      <c r="A60" s="17">
        <v>54</v>
      </c>
      <c r="B60" s="29" t="s">
        <v>172</v>
      </c>
      <c r="C60" s="19" t="s">
        <v>110</v>
      </c>
      <c r="D60" s="20">
        <v>35</v>
      </c>
      <c r="E60" s="18" t="s">
        <v>173</v>
      </c>
    </row>
    <row r="61" spans="1:5" ht="18" customHeight="1">
      <c r="A61" s="17">
        <v>55</v>
      </c>
      <c r="B61" s="29" t="s">
        <v>174</v>
      </c>
      <c r="C61" s="30" t="s">
        <v>175</v>
      </c>
      <c r="D61" s="20">
        <v>30</v>
      </c>
      <c r="E61" s="18" t="s">
        <v>171</v>
      </c>
    </row>
    <row r="62" spans="1:5" ht="18" customHeight="1">
      <c r="A62" s="17">
        <v>56</v>
      </c>
      <c r="B62" s="29" t="s">
        <v>176</v>
      </c>
      <c r="C62" s="19" t="s">
        <v>110</v>
      </c>
      <c r="D62" s="20">
        <v>20</v>
      </c>
      <c r="E62" s="18" t="s">
        <v>177</v>
      </c>
    </row>
    <row r="63" spans="1:5" ht="18" customHeight="1">
      <c r="A63" s="17">
        <v>57</v>
      </c>
      <c r="B63" s="29" t="s">
        <v>178</v>
      </c>
      <c r="C63" s="19" t="s">
        <v>110</v>
      </c>
      <c r="D63" s="20">
        <v>25</v>
      </c>
      <c r="E63" s="18" t="s">
        <v>179</v>
      </c>
    </row>
    <row r="64" spans="1:5" ht="18" customHeight="1">
      <c r="A64" s="17">
        <v>58</v>
      </c>
      <c r="B64" s="29" t="s">
        <v>180</v>
      </c>
      <c r="C64" s="19" t="s">
        <v>110</v>
      </c>
      <c r="D64" s="20">
        <v>40</v>
      </c>
      <c r="E64" s="18" t="s">
        <v>181</v>
      </c>
    </row>
    <row r="65" spans="1:5" ht="18" customHeight="1">
      <c r="A65" s="17">
        <v>59</v>
      </c>
      <c r="B65" s="31" t="s">
        <v>182</v>
      </c>
      <c r="C65" s="19" t="s">
        <v>110</v>
      </c>
      <c r="D65" s="32">
        <v>25</v>
      </c>
      <c r="E65" s="18"/>
    </row>
    <row r="66" spans="1:5" s="13" customFormat="1" ht="18" customHeight="1">
      <c r="A66" s="11"/>
      <c r="B66" s="14" t="s">
        <v>183</v>
      </c>
      <c r="C66" s="12"/>
      <c r="D66" s="23"/>
      <c r="E66" s="24"/>
    </row>
    <row r="67" spans="1:5" ht="18" customHeight="1">
      <c r="A67" s="17">
        <v>60</v>
      </c>
      <c r="B67" s="18" t="s">
        <v>184</v>
      </c>
      <c r="C67" s="19" t="s">
        <v>110</v>
      </c>
      <c r="D67" s="20">
        <v>25</v>
      </c>
      <c r="E67" s="18"/>
    </row>
    <row r="68" spans="1:5" ht="18" customHeight="1">
      <c r="A68" s="17">
        <v>61</v>
      </c>
      <c r="B68" s="18" t="s">
        <v>185</v>
      </c>
      <c r="C68" s="19" t="s">
        <v>110</v>
      </c>
      <c r="D68" s="20">
        <v>16</v>
      </c>
      <c r="E68" s="18"/>
    </row>
    <row r="69" spans="1:5" ht="18" customHeight="1">
      <c r="A69" s="17">
        <v>62</v>
      </c>
      <c r="B69" s="18" t="s">
        <v>186</v>
      </c>
      <c r="C69" s="19" t="s">
        <v>110</v>
      </c>
      <c r="D69" s="20">
        <v>25</v>
      </c>
      <c r="E69" s="18"/>
    </row>
    <row r="70" spans="1:5" ht="18" customHeight="1">
      <c r="A70" s="17">
        <v>63</v>
      </c>
      <c r="B70" s="18" t="s">
        <v>187</v>
      </c>
      <c r="C70" s="19" t="s">
        <v>110</v>
      </c>
      <c r="D70" s="20">
        <v>35</v>
      </c>
      <c r="E70" s="18"/>
    </row>
    <row r="71" spans="1:5" ht="18" customHeight="1">
      <c r="A71" s="17">
        <v>64</v>
      </c>
      <c r="B71" s="18" t="s">
        <v>188</v>
      </c>
      <c r="C71" s="19" t="s">
        <v>110</v>
      </c>
      <c r="D71" s="20">
        <v>35</v>
      </c>
      <c r="E71" s="18" t="s">
        <v>189</v>
      </c>
    </row>
    <row r="72" spans="1:5" ht="18" customHeight="1">
      <c r="A72" s="17">
        <v>65</v>
      </c>
      <c r="B72" s="18" t="s">
        <v>190</v>
      </c>
      <c r="C72" s="19" t="s">
        <v>110</v>
      </c>
      <c r="D72" s="20">
        <v>30</v>
      </c>
      <c r="E72" s="18"/>
    </row>
    <row r="73" spans="1:5" s="13" customFormat="1" ht="18" customHeight="1">
      <c r="A73" s="11"/>
      <c r="B73" s="28" t="s">
        <v>191</v>
      </c>
      <c r="C73" s="12"/>
      <c r="D73" s="23"/>
      <c r="E73" s="24"/>
    </row>
    <row r="74" spans="1:5" s="13" customFormat="1" ht="18" customHeight="1">
      <c r="A74" s="17">
        <v>66</v>
      </c>
      <c r="B74" s="22" t="s">
        <v>192</v>
      </c>
      <c r="C74" s="19" t="s">
        <v>110</v>
      </c>
      <c r="D74" s="32">
        <v>20</v>
      </c>
      <c r="E74" s="22" t="s">
        <v>193</v>
      </c>
    </row>
    <row r="75" spans="1:5" s="13" customFormat="1" ht="18" customHeight="1">
      <c r="A75" s="17">
        <v>67</v>
      </c>
      <c r="B75" s="22" t="s">
        <v>194</v>
      </c>
      <c r="C75" s="19" t="s">
        <v>110</v>
      </c>
      <c r="D75" s="32">
        <v>20</v>
      </c>
      <c r="E75" s="18" t="s">
        <v>195</v>
      </c>
    </row>
    <row r="76" spans="1:5" ht="18" customHeight="1">
      <c r="A76" s="17">
        <v>68</v>
      </c>
      <c r="B76" s="18" t="s">
        <v>196</v>
      </c>
      <c r="C76" s="19" t="s">
        <v>110</v>
      </c>
      <c r="D76" s="20">
        <v>23</v>
      </c>
      <c r="E76" s="18" t="s">
        <v>197</v>
      </c>
    </row>
    <row r="77" spans="1:5" ht="18" customHeight="1">
      <c r="A77" s="17">
        <v>69</v>
      </c>
      <c r="B77" s="18" t="s">
        <v>198</v>
      </c>
      <c r="C77" s="19" t="s">
        <v>110</v>
      </c>
      <c r="D77" s="20">
        <v>35</v>
      </c>
      <c r="E77" s="18" t="s">
        <v>197</v>
      </c>
    </row>
    <row r="78" spans="1:5" ht="18" customHeight="1">
      <c r="A78" s="17">
        <v>70</v>
      </c>
      <c r="B78" s="18" t="s">
        <v>199</v>
      </c>
      <c r="C78" s="19" t="s">
        <v>110</v>
      </c>
      <c r="D78" s="20">
        <v>32</v>
      </c>
      <c r="E78" s="18" t="s">
        <v>195</v>
      </c>
    </row>
    <row r="79" spans="1:5" ht="18" customHeight="1">
      <c r="A79" s="17">
        <v>71</v>
      </c>
      <c r="B79" s="18" t="s">
        <v>200</v>
      </c>
      <c r="C79" s="19" t="s">
        <v>110</v>
      </c>
      <c r="D79" s="20">
        <v>42</v>
      </c>
      <c r="E79" s="18" t="s">
        <v>195</v>
      </c>
    </row>
    <row r="80" spans="1:5" ht="18" customHeight="1">
      <c r="A80" s="17">
        <v>72</v>
      </c>
      <c r="B80" s="18" t="s">
        <v>201</v>
      </c>
      <c r="C80" s="19" t="s">
        <v>110</v>
      </c>
      <c r="D80" s="20">
        <v>7</v>
      </c>
      <c r="E80" s="18"/>
    </row>
    <row r="81" spans="1:5" ht="18" customHeight="1">
      <c r="A81" s="17">
        <v>73</v>
      </c>
      <c r="B81" s="18" t="s">
        <v>202</v>
      </c>
      <c r="C81" s="19" t="s">
        <v>110</v>
      </c>
      <c r="D81" s="20">
        <v>27</v>
      </c>
      <c r="E81" s="18" t="s">
        <v>195</v>
      </c>
    </row>
    <row r="82" spans="1:5" ht="18" customHeight="1">
      <c r="A82" s="17">
        <v>74</v>
      </c>
      <c r="B82" s="22" t="s">
        <v>203</v>
      </c>
      <c r="C82" s="19" t="s">
        <v>110</v>
      </c>
      <c r="D82" s="32">
        <v>30</v>
      </c>
      <c r="E82" s="18"/>
    </row>
    <row r="83" spans="1:5" ht="18" customHeight="1">
      <c r="A83" s="17">
        <v>75</v>
      </c>
      <c r="B83" s="18" t="s">
        <v>204</v>
      </c>
      <c r="C83" s="19" t="s">
        <v>205</v>
      </c>
      <c r="D83" s="20">
        <v>35</v>
      </c>
      <c r="E83" s="18" t="s">
        <v>206</v>
      </c>
    </row>
    <row r="84" spans="1:5" ht="18" customHeight="1">
      <c r="A84" s="17">
        <v>76</v>
      </c>
      <c r="B84" s="18" t="s">
        <v>207</v>
      </c>
      <c r="C84" s="19" t="s">
        <v>119</v>
      </c>
      <c r="D84" s="20">
        <v>40</v>
      </c>
      <c r="E84" s="18" t="s">
        <v>208</v>
      </c>
    </row>
    <row r="85" spans="1:5" ht="18" customHeight="1">
      <c r="A85" s="17">
        <v>77</v>
      </c>
      <c r="B85" s="18" t="s">
        <v>209</v>
      </c>
      <c r="C85" s="19" t="s">
        <v>210</v>
      </c>
      <c r="D85" s="20">
        <v>140</v>
      </c>
      <c r="E85" s="18"/>
    </row>
    <row r="86" spans="1:5" ht="18" customHeight="1">
      <c r="A86" s="17">
        <v>78</v>
      </c>
      <c r="B86" s="18" t="s">
        <v>211</v>
      </c>
      <c r="C86" s="19" t="s">
        <v>110</v>
      </c>
      <c r="D86" s="20">
        <v>8</v>
      </c>
      <c r="E86" s="18"/>
    </row>
    <row r="87" spans="1:5" s="13" customFormat="1" ht="18" customHeight="1">
      <c r="A87" s="11"/>
      <c r="B87" s="14" t="s">
        <v>212</v>
      </c>
      <c r="C87" s="12"/>
      <c r="D87" s="23"/>
      <c r="E87" s="24"/>
    </row>
    <row r="88" spans="1:5" ht="18" customHeight="1">
      <c r="A88" s="17">
        <v>79</v>
      </c>
      <c r="B88" s="18" t="s">
        <v>213</v>
      </c>
      <c r="C88" s="19" t="s">
        <v>96</v>
      </c>
      <c r="D88" s="21">
        <v>50</v>
      </c>
      <c r="E88" s="18"/>
    </row>
    <row r="89" spans="1:5" ht="18" customHeight="1">
      <c r="A89" s="17">
        <v>80</v>
      </c>
      <c r="B89" s="18" t="s">
        <v>214</v>
      </c>
      <c r="C89" s="19" t="s">
        <v>215</v>
      </c>
      <c r="D89" s="21">
        <v>88</v>
      </c>
      <c r="E89" s="18" t="s">
        <v>216</v>
      </c>
    </row>
    <row r="90" spans="1:5" ht="18" customHeight="1">
      <c r="A90" s="17">
        <v>81</v>
      </c>
      <c r="B90" s="18" t="s">
        <v>217</v>
      </c>
      <c r="C90" s="19" t="s">
        <v>215</v>
      </c>
      <c r="D90" s="21">
        <v>100</v>
      </c>
      <c r="E90" s="18" t="s">
        <v>216</v>
      </c>
    </row>
    <row r="91" spans="1:5" ht="18" customHeight="1">
      <c r="A91" s="17">
        <v>82</v>
      </c>
      <c r="B91" s="18" t="s">
        <v>218</v>
      </c>
      <c r="C91" s="19" t="s">
        <v>215</v>
      </c>
      <c r="D91" s="21">
        <v>150</v>
      </c>
      <c r="E91" s="18" t="s">
        <v>216</v>
      </c>
    </row>
    <row r="92" spans="1:5" ht="18" customHeight="1">
      <c r="A92" s="17">
        <v>83</v>
      </c>
      <c r="B92" s="18" t="s">
        <v>219</v>
      </c>
      <c r="C92" s="19" t="s">
        <v>215</v>
      </c>
      <c r="D92" s="21">
        <v>180</v>
      </c>
      <c r="E92" s="18" t="s">
        <v>216</v>
      </c>
    </row>
    <row r="93" spans="1:5" ht="18" customHeight="1">
      <c r="A93" s="17">
        <v>84</v>
      </c>
      <c r="B93" s="18" t="s">
        <v>220</v>
      </c>
      <c r="C93" s="19" t="s">
        <v>215</v>
      </c>
      <c r="D93" s="21">
        <v>60</v>
      </c>
      <c r="E93" s="22" t="s">
        <v>221</v>
      </c>
    </row>
    <row r="94" spans="1:5" ht="18" customHeight="1">
      <c r="A94" s="17">
        <v>85</v>
      </c>
      <c r="B94" s="18" t="s">
        <v>222</v>
      </c>
      <c r="C94" s="19" t="s">
        <v>215</v>
      </c>
      <c r="D94" s="21">
        <v>40</v>
      </c>
      <c r="E94" s="22"/>
    </row>
    <row r="95" spans="1:5" ht="18" customHeight="1">
      <c r="A95" s="17">
        <v>86</v>
      </c>
      <c r="B95" s="22" t="s">
        <v>223</v>
      </c>
      <c r="C95" s="17" t="s">
        <v>215</v>
      </c>
      <c r="D95" s="32">
        <v>50</v>
      </c>
      <c r="E95" s="22"/>
    </row>
    <row r="96" spans="1:5" s="13" customFormat="1" ht="18" customHeight="1">
      <c r="A96" s="11"/>
      <c r="B96" s="28" t="s">
        <v>224</v>
      </c>
      <c r="C96" s="12"/>
      <c r="D96" s="23"/>
      <c r="E96" s="24"/>
    </row>
    <row r="97" spans="1:5" ht="18" customHeight="1">
      <c r="A97" s="17">
        <v>87</v>
      </c>
      <c r="B97" s="22" t="s">
        <v>225</v>
      </c>
      <c r="C97" s="17" t="s">
        <v>96</v>
      </c>
      <c r="D97" s="25">
        <v>40</v>
      </c>
      <c r="E97" s="10"/>
    </row>
    <row r="98" spans="1:5" ht="18" customHeight="1">
      <c r="A98" s="17">
        <v>88</v>
      </c>
      <c r="B98" s="18" t="s">
        <v>226</v>
      </c>
      <c r="C98" s="19" t="s">
        <v>119</v>
      </c>
      <c r="D98" s="21">
        <v>10</v>
      </c>
      <c r="E98" s="18"/>
    </row>
    <row r="99" spans="1:5" ht="18" customHeight="1">
      <c r="A99" s="17">
        <v>89</v>
      </c>
      <c r="B99" s="18" t="s">
        <v>227</v>
      </c>
      <c r="C99" s="19" t="s">
        <v>119</v>
      </c>
      <c r="D99" s="21">
        <v>15</v>
      </c>
      <c r="E99" s="18"/>
    </row>
    <row r="100" spans="1:5" ht="18" customHeight="1">
      <c r="A100" s="17">
        <v>90</v>
      </c>
      <c r="B100" s="18" t="s">
        <v>228</v>
      </c>
      <c r="C100" s="19" t="s">
        <v>119</v>
      </c>
      <c r="D100" s="21">
        <v>2</v>
      </c>
      <c r="E100" s="18" t="s">
        <v>229</v>
      </c>
    </row>
    <row r="101" spans="1:5" ht="18" customHeight="1">
      <c r="A101" s="17">
        <v>91</v>
      </c>
      <c r="B101" s="18" t="s">
        <v>230</v>
      </c>
      <c r="C101" s="19" t="s">
        <v>119</v>
      </c>
      <c r="D101" s="20">
        <v>3</v>
      </c>
      <c r="E101" s="18" t="s">
        <v>229</v>
      </c>
    </row>
    <row r="102" spans="1:5" ht="18" customHeight="1">
      <c r="A102" s="17">
        <v>92</v>
      </c>
      <c r="B102" s="18" t="s">
        <v>231</v>
      </c>
      <c r="C102" s="19" t="s">
        <v>119</v>
      </c>
      <c r="D102" s="20">
        <v>8</v>
      </c>
      <c r="E102" s="18" t="s">
        <v>232</v>
      </c>
    </row>
    <row r="103" spans="1:5" ht="18" customHeight="1">
      <c r="A103" s="17">
        <v>93</v>
      </c>
      <c r="B103" s="22" t="s">
        <v>233</v>
      </c>
      <c r="C103" s="19" t="s">
        <v>119</v>
      </c>
      <c r="D103" s="32">
        <v>20</v>
      </c>
      <c r="E103" s="22"/>
    </row>
    <row r="104" spans="1:5" ht="18" customHeight="1">
      <c r="A104" s="17">
        <v>94</v>
      </c>
      <c r="B104" s="22" t="s">
        <v>234</v>
      </c>
      <c r="C104" s="19" t="s">
        <v>119</v>
      </c>
      <c r="D104" s="32">
        <v>25</v>
      </c>
      <c r="E104" s="22"/>
    </row>
    <row r="105" spans="1:5" ht="18" customHeight="1">
      <c r="A105" s="17">
        <v>95</v>
      </c>
      <c r="B105" s="18" t="s">
        <v>235</v>
      </c>
      <c r="C105" s="19" t="s">
        <v>119</v>
      </c>
      <c r="D105" s="20">
        <v>1</v>
      </c>
      <c r="E105" s="18"/>
    </row>
    <row r="106" spans="1:5" ht="18" customHeight="1">
      <c r="A106" s="17">
        <v>96</v>
      </c>
      <c r="B106" s="18" t="s">
        <v>236</v>
      </c>
      <c r="C106" s="19" t="s">
        <v>119</v>
      </c>
      <c r="D106" s="20">
        <v>2</v>
      </c>
      <c r="E106" s="18"/>
    </row>
    <row r="107" spans="1:5" ht="18" customHeight="1">
      <c r="A107" s="17">
        <v>97</v>
      </c>
      <c r="B107" s="18" t="s">
        <v>237</v>
      </c>
      <c r="C107" s="19" t="s">
        <v>119</v>
      </c>
      <c r="D107" s="20">
        <v>1</v>
      </c>
      <c r="E107" s="18"/>
    </row>
    <row r="108" spans="1:5" ht="18" customHeight="1">
      <c r="A108" s="17">
        <v>98</v>
      </c>
      <c r="B108" s="18" t="s">
        <v>238</v>
      </c>
      <c r="C108" s="19" t="s">
        <v>119</v>
      </c>
      <c r="D108" s="20">
        <v>10</v>
      </c>
      <c r="E108" s="18" t="s">
        <v>232</v>
      </c>
    </row>
    <row r="109" spans="1:5" ht="18" customHeight="1">
      <c r="A109" s="17">
        <v>99</v>
      </c>
      <c r="B109" s="18" t="s">
        <v>239</v>
      </c>
      <c r="C109" s="19" t="s">
        <v>119</v>
      </c>
      <c r="D109" s="21">
        <v>20</v>
      </c>
      <c r="E109" s="22" t="s">
        <v>240</v>
      </c>
    </row>
    <row r="110" spans="1:5" ht="18" customHeight="1">
      <c r="A110" s="17">
        <v>100</v>
      </c>
      <c r="B110" s="18" t="s">
        <v>239</v>
      </c>
      <c r="C110" s="19" t="s">
        <v>119</v>
      </c>
      <c r="D110" s="32">
        <v>25</v>
      </c>
      <c r="E110" s="33" t="s">
        <v>241</v>
      </c>
    </row>
    <row r="111" spans="1:5" ht="18" customHeight="1">
      <c r="A111" s="17">
        <v>101</v>
      </c>
      <c r="B111" s="18" t="s">
        <v>242</v>
      </c>
      <c r="C111" s="19" t="s">
        <v>119</v>
      </c>
      <c r="D111" s="21">
        <v>15</v>
      </c>
      <c r="E111" s="18" t="s">
        <v>243</v>
      </c>
    </row>
    <row r="112" spans="1:5" ht="18" customHeight="1">
      <c r="A112" s="17">
        <v>102</v>
      </c>
      <c r="B112" s="18" t="s">
        <v>242</v>
      </c>
      <c r="C112" s="19" t="s">
        <v>110</v>
      </c>
      <c r="D112" s="21">
        <v>35</v>
      </c>
      <c r="E112" s="18" t="s">
        <v>244</v>
      </c>
    </row>
    <row r="113" spans="1:5" ht="18" customHeight="1">
      <c r="A113" s="17">
        <v>103</v>
      </c>
      <c r="B113" s="18" t="s">
        <v>245</v>
      </c>
      <c r="C113" s="19" t="s">
        <v>119</v>
      </c>
      <c r="D113" s="21">
        <v>12</v>
      </c>
      <c r="E113" s="18"/>
    </row>
    <row r="114" spans="1:5" ht="18" customHeight="1">
      <c r="A114" s="17">
        <v>104</v>
      </c>
      <c r="B114" s="18" t="s">
        <v>246</v>
      </c>
      <c r="C114" s="19" t="s">
        <v>119</v>
      </c>
      <c r="D114" s="21">
        <v>2</v>
      </c>
      <c r="E114" s="18" t="s">
        <v>247</v>
      </c>
    </row>
    <row r="115" spans="1:5" ht="18" customHeight="1">
      <c r="A115" s="17">
        <v>105</v>
      </c>
      <c r="B115" s="18" t="s">
        <v>248</v>
      </c>
      <c r="C115" s="19" t="s">
        <v>119</v>
      </c>
      <c r="D115" s="21">
        <v>6</v>
      </c>
      <c r="E115" s="18" t="s">
        <v>232</v>
      </c>
    </row>
    <row r="116" spans="1:5" ht="18" customHeight="1">
      <c r="A116" s="17">
        <v>106</v>
      </c>
      <c r="B116" s="22" t="s">
        <v>249</v>
      </c>
      <c r="C116" s="17" t="s">
        <v>131</v>
      </c>
      <c r="D116" s="34">
        <v>10</v>
      </c>
      <c r="E116" s="18"/>
    </row>
    <row r="117" spans="1:5" ht="18" customHeight="1">
      <c r="A117" s="17">
        <v>107</v>
      </c>
      <c r="B117" s="22" t="s">
        <v>250</v>
      </c>
      <c r="C117" s="17" t="s">
        <v>131</v>
      </c>
      <c r="D117" s="34">
        <v>12</v>
      </c>
      <c r="E117" s="18"/>
    </row>
    <row r="118" spans="1:5" s="13" customFormat="1" ht="18" customHeight="1">
      <c r="A118" s="11"/>
      <c r="B118" s="14" t="s">
        <v>251</v>
      </c>
      <c r="C118" s="12"/>
      <c r="D118" s="23"/>
      <c r="E118" s="24"/>
    </row>
    <row r="119" spans="1:5" ht="18" customHeight="1">
      <c r="A119" s="17">
        <v>108</v>
      </c>
      <c r="B119" s="18" t="s">
        <v>252</v>
      </c>
      <c r="C119" s="19" t="s">
        <v>119</v>
      </c>
      <c r="D119" s="20">
        <v>60</v>
      </c>
      <c r="E119" s="18" t="s">
        <v>253</v>
      </c>
    </row>
    <row r="120" spans="1:5" ht="18" customHeight="1">
      <c r="A120" s="17">
        <v>109</v>
      </c>
      <c r="B120" s="18" t="s">
        <v>254</v>
      </c>
      <c r="C120" s="19" t="s">
        <v>119</v>
      </c>
      <c r="D120" s="20">
        <v>70</v>
      </c>
      <c r="E120" s="18" t="s">
        <v>255</v>
      </c>
    </row>
    <row r="121" spans="1:5" ht="18" customHeight="1">
      <c r="A121" s="17">
        <v>110</v>
      </c>
      <c r="B121" s="22" t="s">
        <v>256</v>
      </c>
      <c r="C121" s="17" t="s">
        <v>122</v>
      </c>
      <c r="D121" s="32">
        <v>30</v>
      </c>
      <c r="E121" s="18"/>
    </row>
    <row r="122" spans="1:5" ht="18" customHeight="1">
      <c r="A122" s="17">
        <v>111</v>
      </c>
      <c r="B122" s="22" t="s">
        <v>257</v>
      </c>
      <c r="C122" s="17" t="s">
        <v>215</v>
      </c>
      <c r="D122" s="32">
        <v>10</v>
      </c>
      <c r="E122" s="18"/>
    </row>
    <row r="123" spans="1:5" ht="18" customHeight="1">
      <c r="A123" s="17">
        <v>112</v>
      </c>
      <c r="B123" s="22" t="s">
        <v>258</v>
      </c>
      <c r="C123" s="17" t="s">
        <v>215</v>
      </c>
      <c r="D123" s="32">
        <v>45</v>
      </c>
      <c r="E123" s="18"/>
    </row>
    <row r="124" spans="1:5" ht="18" customHeight="1">
      <c r="A124" s="17">
        <v>113</v>
      </c>
      <c r="B124" s="18" t="s">
        <v>259</v>
      </c>
      <c r="C124" s="19" t="s">
        <v>110</v>
      </c>
      <c r="D124" s="20">
        <v>130</v>
      </c>
      <c r="E124" s="22" t="s">
        <v>260</v>
      </c>
    </row>
    <row r="125" spans="1:5" ht="18" customHeight="1">
      <c r="A125" s="17">
        <v>114</v>
      </c>
      <c r="B125" s="18" t="s">
        <v>261</v>
      </c>
      <c r="C125" s="19" t="s">
        <v>110</v>
      </c>
      <c r="D125" s="20">
        <v>90</v>
      </c>
      <c r="E125" s="22" t="s">
        <v>260</v>
      </c>
    </row>
    <row r="126" spans="1:5" s="13" customFormat="1" ht="18" customHeight="1">
      <c r="A126" s="11"/>
      <c r="B126" s="14" t="s">
        <v>262</v>
      </c>
      <c r="C126" s="12"/>
      <c r="D126" s="23"/>
      <c r="E126" s="24"/>
    </row>
    <row r="127" spans="1:5" s="13" customFormat="1" ht="18" customHeight="1">
      <c r="A127" s="17">
        <v>115</v>
      </c>
      <c r="B127" s="35" t="s">
        <v>263</v>
      </c>
      <c r="C127" s="19" t="s">
        <v>110</v>
      </c>
      <c r="D127" s="32">
        <v>8</v>
      </c>
      <c r="E127" s="18" t="s">
        <v>264</v>
      </c>
    </row>
    <row r="128" spans="1:5" ht="18" customHeight="1">
      <c r="A128" s="17">
        <v>116</v>
      </c>
      <c r="B128" s="18" t="s">
        <v>265</v>
      </c>
      <c r="C128" s="19" t="s">
        <v>110</v>
      </c>
      <c r="D128" s="20">
        <v>10</v>
      </c>
      <c r="E128" s="18" t="s">
        <v>266</v>
      </c>
    </row>
    <row r="129" spans="1:5" s="13" customFormat="1" ht="18" customHeight="1">
      <c r="A129" s="17">
        <v>117</v>
      </c>
      <c r="B129" s="35" t="s">
        <v>267</v>
      </c>
      <c r="C129" s="19" t="s">
        <v>110</v>
      </c>
      <c r="D129" s="32">
        <v>6</v>
      </c>
      <c r="E129" s="24"/>
    </row>
    <row r="130" spans="1:5" ht="18" customHeight="1">
      <c r="A130" s="17">
        <v>118</v>
      </c>
      <c r="B130" s="18" t="s">
        <v>268</v>
      </c>
      <c r="C130" s="19" t="s">
        <v>110</v>
      </c>
      <c r="D130" s="20">
        <v>17</v>
      </c>
      <c r="E130" s="18"/>
    </row>
    <row r="131" spans="1:5" ht="18" customHeight="1">
      <c r="A131" s="17">
        <v>119</v>
      </c>
      <c r="B131" s="18" t="s">
        <v>269</v>
      </c>
      <c r="C131" s="19" t="s">
        <v>110</v>
      </c>
      <c r="D131" s="20">
        <v>19</v>
      </c>
      <c r="E131" s="18"/>
    </row>
    <row r="132" spans="1:5" ht="18" customHeight="1">
      <c r="A132" s="17">
        <v>120</v>
      </c>
      <c r="B132" s="18" t="s">
        <v>270</v>
      </c>
      <c r="C132" s="19" t="s">
        <v>110</v>
      </c>
      <c r="D132" s="20">
        <v>18</v>
      </c>
      <c r="E132" s="18"/>
    </row>
    <row r="133" spans="1:5" ht="18" customHeight="1">
      <c r="A133" s="17">
        <v>121</v>
      </c>
      <c r="B133" s="18" t="s">
        <v>271</v>
      </c>
      <c r="C133" s="19" t="s">
        <v>110</v>
      </c>
      <c r="D133" s="20">
        <v>21</v>
      </c>
      <c r="E133" s="18"/>
    </row>
    <row r="134" spans="1:5" ht="18" customHeight="1">
      <c r="A134" s="17">
        <v>122</v>
      </c>
      <c r="B134" s="18" t="s">
        <v>272</v>
      </c>
      <c r="C134" s="19" t="s">
        <v>110</v>
      </c>
      <c r="D134" s="20">
        <v>30</v>
      </c>
      <c r="E134" s="18" t="s">
        <v>273</v>
      </c>
    </row>
    <row r="135" spans="1:5" ht="18" customHeight="1">
      <c r="A135" s="17">
        <v>123</v>
      </c>
      <c r="B135" s="18" t="s">
        <v>274</v>
      </c>
      <c r="C135" s="19" t="s">
        <v>110</v>
      </c>
      <c r="D135" s="20">
        <v>35</v>
      </c>
      <c r="E135" s="18" t="s">
        <v>273</v>
      </c>
    </row>
    <row r="136" spans="1:5" ht="17">
      <c r="A136" s="17">
        <v>124</v>
      </c>
      <c r="B136" s="18" t="s">
        <v>275</v>
      </c>
      <c r="C136" s="19" t="s">
        <v>110</v>
      </c>
      <c r="D136" s="20">
        <v>40</v>
      </c>
      <c r="E136" s="18" t="s">
        <v>276</v>
      </c>
    </row>
    <row r="137" spans="1:5" s="13" customFormat="1" ht="18" customHeight="1">
      <c r="A137" s="17">
        <v>125</v>
      </c>
      <c r="B137" s="35" t="s">
        <v>277</v>
      </c>
      <c r="C137" s="19" t="s">
        <v>110</v>
      </c>
      <c r="D137" s="32">
        <v>5</v>
      </c>
      <c r="E137" s="24"/>
    </row>
    <row r="138" spans="1:5" s="13" customFormat="1" ht="18" customHeight="1">
      <c r="A138" s="17">
        <v>126</v>
      </c>
      <c r="B138" s="22" t="s">
        <v>278</v>
      </c>
      <c r="C138" s="19" t="s">
        <v>110</v>
      </c>
      <c r="D138" s="32">
        <v>5</v>
      </c>
      <c r="E138" s="24"/>
    </row>
    <row r="139" spans="1:5" s="13" customFormat="1" ht="18" customHeight="1">
      <c r="A139" s="17">
        <v>127</v>
      </c>
      <c r="B139" s="22" t="s">
        <v>279</v>
      </c>
      <c r="C139" s="19" t="s">
        <v>110</v>
      </c>
      <c r="D139" s="32">
        <v>5</v>
      </c>
      <c r="E139" s="24"/>
    </row>
    <row r="140" spans="1:5" ht="18" customHeight="1">
      <c r="A140" s="17">
        <v>128</v>
      </c>
      <c r="B140" s="18" t="s">
        <v>280</v>
      </c>
      <c r="C140" s="19" t="s">
        <v>110</v>
      </c>
      <c r="D140" s="20">
        <v>17</v>
      </c>
      <c r="E140" s="18" t="s">
        <v>281</v>
      </c>
    </row>
    <row r="141" spans="1:5" ht="18" customHeight="1">
      <c r="A141" s="17">
        <v>129</v>
      </c>
      <c r="B141" s="18" t="s">
        <v>282</v>
      </c>
      <c r="C141" s="19" t="s">
        <v>110</v>
      </c>
      <c r="D141" s="20">
        <v>4</v>
      </c>
      <c r="E141" s="18"/>
    </row>
    <row r="142" spans="1:5" s="13" customFormat="1" ht="18" customHeight="1">
      <c r="A142" s="17">
        <v>130</v>
      </c>
      <c r="B142" s="22" t="s">
        <v>283</v>
      </c>
      <c r="C142" s="19" t="s">
        <v>110</v>
      </c>
      <c r="D142" s="32">
        <v>25</v>
      </c>
      <c r="E142" s="24"/>
    </row>
    <row r="143" spans="1:5" s="13" customFormat="1" ht="18" customHeight="1">
      <c r="A143" s="11"/>
      <c r="B143" s="14" t="s">
        <v>284</v>
      </c>
      <c r="C143" s="12"/>
      <c r="D143" s="23"/>
      <c r="E143" s="24"/>
    </row>
    <row r="144" spans="1:5" ht="18" customHeight="1">
      <c r="A144" s="17">
        <v>131</v>
      </c>
      <c r="B144" s="18" t="s">
        <v>285</v>
      </c>
      <c r="C144" s="19" t="s">
        <v>119</v>
      </c>
      <c r="D144" s="20">
        <v>7</v>
      </c>
      <c r="E144" s="18" t="s">
        <v>286</v>
      </c>
    </row>
    <row r="145" spans="1:5" ht="18" customHeight="1">
      <c r="A145" s="17">
        <v>132</v>
      </c>
      <c r="B145" s="18" t="s">
        <v>287</v>
      </c>
      <c r="C145" s="19" t="s">
        <v>119</v>
      </c>
      <c r="D145" s="20">
        <v>14</v>
      </c>
      <c r="E145" s="18" t="s">
        <v>286</v>
      </c>
    </row>
    <row r="146" spans="1:5" ht="18" customHeight="1">
      <c r="A146" s="17">
        <v>133</v>
      </c>
      <c r="B146" s="18" t="s">
        <v>288</v>
      </c>
      <c r="C146" s="19" t="s">
        <v>119</v>
      </c>
      <c r="D146" s="20">
        <v>5</v>
      </c>
      <c r="E146" s="18"/>
    </row>
    <row r="147" spans="1:5" ht="18" customHeight="1">
      <c r="A147" s="17">
        <v>134</v>
      </c>
      <c r="B147" s="18" t="s">
        <v>289</v>
      </c>
      <c r="C147" s="19" t="s">
        <v>119</v>
      </c>
      <c r="D147" s="20">
        <v>3</v>
      </c>
      <c r="E147" s="18"/>
    </row>
    <row r="148" spans="1:5" ht="18" customHeight="1">
      <c r="A148" s="17">
        <v>135</v>
      </c>
      <c r="B148" s="18" t="s">
        <v>290</v>
      </c>
      <c r="C148" s="19" t="s">
        <v>122</v>
      </c>
      <c r="D148" s="20">
        <v>5</v>
      </c>
      <c r="E148" s="18"/>
    </row>
    <row r="149" spans="1:5" ht="18" customHeight="1">
      <c r="A149" s="17">
        <v>136</v>
      </c>
      <c r="B149" s="18" t="s">
        <v>291</v>
      </c>
      <c r="C149" s="19" t="s">
        <v>122</v>
      </c>
      <c r="D149" s="20">
        <v>15</v>
      </c>
      <c r="E149" s="18"/>
    </row>
    <row r="150" spans="1:5" s="13" customFormat="1" ht="18" customHeight="1">
      <c r="A150" s="17">
        <v>137</v>
      </c>
      <c r="B150" s="22" t="s">
        <v>292</v>
      </c>
      <c r="C150" s="17" t="s">
        <v>119</v>
      </c>
      <c r="D150" s="32">
        <v>1</v>
      </c>
      <c r="E150" s="22" t="s">
        <v>293</v>
      </c>
    </row>
    <row r="151" spans="1:5" ht="18" customHeight="1">
      <c r="A151" s="17">
        <v>138</v>
      </c>
      <c r="B151" s="18" t="s">
        <v>294</v>
      </c>
      <c r="C151" s="19" t="s">
        <v>122</v>
      </c>
      <c r="D151" s="20">
        <v>10</v>
      </c>
      <c r="E151" s="18"/>
    </row>
    <row r="152" spans="1:5" ht="18" customHeight="1">
      <c r="A152" s="17">
        <v>139</v>
      </c>
      <c r="B152" s="18" t="s">
        <v>295</v>
      </c>
      <c r="C152" s="19" t="s">
        <v>122</v>
      </c>
      <c r="D152" s="20">
        <v>10</v>
      </c>
      <c r="E152" s="18"/>
    </row>
    <row r="153" spans="1:5" ht="18" customHeight="1">
      <c r="A153" s="17">
        <v>140</v>
      </c>
      <c r="B153" s="18" t="s">
        <v>296</v>
      </c>
      <c r="C153" s="19" t="s">
        <v>122</v>
      </c>
      <c r="D153" s="20">
        <v>10</v>
      </c>
      <c r="E153" s="18"/>
    </row>
    <row r="154" spans="1:5" ht="18" customHeight="1">
      <c r="A154" s="17">
        <v>141</v>
      </c>
      <c r="B154" s="18" t="s">
        <v>297</v>
      </c>
      <c r="C154" s="19" t="s">
        <v>122</v>
      </c>
      <c r="D154" s="20">
        <v>5</v>
      </c>
      <c r="E154" s="18"/>
    </row>
    <row r="155" spans="1:5" ht="18" customHeight="1">
      <c r="A155" s="17">
        <v>142</v>
      </c>
      <c r="B155" s="22" t="s">
        <v>298</v>
      </c>
      <c r="C155" s="17" t="s">
        <v>122</v>
      </c>
      <c r="D155" s="32">
        <v>70</v>
      </c>
      <c r="E155" s="22" t="s">
        <v>299</v>
      </c>
    </row>
    <row r="156" spans="1:5" s="13" customFormat="1" ht="18" customHeight="1">
      <c r="A156" s="17">
        <v>143</v>
      </c>
      <c r="B156" s="22" t="s">
        <v>300</v>
      </c>
      <c r="C156" s="17" t="s">
        <v>122</v>
      </c>
      <c r="D156" s="32">
        <v>10</v>
      </c>
      <c r="E156" s="36"/>
    </row>
    <row r="157" spans="1:5" ht="18" customHeight="1">
      <c r="A157" s="17">
        <v>144</v>
      </c>
      <c r="B157" s="18" t="s">
        <v>301</v>
      </c>
      <c r="C157" s="19" t="s">
        <v>122</v>
      </c>
      <c r="D157" s="20">
        <v>80</v>
      </c>
      <c r="E157" s="18"/>
    </row>
    <row r="158" spans="1:5" s="13" customFormat="1" ht="30">
      <c r="A158" s="17">
        <v>145</v>
      </c>
      <c r="B158" s="22" t="s">
        <v>302</v>
      </c>
      <c r="C158" s="19" t="s">
        <v>119</v>
      </c>
      <c r="D158" s="32">
        <v>15</v>
      </c>
      <c r="E158" s="18" t="s">
        <v>303</v>
      </c>
    </row>
    <row r="159" spans="1:5" s="13" customFormat="1" ht="18" customHeight="1">
      <c r="A159" s="17">
        <v>146</v>
      </c>
      <c r="B159" s="22" t="s">
        <v>304</v>
      </c>
      <c r="C159" s="17" t="s">
        <v>131</v>
      </c>
      <c r="D159" s="32">
        <v>15</v>
      </c>
      <c r="E159" s="24"/>
    </row>
    <row r="160" spans="1:5" ht="18" customHeight="1">
      <c r="A160" s="17">
        <v>147</v>
      </c>
      <c r="B160" s="22" t="s">
        <v>305</v>
      </c>
      <c r="C160" s="19" t="s">
        <v>119</v>
      </c>
      <c r="D160" s="37">
        <v>8</v>
      </c>
      <c r="E160" s="18"/>
    </row>
    <row r="161" spans="1:5" ht="18" customHeight="1">
      <c r="A161" s="17">
        <v>148</v>
      </c>
      <c r="B161" s="18" t="s">
        <v>306</v>
      </c>
      <c r="C161" s="19" t="s">
        <v>119</v>
      </c>
      <c r="D161" s="20">
        <v>2</v>
      </c>
      <c r="E161" s="18"/>
    </row>
    <row r="162" spans="1:5" ht="18" customHeight="1">
      <c r="A162" s="17">
        <v>149</v>
      </c>
      <c r="B162" s="18" t="s">
        <v>307</v>
      </c>
      <c r="C162" s="19" t="s">
        <v>122</v>
      </c>
      <c r="D162" s="20">
        <v>5</v>
      </c>
      <c r="E162" s="18"/>
    </row>
    <row r="163" spans="1:5" ht="18" customHeight="1">
      <c r="A163" s="17">
        <v>150</v>
      </c>
      <c r="B163" s="18" t="s">
        <v>308</v>
      </c>
      <c r="C163" s="19" t="s">
        <v>122</v>
      </c>
      <c r="D163" s="20">
        <v>5</v>
      </c>
      <c r="E163" s="18"/>
    </row>
    <row r="164" spans="1:5" ht="18" customHeight="1">
      <c r="A164" s="17">
        <v>151</v>
      </c>
      <c r="B164" s="18" t="s">
        <v>309</v>
      </c>
      <c r="C164" s="19" t="s">
        <v>122</v>
      </c>
      <c r="D164" s="21">
        <v>120</v>
      </c>
      <c r="E164" s="38" t="s">
        <v>310</v>
      </c>
    </row>
    <row r="165" spans="1:5" ht="18" customHeight="1">
      <c r="A165" s="17">
        <v>152</v>
      </c>
      <c r="B165" s="18" t="s">
        <v>311</v>
      </c>
      <c r="C165" s="19" t="s">
        <v>122</v>
      </c>
      <c r="D165" s="21">
        <v>50</v>
      </c>
      <c r="E165" s="38" t="s">
        <v>299</v>
      </c>
    </row>
    <row r="166" spans="1:5" s="13" customFormat="1" ht="18" customHeight="1">
      <c r="A166" s="17">
        <v>153</v>
      </c>
      <c r="B166" s="22" t="s">
        <v>312</v>
      </c>
      <c r="C166" s="17" t="s">
        <v>122</v>
      </c>
      <c r="D166" s="32">
        <v>90</v>
      </c>
      <c r="E166" s="38" t="s">
        <v>313</v>
      </c>
    </row>
    <row r="167" spans="1:5" ht="18" customHeight="1">
      <c r="A167" s="17">
        <v>154</v>
      </c>
      <c r="B167" s="18" t="s">
        <v>314</v>
      </c>
      <c r="C167" s="19" t="s">
        <v>315</v>
      </c>
      <c r="D167" s="21">
        <v>25</v>
      </c>
      <c r="E167" s="38" t="s">
        <v>316</v>
      </c>
    </row>
    <row r="168" spans="1:5" ht="18" customHeight="1">
      <c r="A168" s="17">
        <v>155</v>
      </c>
      <c r="B168" s="18" t="s">
        <v>317</v>
      </c>
      <c r="C168" s="19" t="s">
        <v>122</v>
      </c>
      <c r="D168" s="21">
        <v>50</v>
      </c>
      <c r="E168" s="38" t="s">
        <v>313</v>
      </c>
    </row>
    <row r="169" spans="1:5" ht="18" customHeight="1">
      <c r="A169" s="17">
        <v>156</v>
      </c>
      <c r="B169" s="18" t="s">
        <v>318</v>
      </c>
      <c r="C169" s="19" t="s">
        <v>122</v>
      </c>
      <c r="D169" s="21">
        <v>50</v>
      </c>
      <c r="E169" s="38" t="s">
        <v>319</v>
      </c>
    </row>
    <row r="170" spans="1:5" s="13" customFormat="1" ht="18" customHeight="1">
      <c r="A170" s="17">
        <v>157</v>
      </c>
      <c r="B170" s="22" t="s">
        <v>320</v>
      </c>
      <c r="C170" s="19" t="s">
        <v>122</v>
      </c>
      <c r="D170" s="32">
        <v>20</v>
      </c>
      <c r="E170" s="38" t="s">
        <v>321</v>
      </c>
    </row>
    <row r="171" spans="1:5" ht="18" customHeight="1">
      <c r="A171" s="17">
        <v>158</v>
      </c>
      <c r="B171" s="18" t="s">
        <v>322</v>
      </c>
      <c r="C171" s="19" t="s">
        <v>122</v>
      </c>
      <c r="D171" s="21">
        <v>15</v>
      </c>
      <c r="E171" s="38" t="s">
        <v>323</v>
      </c>
    </row>
    <row r="172" spans="1:5" ht="18" customHeight="1">
      <c r="A172" s="17">
        <v>159</v>
      </c>
      <c r="B172" s="18" t="s">
        <v>324</v>
      </c>
      <c r="C172" s="19" t="s">
        <v>122</v>
      </c>
      <c r="D172" s="21">
        <v>10</v>
      </c>
      <c r="E172" s="38" t="s">
        <v>323</v>
      </c>
    </row>
    <row r="173" spans="1:5" ht="18" customHeight="1">
      <c r="A173" s="17">
        <v>160</v>
      </c>
      <c r="B173" s="18" t="s">
        <v>325</v>
      </c>
      <c r="C173" s="19" t="s">
        <v>122</v>
      </c>
      <c r="D173" s="21">
        <v>5</v>
      </c>
      <c r="E173" s="22"/>
    </row>
    <row r="174" spans="1:5" ht="18" customHeight="1">
      <c r="A174" s="17">
        <v>161</v>
      </c>
      <c r="B174" s="22" t="s">
        <v>326</v>
      </c>
      <c r="C174" s="17" t="s">
        <v>131</v>
      </c>
      <c r="D174" s="32">
        <v>50</v>
      </c>
      <c r="E174" s="22" t="s">
        <v>327</v>
      </c>
    </row>
    <row r="175" spans="1:5" ht="18" customHeight="1">
      <c r="A175" s="17">
        <v>162</v>
      </c>
      <c r="B175" s="18" t="s">
        <v>328</v>
      </c>
      <c r="C175" s="19" t="s">
        <v>122</v>
      </c>
      <c r="D175" s="21">
        <v>30</v>
      </c>
      <c r="E175" s="18" t="s">
        <v>329</v>
      </c>
    </row>
    <row r="176" spans="1:5" ht="18" customHeight="1">
      <c r="A176" s="17">
        <v>163</v>
      </c>
      <c r="B176" s="18" t="s">
        <v>330</v>
      </c>
      <c r="C176" s="19" t="s">
        <v>122</v>
      </c>
      <c r="D176" s="21">
        <v>20</v>
      </c>
      <c r="E176" s="18" t="s">
        <v>329</v>
      </c>
    </row>
    <row r="177" spans="1:5" ht="18" customHeight="1">
      <c r="A177" s="17">
        <v>164</v>
      </c>
      <c r="B177" s="18" t="s">
        <v>331</v>
      </c>
      <c r="C177" s="19" t="s">
        <v>122</v>
      </c>
      <c r="D177" s="21">
        <v>30</v>
      </c>
      <c r="E177" s="18" t="s">
        <v>329</v>
      </c>
    </row>
    <row r="178" spans="1:5" ht="18" customHeight="1">
      <c r="A178" s="17">
        <v>165</v>
      </c>
      <c r="B178" s="18" t="s">
        <v>332</v>
      </c>
      <c r="C178" s="19" t="s">
        <v>122</v>
      </c>
      <c r="D178" s="21">
        <v>60</v>
      </c>
      <c r="E178" s="18" t="s">
        <v>329</v>
      </c>
    </row>
    <row r="179" spans="1:5" ht="18" customHeight="1">
      <c r="A179" s="17">
        <v>166</v>
      </c>
      <c r="B179" s="22" t="s">
        <v>333</v>
      </c>
      <c r="C179" s="17" t="s">
        <v>122</v>
      </c>
      <c r="D179" s="32">
        <v>35</v>
      </c>
      <c r="E179" s="18"/>
    </row>
    <row r="180" spans="1:5" ht="18" customHeight="1">
      <c r="A180" s="17">
        <v>167</v>
      </c>
      <c r="B180" s="22" t="s">
        <v>334</v>
      </c>
      <c r="C180" s="17" t="s">
        <v>122</v>
      </c>
      <c r="D180" s="32">
        <v>35</v>
      </c>
      <c r="E180" s="18"/>
    </row>
    <row r="181" spans="1:5" ht="18" customHeight="1">
      <c r="A181" s="121" t="s">
        <v>335</v>
      </c>
      <c r="B181" s="121"/>
      <c r="C181" s="121"/>
      <c r="D181" s="121"/>
      <c r="E181" s="121"/>
    </row>
    <row r="182" spans="1:5" ht="18" customHeight="1">
      <c r="A182" s="17">
        <v>168</v>
      </c>
      <c r="B182" s="22" t="s">
        <v>336</v>
      </c>
      <c r="C182" s="17" t="s">
        <v>110</v>
      </c>
      <c r="D182" s="32">
        <v>30</v>
      </c>
      <c r="E182" s="22" t="s">
        <v>337</v>
      </c>
    </row>
    <row r="183" spans="1:5" ht="18" customHeight="1">
      <c r="A183" s="17">
        <v>169</v>
      </c>
      <c r="B183" s="22" t="s">
        <v>338</v>
      </c>
      <c r="C183" s="17"/>
      <c r="D183" s="39"/>
      <c r="E183" s="22" t="s">
        <v>339</v>
      </c>
    </row>
    <row r="184" spans="1:5" ht="18" customHeight="1">
      <c r="A184" s="17">
        <v>170</v>
      </c>
      <c r="B184" s="22" t="s">
        <v>340</v>
      </c>
      <c r="C184" s="17"/>
      <c r="D184" s="39"/>
      <c r="E184" s="22" t="s">
        <v>339</v>
      </c>
    </row>
    <row r="185" spans="1:5" ht="18" customHeight="1">
      <c r="A185" s="122" t="s">
        <v>341</v>
      </c>
      <c r="B185" s="123"/>
      <c r="C185" s="123"/>
      <c r="D185" s="123"/>
      <c r="E185" s="123"/>
    </row>
    <row r="186" spans="1:5" ht="18" customHeight="1">
      <c r="A186" s="17" t="s">
        <v>342</v>
      </c>
      <c r="B186" s="22" t="s">
        <v>343</v>
      </c>
      <c r="C186" s="118"/>
      <c r="D186" s="118"/>
      <c r="E186" s="118"/>
    </row>
    <row r="187" spans="1:5" ht="18" customHeight="1">
      <c r="A187" s="17" t="s">
        <v>344</v>
      </c>
      <c r="B187" s="22" t="s">
        <v>345</v>
      </c>
      <c r="C187" s="118"/>
      <c r="D187" s="118"/>
      <c r="E187" s="118"/>
    </row>
    <row r="188" spans="1:5" ht="18" customHeight="1">
      <c r="A188" s="17" t="s">
        <v>346</v>
      </c>
      <c r="B188" s="22" t="s">
        <v>347</v>
      </c>
      <c r="C188" s="118"/>
      <c r="D188" s="118"/>
      <c r="E188" s="118"/>
    </row>
    <row r="189" spans="1:5" ht="18" customHeight="1">
      <c r="A189" s="17" t="s">
        <v>348</v>
      </c>
      <c r="B189" s="22" t="s">
        <v>349</v>
      </c>
      <c r="C189" s="118"/>
      <c r="D189" s="118"/>
      <c r="E189" s="118"/>
    </row>
    <row r="190" spans="1:5" ht="18" customHeight="1">
      <c r="A190" s="17" t="s">
        <v>350</v>
      </c>
      <c r="B190" s="22" t="s">
        <v>70</v>
      </c>
      <c r="C190" s="118"/>
      <c r="D190" s="118"/>
      <c r="E190" s="118"/>
    </row>
    <row r="191" spans="1:5" ht="18" customHeight="1">
      <c r="A191" s="17" t="s">
        <v>351</v>
      </c>
      <c r="B191" s="22" t="s">
        <v>352</v>
      </c>
      <c r="C191" s="118"/>
      <c r="D191" s="118"/>
      <c r="E191" s="118"/>
    </row>
    <row r="192" spans="1:5" ht="18" customHeight="1">
      <c r="A192" s="17" t="s">
        <v>353</v>
      </c>
      <c r="B192" s="22" t="s">
        <v>354</v>
      </c>
      <c r="C192" s="118" t="s">
        <v>355</v>
      </c>
      <c r="D192" s="118"/>
      <c r="E192" s="118"/>
    </row>
    <row r="193" spans="1:5" ht="18" customHeight="1">
      <c r="A193" s="17" t="s">
        <v>356</v>
      </c>
      <c r="B193" s="22" t="s">
        <v>357</v>
      </c>
      <c r="C193" s="118"/>
      <c r="D193" s="118"/>
      <c r="E193" s="118"/>
    </row>
    <row r="194" spans="1:5" ht="18" customHeight="1">
      <c r="A194" s="17" t="s">
        <v>358</v>
      </c>
      <c r="B194" s="22" t="s">
        <v>359</v>
      </c>
      <c r="C194" s="118"/>
      <c r="D194" s="118"/>
      <c r="E194" s="118"/>
    </row>
    <row r="195" spans="1:5" ht="18" customHeight="1">
      <c r="A195" s="17" t="s">
        <v>360</v>
      </c>
      <c r="B195" s="22" t="s">
        <v>74</v>
      </c>
      <c r="C195" s="118" t="s">
        <v>361</v>
      </c>
      <c r="D195" s="118"/>
      <c r="E195" s="118"/>
    </row>
    <row r="196" spans="1:5" ht="18" customHeight="1">
      <c r="A196" s="17" t="s">
        <v>362</v>
      </c>
      <c r="B196" s="22" t="s">
        <v>363</v>
      </c>
      <c r="C196" s="118" t="s">
        <v>364</v>
      </c>
      <c r="D196" s="118"/>
      <c r="E196" s="118"/>
    </row>
    <row r="197" spans="1:5" ht="18" customHeight="1">
      <c r="A197" s="17" t="s">
        <v>365</v>
      </c>
      <c r="B197" s="22" t="s">
        <v>366</v>
      </c>
      <c r="C197" s="118" t="s">
        <v>367</v>
      </c>
      <c r="D197" s="118"/>
      <c r="E197" s="118"/>
    </row>
    <row r="198" spans="1:5" ht="15" customHeight="1">
      <c r="A198" s="40"/>
      <c r="B198" s="41"/>
      <c r="C198" s="40"/>
      <c r="D198" s="42"/>
      <c r="E198" s="41"/>
    </row>
    <row r="199" spans="1:5" ht="15" customHeight="1">
      <c r="A199" s="40"/>
      <c r="B199" s="43"/>
      <c r="C199" s="40"/>
      <c r="D199" s="42"/>
      <c r="E199" s="41"/>
    </row>
    <row r="200" spans="1:5" ht="15" customHeight="1">
      <c r="A200" s="124" t="s">
        <v>368</v>
      </c>
      <c r="B200" s="125" t="s">
        <v>369</v>
      </c>
      <c r="C200" s="125"/>
      <c r="D200" s="125"/>
      <c r="E200" s="125"/>
    </row>
    <row r="201" spans="1:5" ht="15" customHeight="1">
      <c r="A201" s="124"/>
      <c r="B201" s="125"/>
      <c r="C201" s="125"/>
      <c r="D201" s="125"/>
      <c r="E201" s="125"/>
    </row>
    <row r="202" spans="1:5" ht="15" customHeight="1">
      <c r="A202" s="44"/>
      <c r="B202" s="44"/>
      <c r="C202" s="44"/>
      <c r="D202" s="45"/>
      <c r="E202" s="44"/>
    </row>
    <row r="203" spans="1:5" ht="15" customHeight="1">
      <c r="A203" s="46"/>
      <c r="B203" s="44"/>
      <c r="C203" s="46"/>
      <c r="D203" s="47"/>
      <c r="E203" s="44"/>
    </row>
    <row r="204" spans="1:5" ht="15" customHeight="1">
      <c r="A204" s="46"/>
      <c r="B204" s="44"/>
      <c r="C204" s="46"/>
      <c r="D204" s="47"/>
      <c r="E204" s="44"/>
    </row>
    <row r="205" spans="1:5" ht="15" customHeight="1">
      <c r="A205" s="46"/>
      <c r="B205" s="44"/>
      <c r="C205" s="46"/>
      <c r="D205" s="47"/>
      <c r="E205" s="44"/>
    </row>
    <row r="206" spans="1:5" ht="15" customHeight="1">
      <c r="A206" s="46"/>
      <c r="B206" s="44"/>
      <c r="C206" s="46"/>
      <c r="D206" s="47"/>
      <c r="E206" s="44"/>
    </row>
    <row r="207" spans="1:5" ht="15" customHeight="1">
      <c r="A207" s="46"/>
      <c r="B207" s="44"/>
      <c r="C207" s="46"/>
      <c r="D207" s="47"/>
      <c r="E207" s="44"/>
    </row>
    <row r="208" spans="1:5" ht="15" customHeight="1">
      <c r="A208" s="46"/>
      <c r="B208" s="44"/>
      <c r="C208" s="46"/>
      <c r="D208" s="47"/>
      <c r="E208" s="44"/>
    </row>
    <row r="209" spans="1:5" ht="15" customHeight="1">
      <c r="A209" s="46"/>
      <c r="B209" s="44"/>
      <c r="C209" s="46"/>
      <c r="D209" s="47"/>
      <c r="E209" s="44"/>
    </row>
    <row r="210" spans="1:5" ht="15" customHeight="1">
      <c r="A210" s="46"/>
      <c r="B210" s="44"/>
      <c r="C210" s="46"/>
      <c r="D210" s="47"/>
      <c r="E210" s="44"/>
    </row>
    <row r="211" spans="1:5" ht="15" customHeight="1">
      <c r="A211" s="46"/>
      <c r="B211" s="44"/>
      <c r="C211" s="46"/>
      <c r="D211" s="47"/>
      <c r="E211" s="44"/>
    </row>
    <row r="212" spans="1:5" ht="15" customHeight="1">
      <c r="A212" s="46"/>
      <c r="B212" s="44"/>
      <c r="C212" s="46"/>
      <c r="D212" s="47"/>
      <c r="E212" s="44"/>
    </row>
    <row r="213" spans="1:5" ht="15" customHeight="1">
      <c r="A213" s="46"/>
      <c r="B213" s="44"/>
      <c r="C213" s="46"/>
      <c r="D213" s="47"/>
      <c r="E213" s="44"/>
    </row>
    <row r="214" spans="1:5" ht="15" customHeight="1">
      <c r="A214" s="46"/>
      <c r="B214" s="44"/>
      <c r="C214" s="46"/>
      <c r="D214" s="47"/>
      <c r="E214" s="44"/>
    </row>
    <row r="215" spans="1:5" ht="15" customHeight="1">
      <c r="A215" s="46"/>
      <c r="B215" s="44"/>
      <c r="C215" s="46"/>
      <c r="D215" s="47"/>
      <c r="E215" s="44"/>
    </row>
    <row r="216" spans="1:5" ht="15" customHeight="1">
      <c r="A216" s="46"/>
      <c r="B216" s="44"/>
      <c r="C216" s="46"/>
      <c r="D216" s="47"/>
      <c r="E216" s="44"/>
    </row>
    <row r="217" spans="1:5" ht="15" customHeight="1">
      <c r="A217" s="46"/>
      <c r="B217" s="44"/>
      <c r="C217" s="46"/>
      <c r="D217" s="47"/>
      <c r="E217" s="44"/>
    </row>
    <row r="218" spans="1:5" ht="15" customHeight="1">
      <c r="A218" s="46"/>
      <c r="B218" s="44"/>
      <c r="C218" s="46"/>
      <c r="D218" s="47"/>
      <c r="E218" s="44"/>
    </row>
    <row r="219" spans="1:5" ht="15" customHeight="1">
      <c r="A219" s="46"/>
      <c r="B219" s="44"/>
      <c r="C219" s="46"/>
      <c r="D219" s="47"/>
      <c r="E219" s="44"/>
    </row>
    <row r="220" spans="1:5" ht="15" customHeight="1">
      <c r="A220" s="46"/>
      <c r="B220" s="44"/>
      <c r="C220" s="46"/>
      <c r="D220" s="47"/>
      <c r="E220" s="44"/>
    </row>
    <row r="221" spans="1:5" ht="15" customHeight="1">
      <c r="A221" s="46"/>
      <c r="B221" s="44"/>
      <c r="C221" s="46"/>
      <c r="D221" s="47"/>
      <c r="E221" s="44"/>
    </row>
    <row r="222" spans="1:5" ht="15" customHeight="1">
      <c r="A222" s="46"/>
      <c r="B222" s="44"/>
      <c r="C222" s="46"/>
      <c r="D222" s="47"/>
      <c r="E222" s="44"/>
    </row>
    <row r="223" spans="1:5" ht="15" customHeight="1">
      <c r="A223" s="46"/>
      <c r="B223" s="44"/>
      <c r="C223" s="46"/>
      <c r="D223" s="47"/>
      <c r="E223" s="44"/>
    </row>
    <row r="224" spans="1:5" ht="15" customHeight="1">
      <c r="A224" s="46"/>
      <c r="B224" s="44"/>
      <c r="C224" s="46"/>
      <c r="D224" s="47"/>
      <c r="E224" s="44"/>
    </row>
    <row r="225" spans="1:5" ht="15" customHeight="1">
      <c r="A225" s="46"/>
      <c r="B225" s="44"/>
      <c r="C225" s="46"/>
      <c r="D225" s="47"/>
      <c r="E225" s="44"/>
    </row>
    <row r="226" spans="1:5" ht="15" customHeight="1">
      <c r="A226" s="46"/>
      <c r="B226" s="44"/>
      <c r="C226" s="46"/>
      <c r="D226" s="47"/>
      <c r="E226" s="44"/>
    </row>
    <row r="227" spans="1:5" ht="15" customHeight="1">
      <c r="A227" s="46"/>
      <c r="B227" s="44"/>
      <c r="C227" s="46"/>
      <c r="D227" s="47"/>
      <c r="E227" s="44"/>
    </row>
    <row r="228" spans="1:5" ht="15" customHeight="1">
      <c r="A228" s="46"/>
      <c r="B228" s="44"/>
      <c r="C228" s="46"/>
      <c r="D228" s="47"/>
      <c r="E228" s="44"/>
    </row>
    <row r="229" spans="1:5" ht="15" customHeight="1">
      <c r="A229" s="46"/>
      <c r="B229" s="44"/>
      <c r="C229" s="46"/>
      <c r="D229" s="47"/>
      <c r="E229" s="44"/>
    </row>
    <row r="230" spans="1:5" ht="15" customHeight="1">
      <c r="A230" s="46"/>
      <c r="B230" s="44"/>
      <c r="C230" s="46"/>
      <c r="D230" s="47"/>
      <c r="E230" s="44"/>
    </row>
    <row r="231" spans="1:5" ht="15" customHeight="1">
      <c r="A231" s="46"/>
      <c r="B231" s="44"/>
      <c r="C231" s="46"/>
      <c r="D231" s="47"/>
      <c r="E231" s="44"/>
    </row>
    <row r="232" spans="1:5" ht="15" customHeight="1">
      <c r="A232" s="46"/>
      <c r="B232" s="44"/>
      <c r="C232" s="46"/>
      <c r="D232" s="47"/>
      <c r="E232" s="44"/>
    </row>
    <row r="233" spans="1:5" ht="15" customHeight="1">
      <c r="A233" s="46"/>
      <c r="B233" s="44"/>
      <c r="C233" s="46"/>
      <c r="D233" s="47"/>
      <c r="E233" s="44"/>
    </row>
    <row r="234" spans="1:5" ht="15" customHeight="1">
      <c r="A234" s="46"/>
      <c r="B234" s="44"/>
      <c r="C234" s="46"/>
      <c r="D234" s="47"/>
      <c r="E234" s="44"/>
    </row>
    <row r="235" spans="1:5" ht="15" customHeight="1">
      <c r="A235" s="46"/>
      <c r="B235" s="44"/>
      <c r="C235" s="46"/>
      <c r="D235" s="47"/>
      <c r="E235" s="44"/>
    </row>
    <row r="236" spans="1:5" ht="15" customHeight="1">
      <c r="A236" s="46"/>
      <c r="B236" s="44"/>
      <c r="C236" s="46"/>
      <c r="D236" s="47"/>
      <c r="E236" s="44"/>
    </row>
    <row r="237" spans="1:5" ht="15" customHeight="1">
      <c r="A237" s="46"/>
      <c r="B237" s="44"/>
      <c r="C237" s="46"/>
      <c r="D237" s="47"/>
      <c r="E237" s="44"/>
    </row>
    <row r="238" spans="1:5" ht="15" customHeight="1">
      <c r="A238" s="46"/>
      <c r="B238" s="44"/>
      <c r="C238" s="46"/>
      <c r="D238" s="47"/>
      <c r="E238" s="44"/>
    </row>
    <row r="239" spans="1:5" ht="15" customHeight="1">
      <c r="A239" s="46"/>
      <c r="B239" s="44"/>
      <c r="C239" s="46"/>
      <c r="D239" s="47"/>
      <c r="E239" s="44"/>
    </row>
    <row r="240" spans="1:5" ht="15" customHeight="1">
      <c r="A240" s="46"/>
      <c r="B240" s="44"/>
      <c r="C240" s="46"/>
      <c r="D240" s="47"/>
      <c r="E240" s="44"/>
    </row>
    <row r="241" spans="1:5" ht="15" customHeight="1">
      <c r="A241" s="46"/>
      <c r="B241" s="44"/>
      <c r="C241" s="46"/>
      <c r="D241" s="47"/>
      <c r="E241" s="44"/>
    </row>
    <row r="242" spans="1:5" ht="15" customHeight="1">
      <c r="A242" s="46"/>
      <c r="B242" s="44"/>
      <c r="C242" s="46"/>
      <c r="D242" s="47"/>
      <c r="E242" s="44"/>
    </row>
    <row r="243" spans="1:5" ht="15" customHeight="1">
      <c r="A243" s="46"/>
      <c r="B243" s="44"/>
      <c r="C243" s="46"/>
      <c r="D243" s="47"/>
      <c r="E243" s="44"/>
    </row>
    <row r="244" spans="1:5" ht="15" customHeight="1">
      <c r="A244" s="46"/>
      <c r="B244" s="44"/>
      <c r="C244" s="46"/>
      <c r="D244" s="47"/>
      <c r="E244" s="44"/>
    </row>
    <row r="245" spans="1:5" ht="15" customHeight="1">
      <c r="A245" s="46"/>
      <c r="B245" s="44"/>
      <c r="C245" s="46"/>
      <c r="D245" s="47"/>
      <c r="E245" s="44"/>
    </row>
    <row r="246" spans="1:5" ht="15" customHeight="1">
      <c r="A246" s="46"/>
      <c r="B246" s="44"/>
      <c r="C246" s="46"/>
      <c r="D246" s="47"/>
      <c r="E246" s="44"/>
    </row>
    <row r="247" spans="1:5" ht="15" customHeight="1">
      <c r="A247" s="46"/>
      <c r="B247" s="44"/>
      <c r="C247" s="46"/>
      <c r="D247" s="47"/>
      <c r="E247" s="44"/>
    </row>
    <row r="248" spans="1:5" ht="15" customHeight="1">
      <c r="A248" s="46"/>
      <c r="B248" s="44"/>
      <c r="C248" s="46"/>
      <c r="D248" s="47"/>
      <c r="E248" s="44"/>
    </row>
    <row r="249" spans="1:5" ht="15" customHeight="1">
      <c r="A249" s="46"/>
      <c r="B249" s="44"/>
      <c r="C249" s="46"/>
      <c r="D249" s="47"/>
      <c r="E249" s="44"/>
    </row>
    <row r="250" spans="1:5" ht="15" customHeight="1">
      <c r="A250" s="46"/>
      <c r="B250" s="44"/>
      <c r="C250" s="46"/>
      <c r="D250" s="47"/>
      <c r="E250" s="44"/>
    </row>
    <row r="251" spans="1:5" ht="15" customHeight="1">
      <c r="A251" s="46"/>
      <c r="B251" s="44"/>
      <c r="C251" s="46"/>
      <c r="D251" s="47"/>
      <c r="E251" s="44"/>
    </row>
    <row r="252" spans="1:5" ht="15" customHeight="1">
      <c r="A252" s="46"/>
      <c r="B252" s="44"/>
      <c r="C252" s="46"/>
      <c r="D252" s="47"/>
      <c r="E252" s="44"/>
    </row>
    <row r="253" spans="1:5" ht="15" customHeight="1">
      <c r="A253" s="46"/>
      <c r="B253" s="44"/>
      <c r="C253" s="46"/>
      <c r="D253" s="47"/>
      <c r="E253" s="44"/>
    </row>
    <row r="254" spans="1:5" ht="15" customHeight="1">
      <c r="A254" s="46"/>
      <c r="B254" s="44"/>
      <c r="C254" s="46"/>
      <c r="D254" s="47"/>
      <c r="E254" s="44"/>
    </row>
    <row r="255" spans="1:5" ht="15" customHeight="1">
      <c r="A255" s="46"/>
      <c r="B255" s="44"/>
      <c r="C255" s="46"/>
      <c r="D255" s="47"/>
      <c r="E255" s="44"/>
    </row>
    <row r="256" spans="1:5" ht="15" customHeight="1">
      <c r="A256" s="46"/>
      <c r="B256" s="44"/>
      <c r="C256" s="46"/>
      <c r="D256" s="47"/>
      <c r="E256" s="44"/>
    </row>
    <row r="257" spans="1:5" ht="15" customHeight="1">
      <c r="A257" s="46"/>
      <c r="B257" s="44"/>
      <c r="C257" s="46"/>
      <c r="D257" s="47"/>
      <c r="E257" s="44"/>
    </row>
    <row r="258" spans="1:5" ht="15" customHeight="1">
      <c r="A258" s="46"/>
      <c r="B258" s="44"/>
      <c r="C258" s="46"/>
      <c r="D258" s="47"/>
      <c r="E258" s="44"/>
    </row>
    <row r="259" spans="1:5" ht="15" customHeight="1">
      <c r="A259" s="46"/>
      <c r="B259" s="44"/>
      <c r="C259" s="46"/>
      <c r="D259" s="47"/>
      <c r="E259" s="44"/>
    </row>
    <row r="260" spans="1:5" ht="15" customHeight="1">
      <c r="A260" s="46"/>
      <c r="B260" s="44"/>
      <c r="C260" s="46"/>
      <c r="D260" s="47"/>
      <c r="E260" s="44"/>
    </row>
    <row r="261" spans="1:5" ht="15" customHeight="1">
      <c r="A261" s="46"/>
      <c r="B261" s="44"/>
      <c r="C261" s="46"/>
      <c r="D261" s="47"/>
      <c r="E261" s="44"/>
    </row>
    <row r="262" spans="1:5" ht="15" customHeight="1">
      <c r="A262" s="46"/>
      <c r="B262" s="44"/>
      <c r="C262" s="46"/>
      <c r="D262" s="47"/>
      <c r="E262" s="44"/>
    </row>
    <row r="263" spans="1:5" ht="15" customHeight="1">
      <c r="A263" s="46"/>
      <c r="B263" s="44"/>
      <c r="C263" s="46"/>
      <c r="D263" s="47"/>
      <c r="E263" s="44"/>
    </row>
    <row r="264" spans="1:5" ht="15" customHeight="1">
      <c r="A264" s="46"/>
      <c r="B264" s="44"/>
      <c r="C264" s="46"/>
      <c r="D264" s="47"/>
      <c r="E264" s="44"/>
    </row>
    <row r="265" spans="1:5" ht="15" customHeight="1">
      <c r="A265" s="46"/>
      <c r="B265" s="44"/>
      <c r="C265" s="46"/>
      <c r="D265" s="47"/>
      <c r="E265" s="44"/>
    </row>
    <row r="266" spans="1:5" ht="15" customHeight="1">
      <c r="A266" s="46"/>
      <c r="B266" s="44"/>
      <c r="C266" s="46"/>
      <c r="D266" s="47"/>
      <c r="E266" s="44"/>
    </row>
    <row r="267" spans="1:5" ht="15" customHeight="1">
      <c r="A267" s="46"/>
      <c r="B267" s="44"/>
      <c r="C267" s="46"/>
      <c r="D267" s="47"/>
      <c r="E267" s="44"/>
    </row>
    <row r="268" spans="1:5" ht="15" customHeight="1">
      <c r="A268" s="46"/>
      <c r="B268" s="44"/>
      <c r="C268" s="46"/>
      <c r="D268" s="47"/>
      <c r="E268" s="44"/>
    </row>
    <row r="269" spans="1:5" ht="15" customHeight="1">
      <c r="A269" s="46"/>
      <c r="B269" s="44"/>
      <c r="C269" s="46"/>
      <c r="D269" s="47"/>
      <c r="E269" s="44"/>
    </row>
    <row r="270" spans="1:5" ht="15" customHeight="1">
      <c r="A270" s="46"/>
      <c r="B270" s="44"/>
      <c r="C270" s="46"/>
      <c r="D270" s="47"/>
      <c r="E270" s="44"/>
    </row>
    <row r="271" spans="1:5" ht="15" customHeight="1">
      <c r="A271" s="46"/>
      <c r="B271" s="44"/>
      <c r="C271" s="46"/>
      <c r="D271" s="47"/>
      <c r="E271" s="44"/>
    </row>
    <row r="272" spans="1:5" ht="15" customHeight="1">
      <c r="A272" s="46"/>
      <c r="B272" s="44"/>
      <c r="C272" s="46"/>
      <c r="D272" s="47"/>
      <c r="E272" s="44"/>
    </row>
    <row r="273" spans="1:5" ht="15" customHeight="1">
      <c r="A273" s="46"/>
      <c r="B273" s="44"/>
      <c r="C273" s="46"/>
      <c r="D273" s="47"/>
      <c r="E273" s="44"/>
    </row>
    <row r="274" spans="1:5" ht="15" customHeight="1">
      <c r="A274" s="46"/>
      <c r="B274" s="44"/>
      <c r="C274" s="46"/>
      <c r="D274" s="47"/>
      <c r="E274" s="44"/>
    </row>
    <row r="275" spans="1:5" ht="15" customHeight="1">
      <c r="A275" s="46"/>
      <c r="B275" s="44"/>
      <c r="C275" s="46"/>
      <c r="D275" s="47"/>
      <c r="E275" s="44"/>
    </row>
    <row r="276" spans="1:5" ht="15" customHeight="1">
      <c r="A276" s="46"/>
      <c r="B276" s="44"/>
      <c r="C276" s="46"/>
      <c r="D276" s="47"/>
      <c r="E276" s="44"/>
    </row>
    <row r="277" spans="1:5" ht="15" customHeight="1">
      <c r="A277" s="46"/>
      <c r="B277" s="44"/>
      <c r="C277" s="46"/>
      <c r="D277" s="47"/>
      <c r="E277" s="44"/>
    </row>
    <row r="278" spans="1:5" ht="15" customHeight="1">
      <c r="A278" s="46"/>
      <c r="B278" s="44"/>
      <c r="C278" s="46"/>
      <c r="D278" s="47"/>
      <c r="E278" s="44"/>
    </row>
    <row r="279" spans="1:5" ht="15" customHeight="1">
      <c r="A279" s="46"/>
      <c r="B279" s="44"/>
      <c r="C279" s="46"/>
      <c r="D279" s="47"/>
      <c r="E279" s="44"/>
    </row>
    <row r="280" spans="1:5" ht="15" customHeight="1">
      <c r="A280" s="46"/>
      <c r="B280" s="44"/>
      <c r="C280" s="46"/>
      <c r="D280" s="47"/>
      <c r="E280" s="44"/>
    </row>
    <row r="281" spans="1:5" ht="15" customHeight="1">
      <c r="A281" s="46"/>
      <c r="B281" s="44"/>
      <c r="C281" s="46"/>
      <c r="D281" s="47"/>
      <c r="E281" s="44"/>
    </row>
    <row r="282" spans="1:5" ht="15" customHeight="1">
      <c r="A282" s="46"/>
      <c r="B282" s="44"/>
      <c r="C282" s="46"/>
      <c r="D282" s="47"/>
      <c r="E282" s="44"/>
    </row>
    <row r="283" spans="1:5" ht="15" customHeight="1">
      <c r="A283" s="46"/>
      <c r="B283" s="44"/>
      <c r="C283" s="46"/>
      <c r="D283" s="47"/>
      <c r="E283" s="44"/>
    </row>
    <row r="284" spans="1:5" ht="15" customHeight="1">
      <c r="A284" s="46"/>
      <c r="B284" s="44"/>
      <c r="C284" s="46"/>
      <c r="D284" s="47"/>
      <c r="E284" s="44"/>
    </row>
    <row r="285" spans="1:5" ht="15" customHeight="1">
      <c r="A285" s="46"/>
      <c r="B285" s="44"/>
      <c r="C285" s="46"/>
      <c r="D285" s="47"/>
      <c r="E285" s="44"/>
    </row>
    <row r="286" spans="1:5" ht="15" customHeight="1">
      <c r="A286" s="46"/>
      <c r="B286" s="44"/>
      <c r="C286" s="46"/>
      <c r="D286" s="47"/>
      <c r="E286" s="44"/>
    </row>
    <row r="287" spans="1:5" ht="15" customHeight="1">
      <c r="A287" s="46"/>
      <c r="B287" s="44"/>
      <c r="C287" s="46"/>
      <c r="D287" s="47"/>
      <c r="E287" s="44"/>
    </row>
    <row r="288" spans="1:5" ht="15" customHeight="1">
      <c r="A288" s="46"/>
      <c r="B288" s="44"/>
      <c r="C288" s="46"/>
      <c r="D288" s="47"/>
      <c r="E288" s="44"/>
    </row>
    <row r="289" spans="1:5" ht="15" customHeight="1">
      <c r="A289" s="46"/>
      <c r="B289" s="44"/>
      <c r="C289" s="46"/>
      <c r="D289" s="47"/>
      <c r="E289" s="44"/>
    </row>
    <row r="290" spans="1:5" ht="15" customHeight="1">
      <c r="A290" s="46"/>
      <c r="B290" s="44"/>
      <c r="C290" s="46"/>
      <c r="D290" s="47"/>
      <c r="E290" s="44"/>
    </row>
    <row r="291" spans="1:5" ht="15" customHeight="1">
      <c r="A291" s="46"/>
      <c r="B291" s="44"/>
      <c r="C291" s="46"/>
      <c r="D291" s="47"/>
      <c r="E291" s="44"/>
    </row>
    <row r="292" spans="1:5" ht="15" customHeight="1">
      <c r="A292" s="46"/>
      <c r="B292" s="44"/>
      <c r="C292" s="46"/>
      <c r="D292" s="47"/>
      <c r="E292" s="44"/>
    </row>
    <row r="293" spans="1:5" ht="15" customHeight="1">
      <c r="A293" s="46"/>
      <c r="B293" s="44"/>
      <c r="C293" s="46"/>
      <c r="D293" s="47"/>
      <c r="E293" s="44"/>
    </row>
    <row r="294" spans="1:5" ht="15" customHeight="1">
      <c r="A294" s="46"/>
      <c r="B294" s="44"/>
      <c r="C294" s="46"/>
      <c r="D294" s="47"/>
      <c r="E294" s="44"/>
    </row>
    <row r="295" spans="1:5" ht="15" customHeight="1">
      <c r="A295" s="46"/>
      <c r="B295" s="44"/>
      <c r="C295" s="46"/>
      <c r="D295" s="47"/>
      <c r="E295" s="44"/>
    </row>
    <row r="296" spans="1:5" ht="15" customHeight="1">
      <c r="A296" s="46"/>
      <c r="B296" s="44"/>
      <c r="C296" s="46"/>
      <c r="D296" s="47"/>
      <c r="E296" s="44"/>
    </row>
    <row r="297" spans="1:5" ht="15" customHeight="1">
      <c r="A297" s="46"/>
      <c r="B297" s="44"/>
      <c r="C297" s="46"/>
      <c r="D297" s="47"/>
      <c r="E297" s="44"/>
    </row>
    <row r="298" spans="1:5" ht="15" customHeight="1">
      <c r="A298" s="46"/>
      <c r="B298" s="44"/>
      <c r="C298" s="46"/>
      <c r="D298" s="47"/>
      <c r="E298" s="44"/>
    </row>
    <row r="299" spans="1:5" ht="15" customHeight="1">
      <c r="A299" s="46"/>
      <c r="B299" s="44"/>
      <c r="C299" s="46"/>
      <c r="D299" s="47"/>
      <c r="E299" s="44"/>
    </row>
    <row r="300" spans="1:5" ht="15" customHeight="1">
      <c r="A300" s="46"/>
      <c r="B300" s="44"/>
      <c r="C300" s="46"/>
      <c r="D300" s="47"/>
      <c r="E300" s="44"/>
    </row>
    <row r="301" spans="1:5" ht="15" customHeight="1">
      <c r="A301" s="46"/>
      <c r="B301" s="44"/>
      <c r="C301" s="46"/>
      <c r="D301" s="47"/>
      <c r="E301" s="44"/>
    </row>
    <row r="302" spans="1:5" ht="15" customHeight="1">
      <c r="A302" s="46"/>
      <c r="B302" s="44"/>
      <c r="C302" s="46"/>
      <c r="D302" s="47"/>
      <c r="E302" s="44"/>
    </row>
    <row r="303" spans="1:5" ht="15" customHeight="1">
      <c r="A303" s="46"/>
      <c r="B303" s="44"/>
      <c r="C303" s="46"/>
      <c r="D303" s="47"/>
      <c r="E303" s="44"/>
    </row>
    <row r="304" spans="1:5" ht="15" customHeight="1">
      <c r="A304" s="46"/>
      <c r="B304" s="44"/>
      <c r="C304" s="46"/>
      <c r="D304" s="47"/>
      <c r="E304" s="44"/>
    </row>
    <row r="305" spans="1:5" ht="15" customHeight="1">
      <c r="A305" s="46"/>
      <c r="B305" s="44"/>
      <c r="C305" s="46"/>
      <c r="D305" s="47"/>
      <c r="E305" s="44"/>
    </row>
    <row r="306" spans="1:5" ht="15" customHeight="1">
      <c r="A306" s="46"/>
      <c r="B306" s="44"/>
      <c r="C306" s="46"/>
      <c r="D306" s="47"/>
      <c r="E306" s="44"/>
    </row>
    <row r="307" spans="1:5" ht="15" customHeight="1">
      <c r="A307" s="46"/>
      <c r="B307" s="44"/>
      <c r="C307" s="46"/>
      <c r="D307" s="47"/>
      <c r="E307" s="44"/>
    </row>
    <row r="308" spans="1:5" ht="15" customHeight="1">
      <c r="A308" s="46"/>
      <c r="B308" s="44"/>
      <c r="C308" s="46"/>
      <c r="D308" s="47"/>
      <c r="E308" s="44"/>
    </row>
    <row r="309" spans="1:5" ht="15" customHeight="1">
      <c r="A309" s="46"/>
      <c r="B309" s="44"/>
      <c r="C309" s="46"/>
      <c r="D309" s="47"/>
      <c r="E309" s="44"/>
    </row>
    <row r="310" spans="1:5" ht="15" customHeight="1">
      <c r="A310" s="46"/>
      <c r="B310" s="44"/>
      <c r="C310" s="46"/>
      <c r="D310" s="47"/>
      <c r="E310" s="44"/>
    </row>
    <row r="311" spans="1:5" ht="15" customHeight="1">
      <c r="A311" s="46"/>
      <c r="B311" s="44"/>
      <c r="C311" s="46"/>
      <c r="D311" s="47"/>
      <c r="E311" s="44"/>
    </row>
    <row r="312" spans="1:5" ht="15" customHeight="1">
      <c r="A312" s="46"/>
      <c r="B312" s="44"/>
      <c r="C312" s="46"/>
      <c r="D312" s="47"/>
      <c r="E312" s="44"/>
    </row>
    <row r="313" spans="1:5" ht="15" customHeight="1">
      <c r="A313" s="46"/>
      <c r="B313" s="44"/>
      <c r="C313" s="46"/>
      <c r="D313" s="47"/>
      <c r="E313" s="44"/>
    </row>
    <row r="314" spans="1:5" ht="15" customHeight="1">
      <c r="A314" s="46"/>
      <c r="B314" s="44"/>
      <c r="C314" s="46"/>
      <c r="D314" s="47"/>
      <c r="E314" s="44"/>
    </row>
    <row r="315" spans="1:5" ht="15" customHeight="1">
      <c r="A315" s="46"/>
      <c r="B315" s="44"/>
      <c r="C315" s="46"/>
      <c r="D315" s="47"/>
      <c r="E315" s="44"/>
    </row>
    <row r="316" spans="1:5" ht="15" customHeight="1">
      <c r="A316" s="46"/>
      <c r="B316" s="44"/>
      <c r="C316" s="46"/>
      <c r="D316" s="47"/>
      <c r="E316" s="44"/>
    </row>
    <row r="317" spans="1:5" ht="15" customHeight="1">
      <c r="A317" s="46"/>
      <c r="B317" s="44"/>
      <c r="C317" s="46"/>
      <c r="D317" s="47"/>
      <c r="E317" s="44"/>
    </row>
    <row r="318" spans="1:5" ht="15" customHeight="1">
      <c r="A318" s="46"/>
      <c r="B318" s="44"/>
      <c r="C318" s="46"/>
      <c r="D318" s="47"/>
      <c r="E318" s="44"/>
    </row>
    <row r="319" spans="1:5" ht="15" customHeight="1">
      <c r="A319" s="46"/>
      <c r="B319" s="44"/>
      <c r="C319" s="46"/>
      <c r="D319" s="47"/>
      <c r="E319" s="44"/>
    </row>
    <row r="320" spans="1:5" ht="15" customHeight="1">
      <c r="A320" s="46"/>
      <c r="B320" s="44"/>
      <c r="C320" s="46"/>
      <c r="D320" s="47"/>
      <c r="E320" s="44"/>
    </row>
    <row r="321" spans="1:5" ht="15" customHeight="1">
      <c r="A321" s="46"/>
      <c r="B321" s="44"/>
      <c r="C321" s="46"/>
      <c r="D321" s="47"/>
      <c r="E321" s="44"/>
    </row>
    <row r="322" spans="1:5" ht="15" customHeight="1">
      <c r="A322" s="46"/>
      <c r="B322" s="44"/>
      <c r="C322" s="46"/>
      <c r="D322" s="47"/>
      <c r="E322" s="44"/>
    </row>
    <row r="323" spans="1:5" ht="15" customHeight="1">
      <c r="A323" s="46"/>
      <c r="B323" s="44"/>
      <c r="C323" s="46"/>
      <c r="D323" s="47"/>
      <c r="E323" s="44"/>
    </row>
    <row r="324" spans="1:5" ht="15" customHeight="1">
      <c r="A324" s="46"/>
      <c r="B324" s="44"/>
      <c r="C324" s="46"/>
      <c r="D324" s="47"/>
      <c r="E324" s="44"/>
    </row>
    <row r="325" spans="1:5" ht="15" customHeight="1">
      <c r="A325" s="46"/>
      <c r="B325" s="44"/>
      <c r="C325" s="46"/>
      <c r="D325" s="47"/>
      <c r="E325" s="44"/>
    </row>
    <row r="326" spans="1:5" ht="15" customHeight="1">
      <c r="A326" s="46"/>
      <c r="B326" s="44"/>
      <c r="C326" s="46"/>
      <c r="D326" s="47"/>
      <c r="E326" s="44"/>
    </row>
    <row r="327" spans="1:5" ht="15" customHeight="1">
      <c r="A327" s="46"/>
      <c r="B327" s="44"/>
      <c r="C327" s="46"/>
      <c r="D327" s="47"/>
      <c r="E327" s="44"/>
    </row>
    <row r="328" spans="1:5" ht="15" customHeight="1">
      <c r="A328" s="46"/>
      <c r="B328" s="44"/>
      <c r="C328" s="46"/>
      <c r="D328" s="47"/>
      <c r="E328" s="44"/>
    </row>
    <row r="329" spans="1:5" ht="15" customHeight="1">
      <c r="A329" s="46"/>
      <c r="B329" s="44"/>
      <c r="C329" s="46"/>
      <c r="D329" s="47"/>
      <c r="E329" s="44"/>
    </row>
    <row r="330" spans="1:5" ht="15" customHeight="1">
      <c r="A330" s="46"/>
      <c r="B330" s="44"/>
      <c r="C330" s="46"/>
      <c r="D330" s="47"/>
      <c r="E330" s="44"/>
    </row>
    <row r="331" spans="1:5" ht="15" customHeight="1">
      <c r="A331" s="46"/>
      <c r="B331" s="44"/>
      <c r="C331" s="46"/>
      <c r="D331" s="47"/>
      <c r="E331" s="44"/>
    </row>
    <row r="332" spans="1:5" ht="15" customHeight="1">
      <c r="A332" s="46"/>
      <c r="B332" s="44"/>
      <c r="C332" s="46"/>
      <c r="D332" s="47"/>
      <c r="E332" s="44"/>
    </row>
    <row r="333" spans="1:5" ht="15" customHeight="1">
      <c r="A333" s="46"/>
      <c r="B333" s="44"/>
      <c r="C333" s="46"/>
      <c r="D333" s="47"/>
      <c r="E333" s="44"/>
    </row>
    <row r="334" spans="1:5" ht="15" customHeight="1">
      <c r="A334" s="46"/>
      <c r="B334" s="44"/>
      <c r="C334" s="46"/>
      <c r="D334" s="47"/>
      <c r="E334" s="44"/>
    </row>
    <row r="335" spans="1:5" ht="15" customHeight="1">
      <c r="A335" s="46"/>
      <c r="B335" s="44"/>
      <c r="C335" s="46"/>
      <c r="D335" s="47"/>
      <c r="E335" s="44"/>
    </row>
    <row r="336" spans="1:5" ht="15" customHeight="1">
      <c r="A336" s="46"/>
      <c r="B336" s="44"/>
      <c r="C336" s="46"/>
      <c r="D336" s="47"/>
      <c r="E336" s="44"/>
    </row>
    <row r="337" spans="1:5" ht="15" customHeight="1">
      <c r="A337" s="46"/>
      <c r="B337" s="44"/>
      <c r="C337" s="46"/>
      <c r="D337" s="47"/>
      <c r="E337" s="44"/>
    </row>
    <row r="338" spans="1:5" ht="15" customHeight="1">
      <c r="A338" s="46"/>
      <c r="B338" s="44"/>
      <c r="C338" s="46"/>
      <c r="D338" s="47"/>
      <c r="E338" s="44"/>
    </row>
    <row r="339" spans="1:5" ht="15" customHeight="1">
      <c r="A339" s="46"/>
      <c r="B339" s="44"/>
      <c r="C339" s="46"/>
      <c r="D339" s="47"/>
      <c r="E339" s="44"/>
    </row>
    <row r="340" spans="1:5" ht="15" customHeight="1">
      <c r="A340" s="46"/>
      <c r="B340" s="44"/>
      <c r="C340" s="46"/>
      <c r="D340" s="47"/>
      <c r="E340" s="44"/>
    </row>
    <row r="341" spans="1:5" ht="15" customHeight="1">
      <c r="A341" s="46"/>
      <c r="B341" s="44"/>
      <c r="C341" s="46"/>
      <c r="D341" s="47"/>
      <c r="E341" s="44"/>
    </row>
    <row r="342" spans="1:5" ht="15" customHeight="1">
      <c r="A342" s="46"/>
      <c r="B342" s="44"/>
      <c r="C342" s="46"/>
      <c r="D342" s="47"/>
      <c r="E342" s="44"/>
    </row>
    <row r="343" spans="1:5" ht="15" customHeight="1">
      <c r="A343" s="46"/>
      <c r="B343" s="44"/>
      <c r="C343" s="46"/>
      <c r="D343" s="47"/>
      <c r="E343" s="44"/>
    </row>
    <row r="344" spans="1:5" ht="15" customHeight="1">
      <c r="A344" s="46"/>
      <c r="B344" s="44"/>
      <c r="C344" s="46"/>
      <c r="D344" s="47"/>
      <c r="E344" s="44"/>
    </row>
    <row r="345" spans="1:5" ht="15" customHeight="1">
      <c r="A345" s="46"/>
      <c r="B345" s="44"/>
      <c r="C345" s="46"/>
      <c r="D345" s="47"/>
      <c r="E345" s="44"/>
    </row>
    <row r="346" spans="1:5" ht="15" customHeight="1">
      <c r="A346" s="46"/>
      <c r="B346" s="44"/>
      <c r="C346" s="46"/>
      <c r="D346" s="47"/>
      <c r="E346" s="44"/>
    </row>
    <row r="347" spans="1:5" ht="15" customHeight="1">
      <c r="A347" s="46"/>
      <c r="B347" s="44"/>
      <c r="C347" s="46"/>
      <c r="D347" s="47"/>
      <c r="E347" s="44"/>
    </row>
    <row r="348" spans="1:5" ht="15" customHeight="1">
      <c r="A348" s="46"/>
      <c r="B348" s="44"/>
      <c r="C348" s="46"/>
      <c r="D348" s="47"/>
      <c r="E348" s="44"/>
    </row>
    <row r="349" spans="1:5" ht="15" customHeight="1">
      <c r="A349" s="46"/>
      <c r="B349" s="44"/>
      <c r="C349" s="46"/>
      <c r="D349" s="47"/>
      <c r="E349" s="44"/>
    </row>
    <row r="350" spans="1:5" ht="15" customHeight="1">
      <c r="A350" s="46"/>
      <c r="B350" s="44"/>
      <c r="C350" s="46"/>
      <c r="D350" s="47"/>
      <c r="E350" s="44"/>
    </row>
    <row r="351" spans="1:5" ht="15" customHeight="1">
      <c r="A351" s="46"/>
      <c r="B351" s="44"/>
      <c r="C351" s="46"/>
      <c r="D351" s="47"/>
      <c r="E351" s="44"/>
    </row>
    <row r="352" spans="1:5" ht="15" customHeight="1">
      <c r="A352" s="46"/>
      <c r="B352" s="44"/>
      <c r="C352" s="46"/>
      <c r="D352" s="47"/>
      <c r="E352" s="44"/>
    </row>
    <row r="353" spans="1:5" ht="15" customHeight="1">
      <c r="A353" s="46"/>
      <c r="B353" s="44"/>
      <c r="C353" s="46"/>
      <c r="D353" s="47"/>
      <c r="E353" s="44"/>
    </row>
    <row r="354" spans="1:5" ht="15" customHeight="1">
      <c r="A354" s="46"/>
      <c r="B354" s="44"/>
      <c r="C354" s="46"/>
      <c r="D354" s="47"/>
      <c r="E354" s="44"/>
    </row>
    <row r="355" spans="1:5" ht="15" customHeight="1">
      <c r="A355" s="46"/>
      <c r="B355" s="44"/>
      <c r="C355" s="46"/>
      <c r="D355" s="47"/>
      <c r="E355" s="44"/>
    </row>
    <row r="356" spans="1:5" ht="15" customHeight="1">
      <c r="A356" s="46"/>
      <c r="B356" s="44"/>
      <c r="C356" s="46"/>
      <c r="D356" s="47"/>
      <c r="E356" s="44"/>
    </row>
    <row r="357" spans="1:5" ht="15" customHeight="1">
      <c r="A357" s="46"/>
      <c r="B357" s="44"/>
      <c r="C357" s="46"/>
      <c r="D357" s="47"/>
      <c r="E357" s="44"/>
    </row>
    <row r="358" spans="1:5" ht="15" customHeight="1">
      <c r="A358" s="46"/>
      <c r="B358" s="44"/>
      <c r="C358" s="46"/>
      <c r="D358" s="47"/>
      <c r="E358" s="44"/>
    </row>
    <row r="359" spans="1:5" ht="15" customHeight="1">
      <c r="A359" s="46"/>
      <c r="B359" s="44"/>
      <c r="C359" s="46"/>
      <c r="D359" s="47"/>
      <c r="E359" s="44"/>
    </row>
    <row r="360" spans="1:5" ht="15" customHeight="1">
      <c r="A360" s="46"/>
      <c r="B360" s="44"/>
      <c r="C360" s="46"/>
      <c r="D360" s="47"/>
      <c r="E360" s="44"/>
    </row>
    <row r="361" spans="1:5" ht="15" customHeight="1">
      <c r="A361" s="46"/>
      <c r="B361" s="44"/>
      <c r="C361" s="46"/>
      <c r="D361" s="47"/>
      <c r="E361" s="44"/>
    </row>
    <row r="362" spans="1:5" ht="15" customHeight="1">
      <c r="A362" s="46"/>
      <c r="B362" s="44"/>
      <c r="C362" s="46"/>
      <c r="D362" s="47"/>
      <c r="E362" s="44"/>
    </row>
    <row r="363" spans="1:5" ht="15" customHeight="1">
      <c r="A363" s="46"/>
      <c r="B363" s="44"/>
      <c r="C363" s="46"/>
      <c r="D363" s="47"/>
      <c r="E363" s="44"/>
    </row>
    <row r="364" spans="1:5" ht="15" customHeight="1">
      <c r="A364" s="46"/>
      <c r="B364" s="44"/>
      <c r="C364" s="46"/>
      <c r="D364" s="47"/>
      <c r="E364" s="44"/>
    </row>
    <row r="365" spans="1:5" ht="15" customHeight="1">
      <c r="A365" s="46"/>
      <c r="B365" s="44"/>
      <c r="C365" s="46"/>
      <c r="D365" s="47"/>
      <c r="E365" s="44"/>
    </row>
    <row r="366" spans="1:5" ht="15" customHeight="1">
      <c r="A366" s="46"/>
      <c r="B366" s="44"/>
      <c r="C366" s="46"/>
      <c r="D366" s="47"/>
      <c r="E366" s="44"/>
    </row>
    <row r="367" spans="1:5" ht="15" customHeight="1">
      <c r="A367" s="46"/>
      <c r="B367" s="44"/>
      <c r="C367" s="46"/>
      <c r="D367" s="47"/>
      <c r="E367" s="44"/>
    </row>
    <row r="368" spans="1:5" ht="15" customHeight="1">
      <c r="A368" s="46"/>
      <c r="B368" s="44"/>
      <c r="C368" s="46"/>
      <c r="D368" s="47"/>
      <c r="E368" s="44"/>
    </row>
    <row r="369" spans="1:5" ht="15" customHeight="1">
      <c r="A369" s="46"/>
      <c r="B369" s="44"/>
      <c r="C369" s="46"/>
      <c r="D369" s="47"/>
      <c r="E369" s="44"/>
    </row>
    <row r="370" spans="1:5" ht="15" customHeight="1">
      <c r="A370" s="46"/>
      <c r="B370" s="44"/>
      <c r="C370" s="46"/>
      <c r="D370" s="47"/>
      <c r="E370" s="44"/>
    </row>
    <row r="371" spans="1:5" ht="15" customHeight="1">
      <c r="A371" s="46"/>
      <c r="B371" s="44"/>
      <c r="C371" s="46"/>
      <c r="D371" s="47"/>
      <c r="E371" s="44"/>
    </row>
    <row r="372" spans="1:5" ht="15" customHeight="1">
      <c r="A372" s="46"/>
      <c r="B372" s="44"/>
      <c r="C372" s="46"/>
      <c r="D372" s="47"/>
      <c r="E372" s="44"/>
    </row>
    <row r="373" spans="1:5" ht="15" customHeight="1">
      <c r="A373" s="46"/>
      <c r="B373" s="44"/>
      <c r="C373" s="46"/>
      <c r="D373" s="47"/>
      <c r="E373" s="44"/>
    </row>
    <row r="374" spans="1:5" ht="15" customHeight="1">
      <c r="A374" s="46"/>
      <c r="B374" s="44"/>
      <c r="C374" s="46"/>
      <c r="D374" s="47"/>
      <c r="E374" s="44"/>
    </row>
    <row r="375" spans="1:5" ht="15" customHeight="1">
      <c r="A375" s="46"/>
      <c r="B375" s="44"/>
      <c r="C375" s="46"/>
      <c r="D375" s="47"/>
      <c r="E375" s="44"/>
    </row>
    <row r="376" spans="1:5" ht="15" customHeight="1">
      <c r="A376" s="46"/>
      <c r="B376" s="44"/>
      <c r="C376" s="46"/>
      <c r="D376" s="47"/>
      <c r="E376" s="44"/>
    </row>
    <row r="377" spans="1:5" ht="15" customHeight="1">
      <c r="A377" s="46"/>
      <c r="B377" s="44"/>
      <c r="C377" s="46"/>
      <c r="D377" s="47"/>
      <c r="E377" s="44"/>
    </row>
    <row r="378" spans="1:5" ht="15" customHeight="1">
      <c r="A378" s="46"/>
      <c r="B378" s="44"/>
      <c r="C378" s="46"/>
      <c r="D378" s="47"/>
      <c r="E378" s="44"/>
    </row>
    <row r="379" spans="1:5" ht="15" customHeight="1">
      <c r="A379" s="46"/>
      <c r="B379" s="44"/>
      <c r="C379" s="46"/>
      <c r="D379" s="47"/>
      <c r="E379" s="44"/>
    </row>
    <row r="380" spans="1:5" ht="15" customHeight="1">
      <c r="A380" s="46"/>
      <c r="B380" s="44"/>
      <c r="C380" s="46"/>
      <c r="D380" s="47"/>
      <c r="E380" s="44"/>
    </row>
    <row r="381" spans="1:5" ht="15" customHeight="1">
      <c r="A381" s="46"/>
      <c r="B381" s="44"/>
      <c r="C381" s="46"/>
      <c r="D381" s="47"/>
      <c r="E381" s="44"/>
    </row>
    <row r="382" spans="1:5" ht="15" customHeight="1">
      <c r="A382" s="46"/>
      <c r="B382" s="44"/>
      <c r="C382" s="46"/>
      <c r="D382" s="47"/>
      <c r="E382" s="44"/>
    </row>
    <row r="383" spans="1:5" ht="15" customHeight="1">
      <c r="A383" s="46"/>
      <c r="B383" s="44"/>
      <c r="C383" s="46"/>
      <c r="D383" s="47"/>
      <c r="E383" s="44"/>
    </row>
    <row r="384" spans="1:5" ht="15" customHeight="1">
      <c r="A384" s="46"/>
      <c r="B384" s="44"/>
      <c r="C384" s="46"/>
      <c r="D384" s="47"/>
      <c r="E384" s="44"/>
    </row>
    <row r="385" spans="1:5" ht="15" customHeight="1">
      <c r="A385" s="46"/>
      <c r="B385" s="44"/>
      <c r="C385" s="46"/>
      <c r="D385" s="47"/>
      <c r="E385" s="44"/>
    </row>
    <row r="386" spans="1:5" ht="15" customHeight="1">
      <c r="A386" s="46"/>
      <c r="B386" s="44"/>
      <c r="C386" s="46"/>
      <c r="D386" s="47"/>
      <c r="E386" s="44"/>
    </row>
    <row r="387" spans="1:5" ht="15" customHeight="1">
      <c r="A387" s="46"/>
      <c r="B387" s="44"/>
      <c r="C387" s="46"/>
      <c r="D387" s="47"/>
      <c r="E387" s="44"/>
    </row>
    <row r="388" spans="1:5" ht="15" customHeight="1">
      <c r="A388" s="46"/>
      <c r="B388" s="44"/>
      <c r="C388" s="46"/>
      <c r="D388" s="47"/>
      <c r="E388" s="44"/>
    </row>
    <row r="389" spans="1:5" ht="15" customHeight="1">
      <c r="A389" s="46"/>
      <c r="B389" s="44"/>
      <c r="C389" s="46"/>
      <c r="D389" s="47"/>
      <c r="E389" s="44"/>
    </row>
    <row r="390" spans="1:5" ht="15" customHeight="1">
      <c r="A390" s="46"/>
      <c r="B390" s="44"/>
      <c r="C390" s="46"/>
      <c r="D390" s="47"/>
      <c r="E390" s="44"/>
    </row>
    <row r="391" spans="1:5" ht="15" customHeight="1">
      <c r="A391" s="46"/>
      <c r="B391" s="44"/>
      <c r="C391" s="46"/>
      <c r="D391" s="47"/>
      <c r="E391" s="44"/>
    </row>
    <row r="392" spans="1:5" ht="15" customHeight="1">
      <c r="A392" s="46"/>
      <c r="B392" s="44"/>
      <c r="C392" s="46"/>
      <c r="D392" s="47"/>
      <c r="E392" s="44"/>
    </row>
    <row r="393" spans="1:5" ht="15" customHeight="1">
      <c r="A393" s="46"/>
      <c r="B393" s="44"/>
      <c r="C393" s="46"/>
      <c r="D393" s="47"/>
      <c r="E393" s="44"/>
    </row>
    <row r="394" spans="1:5" ht="15" customHeight="1">
      <c r="A394" s="46"/>
      <c r="B394" s="44"/>
      <c r="C394" s="46"/>
      <c r="D394" s="47"/>
      <c r="E394" s="44"/>
    </row>
    <row r="395" spans="1:5" ht="15" customHeight="1">
      <c r="A395" s="46"/>
      <c r="B395" s="44"/>
      <c r="C395" s="46"/>
      <c r="D395" s="47"/>
      <c r="E395" s="44"/>
    </row>
    <row r="396" spans="1:5" ht="15" customHeight="1">
      <c r="A396" s="46"/>
      <c r="B396" s="44"/>
      <c r="C396" s="46"/>
      <c r="D396" s="47"/>
      <c r="E396" s="44"/>
    </row>
    <row r="397" spans="1:5" ht="15" customHeight="1">
      <c r="A397" s="46"/>
      <c r="B397" s="44"/>
      <c r="C397" s="46"/>
      <c r="D397" s="47"/>
      <c r="E397" s="44"/>
    </row>
    <row r="398" spans="1:5" ht="15" customHeight="1">
      <c r="A398" s="46"/>
      <c r="B398" s="44"/>
      <c r="C398" s="46"/>
      <c r="D398" s="47"/>
      <c r="E398" s="44"/>
    </row>
    <row r="399" spans="1:5" ht="15" customHeight="1">
      <c r="A399" s="46"/>
      <c r="B399" s="44"/>
      <c r="C399" s="46"/>
      <c r="D399" s="47"/>
      <c r="E399" s="44"/>
    </row>
    <row r="400" spans="1:5" ht="15" customHeight="1">
      <c r="A400" s="46"/>
      <c r="B400" s="44"/>
      <c r="C400" s="46"/>
      <c r="D400" s="47"/>
      <c r="E400" s="44"/>
    </row>
    <row r="401" spans="1:5" ht="15" customHeight="1">
      <c r="A401" s="46"/>
      <c r="B401" s="44"/>
      <c r="C401" s="46"/>
      <c r="D401" s="47"/>
      <c r="E401" s="44"/>
    </row>
    <row r="402" spans="1:5" ht="15" customHeight="1">
      <c r="A402" s="46"/>
      <c r="B402" s="44"/>
      <c r="C402" s="46"/>
      <c r="D402" s="47"/>
      <c r="E402" s="44"/>
    </row>
    <row r="403" spans="1:5" ht="15" customHeight="1">
      <c r="A403" s="46"/>
      <c r="B403" s="44"/>
      <c r="C403" s="46"/>
      <c r="D403" s="47"/>
      <c r="E403" s="44"/>
    </row>
    <row r="404" spans="1:5" ht="15" customHeight="1">
      <c r="A404" s="46"/>
      <c r="B404" s="44"/>
      <c r="C404" s="46"/>
      <c r="D404" s="47"/>
      <c r="E404" s="44"/>
    </row>
    <row r="405" spans="1:5" ht="15" customHeight="1">
      <c r="A405" s="46"/>
      <c r="B405" s="44"/>
      <c r="C405" s="46"/>
      <c r="D405" s="47"/>
      <c r="E405" s="44"/>
    </row>
    <row r="406" spans="1:5" ht="15" customHeight="1">
      <c r="A406" s="46"/>
      <c r="B406" s="44"/>
      <c r="C406" s="46"/>
      <c r="D406" s="47"/>
      <c r="E406" s="44"/>
    </row>
    <row r="407" spans="1:5" ht="15" customHeight="1">
      <c r="A407" s="46"/>
      <c r="B407" s="44"/>
      <c r="C407" s="46"/>
      <c r="D407" s="47"/>
      <c r="E407" s="44"/>
    </row>
    <row r="408" spans="1:5" ht="15" customHeight="1">
      <c r="A408" s="46"/>
      <c r="B408" s="44"/>
      <c r="C408" s="46"/>
      <c r="D408" s="47"/>
      <c r="E408" s="44"/>
    </row>
    <row r="409" spans="1:5" ht="15" customHeight="1">
      <c r="A409" s="46"/>
      <c r="B409" s="44"/>
      <c r="C409" s="46"/>
      <c r="D409" s="47"/>
      <c r="E409" s="44"/>
    </row>
    <row r="410" spans="1:5" ht="15" customHeight="1">
      <c r="A410" s="46"/>
      <c r="B410" s="44"/>
      <c r="C410" s="46"/>
      <c r="D410" s="47"/>
      <c r="E410" s="44"/>
    </row>
    <row r="411" spans="1:5" ht="15" customHeight="1">
      <c r="A411" s="46"/>
      <c r="B411" s="44"/>
      <c r="C411" s="46"/>
      <c r="D411" s="47"/>
      <c r="E411" s="44"/>
    </row>
    <row r="412" spans="1:5" ht="15" customHeight="1">
      <c r="A412" s="46"/>
      <c r="B412" s="44"/>
      <c r="C412" s="46"/>
      <c r="D412" s="47"/>
      <c r="E412" s="44"/>
    </row>
    <row r="413" spans="1:5" ht="15" customHeight="1">
      <c r="A413" s="46"/>
      <c r="B413" s="44"/>
      <c r="C413" s="46"/>
      <c r="D413" s="47"/>
      <c r="E413" s="44"/>
    </row>
    <row r="414" spans="1:5" ht="15" customHeight="1">
      <c r="A414" s="46"/>
      <c r="B414" s="44"/>
      <c r="C414" s="46"/>
      <c r="D414" s="47"/>
      <c r="E414" s="44"/>
    </row>
    <row r="415" spans="1:5" ht="15" customHeight="1">
      <c r="A415" s="46"/>
      <c r="B415" s="44"/>
      <c r="C415" s="46"/>
      <c r="D415" s="47"/>
      <c r="E415" s="44"/>
    </row>
    <row r="416" spans="1:5" ht="15" customHeight="1">
      <c r="A416" s="46"/>
      <c r="B416" s="44"/>
      <c r="C416" s="46"/>
      <c r="D416" s="47"/>
      <c r="E416" s="44"/>
    </row>
    <row r="417" spans="1:5" ht="15" customHeight="1">
      <c r="A417" s="46"/>
      <c r="B417" s="44"/>
      <c r="C417" s="46"/>
      <c r="D417" s="47"/>
      <c r="E417" s="44"/>
    </row>
    <row r="418" spans="1:5" ht="15" customHeight="1">
      <c r="A418" s="46"/>
      <c r="B418" s="44"/>
      <c r="C418" s="46"/>
      <c r="D418" s="47"/>
      <c r="E418" s="44"/>
    </row>
    <row r="419" spans="1:5" ht="15" customHeight="1">
      <c r="A419" s="46"/>
      <c r="B419" s="44"/>
      <c r="C419" s="46"/>
      <c r="D419" s="47"/>
      <c r="E419" s="44"/>
    </row>
    <row r="420" spans="1:5" ht="15" customHeight="1">
      <c r="A420" s="46"/>
      <c r="B420" s="44"/>
      <c r="C420" s="46"/>
      <c r="D420" s="47"/>
      <c r="E420" s="44"/>
    </row>
    <row r="421" spans="1:5" ht="15" customHeight="1">
      <c r="A421" s="46"/>
      <c r="B421" s="44"/>
      <c r="C421" s="46"/>
      <c r="D421" s="47"/>
      <c r="E421" s="44"/>
    </row>
    <row r="422" spans="1:5" ht="15" customHeight="1">
      <c r="A422" s="46"/>
      <c r="B422" s="44"/>
      <c r="C422" s="46"/>
      <c r="D422" s="47"/>
      <c r="E422" s="44"/>
    </row>
    <row r="423" spans="1:5" ht="15" customHeight="1">
      <c r="A423" s="46"/>
      <c r="B423" s="44"/>
      <c r="C423" s="46"/>
      <c r="D423" s="47"/>
      <c r="E423" s="44"/>
    </row>
    <row r="424" spans="1:5" ht="15" customHeight="1">
      <c r="A424" s="46"/>
      <c r="B424" s="44"/>
      <c r="C424" s="46"/>
      <c r="D424" s="47"/>
      <c r="E424" s="44"/>
    </row>
    <row r="425" spans="1:5" ht="15" customHeight="1">
      <c r="A425" s="46"/>
      <c r="B425" s="44"/>
      <c r="C425" s="46"/>
      <c r="D425" s="47"/>
      <c r="E425" s="44"/>
    </row>
    <row r="426" spans="1:5" ht="15" customHeight="1">
      <c r="A426" s="46"/>
      <c r="B426" s="44"/>
      <c r="C426" s="46"/>
      <c r="D426" s="47"/>
      <c r="E426" s="44"/>
    </row>
    <row r="427" spans="1:5" ht="15" customHeight="1">
      <c r="A427" s="46"/>
      <c r="B427" s="44"/>
      <c r="C427" s="46"/>
      <c r="D427" s="47"/>
      <c r="E427" s="44"/>
    </row>
    <row r="428" spans="1:5" ht="15" customHeight="1">
      <c r="A428" s="46"/>
      <c r="B428" s="44"/>
      <c r="C428" s="46"/>
      <c r="D428" s="47"/>
      <c r="E428" s="44"/>
    </row>
    <row r="429" spans="1:5" ht="15" customHeight="1">
      <c r="A429" s="46"/>
      <c r="B429" s="44"/>
      <c r="C429" s="46"/>
      <c r="D429" s="47"/>
      <c r="E429" s="44"/>
    </row>
    <row r="430" spans="1:5" ht="15" customHeight="1">
      <c r="A430" s="46"/>
      <c r="B430" s="44"/>
      <c r="C430" s="46"/>
      <c r="D430" s="47"/>
      <c r="E430" s="44"/>
    </row>
    <row r="431" spans="1:5" ht="15" customHeight="1">
      <c r="A431" s="46"/>
      <c r="B431" s="44"/>
      <c r="C431" s="46"/>
      <c r="D431" s="47"/>
      <c r="E431" s="44"/>
    </row>
    <row r="432" spans="1:5" ht="15" customHeight="1">
      <c r="A432" s="46"/>
      <c r="B432" s="44"/>
      <c r="C432" s="46"/>
      <c r="D432" s="47"/>
      <c r="E432" s="44"/>
    </row>
    <row r="433" spans="1:5" ht="15" customHeight="1">
      <c r="A433" s="46"/>
      <c r="B433" s="44"/>
      <c r="C433" s="46"/>
      <c r="D433" s="47"/>
      <c r="E433" s="44"/>
    </row>
    <row r="434" spans="1:5" ht="15" customHeight="1">
      <c r="A434" s="46"/>
      <c r="B434" s="44"/>
      <c r="C434" s="46"/>
      <c r="D434" s="47"/>
      <c r="E434" s="44"/>
    </row>
    <row r="435" spans="1:5" ht="15" customHeight="1">
      <c r="A435" s="46"/>
      <c r="B435" s="44"/>
      <c r="C435" s="46"/>
      <c r="D435" s="47"/>
      <c r="E435" s="44"/>
    </row>
    <row r="436" spans="1:5" ht="15" customHeight="1">
      <c r="A436" s="46"/>
      <c r="B436" s="44"/>
      <c r="C436" s="46"/>
      <c r="D436" s="47"/>
      <c r="E436" s="44"/>
    </row>
    <row r="437" spans="1:5" ht="15" customHeight="1">
      <c r="A437" s="46"/>
      <c r="B437" s="44"/>
      <c r="C437" s="46"/>
      <c r="D437" s="47"/>
      <c r="E437" s="44"/>
    </row>
    <row r="438" spans="1:5" ht="15" customHeight="1">
      <c r="A438" s="46"/>
      <c r="B438" s="44"/>
      <c r="C438" s="46"/>
      <c r="D438" s="47"/>
      <c r="E438" s="44"/>
    </row>
    <row r="439" spans="1:5" ht="15" customHeight="1">
      <c r="A439" s="46"/>
      <c r="B439" s="44"/>
      <c r="C439" s="46"/>
      <c r="D439" s="47"/>
      <c r="E439" s="44"/>
    </row>
    <row r="440" spans="1:5" ht="15" customHeight="1">
      <c r="A440" s="46"/>
      <c r="B440" s="44"/>
      <c r="C440" s="46"/>
      <c r="D440" s="47"/>
      <c r="E440" s="44"/>
    </row>
    <row r="441" spans="1:5" ht="15" customHeight="1">
      <c r="A441" s="46"/>
      <c r="B441" s="44"/>
      <c r="C441" s="46"/>
      <c r="D441" s="47"/>
      <c r="E441" s="44"/>
    </row>
    <row r="442" spans="1:5" ht="15" customHeight="1">
      <c r="A442" s="46"/>
      <c r="B442" s="44"/>
      <c r="C442" s="46"/>
      <c r="D442" s="47"/>
      <c r="E442" s="44"/>
    </row>
    <row r="443" spans="1:5" ht="15" customHeight="1">
      <c r="A443" s="46"/>
      <c r="B443" s="44"/>
      <c r="C443" s="46"/>
      <c r="D443" s="47"/>
      <c r="E443" s="44"/>
    </row>
    <row r="444" spans="1:5" ht="15" customHeight="1">
      <c r="A444" s="46"/>
      <c r="B444" s="44"/>
      <c r="C444" s="46"/>
      <c r="D444" s="47"/>
      <c r="E444" s="44"/>
    </row>
    <row r="445" spans="1:5" ht="15" customHeight="1">
      <c r="A445" s="46"/>
      <c r="B445" s="44"/>
      <c r="C445" s="46"/>
      <c r="D445" s="47"/>
      <c r="E445" s="44"/>
    </row>
    <row r="446" spans="1:5" ht="15" customHeight="1">
      <c r="A446" s="46"/>
      <c r="B446" s="44"/>
      <c r="C446" s="46"/>
      <c r="D446" s="47"/>
      <c r="E446" s="44"/>
    </row>
    <row r="447" spans="1:5" ht="15" customHeight="1">
      <c r="A447" s="46"/>
      <c r="B447" s="44"/>
      <c r="C447" s="46"/>
      <c r="D447" s="47"/>
      <c r="E447" s="44"/>
    </row>
    <row r="448" spans="1:5" ht="15" customHeight="1">
      <c r="A448" s="46"/>
      <c r="B448" s="44"/>
      <c r="C448" s="46"/>
      <c r="D448" s="47"/>
      <c r="E448" s="44"/>
    </row>
    <row r="449" spans="1:5" ht="15" customHeight="1">
      <c r="A449" s="46"/>
      <c r="B449" s="44"/>
      <c r="C449" s="46"/>
      <c r="D449" s="47"/>
      <c r="E449" s="44"/>
    </row>
    <row r="450" spans="1:5" ht="15" customHeight="1">
      <c r="A450" s="46"/>
      <c r="B450" s="44"/>
      <c r="C450" s="46"/>
      <c r="D450" s="47"/>
      <c r="E450" s="44"/>
    </row>
    <row r="451" spans="1:5" ht="15" customHeight="1">
      <c r="A451" s="46"/>
      <c r="B451" s="44"/>
      <c r="C451" s="46"/>
      <c r="D451" s="47"/>
      <c r="E451" s="44"/>
    </row>
    <row r="452" spans="1:5" ht="15" customHeight="1">
      <c r="A452" s="46"/>
      <c r="B452" s="44"/>
      <c r="C452" s="46"/>
      <c r="D452" s="47"/>
      <c r="E452" s="44"/>
    </row>
    <row r="453" spans="1:5" ht="15" customHeight="1">
      <c r="A453" s="46"/>
      <c r="B453" s="44"/>
      <c r="C453" s="46"/>
      <c r="D453" s="47"/>
      <c r="E453" s="44"/>
    </row>
    <row r="454" spans="1:5" ht="15" customHeight="1">
      <c r="A454" s="46"/>
      <c r="B454" s="44"/>
      <c r="C454" s="46"/>
      <c r="D454" s="47"/>
      <c r="E454" s="44"/>
    </row>
    <row r="455" spans="1:5" ht="15" customHeight="1">
      <c r="A455" s="46"/>
      <c r="B455" s="44"/>
      <c r="C455" s="46"/>
      <c r="D455" s="47"/>
      <c r="E455" s="44"/>
    </row>
    <row r="456" spans="1:5" ht="15" customHeight="1">
      <c r="A456" s="46"/>
      <c r="B456" s="44"/>
      <c r="C456" s="46"/>
      <c r="D456" s="47"/>
      <c r="E456" s="44"/>
    </row>
    <row r="457" spans="1:5" ht="15" customHeight="1">
      <c r="A457" s="46"/>
      <c r="B457" s="44"/>
      <c r="C457" s="46"/>
      <c r="D457" s="47"/>
      <c r="E457" s="44"/>
    </row>
    <row r="458" spans="1:5" ht="15" customHeight="1">
      <c r="A458" s="46"/>
      <c r="B458" s="44"/>
      <c r="C458" s="46"/>
      <c r="D458" s="47"/>
      <c r="E458" s="44"/>
    </row>
    <row r="459" spans="1:5" ht="15" customHeight="1">
      <c r="A459" s="46"/>
      <c r="B459" s="44"/>
      <c r="C459" s="46"/>
      <c r="D459" s="47"/>
      <c r="E459" s="44"/>
    </row>
    <row r="460" spans="1:5" ht="15" customHeight="1">
      <c r="A460" s="46"/>
      <c r="B460" s="44"/>
      <c r="C460" s="46"/>
      <c r="D460" s="47"/>
      <c r="E460" s="44"/>
    </row>
    <row r="461" spans="1:5" ht="15" customHeight="1">
      <c r="A461" s="46"/>
      <c r="B461" s="44"/>
      <c r="C461" s="46"/>
      <c r="D461" s="47"/>
      <c r="E461" s="44"/>
    </row>
    <row r="462" spans="1:5" ht="15" customHeight="1">
      <c r="A462" s="46"/>
      <c r="B462" s="44"/>
      <c r="C462" s="46"/>
      <c r="D462" s="47"/>
      <c r="E462" s="44"/>
    </row>
    <row r="463" spans="1:5" ht="15" customHeight="1">
      <c r="A463" s="46"/>
      <c r="B463" s="44"/>
      <c r="C463" s="46"/>
      <c r="D463" s="47"/>
      <c r="E463" s="44"/>
    </row>
    <row r="464" spans="1:5" ht="15" customHeight="1">
      <c r="A464" s="46"/>
      <c r="B464" s="44"/>
      <c r="C464" s="46"/>
      <c r="D464" s="47"/>
      <c r="E464" s="44"/>
    </row>
    <row r="465" spans="1:5" ht="15" customHeight="1">
      <c r="A465" s="46"/>
      <c r="B465" s="44"/>
      <c r="C465" s="46"/>
      <c r="D465" s="47"/>
      <c r="E465" s="44"/>
    </row>
    <row r="466" spans="1:5" ht="15" customHeight="1">
      <c r="A466" s="46"/>
      <c r="B466" s="44"/>
      <c r="C466" s="46"/>
      <c r="D466" s="47"/>
      <c r="E466" s="44"/>
    </row>
    <row r="467" spans="1:5" ht="15" customHeight="1">
      <c r="A467" s="46"/>
      <c r="B467" s="44"/>
      <c r="C467" s="46"/>
      <c r="D467" s="47"/>
      <c r="E467" s="44"/>
    </row>
    <row r="468" spans="1:5" ht="15" customHeight="1">
      <c r="A468" s="46"/>
      <c r="B468" s="44"/>
      <c r="C468" s="46"/>
      <c r="D468" s="47"/>
      <c r="E468" s="44"/>
    </row>
    <row r="469" spans="1:5" ht="15" customHeight="1">
      <c r="A469" s="46"/>
      <c r="B469" s="44"/>
      <c r="C469" s="46"/>
      <c r="D469" s="47"/>
      <c r="E469" s="44"/>
    </row>
    <row r="470" spans="1:5" ht="15" customHeight="1">
      <c r="A470" s="46"/>
      <c r="B470" s="44"/>
      <c r="C470" s="46"/>
      <c r="D470" s="47"/>
      <c r="E470" s="44"/>
    </row>
    <row r="471" spans="1:5" ht="15" customHeight="1">
      <c r="A471" s="46"/>
      <c r="B471" s="44"/>
      <c r="C471" s="46"/>
      <c r="D471" s="47"/>
      <c r="E471" s="44"/>
    </row>
    <row r="472" spans="1:5" ht="15" customHeight="1">
      <c r="A472" s="46"/>
      <c r="B472" s="44"/>
      <c r="C472" s="46"/>
      <c r="D472" s="47"/>
      <c r="E472" s="44"/>
    </row>
    <row r="473" spans="1:5" ht="15" customHeight="1">
      <c r="A473" s="46"/>
      <c r="B473" s="44"/>
      <c r="C473" s="46"/>
      <c r="D473" s="47"/>
      <c r="E473" s="44"/>
    </row>
    <row r="474" spans="1:5" ht="15" customHeight="1">
      <c r="A474" s="46"/>
      <c r="B474" s="44"/>
      <c r="C474" s="46"/>
      <c r="D474" s="47"/>
      <c r="E474" s="44"/>
    </row>
    <row r="475" spans="1:5" ht="15" customHeight="1">
      <c r="A475" s="46"/>
      <c r="B475" s="44"/>
      <c r="C475" s="46"/>
      <c r="D475" s="47"/>
      <c r="E475" s="44"/>
    </row>
    <row r="476" spans="1:5" ht="15" customHeight="1">
      <c r="A476" s="46"/>
      <c r="B476" s="44"/>
      <c r="C476" s="46"/>
      <c r="D476" s="47"/>
      <c r="E476" s="44"/>
    </row>
    <row r="477" spans="1:5" ht="15" customHeight="1">
      <c r="A477" s="46"/>
      <c r="B477" s="44"/>
      <c r="C477" s="46"/>
      <c r="D477" s="47"/>
      <c r="E477" s="44"/>
    </row>
    <row r="478" spans="1:5" ht="15" customHeight="1">
      <c r="A478" s="46"/>
      <c r="B478" s="44"/>
      <c r="C478" s="46"/>
      <c r="D478" s="47"/>
      <c r="E478" s="44"/>
    </row>
    <row r="479" spans="1:5" ht="15" customHeight="1">
      <c r="A479" s="46"/>
      <c r="B479" s="44"/>
      <c r="C479" s="46"/>
      <c r="D479" s="47"/>
      <c r="E479" s="44"/>
    </row>
    <row r="480" spans="1:5" ht="15" customHeight="1">
      <c r="A480" s="46"/>
      <c r="B480" s="44"/>
      <c r="C480" s="46"/>
      <c r="D480" s="47"/>
      <c r="E480" s="44"/>
    </row>
    <row r="481" spans="1:5" ht="15" customHeight="1">
      <c r="A481" s="46"/>
      <c r="B481" s="44"/>
      <c r="C481" s="46"/>
      <c r="D481" s="47"/>
      <c r="E481" s="44"/>
    </row>
    <row r="482" spans="1:5" ht="15" customHeight="1">
      <c r="A482" s="46"/>
      <c r="B482" s="44"/>
      <c r="C482" s="46"/>
      <c r="D482" s="47"/>
      <c r="E482" s="44"/>
    </row>
    <row r="483" spans="1:5" ht="15" customHeight="1">
      <c r="A483" s="46"/>
      <c r="B483" s="44"/>
      <c r="C483" s="46"/>
      <c r="D483" s="47"/>
      <c r="E483" s="44"/>
    </row>
    <row r="484" spans="1:5" ht="15" customHeight="1">
      <c r="A484" s="46"/>
      <c r="B484" s="44"/>
      <c r="C484" s="46"/>
      <c r="D484" s="47"/>
      <c r="E484" s="44"/>
    </row>
    <row r="485" spans="1:5" ht="15" customHeight="1">
      <c r="A485" s="46"/>
      <c r="B485" s="44"/>
      <c r="C485" s="46"/>
      <c r="D485" s="47"/>
      <c r="E485" s="44"/>
    </row>
    <row r="486" spans="1:5" ht="15" customHeight="1">
      <c r="A486" s="46"/>
      <c r="B486" s="44"/>
      <c r="C486" s="46"/>
      <c r="D486" s="47"/>
      <c r="E486" s="44"/>
    </row>
    <row r="487" spans="1:5" ht="15" customHeight="1">
      <c r="A487" s="46"/>
      <c r="B487" s="44"/>
      <c r="C487" s="46"/>
      <c r="D487" s="47"/>
      <c r="E487" s="44"/>
    </row>
    <row r="488" spans="1:5" ht="15" customHeight="1">
      <c r="A488" s="46"/>
      <c r="B488" s="44"/>
      <c r="C488" s="46"/>
      <c r="D488" s="47"/>
      <c r="E488" s="44"/>
    </row>
    <row r="489" spans="1:5" ht="15" customHeight="1">
      <c r="A489" s="46"/>
      <c r="B489" s="44"/>
      <c r="C489" s="46"/>
      <c r="D489" s="47"/>
      <c r="E489" s="44"/>
    </row>
    <row r="490" spans="1:5" ht="15" customHeight="1">
      <c r="A490" s="46"/>
      <c r="B490" s="44"/>
      <c r="C490" s="46"/>
      <c r="D490" s="47"/>
      <c r="E490" s="44"/>
    </row>
    <row r="491" spans="1:5" ht="15" customHeight="1">
      <c r="A491" s="46"/>
      <c r="B491" s="44"/>
      <c r="C491" s="46"/>
      <c r="D491" s="47"/>
      <c r="E491" s="44"/>
    </row>
    <row r="492" spans="1:5" ht="15" customHeight="1">
      <c r="A492" s="46"/>
      <c r="B492" s="44"/>
      <c r="C492" s="46"/>
      <c r="D492" s="47"/>
      <c r="E492" s="44"/>
    </row>
    <row r="493" spans="1:5" ht="15" customHeight="1">
      <c r="A493" s="46"/>
      <c r="B493" s="44"/>
      <c r="C493" s="46"/>
      <c r="D493" s="47"/>
      <c r="E493" s="44"/>
    </row>
    <row r="494" spans="1:5" ht="15" customHeight="1">
      <c r="A494" s="46"/>
      <c r="B494" s="44"/>
      <c r="C494" s="46"/>
      <c r="D494" s="47"/>
      <c r="E494" s="44"/>
    </row>
    <row r="495" spans="1:5" ht="15" customHeight="1">
      <c r="A495" s="46"/>
      <c r="B495" s="44"/>
      <c r="C495" s="46"/>
      <c r="D495" s="47"/>
      <c r="E495" s="44"/>
    </row>
    <row r="496" spans="1:5" ht="15" customHeight="1">
      <c r="A496" s="46"/>
      <c r="B496" s="44"/>
      <c r="C496" s="46"/>
      <c r="D496" s="47"/>
      <c r="E496" s="44"/>
    </row>
    <row r="497" spans="1:5" ht="15" customHeight="1">
      <c r="A497" s="46"/>
      <c r="B497" s="44"/>
      <c r="C497" s="46"/>
      <c r="D497" s="47"/>
      <c r="E497" s="44"/>
    </row>
    <row r="498" spans="1:5" ht="15" customHeight="1">
      <c r="A498" s="46"/>
      <c r="B498" s="44"/>
      <c r="C498" s="46"/>
      <c r="D498" s="47"/>
      <c r="E498" s="44"/>
    </row>
    <row r="499" spans="1:5" ht="15" customHeight="1">
      <c r="A499" s="46"/>
      <c r="B499" s="44"/>
      <c r="C499" s="46"/>
      <c r="D499" s="47"/>
      <c r="E499" s="44"/>
    </row>
    <row r="500" spans="1:5" ht="15" customHeight="1">
      <c r="A500" s="46"/>
      <c r="B500" s="44"/>
      <c r="C500" s="46"/>
      <c r="D500" s="47"/>
      <c r="E500" s="44"/>
    </row>
    <row r="501" spans="1:5" ht="15" customHeight="1">
      <c r="A501" s="46"/>
      <c r="B501" s="44"/>
      <c r="C501" s="46"/>
      <c r="D501" s="47"/>
      <c r="E501" s="44"/>
    </row>
    <row r="502" spans="1:5" ht="15" customHeight="1">
      <c r="A502" s="46"/>
      <c r="B502" s="44"/>
      <c r="C502" s="46"/>
      <c r="D502" s="47"/>
      <c r="E502" s="44"/>
    </row>
    <row r="503" spans="1:5" ht="15" customHeight="1">
      <c r="A503" s="46"/>
      <c r="B503" s="44"/>
      <c r="C503" s="46"/>
      <c r="D503" s="47"/>
      <c r="E503" s="44"/>
    </row>
    <row r="504" spans="1:5" ht="15" customHeight="1">
      <c r="A504" s="46"/>
      <c r="B504" s="44"/>
      <c r="C504" s="46"/>
      <c r="D504" s="47"/>
      <c r="E504" s="44"/>
    </row>
    <row r="505" spans="1:5" ht="15" customHeight="1">
      <c r="A505" s="46"/>
      <c r="B505" s="44"/>
      <c r="C505" s="46"/>
      <c r="D505" s="47"/>
      <c r="E505" s="44"/>
    </row>
    <row r="506" spans="1:5" ht="15" customHeight="1">
      <c r="A506" s="46"/>
      <c r="B506" s="44"/>
      <c r="C506" s="46"/>
      <c r="D506" s="47"/>
      <c r="E506" s="44"/>
    </row>
    <row r="507" spans="1:5" ht="15" customHeight="1">
      <c r="A507" s="46"/>
      <c r="B507" s="44"/>
      <c r="C507" s="46"/>
      <c r="D507" s="47"/>
      <c r="E507" s="44"/>
    </row>
    <row r="508" spans="1:5" ht="15" customHeight="1">
      <c r="A508" s="46"/>
      <c r="B508" s="44"/>
      <c r="C508" s="46"/>
      <c r="D508" s="47"/>
      <c r="E508" s="44"/>
    </row>
    <row r="509" spans="1:5" ht="15" customHeight="1">
      <c r="A509" s="46"/>
      <c r="B509" s="44"/>
      <c r="C509" s="46"/>
      <c r="D509" s="47"/>
      <c r="E509" s="44"/>
    </row>
    <row r="510" spans="1:5" ht="15" customHeight="1">
      <c r="A510" s="46"/>
      <c r="B510" s="44"/>
      <c r="C510" s="46"/>
      <c r="D510" s="47"/>
      <c r="E510" s="44"/>
    </row>
    <row r="511" spans="1:5" ht="15" customHeight="1">
      <c r="A511" s="46"/>
      <c r="B511" s="44"/>
      <c r="C511" s="46"/>
      <c r="D511" s="47"/>
      <c r="E511" s="44"/>
    </row>
    <row r="512" spans="1:5" ht="15" customHeight="1">
      <c r="A512" s="46"/>
      <c r="B512" s="44"/>
      <c r="C512" s="46"/>
      <c r="D512" s="47"/>
      <c r="E512" s="44"/>
    </row>
    <row r="513" spans="1:5" ht="15" customHeight="1">
      <c r="A513" s="46"/>
      <c r="B513" s="44"/>
      <c r="C513" s="46"/>
      <c r="D513" s="47"/>
      <c r="E513" s="44"/>
    </row>
    <row r="514" spans="1:5" ht="15" customHeight="1">
      <c r="A514" s="46"/>
      <c r="B514" s="44"/>
      <c r="C514" s="46"/>
      <c r="D514" s="47"/>
      <c r="E514" s="44"/>
    </row>
    <row r="515" spans="1:5" ht="15" customHeight="1">
      <c r="A515" s="46"/>
      <c r="B515" s="44"/>
      <c r="C515" s="46"/>
      <c r="D515" s="47"/>
      <c r="E515" s="44"/>
    </row>
    <row r="516" spans="1:5" ht="15" customHeight="1">
      <c r="A516" s="46"/>
      <c r="B516" s="44"/>
      <c r="C516" s="46"/>
      <c r="D516" s="47"/>
      <c r="E516" s="44"/>
    </row>
    <row r="517" spans="1:5" ht="15" customHeight="1">
      <c r="A517" s="46"/>
      <c r="B517" s="44"/>
      <c r="C517" s="46"/>
      <c r="D517" s="47"/>
      <c r="E517" s="44"/>
    </row>
    <row r="518" spans="1:5" ht="15" customHeight="1">
      <c r="A518" s="46"/>
      <c r="B518" s="44"/>
      <c r="C518" s="46"/>
      <c r="D518" s="47"/>
      <c r="E518" s="44"/>
    </row>
    <row r="519" spans="1:5" ht="15" customHeight="1">
      <c r="A519" s="46"/>
      <c r="B519" s="44"/>
      <c r="C519" s="46"/>
      <c r="D519" s="47"/>
      <c r="E519" s="44"/>
    </row>
    <row r="520" spans="1:5" ht="15" customHeight="1">
      <c r="A520" s="46"/>
      <c r="B520" s="44"/>
      <c r="C520" s="46"/>
      <c r="D520" s="47"/>
      <c r="E520" s="44"/>
    </row>
    <row r="521" spans="1:5" ht="15" customHeight="1">
      <c r="A521" s="46"/>
      <c r="B521" s="44"/>
      <c r="C521" s="46"/>
      <c r="D521" s="47"/>
      <c r="E521" s="44"/>
    </row>
    <row r="522" spans="1:5" ht="15" customHeight="1">
      <c r="A522" s="46"/>
      <c r="B522" s="44"/>
      <c r="C522" s="46"/>
      <c r="D522" s="47"/>
      <c r="E522" s="44"/>
    </row>
    <row r="523" spans="1:5" ht="15" customHeight="1">
      <c r="A523" s="46"/>
      <c r="B523" s="44"/>
      <c r="C523" s="46"/>
      <c r="D523" s="47"/>
      <c r="E523" s="44"/>
    </row>
    <row r="524" spans="1:5" ht="15" customHeight="1">
      <c r="A524" s="46"/>
      <c r="B524" s="44"/>
      <c r="C524" s="46"/>
      <c r="D524" s="47"/>
      <c r="E524" s="44"/>
    </row>
    <row r="525" spans="1:5" ht="15" customHeight="1">
      <c r="A525" s="46"/>
      <c r="B525" s="44"/>
      <c r="C525" s="46"/>
      <c r="D525" s="47"/>
      <c r="E525" s="44"/>
    </row>
    <row r="526" spans="1:5" ht="15" customHeight="1">
      <c r="A526" s="46"/>
      <c r="B526" s="44"/>
      <c r="C526" s="46"/>
      <c r="D526" s="47"/>
      <c r="E526" s="44"/>
    </row>
    <row r="527" spans="1:5" ht="15" customHeight="1">
      <c r="A527" s="46"/>
      <c r="B527" s="44"/>
      <c r="C527" s="46"/>
      <c r="D527" s="47"/>
      <c r="E527" s="44"/>
    </row>
    <row r="528" spans="1:5" ht="15" customHeight="1">
      <c r="A528" s="46"/>
      <c r="B528" s="44"/>
      <c r="C528" s="46"/>
      <c r="D528" s="47"/>
      <c r="E528" s="44"/>
    </row>
    <row r="529" spans="1:5" ht="15" customHeight="1">
      <c r="A529" s="46"/>
      <c r="B529" s="44"/>
      <c r="C529" s="46"/>
      <c r="D529" s="47"/>
      <c r="E529" s="44"/>
    </row>
    <row r="530" spans="1:5" ht="15" customHeight="1">
      <c r="A530" s="46"/>
      <c r="B530" s="44"/>
      <c r="C530" s="46"/>
      <c r="D530" s="47"/>
      <c r="E530" s="44"/>
    </row>
    <row r="531" spans="1:5" ht="15" customHeight="1">
      <c r="A531" s="46"/>
      <c r="B531" s="44"/>
      <c r="C531" s="46"/>
      <c r="D531" s="47"/>
      <c r="E531" s="44"/>
    </row>
    <row r="532" spans="1:5" ht="15" customHeight="1">
      <c r="A532" s="46"/>
      <c r="B532" s="44"/>
      <c r="C532" s="46"/>
      <c r="D532" s="47"/>
      <c r="E532" s="44"/>
    </row>
    <row r="533" spans="1:5" ht="15" customHeight="1">
      <c r="A533" s="46"/>
      <c r="B533" s="44"/>
      <c r="C533" s="46"/>
      <c r="D533" s="47"/>
      <c r="E533" s="44"/>
    </row>
    <row r="534" spans="1:5" ht="15" customHeight="1">
      <c r="A534" s="46"/>
      <c r="B534" s="44"/>
      <c r="C534" s="46"/>
      <c r="D534" s="47"/>
      <c r="E534" s="44"/>
    </row>
    <row r="535" spans="1:5" ht="15" customHeight="1">
      <c r="A535" s="46"/>
      <c r="B535" s="44"/>
      <c r="C535" s="46"/>
      <c r="D535" s="47"/>
      <c r="E535" s="44"/>
    </row>
    <row r="536" spans="1:5" ht="15" customHeight="1">
      <c r="A536" s="46"/>
      <c r="B536" s="44"/>
      <c r="C536" s="46"/>
      <c r="D536" s="47"/>
      <c r="E536" s="44"/>
    </row>
    <row r="537" spans="1:5" ht="15" customHeight="1">
      <c r="A537" s="46"/>
      <c r="B537" s="44"/>
      <c r="C537" s="46"/>
      <c r="D537" s="47"/>
      <c r="E537" s="44"/>
    </row>
    <row r="538" spans="1:5" ht="15" customHeight="1">
      <c r="A538" s="46"/>
      <c r="B538" s="44"/>
      <c r="C538" s="46"/>
      <c r="D538" s="47"/>
      <c r="E538" s="44"/>
    </row>
    <row r="539" spans="1:5" ht="15" customHeight="1">
      <c r="A539" s="46"/>
      <c r="B539" s="44"/>
      <c r="C539" s="46"/>
      <c r="D539" s="47"/>
      <c r="E539" s="44"/>
    </row>
    <row r="540" spans="1:5" ht="15" customHeight="1">
      <c r="A540" s="46"/>
      <c r="B540" s="44"/>
      <c r="C540" s="46"/>
      <c r="D540" s="47"/>
      <c r="E540" s="44"/>
    </row>
    <row r="541" spans="1:5" ht="15" customHeight="1">
      <c r="A541" s="46"/>
      <c r="B541" s="44"/>
      <c r="C541" s="46"/>
      <c r="D541" s="47"/>
      <c r="E541" s="44"/>
    </row>
    <row r="542" spans="1:5" ht="15" customHeight="1">
      <c r="A542" s="46"/>
      <c r="B542" s="44"/>
      <c r="C542" s="46"/>
      <c r="D542" s="47"/>
      <c r="E542" s="44"/>
    </row>
    <row r="543" spans="1:5" ht="15" customHeight="1">
      <c r="A543" s="46"/>
      <c r="B543" s="44"/>
      <c r="C543" s="46"/>
      <c r="D543" s="47"/>
      <c r="E543" s="44"/>
    </row>
    <row r="544" spans="1:5" ht="15" customHeight="1">
      <c r="A544" s="46"/>
      <c r="B544" s="44"/>
      <c r="C544" s="46"/>
      <c r="D544" s="47"/>
      <c r="E544" s="44"/>
    </row>
    <row r="545" spans="1:5" ht="15" customHeight="1">
      <c r="A545" s="46"/>
      <c r="B545" s="44"/>
      <c r="C545" s="46"/>
      <c r="D545" s="47"/>
      <c r="E545" s="44"/>
    </row>
    <row r="546" spans="1:5" ht="15" customHeight="1">
      <c r="A546" s="46"/>
      <c r="B546" s="44"/>
      <c r="C546" s="46"/>
      <c r="D546" s="47"/>
      <c r="E546" s="44"/>
    </row>
    <row r="547" spans="1:5" ht="15" customHeight="1">
      <c r="A547" s="46"/>
      <c r="B547" s="44"/>
      <c r="C547" s="46"/>
      <c r="D547" s="47"/>
      <c r="E547" s="44"/>
    </row>
    <row r="548" spans="1:5" ht="15" customHeight="1">
      <c r="A548" s="46"/>
      <c r="B548" s="44"/>
      <c r="C548" s="46"/>
      <c r="D548" s="47"/>
      <c r="E548" s="44"/>
    </row>
    <row r="549" spans="1:5" ht="15" customHeight="1">
      <c r="A549" s="46"/>
      <c r="B549" s="44"/>
      <c r="C549" s="46"/>
      <c r="D549" s="47"/>
      <c r="E549" s="44"/>
    </row>
    <row r="550" spans="1:5" ht="15" customHeight="1">
      <c r="A550" s="46"/>
      <c r="B550" s="44"/>
      <c r="C550" s="46"/>
      <c r="D550" s="47"/>
      <c r="E550" s="44"/>
    </row>
    <row r="551" spans="1:5" ht="15" customHeight="1">
      <c r="A551" s="46"/>
      <c r="B551" s="44"/>
      <c r="C551" s="46"/>
      <c r="D551" s="47"/>
      <c r="E551" s="44"/>
    </row>
    <row r="552" spans="1:5" ht="15" customHeight="1">
      <c r="A552" s="46"/>
      <c r="B552" s="44"/>
      <c r="C552" s="46"/>
      <c r="D552" s="47"/>
      <c r="E552" s="44"/>
    </row>
    <row r="553" spans="1:5" ht="15" customHeight="1">
      <c r="A553" s="46"/>
      <c r="B553" s="44"/>
      <c r="C553" s="46"/>
      <c r="D553" s="47"/>
      <c r="E553" s="44"/>
    </row>
    <row r="554" spans="1:5" ht="15" customHeight="1">
      <c r="A554" s="46"/>
      <c r="B554" s="44"/>
      <c r="C554" s="46"/>
      <c r="D554" s="47"/>
      <c r="E554" s="44"/>
    </row>
    <row r="555" spans="1:5" ht="15" customHeight="1">
      <c r="A555" s="46"/>
      <c r="B555" s="44"/>
      <c r="C555" s="46"/>
      <c r="D555" s="47"/>
      <c r="E555" s="44"/>
    </row>
    <row r="556" spans="1:5" ht="15" customHeight="1">
      <c r="A556" s="46"/>
      <c r="B556" s="44"/>
      <c r="C556" s="46"/>
      <c r="D556" s="47"/>
      <c r="E556" s="44"/>
    </row>
    <row r="557" spans="1:5" ht="15" customHeight="1">
      <c r="A557" s="46"/>
      <c r="B557" s="44"/>
      <c r="C557" s="46"/>
      <c r="D557" s="47"/>
      <c r="E557" s="44"/>
    </row>
    <row r="558" spans="1:5" ht="15" customHeight="1">
      <c r="A558" s="46"/>
      <c r="B558" s="44"/>
      <c r="C558" s="46"/>
      <c r="D558" s="47"/>
      <c r="E558" s="44"/>
    </row>
    <row r="559" spans="1:5" ht="15" customHeight="1">
      <c r="A559" s="46"/>
      <c r="B559" s="44"/>
      <c r="C559" s="46"/>
      <c r="D559" s="47"/>
      <c r="E559" s="44"/>
    </row>
    <row r="560" spans="1:5" ht="15" customHeight="1">
      <c r="A560" s="46"/>
      <c r="B560" s="44"/>
      <c r="C560" s="46"/>
      <c r="D560" s="47"/>
      <c r="E560" s="44"/>
    </row>
    <row r="561" spans="1:5" ht="15" customHeight="1">
      <c r="A561" s="46"/>
      <c r="B561" s="44"/>
      <c r="C561" s="46"/>
      <c r="D561" s="47"/>
      <c r="E561" s="44"/>
    </row>
    <row r="562" spans="1:5" ht="15" customHeight="1">
      <c r="A562" s="46"/>
      <c r="B562" s="44"/>
      <c r="C562" s="46"/>
      <c r="D562" s="47"/>
      <c r="E562" s="44"/>
    </row>
    <row r="563" spans="1:5" ht="15" customHeight="1">
      <c r="A563" s="46"/>
      <c r="B563" s="44"/>
      <c r="C563" s="46"/>
      <c r="D563" s="47"/>
      <c r="E563" s="44"/>
    </row>
    <row r="564" spans="1:5" ht="15" customHeight="1">
      <c r="A564" s="46"/>
      <c r="B564" s="44"/>
      <c r="C564" s="46"/>
      <c r="D564" s="47"/>
      <c r="E564" s="44"/>
    </row>
    <row r="565" spans="1:5" ht="15" customHeight="1">
      <c r="A565" s="46"/>
      <c r="B565" s="44"/>
      <c r="C565" s="46"/>
      <c r="D565" s="47"/>
      <c r="E565" s="44"/>
    </row>
    <row r="566" spans="1:5" ht="15" customHeight="1">
      <c r="A566" s="46"/>
      <c r="B566" s="44"/>
      <c r="C566" s="46"/>
      <c r="D566" s="47"/>
      <c r="E566" s="44"/>
    </row>
    <row r="567" spans="1:5" ht="15" customHeight="1">
      <c r="A567" s="46"/>
      <c r="B567" s="44"/>
      <c r="C567" s="46"/>
      <c r="D567" s="47"/>
      <c r="E567" s="44"/>
    </row>
    <row r="568" spans="1:5" ht="15" customHeight="1">
      <c r="A568" s="46"/>
      <c r="B568" s="44"/>
      <c r="C568" s="46"/>
      <c r="D568" s="47"/>
      <c r="E568" s="44"/>
    </row>
    <row r="569" spans="1:5" ht="15" customHeight="1">
      <c r="A569" s="46"/>
      <c r="B569" s="44"/>
      <c r="C569" s="46"/>
      <c r="D569" s="47"/>
      <c r="E569" s="44"/>
    </row>
    <row r="570" spans="1:5" ht="15" customHeight="1">
      <c r="A570" s="46"/>
      <c r="B570" s="44"/>
      <c r="C570" s="46"/>
      <c r="D570" s="47"/>
      <c r="E570" s="44"/>
    </row>
    <row r="571" spans="1:5" ht="15" customHeight="1">
      <c r="A571" s="46"/>
      <c r="B571" s="44"/>
      <c r="C571" s="46"/>
      <c r="D571" s="47"/>
      <c r="E571" s="44"/>
    </row>
    <row r="572" spans="1:5" ht="15" customHeight="1">
      <c r="A572" s="46"/>
      <c r="B572" s="44"/>
      <c r="C572" s="46"/>
      <c r="D572" s="47"/>
      <c r="E572" s="44"/>
    </row>
    <row r="573" spans="1:5" ht="15" customHeight="1">
      <c r="A573" s="46"/>
      <c r="B573" s="44"/>
      <c r="C573" s="46"/>
      <c r="D573" s="47"/>
      <c r="E573" s="44"/>
    </row>
    <row r="574" spans="1:5" ht="15" customHeight="1">
      <c r="A574" s="46"/>
      <c r="B574" s="44"/>
      <c r="C574" s="46"/>
      <c r="D574" s="47"/>
      <c r="E574" s="44"/>
    </row>
    <row r="575" spans="1:5" ht="15" customHeight="1">
      <c r="A575" s="46"/>
      <c r="B575" s="44"/>
      <c r="C575" s="46"/>
      <c r="D575" s="47"/>
      <c r="E575" s="44"/>
    </row>
    <row r="576" spans="1:5" ht="15" customHeight="1">
      <c r="A576" s="46"/>
      <c r="B576" s="44"/>
      <c r="C576" s="46"/>
      <c r="D576" s="47"/>
      <c r="E576" s="44"/>
    </row>
    <row r="577" spans="1:5" ht="15" customHeight="1">
      <c r="A577" s="46"/>
      <c r="B577" s="44"/>
      <c r="C577" s="46"/>
      <c r="D577" s="47"/>
      <c r="E577" s="44"/>
    </row>
    <row r="578" spans="1:5" ht="15" customHeight="1">
      <c r="A578" s="46"/>
      <c r="B578" s="44"/>
      <c r="C578" s="46"/>
      <c r="D578" s="47"/>
      <c r="E578" s="44"/>
    </row>
    <row r="579" spans="1:5" ht="15" customHeight="1">
      <c r="A579" s="46"/>
      <c r="B579" s="44"/>
      <c r="C579" s="46"/>
      <c r="D579" s="47"/>
      <c r="E579" s="44"/>
    </row>
    <row r="580" spans="1:5" ht="15" customHeight="1">
      <c r="A580" s="46"/>
      <c r="B580" s="44"/>
      <c r="C580" s="46"/>
      <c r="D580" s="47"/>
      <c r="E580" s="44"/>
    </row>
    <row r="581" spans="1:5" ht="15" customHeight="1">
      <c r="A581" s="46"/>
      <c r="B581" s="44"/>
      <c r="C581" s="46"/>
      <c r="D581" s="47"/>
      <c r="E581" s="44"/>
    </row>
    <row r="582" spans="1:5" ht="15" customHeight="1">
      <c r="A582" s="46"/>
      <c r="B582" s="44"/>
      <c r="C582" s="46"/>
      <c r="D582" s="47"/>
      <c r="E582" s="44"/>
    </row>
    <row r="583" spans="1:5" ht="15" customHeight="1">
      <c r="A583" s="46"/>
      <c r="B583" s="44"/>
      <c r="C583" s="46"/>
      <c r="D583" s="47"/>
      <c r="E583" s="44"/>
    </row>
    <row r="584" spans="1:5" ht="15" customHeight="1">
      <c r="A584" s="46"/>
      <c r="B584" s="44"/>
      <c r="C584" s="46"/>
      <c r="D584" s="47"/>
      <c r="E584" s="44"/>
    </row>
    <row r="585" spans="1:5" ht="15" customHeight="1">
      <c r="A585" s="46"/>
      <c r="B585" s="44"/>
      <c r="C585" s="46"/>
      <c r="D585" s="47"/>
      <c r="E585" s="44"/>
    </row>
    <row r="586" spans="1:5" ht="15" customHeight="1">
      <c r="A586" s="46"/>
      <c r="B586" s="44"/>
      <c r="C586" s="46"/>
      <c r="D586" s="47"/>
      <c r="E586" s="44"/>
    </row>
    <row r="587" spans="1:5" ht="15" customHeight="1">
      <c r="A587" s="46"/>
      <c r="B587" s="44"/>
      <c r="C587" s="46"/>
      <c r="D587" s="47"/>
      <c r="E587" s="44"/>
    </row>
    <row r="588" spans="1:5" ht="15" customHeight="1">
      <c r="A588" s="46"/>
      <c r="B588" s="44"/>
      <c r="C588" s="46"/>
      <c r="D588" s="47"/>
      <c r="E588" s="44"/>
    </row>
    <row r="589" spans="1:5" ht="15" customHeight="1">
      <c r="A589" s="46"/>
      <c r="B589" s="44"/>
      <c r="C589" s="46"/>
      <c r="D589" s="47"/>
      <c r="E589" s="44"/>
    </row>
    <row r="590" spans="1:5" ht="15" customHeight="1">
      <c r="A590" s="46"/>
      <c r="B590" s="44"/>
      <c r="C590" s="46"/>
      <c r="D590" s="47"/>
      <c r="E590" s="44"/>
    </row>
    <row r="591" spans="1:5" ht="15" customHeight="1">
      <c r="A591" s="46"/>
      <c r="B591" s="44"/>
      <c r="C591" s="46"/>
      <c r="D591" s="47"/>
      <c r="E591" s="44"/>
    </row>
    <row r="592" spans="1:5" ht="15" customHeight="1">
      <c r="A592" s="46"/>
      <c r="B592" s="44"/>
      <c r="C592" s="46"/>
      <c r="D592" s="47"/>
      <c r="E592" s="44"/>
    </row>
  </sheetData>
  <mergeCells count="17">
    <mergeCell ref="C190:E190"/>
    <mergeCell ref="C191:E191"/>
    <mergeCell ref="C195:E195"/>
    <mergeCell ref="C196:E196"/>
    <mergeCell ref="A200:A201"/>
    <mergeCell ref="B200:E201"/>
    <mergeCell ref="C192:E192"/>
    <mergeCell ref="C193:E193"/>
    <mergeCell ref="C194:E194"/>
    <mergeCell ref="C197:E197"/>
    <mergeCell ref="C188:E188"/>
    <mergeCell ref="C189:E189"/>
    <mergeCell ref="A1:E1"/>
    <mergeCell ref="A181:E181"/>
    <mergeCell ref="A185:E185"/>
    <mergeCell ref="C186:E186"/>
    <mergeCell ref="C187:E187"/>
  </mergeCells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>
      <selection activeCell="F34" sqref="F34"/>
    </sheetView>
  </sheetViews>
  <sheetFormatPr baseColWidth="10" defaultColWidth="9" defaultRowHeight="12"/>
  <cols>
    <col min="5" max="5" width="12.59765625" customWidth="1"/>
  </cols>
  <sheetData>
    <row r="1" spans="1:8" ht="13">
      <c r="A1" s="51" t="s">
        <v>534</v>
      </c>
      <c r="B1" s="51" t="s">
        <v>537</v>
      </c>
      <c r="C1">
        <v>316</v>
      </c>
      <c r="D1">
        <v>28.7</v>
      </c>
      <c r="E1">
        <f>C1*D1</f>
        <v>9069.1999999999989</v>
      </c>
      <c r="F1">
        <v>104</v>
      </c>
      <c r="G1">
        <v>84</v>
      </c>
      <c r="H1">
        <f>F1*G1</f>
        <v>8736</v>
      </c>
    </row>
    <row r="2" spans="1:8" ht="13">
      <c r="B2" s="51" t="s">
        <v>538</v>
      </c>
      <c r="C2">
        <v>316</v>
      </c>
      <c r="D2">
        <v>9.1</v>
      </c>
      <c r="E2">
        <f>C2*D2</f>
        <v>2875.6</v>
      </c>
      <c r="F2">
        <v>104</v>
      </c>
      <c r="G2">
        <v>30</v>
      </c>
      <c r="H2">
        <f>F2*G2</f>
        <v>3120</v>
      </c>
    </row>
    <row r="3" spans="1:8" ht="13">
      <c r="B3" s="51" t="s">
        <v>539</v>
      </c>
      <c r="F3">
        <v>30</v>
      </c>
      <c r="G3">
        <v>6</v>
      </c>
      <c r="H3">
        <f>F3*G3</f>
        <v>180</v>
      </c>
    </row>
    <row r="4" spans="1:8" ht="13">
      <c r="A4" s="51" t="s">
        <v>541</v>
      </c>
      <c r="E4">
        <f>SUM(E1:E2)</f>
        <v>11944.8</v>
      </c>
      <c r="H4">
        <f>SUM(H1:H3)</f>
        <v>12036</v>
      </c>
    </row>
    <row r="5" spans="1:8" ht="13">
      <c r="A5" s="51" t="s">
        <v>540</v>
      </c>
      <c r="B5" s="51" t="s">
        <v>537</v>
      </c>
      <c r="C5">
        <v>200</v>
      </c>
      <c r="D5">
        <v>22.7</v>
      </c>
      <c r="E5">
        <f>C5*D5</f>
        <v>4540</v>
      </c>
      <c r="F5">
        <v>61.2</v>
      </c>
      <c r="G5">
        <v>70</v>
      </c>
      <c r="H5">
        <f>F5*G5</f>
        <v>4284</v>
      </c>
    </row>
    <row r="6" spans="1:8">
      <c r="C6">
        <v>200</v>
      </c>
      <c r="D6">
        <v>6.1</v>
      </c>
      <c r="E6">
        <f>C6*D6</f>
        <v>1220</v>
      </c>
      <c r="F6">
        <v>61.2</v>
      </c>
      <c r="G6">
        <v>20</v>
      </c>
      <c r="H6">
        <f>F6*G6</f>
        <v>1224</v>
      </c>
    </row>
    <row r="7" spans="1:8">
      <c r="E7">
        <f>SUM(E5:E6)</f>
        <v>5760</v>
      </c>
      <c r="H7">
        <f>SUM(H5:H6)</f>
        <v>5508</v>
      </c>
    </row>
    <row r="8" spans="1:8" ht="13">
      <c r="A8" s="51" t="s">
        <v>555</v>
      </c>
      <c r="B8" s="51" t="s">
        <v>556</v>
      </c>
      <c r="C8">
        <f>H8/D8</f>
        <v>60.869565217391312</v>
      </c>
      <c r="D8">
        <v>4.5999999999999996</v>
      </c>
      <c r="F8">
        <v>28</v>
      </c>
      <c r="G8">
        <v>10</v>
      </c>
      <c r="H8">
        <f>F8*G8</f>
        <v>280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0"/>
  <sheetViews>
    <sheetView workbookViewId="0">
      <selection activeCell="I59" sqref="I59"/>
    </sheetView>
  </sheetViews>
  <sheetFormatPr baseColWidth="10" defaultColWidth="9" defaultRowHeight="12"/>
  <cols>
    <col min="2" max="2" width="11.19921875" customWidth="1"/>
    <col min="3" max="3" width="15.3984375" customWidth="1"/>
    <col min="7" max="7" width="15.796875" customWidth="1"/>
  </cols>
  <sheetData>
    <row r="1" spans="1:5" ht="13">
      <c r="A1" s="51"/>
      <c r="B1" s="51" t="s">
        <v>630</v>
      </c>
      <c r="C1" s="51" t="s">
        <v>631</v>
      </c>
      <c r="D1" s="51" t="s">
        <v>588</v>
      </c>
    </row>
    <row r="2" spans="1:5" ht="13">
      <c r="A2" s="51" t="s">
        <v>594</v>
      </c>
      <c r="B2" s="51"/>
      <c r="C2" s="51"/>
      <c r="D2" s="51"/>
    </row>
    <row r="3" spans="1:5" ht="13">
      <c r="A3" t="s">
        <v>587</v>
      </c>
      <c r="B3">
        <v>2</v>
      </c>
      <c r="C3">
        <v>2</v>
      </c>
      <c r="D3">
        <v>2</v>
      </c>
      <c r="E3">
        <f>C3-D3</f>
        <v>0</v>
      </c>
    </row>
    <row r="4" spans="1:5" ht="13">
      <c r="A4" s="56" t="s">
        <v>589</v>
      </c>
      <c r="B4" s="56">
        <v>1</v>
      </c>
      <c r="C4" s="57">
        <v>1</v>
      </c>
      <c r="D4" s="57">
        <v>4</v>
      </c>
      <c r="E4" s="56">
        <f t="shared" ref="E4:E19" si="0">C4-D4</f>
        <v>-3</v>
      </c>
    </row>
    <row r="5" spans="1:5" ht="13">
      <c r="A5" t="s">
        <v>590</v>
      </c>
      <c r="E5">
        <f t="shared" si="0"/>
        <v>0</v>
      </c>
    </row>
    <row r="6" spans="1:5" ht="13">
      <c r="A6" t="s">
        <v>591</v>
      </c>
      <c r="B6">
        <v>3</v>
      </c>
      <c r="C6">
        <v>3</v>
      </c>
      <c r="D6">
        <v>3</v>
      </c>
      <c r="E6">
        <f t="shared" si="0"/>
        <v>0</v>
      </c>
    </row>
    <row r="7" spans="1:5" ht="13">
      <c r="A7" t="s">
        <v>592</v>
      </c>
      <c r="B7">
        <v>1</v>
      </c>
      <c r="C7">
        <v>1</v>
      </c>
      <c r="D7">
        <v>1</v>
      </c>
      <c r="E7">
        <f t="shared" si="0"/>
        <v>0</v>
      </c>
    </row>
    <row r="8" spans="1:5" ht="13">
      <c r="A8" s="56" t="s">
        <v>593</v>
      </c>
      <c r="B8" s="56">
        <v>3</v>
      </c>
      <c r="C8" s="57">
        <v>2</v>
      </c>
      <c r="D8" s="57">
        <v>3</v>
      </c>
      <c r="E8" s="56">
        <f t="shared" si="0"/>
        <v>-1</v>
      </c>
    </row>
    <row r="9" spans="1:5" ht="13">
      <c r="A9" s="53" t="s">
        <v>688</v>
      </c>
      <c r="B9" s="53"/>
      <c r="C9" s="54">
        <v>1</v>
      </c>
      <c r="D9" s="54">
        <v>0</v>
      </c>
      <c r="E9" s="53">
        <f t="shared" si="0"/>
        <v>1</v>
      </c>
    </row>
    <row r="10" spans="1:5" ht="13">
      <c r="A10" s="51" t="s">
        <v>595</v>
      </c>
      <c r="E10">
        <f t="shared" si="0"/>
        <v>0</v>
      </c>
    </row>
    <row r="11" spans="1:5" ht="13">
      <c r="A11" s="52" t="s">
        <v>596</v>
      </c>
      <c r="B11" s="53">
        <v>3</v>
      </c>
      <c r="C11" s="54">
        <v>3</v>
      </c>
      <c r="D11" s="54">
        <v>2</v>
      </c>
      <c r="E11" s="53">
        <f t="shared" si="0"/>
        <v>1</v>
      </c>
    </row>
    <row r="12" spans="1:5" ht="13">
      <c r="A12" s="51" t="s">
        <v>597</v>
      </c>
      <c r="B12">
        <v>2</v>
      </c>
      <c r="C12">
        <v>2</v>
      </c>
      <c r="D12">
        <v>2</v>
      </c>
      <c r="E12">
        <f t="shared" si="0"/>
        <v>0</v>
      </c>
    </row>
    <row r="13" spans="1:5" ht="13">
      <c r="A13" s="51" t="s">
        <v>598</v>
      </c>
      <c r="B13">
        <v>2</v>
      </c>
      <c r="C13">
        <v>2</v>
      </c>
      <c r="D13">
        <v>2</v>
      </c>
      <c r="E13">
        <f t="shared" si="0"/>
        <v>0</v>
      </c>
    </row>
    <row r="14" spans="1:5" ht="13">
      <c r="A14" s="51" t="s">
        <v>599</v>
      </c>
      <c r="B14">
        <v>5</v>
      </c>
      <c r="C14">
        <v>5</v>
      </c>
      <c r="D14">
        <v>5</v>
      </c>
      <c r="E14">
        <f t="shared" si="0"/>
        <v>0</v>
      </c>
    </row>
    <row r="15" spans="1:5" ht="13">
      <c r="A15" s="52" t="s">
        <v>681</v>
      </c>
      <c r="B15" s="53">
        <v>36</v>
      </c>
      <c r="C15" s="55">
        <v>30</v>
      </c>
      <c r="D15" s="54">
        <v>29</v>
      </c>
      <c r="E15" s="53">
        <f t="shared" si="0"/>
        <v>1</v>
      </c>
    </row>
    <row r="16" spans="1:5" ht="13">
      <c r="A16" s="52" t="s">
        <v>685</v>
      </c>
      <c r="B16" s="53">
        <v>9</v>
      </c>
      <c r="C16" s="55">
        <v>7</v>
      </c>
      <c r="D16" s="54">
        <v>1</v>
      </c>
      <c r="E16" s="53">
        <f t="shared" si="0"/>
        <v>6</v>
      </c>
    </row>
    <row r="17" spans="1:7" ht="13">
      <c r="A17" s="52" t="s">
        <v>686</v>
      </c>
      <c r="B17" s="53">
        <v>2</v>
      </c>
      <c r="C17" s="55">
        <v>4</v>
      </c>
      <c r="D17" s="54">
        <v>0</v>
      </c>
      <c r="E17" s="53">
        <f t="shared" si="0"/>
        <v>4</v>
      </c>
      <c r="G17" s="51"/>
    </row>
    <row r="18" spans="1:7" ht="13">
      <c r="A18" s="52" t="s">
        <v>687</v>
      </c>
      <c r="B18" s="53">
        <v>0</v>
      </c>
      <c r="C18" s="55">
        <v>6</v>
      </c>
      <c r="D18" s="54">
        <v>0</v>
      </c>
      <c r="E18" s="53">
        <f t="shared" si="0"/>
        <v>6</v>
      </c>
    </row>
    <row r="19" spans="1:7" ht="13">
      <c r="A19" s="52" t="s">
        <v>628</v>
      </c>
      <c r="B19" s="53">
        <v>0</v>
      </c>
      <c r="C19" s="55">
        <v>10</v>
      </c>
      <c r="D19" s="54">
        <v>4</v>
      </c>
      <c r="E19" s="53">
        <f t="shared" si="0"/>
        <v>6</v>
      </c>
    </row>
    <row r="20" spans="1:7" ht="13">
      <c r="A20" s="51" t="s">
        <v>600</v>
      </c>
      <c r="B20" t="s">
        <v>601</v>
      </c>
    </row>
    <row r="22" spans="1:7" ht="13">
      <c r="A22" s="51" t="s">
        <v>627</v>
      </c>
    </row>
    <row r="23" spans="1:7" ht="13">
      <c r="A23" s="51" t="s">
        <v>602</v>
      </c>
      <c r="B23" s="51" t="s">
        <v>629</v>
      </c>
      <c r="C23">
        <v>1</v>
      </c>
      <c r="D23" s="51" t="s">
        <v>603</v>
      </c>
      <c r="E23" s="51" t="s">
        <v>604</v>
      </c>
    </row>
    <row r="24" spans="1:7" ht="13">
      <c r="A24" s="51" t="s">
        <v>605</v>
      </c>
      <c r="B24" s="51" t="s">
        <v>632</v>
      </c>
      <c r="C24">
        <v>1</v>
      </c>
      <c r="D24" s="51" t="s">
        <v>606</v>
      </c>
      <c r="E24" s="51" t="s">
        <v>607</v>
      </c>
      <c r="F24" s="51" t="s">
        <v>608</v>
      </c>
    </row>
    <row r="25" spans="1:7" ht="13">
      <c r="A25" s="51"/>
      <c r="B25" s="51" t="s">
        <v>699</v>
      </c>
      <c r="C25">
        <v>4</v>
      </c>
      <c r="D25" s="51"/>
      <c r="E25" s="51"/>
    </row>
    <row r="26" spans="1:7" ht="13">
      <c r="A26" s="51"/>
      <c r="B26" s="51" t="s">
        <v>677</v>
      </c>
      <c r="C26">
        <f>1+2+3</f>
        <v>6</v>
      </c>
      <c r="D26" s="51"/>
    </row>
    <row r="27" spans="1:7" ht="13">
      <c r="A27" s="51"/>
      <c r="B27" s="51" t="s">
        <v>678</v>
      </c>
      <c r="C27">
        <f>1+1</f>
        <v>2</v>
      </c>
      <c r="D27" s="51"/>
    </row>
    <row r="28" spans="1:7" ht="13">
      <c r="A28" s="51"/>
      <c r="B28" s="51" t="s">
        <v>679</v>
      </c>
      <c r="C28">
        <f>1+1+1</f>
        <v>3</v>
      </c>
      <c r="D28" s="51"/>
    </row>
    <row r="29" spans="1:7" ht="13">
      <c r="A29" s="51"/>
      <c r="B29" s="51" t="s">
        <v>680</v>
      </c>
      <c r="C29">
        <v>1</v>
      </c>
      <c r="D29" s="51"/>
    </row>
    <row r="30" spans="1:7" ht="13">
      <c r="A30" s="51" t="s">
        <v>540</v>
      </c>
      <c r="B30" s="51" t="s">
        <v>633</v>
      </c>
      <c r="C30">
        <v>1</v>
      </c>
      <c r="D30" s="51" t="s">
        <v>609</v>
      </c>
    </row>
    <row r="31" spans="1:7" ht="13">
      <c r="B31" s="51" t="s">
        <v>634</v>
      </c>
      <c r="C31">
        <v>1</v>
      </c>
      <c r="D31" s="51" t="s">
        <v>610</v>
      </c>
    </row>
    <row r="32" spans="1:7" ht="13">
      <c r="B32" s="51" t="s">
        <v>681</v>
      </c>
      <c r="C32">
        <v>2</v>
      </c>
    </row>
    <row r="33" spans="1:7" ht="13">
      <c r="B33" s="51" t="s">
        <v>628</v>
      </c>
      <c r="C33">
        <v>3</v>
      </c>
    </row>
    <row r="34" spans="1:7" ht="13">
      <c r="B34" s="51" t="s">
        <v>635</v>
      </c>
      <c r="C34">
        <v>1</v>
      </c>
    </row>
    <row r="35" spans="1:7" ht="13">
      <c r="A35" s="51" t="s">
        <v>611</v>
      </c>
      <c r="B35" s="51" t="s">
        <v>629</v>
      </c>
      <c r="C35">
        <v>1</v>
      </c>
      <c r="D35" s="51" t="s">
        <v>612</v>
      </c>
      <c r="E35" s="51" t="s">
        <v>613</v>
      </c>
    </row>
    <row r="36" spans="1:7" ht="13">
      <c r="B36" s="51" t="s">
        <v>636</v>
      </c>
      <c r="C36">
        <v>1</v>
      </c>
      <c r="D36" s="51" t="s">
        <v>614</v>
      </c>
      <c r="E36" s="51" t="s">
        <v>613</v>
      </c>
      <c r="F36" s="51" t="s">
        <v>615</v>
      </c>
      <c r="G36" s="51" t="s">
        <v>616</v>
      </c>
    </row>
    <row r="37" spans="1:7" ht="13">
      <c r="B37" s="51" t="s">
        <v>637</v>
      </c>
      <c r="C37">
        <v>1</v>
      </c>
    </row>
    <row r="38" spans="1:7" ht="13">
      <c r="B38" s="51" t="s">
        <v>638</v>
      </c>
      <c r="C38">
        <v>2</v>
      </c>
    </row>
    <row r="39" spans="1:7" ht="13">
      <c r="B39" s="51" t="s">
        <v>639</v>
      </c>
      <c r="C39">
        <v>1</v>
      </c>
    </row>
    <row r="40" spans="1:7" ht="13">
      <c r="B40" s="51" t="s">
        <v>640</v>
      </c>
      <c r="C40">
        <v>1</v>
      </c>
    </row>
    <row r="41" spans="1:7" ht="13">
      <c r="B41" s="51" t="s">
        <v>682</v>
      </c>
      <c r="C41">
        <f>1+2+1+1+1</f>
        <v>6</v>
      </c>
    </row>
    <row r="42" spans="1:7" ht="13">
      <c r="B42" s="51" t="s">
        <v>683</v>
      </c>
      <c r="C42">
        <v>3</v>
      </c>
    </row>
    <row r="43" spans="1:7" ht="13">
      <c r="A43" s="51" t="s">
        <v>617</v>
      </c>
      <c r="B43" s="51" t="s">
        <v>641</v>
      </c>
      <c r="C43">
        <v>1</v>
      </c>
      <c r="D43" s="51" t="s">
        <v>618</v>
      </c>
    </row>
    <row r="44" spans="1:7" ht="13">
      <c r="B44" s="51" t="s">
        <v>682</v>
      </c>
      <c r="C44">
        <v>1</v>
      </c>
    </row>
    <row r="45" spans="1:7" ht="13">
      <c r="A45" s="51" t="s">
        <v>555</v>
      </c>
      <c r="B45" s="51" t="s">
        <v>642</v>
      </c>
      <c r="C45">
        <v>1</v>
      </c>
      <c r="D45" s="51" t="s">
        <v>619</v>
      </c>
      <c r="E45" s="51" t="s">
        <v>620</v>
      </c>
      <c r="F45" s="51" t="s">
        <v>618</v>
      </c>
    </row>
    <row r="46" spans="1:7" ht="13">
      <c r="B46" s="51" t="s">
        <v>642</v>
      </c>
      <c r="C46">
        <v>1</v>
      </c>
      <c r="D46" s="51" t="s">
        <v>621</v>
      </c>
      <c r="E46" s="51" t="s">
        <v>622</v>
      </c>
      <c r="F46" s="51" t="s">
        <v>623</v>
      </c>
    </row>
    <row r="47" spans="1:7" ht="13">
      <c r="B47" s="51" t="s">
        <v>629</v>
      </c>
      <c r="C47">
        <v>1</v>
      </c>
      <c r="D47" s="51" t="s">
        <v>622</v>
      </c>
      <c r="E47" s="51" t="s">
        <v>624</v>
      </c>
    </row>
    <row r="48" spans="1:7" ht="13">
      <c r="B48" s="51" t="s">
        <v>637</v>
      </c>
      <c r="C48">
        <v>1</v>
      </c>
    </row>
    <row r="49" spans="1:3" ht="13">
      <c r="B49" s="51" t="s">
        <v>638</v>
      </c>
      <c r="C49">
        <v>2</v>
      </c>
    </row>
    <row r="50" spans="1:3" ht="13">
      <c r="B50" s="51" t="s">
        <v>639</v>
      </c>
      <c r="C50">
        <v>1</v>
      </c>
    </row>
    <row r="51" spans="1:3" ht="13">
      <c r="B51" s="51" t="s">
        <v>640</v>
      </c>
      <c r="C51">
        <v>1</v>
      </c>
    </row>
    <row r="52" spans="1:3" ht="13">
      <c r="B52" s="51" t="s">
        <v>682</v>
      </c>
      <c r="C52">
        <f>9+5+1</f>
        <v>15</v>
      </c>
    </row>
    <row r="53" spans="1:3" ht="13">
      <c r="B53" s="51" t="s">
        <v>684</v>
      </c>
      <c r="C53">
        <v>1</v>
      </c>
    </row>
    <row r="54" spans="1:3" ht="13">
      <c r="A54" s="51" t="s">
        <v>625</v>
      </c>
      <c r="B54" s="51" t="s">
        <v>633</v>
      </c>
      <c r="C54">
        <v>1</v>
      </c>
    </row>
    <row r="55" spans="1:3" ht="13">
      <c r="B55" s="51" t="s">
        <v>637</v>
      </c>
      <c r="C55">
        <v>1</v>
      </c>
    </row>
    <row r="56" spans="1:3" ht="13">
      <c r="B56" s="51" t="s">
        <v>638</v>
      </c>
      <c r="C56">
        <v>1</v>
      </c>
    </row>
    <row r="57" spans="1:3" ht="13">
      <c r="B57" s="51" t="s">
        <v>682</v>
      </c>
      <c r="C57">
        <v>2</v>
      </c>
    </row>
    <row r="58" spans="1:3" ht="13">
      <c r="A58" s="51" t="s">
        <v>626</v>
      </c>
      <c r="B58" s="51" t="s">
        <v>682</v>
      </c>
      <c r="C58">
        <v>3</v>
      </c>
    </row>
    <row r="59" spans="1:3" ht="13">
      <c r="A59" s="51"/>
      <c r="B59" s="51" t="s">
        <v>683</v>
      </c>
      <c r="C59">
        <v>1</v>
      </c>
    </row>
    <row r="60" spans="1:3" ht="13">
      <c r="B60" s="51" t="s">
        <v>628</v>
      </c>
      <c r="C60">
        <v>3</v>
      </c>
    </row>
  </sheetData>
  <phoneticPr fontId="16" type="noConversion"/>
  <pageMargins left="0.75" right="0.75" top="1" bottom="1" header="0.5" footer="0.5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48"/>
  <sheetViews>
    <sheetView workbookViewId="0">
      <selection activeCell="N8" sqref="N8"/>
    </sheetView>
  </sheetViews>
  <sheetFormatPr baseColWidth="10" defaultColWidth="12" defaultRowHeight="15"/>
  <cols>
    <col min="1" max="1" width="12" style="107" customWidth="1"/>
    <col min="2" max="2" width="16.796875" style="105" bestFit="1" customWidth="1"/>
    <col min="3" max="3" width="25.59765625" style="105" customWidth="1"/>
    <col min="4" max="7" width="12" style="105" customWidth="1"/>
    <col min="8" max="8" width="10" style="110" bestFit="1" customWidth="1"/>
    <col min="9" max="9" width="10.796875" style="105" bestFit="1" customWidth="1"/>
    <col min="10" max="11" width="0" style="105" hidden="1" customWidth="1"/>
    <col min="12" max="12" width="11.3984375" style="110" bestFit="1" customWidth="1"/>
    <col min="13" max="16384" width="12" style="105"/>
  </cols>
  <sheetData>
    <row r="1" spans="1:12" ht="57" customHeight="1">
      <c r="A1" s="126" t="s">
        <v>983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s="109" customFormat="1" ht="16">
      <c r="A2" s="107"/>
      <c r="B2" s="112" t="s">
        <v>918</v>
      </c>
      <c r="C2" s="108" t="s">
        <v>644</v>
      </c>
      <c r="D2" s="108" t="s">
        <v>645</v>
      </c>
      <c r="E2" s="108" t="s">
        <v>646</v>
      </c>
      <c r="F2" s="108" t="s">
        <v>854</v>
      </c>
      <c r="G2" s="108" t="s">
        <v>648</v>
      </c>
      <c r="H2" s="111" t="s">
        <v>647</v>
      </c>
      <c r="I2" s="108" t="s">
        <v>649</v>
      </c>
      <c r="J2" s="108" t="s">
        <v>651</v>
      </c>
      <c r="K2" s="108"/>
      <c r="L2" s="111" t="s">
        <v>651</v>
      </c>
    </row>
    <row r="3" spans="1:12">
      <c r="A3" s="107" t="s">
        <v>874</v>
      </c>
      <c r="B3" s="106" t="s">
        <v>913</v>
      </c>
      <c r="C3" s="106" t="s">
        <v>875</v>
      </c>
      <c r="D3" s="106" t="s">
        <v>876</v>
      </c>
      <c r="E3" s="105">
        <v>450</v>
      </c>
      <c r="F3" s="105">
        <v>1.5</v>
      </c>
      <c r="G3" s="105">
        <v>0.2</v>
      </c>
      <c r="H3" s="110">
        <f t="shared" ref="H3:H16" si="0">+(G3+F3)*E3</f>
        <v>765</v>
      </c>
      <c r="I3" s="105">
        <v>1</v>
      </c>
      <c r="J3" s="105">
        <f>H3+I3*E3</f>
        <v>1215</v>
      </c>
      <c r="K3" s="105">
        <v>1</v>
      </c>
      <c r="L3" s="110">
        <f>K3*J3</f>
        <v>1215</v>
      </c>
    </row>
    <row r="4" spans="1:12">
      <c r="A4" s="107" t="s">
        <v>874</v>
      </c>
      <c r="B4" s="106" t="s">
        <v>914</v>
      </c>
      <c r="C4" s="106" t="s">
        <v>875</v>
      </c>
      <c r="D4" s="106" t="s">
        <v>876</v>
      </c>
      <c r="E4" s="105">
        <v>100</v>
      </c>
      <c r="F4" s="105">
        <v>2.5</v>
      </c>
      <c r="G4" s="105">
        <v>0.2</v>
      </c>
      <c r="H4" s="110">
        <f t="shared" si="0"/>
        <v>270</v>
      </c>
      <c r="I4" s="105">
        <v>1</v>
      </c>
      <c r="J4" s="105">
        <f>H4+I4*E4</f>
        <v>370</v>
      </c>
      <c r="K4" s="105">
        <v>1</v>
      </c>
      <c r="L4" s="110">
        <f t="shared" ref="L4:L13" si="1">K4*J4</f>
        <v>370</v>
      </c>
    </row>
    <row r="5" spans="1:12">
      <c r="A5" s="107" t="s">
        <v>874</v>
      </c>
      <c r="B5" s="106" t="s">
        <v>887</v>
      </c>
      <c r="C5" s="106" t="s">
        <v>888</v>
      </c>
      <c r="D5" s="106" t="s">
        <v>876</v>
      </c>
      <c r="E5" s="105">
        <v>50</v>
      </c>
      <c r="F5" s="105">
        <v>3.2</v>
      </c>
      <c r="G5" s="105">
        <v>0.2</v>
      </c>
      <c r="H5" s="110">
        <f t="shared" si="0"/>
        <v>170.00000000000003</v>
      </c>
      <c r="I5" s="105">
        <v>1</v>
      </c>
      <c r="J5" s="105">
        <f t="shared" ref="J5:J13" si="2">H5+I5*E5</f>
        <v>220.00000000000003</v>
      </c>
      <c r="K5" s="105">
        <v>1</v>
      </c>
      <c r="L5" s="110">
        <f t="shared" si="1"/>
        <v>220.00000000000003</v>
      </c>
    </row>
    <row r="6" spans="1:12">
      <c r="A6" s="107" t="s">
        <v>874</v>
      </c>
      <c r="B6" s="106" t="s">
        <v>889</v>
      </c>
      <c r="C6" s="106" t="s">
        <v>890</v>
      </c>
      <c r="D6" s="106" t="s">
        <v>876</v>
      </c>
      <c r="E6" s="105">
        <v>20</v>
      </c>
      <c r="F6" s="105">
        <v>5.5</v>
      </c>
      <c r="G6" s="105">
        <v>0.2</v>
      </c>
      <c r="H6" s="110">
        <f t="shared" si="0"/>
        <v>114</v>
      </c>
      <c r="I6" s="105">
        <v>1</v>
      </c>
      <c r="J6" s="105">
        <f t="shared" si="2"/>
        <v>134</v>
      </c>
      <c r="K6" s="105">
        <v>1</v>
      </c>
      <c r="L6" s="110">
        <f t="shared" si="1"/>
        <v>134</v>
      </c>
    </row>
    <row r="7" spans="1:12">
      <c r="A7" s="107" t="s">
        <v>874</v>
      </c>
      <c r="B7" s="106" t="s">
        <v>883</v>
      </c>
      <c r="C7" s="106" t="s">
        <v>891</v>
      </c>
      <c r="D7" s="106" t="s">
        <v>876</v>
      </c>
      <c r="E7" s="105">
        <v>154</v>
      </c>
      <c r="F7" s="105">
        <v>1.5</v>
      </c>
      <c r="G7" s="105">
        <v>0.5</v>
      </c>
      <c r="H7" s="110">
        <f t="shared" si="0"/>
        <v>308</v>
      </c>
      <c r="I7" s="105">
        <v>1</v>
      </c>
      <c r="J7" s="105">
        <f t="shared" si="2"/>
        <v>462</v>
      </c>
      <c r="K7" s="105">
        <v>1</v>
      </c>
      <c r="L7" s="110">
        <f t="shared" si="1"/>
        <v>462</v>
      </c>
    </row>
    <row r="8" spans="1:12">
      <c r="A8" s="107" t="s">
        <v>874</v>
      </c>
      <c r="B8" s="106" t="s">
        <v>892</v>
      </c>
      <c r="C8" s="106" t="s">
        <v>893</v>
      </c>
      <c r="D8" s="106" t="s">
        <v>876</v>
      </c>
      <c r="E8" s="105">
        <v>25</v>
      </c>
      <c r="F8" s="105">
        <v>38</v>
      </c>
      <c r="G8" s="105">
        <v>0</v>
      </c>
      <c r="H8" s="110">
        <f t="shared" si="0"/>
        <v>950</v>
      </c>
      <c r="I8" s="105">
        <f>G8</f>
        <v>0</v>
      </c>
      <c r="J8" s="105">
        <f t="shared" si="2"/>
        <v>950</v>
      </c>
      <c r="K8" s="105">
        <v>1</v>
      </c>
      <c r="L8" s="110">
        <f t="shared" si="1"/>
        <v>950</v>
      </c>
    </row>
    <row r="9" spans="1:12">
      <c r="A9" s="107" t="s">
        <v>874</v>
      </c>
      <c r="B9" s="106" t="s">
        <v>894</v>
      </c>
      <c r="C9" s="106" t="s">
        <v>895</v>
      </c>
      <c r="D9" s="106" t="s">
        <v>896</v>
      </c>
      <c r="E9" s="105">
        <v>1</v>
      </c>
      <c r="F9" s="105">
        <v>1000</v>
      </c>
      <c r="G9" s="105">
        <v>0</v>
      </c>
      <c r="H9" s="110">
        <f t="shared" si="0"/>
        <v>1000</v>
      </c>
      <c r="I9" s="105">
        <f>G9</f>
        <v>0</v>
      </c>
      <c r="J9" s="105">
        <f t="shared" si="2"/>
        <v>1000</v>
      </c>
      <c r="K9" s="105">
        <v>1</v>
      </c>
      <c r="L9" s="110">
        <f t="shared" si="1"/>
        <v>1000</v>
      </c>
    </row>
    <row r="10" spans="1:12">
      <c r="A10" s="107" t="s">
        <v>874</v>
      </c>
      <c r="B10" s="106" t="s">
        <v>897</v>
      </c>
      <c r="C10" s="106"/>
      <c r="D10" s="106" t="s">
        <v>896</v>
      </c>
      <c r="E10" s="105">
        <v>1</v>
      </c>
      <c r="F10" s="105">
        <v>200</v>
      </c>
      <c r="G10" s="105">
        <v>0</v>
      </c>
      <c r="H10" s="110">
        <f t="shared" si="0"/>
        <v>200</v>
      </c>
      <c r="I10" s="105">
        <f>G10</f>
        <v>0</v>
      </c>
      <c r="J10" s="105">
        <f t="shared" si="2"/>
        <v>200</v>
      </c>
      <c r="K10" s="105">
        <v>1</v>
      </c>
      <c r="L10" s="110">
        <f t="shared" si="1"/>
        <v>200</v>
      </c>
    </row>
    <row r="11" spans="1:12">
      <c r="A11" s="107" t="s">
        <v>874</v>
      </c>
      <c r="B11" s="106" t="s">
        <v>898</v>
      </c>
      <c r="C11" s="106"/>
      <c r="D11" s="106" t="s">
        <v>896</v>
      </c>
      <c r="E11" s="105">
        <v>1</v>
      </c>
      <c r="F11" s="105">
        <v>100</v>
      </c>
      <c r="G11" s="105">
        <v>0</v>
      </c>
      <c r="H11" s="110">
        <f t="shared" si="0"/>
        <v>100</v>
      </c>
      <c r="I11" s="105">
        <f>G11</f>
        <v>0</v>
      </c>
      <c r="J11" s="105">
        <f t="shared" si="2"/>
        <v>100</v>
      </c>
      <c r="K11" s="105">
        <v>1</v>
      </c>
      <c r="L11" s="110">
        <f t="shared" si="1"/>
        <v>100</v>
      </c>
    </row>
    <row r="12" spans="1:12">
      <c r="A12" s="107" t="s">
        <v>874</v>
      </c>
      <c r="B12" s="106" t="s">
        <v>899</v>
      </c>
      <c r="C12" s="106"/>
      <c r="D12" s="106" t="s">
        <v>886</v>
      </c>
      <c r="E12" s="105">
        <v>6</v>
      </c>
      <c r="F12" s="105">
        <v>30</v>
      </c>
      <c r="G12" s="105">
        <v>0</v>
      </c>
      <c r="H12" s="110">
        <f t="shared" si="0"/>
        <v>180</v>
      </c>
      <c r="I12" s="105">
        <f>G12</f>
        <v>0</v>
      </c>
      <c r="J12" s="105">
        <f t="shared" si="2"/>
        <v>180</v>
      </c>
      <c r="K12" s="105">
        <v>1</v>
      </c>
      <c r="L12" s="110">
        <f t="shared" si="1"/>
        <v>180</v>
      </c>
    </row>
    <row r="13" spans="1:12">
      <c r="A13" s="107" t="s">
        <v>900</v>
      </c>
      <c r="B13" s="106" t="s">
        <v>901</v>
      </c>
      <c r="C13" s="106" t="s">
        <v>875</v>
      </c>
      <c r="D13" s="106" t="s">
        <v>876</v>
      </c>
      <c r="E13" s="105">
        <v>12</v>
      </c>
      <c r="F13" s="105">
        <v>6.6</v>
      </c>
      <c r="G13" s="105">
        <v>0.2</v>
      </c>
      <c r="H13" s="110">
        <f t="shared" si="0"/>
        <v>81.599999999999994</v>
      </c>
      <c r="I13" s="105">
        <v>1</v>
      </c>
      <c r="J13" s="105">
        <f t="shared" si="2"/>
        <v>93.6</v>
      </c>
      <c r="K13" s="105">
        <v>-1</v>
      </c>
      <c r="L13" s="110">
        <f t="shared" si="1"/>
        <v>-93.6</v>
      </c>
    </row>
    <row r="14" spans="1:12">
      <c r="A14" s="107" t="s">
        <v>900</v>
      </c>
      <c r="B14" s="106" t="s">
        <v>902</v>
      </c>
      <c r="C14" s="106" t="s">
        <v>903</v>
      </c>
      <c r="D14" s="106" t="s">
        <v>896</v>
      </c>
      <c r="E14" s="105">
        <v>1</v>
      </c>
      <c r="F14" s="105">
        <v>237.4</v>
      </c>
      <c r="G14" s="105">
        <v>0</v>
      </c>
      <c r="H14" s="110">
        <f t="shared" si="0"/>
        <v>237.4</v>
      </c>
      <c r="I14" s="105">
        <f>G14</f>
        <v>0</v>
      </c>
      <c r="J14" s="105">
        <f>H14+I14*E14</f>
        <v>237.4</v>
      </c>
      <c r="K14" s="105">
        <v>-1</v>
      </c>
      <c r="L14" s="110">
        <f>K14*J14</f>
        <v>-237.4</v>
      </c>
    </row>
    <row r="15" spans="1:12">
      <c r="A15" s="107" t="s">
        <v>874</v>
      </c>
      <c r="B15" s="106" t="s">
        <v>904</v>
      </c>
      <c r="C15" s="106" t="s">
        <v>905</v>
      </c>
      <c r="D15" s="106" t="s">
        <v>906</v>
      </c>
      <c r="E15" s="105">
        <v>28.7</v>
      </c>
      <c r="F15" s="105">
        <v>0</v>
      </c>
      <c r="G15" s="105">
        <v>25</v>
      </c>
      <c r="H15" s="110">
        <f t="shared" si="0"/>
        <v>717.5</v>
      </c>
      <c r="I15" s="105">
        <f>G15</f>
        <v>25</v>
      </c>
      <c r="J15" s="105">
        <f t="shared" ref="J15:J36" si="3">H15+I15*E15</f>
        <v>1435</v>
      </c>
      <c r="K15" s="105">
        <v>1</v>
      </c>
      <c r="L15" s="110">
        <f>K15*J15</f>
        <v>1435</v>
      </c>
    </row>
    <row r="16" spans="1:12">
      <c r="A16" s="107" t="s">
        <v>907</v>
      </c>
      <c r="B16" s="106" t="s">
        <v>908</v>
      </c>
      <c r="C16" s="106"/>
      <c r="D16" s="106" t="s">
        <v>909</v>
      </c>
      <c r="E16" s="105">
        <v>18</v>
      </c>
      <c r="F16" s="105">
        <v>0</v>
      </c>
      <c r="G16" s="105">
        <v>0</v>
      </c>
      <c r="H16" s="110">
        <f t="shared" si="0"/>
        <v>0</v>
      </c>
      <c r="I16" s="105">
        <v>15</v>
      </c>
      <c r="J16" s="105">
        <f t="shared" si="3"/>
        <v>270</v>
      </c>
      <c r="K16" s="105">
        <v>1</v>
      </c>
      <c r="L16" s="110">
        <f t="shared" ref="L16:L24" si="4">K16*J16</f>
        <v>270</v>
      </c>
    </row>
    <row r="17" spans="1:12">
      <c r="A17" s="107" t="s">
        <v>910</v>
      </c>
      <c r="B17" s="106" t="s">
        <v>911</v>
      </c>
      <c r="C17" s="106" t="s">
        <v>915</v>
      </c>
      <c r="D17" s="106" t="s">
        <v>912</v>
      </c>
      <c r="E17" s="105">
        <v>3</v>
      </c>
      <c r="F17" s="105">
        <v>280</v>
      </c>
      <c r="G17" s="105">
        <v>160</v>
      </c>
      <c r="H17" s="110">
        <f t="shared" ref="H17:H36" si="5">+(G17+F17)*E17</f>
        <v>1320</v>
      </c>
      <c r="I17" s="105">
        <v>20</v>
      </c>
      <c r="J17" s="105">
        <f t="shared" si="3"/>
        <v>1380</v>
      </c>
      <c r="K17" s="105">
        <v>1</v>
      </c>
      <c r="L17" s="110">
        <f t="shared" si="4"/>
        <v>1380</v>
      </c>
    </row>
    <row r="18" spans="1:12">
      <c r="A18" s="107" t="s">
        <v>654</v>
      </c>
      <c r="B18" s="106" t="s">
        <v>916</v>
      </c>
      <c r="C18" s="106" t="s">
        <v>917</v>
      </c>
      <c r="D18" s="106" t="s">
        <v>650</v>
      </c>
      <c r="E18" s="105">
        <v>2</v>
      </c>
      <c r="F18" s="105">
        <v>220</v>
      </c>
      <c r="G18" s="105">
        <v>10</v>
      </c>
      <c r="H18" s="110">
        <f t="shared" si="5"/>
        <v>460</v>
      </c>
      <c r="I18" s="105">
        <v>20</v>
      </c>
      <c r="J18" s="105">
        <f t="shared" si="3"/>
        <v>500</v>
      </c>
      <c r="K18" s="105">
        <v>-1</v>
      </c>
      <c r="L18" s="110">
        <f t="shared" si="4"/>
        <v>-500</v>
      </c>
    </row>
    <row r="19" spans="1:12">
      <c r="A19" s="107" t="s">
        <v>653</v>
      </c>
      <c r="B19" s="106" t="s">
        <v>655</v>
      </c>
      <c r="C19" s="106" t="s">
        <v>643</v>
      </c>
      <c r="D19" s="106" t="s">
        <v>650</v>
      </c>
      <c r="E19" s="105">
        <v>22.7</v>
      </c>
      <c r="F19" s="105">
        <v>0</v>
      </c>
      <c r="G19" s="105">
        <v>25</v>
      </c>
      <c r="H19" s="110">
        <f t="shared" si="5"/>
        <v>567.5</v>
      </c>
      <c r="I19" s="105">
        <v>0</v>
      </c>
      <c r="J19" s="105">
        <f t="shared" si="3"/>
        <v>567.5</v>
      </c>
      <c r="K19" s="105">
        <v>1</v>
      </c>
      <c r="L19" s="110">
        <f t="shared" si="4"/>
        <v>567.5</v>
      </c>
    </row>
    <row r="20" spans="1:12">
      <c r="A20" s="107" t="s">
        <v>653</v>
      </c>
      <c r="B20" s="106" t="s">
        <v>657</v>
      </c>
      <c r="D20" s="106" t="s">
        <v>650</v>
      </c>
      <c r="E20" s="105">
        <v>9</v>
      </c>
      <c r="F20" s="105">
        <v>30</v>
      </c>
      <c r="G20" s="105">
        <v>0</v>
      </c>
      <c r="H20" s="110">
        <f t="shared" si="5"/>
        <v>270</v>
      </c>
      <c r="I20" s="105">
        <f>G20</f>
        <v>0</v>
      </c>
      <c r="J20" s="105">
        <f t="shared" si="3"/>
        <v>270</v>
      </c>
      <c r="K20" s="105">
        <v>1</v>
      </c>
      <c r="L20" s="110">
        <f t="shared" si="4"/>
        <v>270</v>
      </c>
    </row>
    <row r="21" spans="1:12">
      <c r="A21" s="107" t="s">
        <v>654</v>
      </c>
      <c r="B21" s="106" t="s">
        <v>661</v>
      </c>
      <c r="D21" s="106" t="s">
        <v>660</v>
      </c>
      <c r="E21" s="105">
        <v>1.1000000000000001</v>
      </c>
      <c r="F21" s="105">
        <v>220</v>
      </c>
      <c r="G21" s="105">
        <v>10</v>
      </c>
      <c r="H21" s="110">
        <f t="shared" si="5"/>
        <v>253.00000000000003</v>
      </c>
      <c r="I21" s="105">
        <v>20</v>
      </c>
      <c r="J21" s="105">
        <f t="shared" si="3"/>
        <v>275</v>
      </c>
      <c r="K21" s="105">
        <v>-1</v>
      </c>
      <c r="L21" s="110">
        <f t="shared" si="4"/>
        <v>-275</v>
      </c>
    </row>
    <row r="22" spans="1:12">
      <c r="A22" s="107" t="s">
        <v>654</v>
      </c>
      <c r="B22" s="106" t="s">
        <v>662</v>
      </c>
      <c r="D22" s="106" t="s">
        <v>663</v>
      </c>
      <c r="E22" s="105">
        <v>1</v>
      </c>
      <c r="F22" s="105">
        <v>15</v>
      </c>
      <c r="G22" s="105">
        <v>5</v>
      </c>
      <c r="H22" s="110">
        <f t="shared" si="5"/>
        <v>20</v>
      </c>
      <c r="I22" s="105">
        <v>30</v>
      </c>
      <c r="J22" s="105">
        <f t="shared" si="3"/>
        <v>50</v>
      </c>
      <c r="K22" s="105">
        <v>-1</v>
      </c>
      <c r="L22" s="110">
        <f>K22*J22</f>
        <v>-50</v>
      </c>
    </row>
    <row r="23" spans="1:12">
      <c r="A23" s="107" t="s">
        <v>653</v>
      </c>
      <c r="B23" s="106" t="s">
        <v>658</v>
      </c>
      <c r="D23" s="106" t="s">
        <v>650</v>
      </c>
      <c r="E23" s="105">
        <v>5.9</v>
      </c>
      <c r="F23" s="105">
        <v>30</v>
      </c>
      <c r="G23" s="105">
        <v>0</v>
      </c>
      <c r="H23" s="110">
        <f t="shared" si="5"/>
        <v>177</v>
      </c>
      <c r="I23" s="105">
        <f>G23</f>
        <v>0</v>
      </c>
      <c r="J23" s="105">
        <f t="shared" si="3"/>
        <v>177</v>
      </c>
      <c r="K23" s="105">
        <v>1</v>
      </c>
      <c r="L23" s="110">
        <f t="shared" si="4"/>
        <v>177</v>
      </c>
    </row>
    <row r="24" spans="1:12">
      <c r="A24" s="107" t="s">
        <v>653</v>
      </c>
      <c r="B24" s="106" t="s">
        <v>659</v>
      </c>
      <c r="D24" s="106" t="s">
        <v>660</v>
      </c>
      <c r="E24" s="105">
        <v>16.5</v>
      </c>
      <c r="F24" s="105">
        <v>50</v>
      </c>
      <c r="G24" s="105">
        <v>0</v>
      </c>
      <c r="H24" s="110">
        <f t="shared" si="5"/>
        <v>825</v>
      </c>
      <c r="I24" s="105">
        <v>40</v>
      </c>
      <c r="J24" s="105">
        <f t="shared" si="3"/>
        <v>1485</v>
      </c>
      <c r="K24" s="105">
        <v>1</v>
      </c>
      <c r="L24" s="110">
        <f t="shared" si="4"/>
        <v>1485</v>
      </c>
    </row>
    <row r="25" spans="1:12">
      <c r="A25" s="107" t="s">
        <v>664</v>
      </c>
      <c r="B25" s="106" t="s">
        <v>665</v>
      </c>
      <c r="D25" s="106" t="s">
        <v>666</v>
      </c>
      <c r="E25" s="105">
        <v>7.2</v>
      </c>
      <c r="F25" s="105">
        <v>10</v>
      </c>
      <c r="G25" s="105">
        <v>5</v>
      </c>
      <c r="H25" s="110">
        <f t="shared" si="5"/>
        <v>108</v>
      </c>
      <c r="I25" s="105">
        <v>10</v>
      </c>
      <c r="J25" s="105">
        <f t="shared" si="3"/>
        <v>180</v>
      </c>
      <c r="K25" s="105">
        <v>1</v>
      </c>
      <c r="L25" s="110">
        <f t="shared" ref="L25:L47" si="6">K25*J25</f>
        <v>180</v>
      </c>
    </row>
    <row r="26" spans="1:12">
      <c r="A26" s="107" t="s">
        <v>664</v>
      </c>
      <c r="B26" s="106" t="s">
        <v>667</v>
      </c>
      <c r="D26" s="106" t="s">
        <v>660</v>
      </c>
      <c r="E26" s="105">
        <v>5.52</v>
      </c>
      <c r="F26" s="105">
        <v>390</v>
      </c>
      <c r="G26" s="105">
        <v>0</v>
      </c>
      <c r="H26" s="110">
        <f t="shared" si="5"/>
        <v>2152.7999999999997</v>
      </c>
      <c r="I26" s="105">
        <f t="shared" ref="I26:I47" si="7">G26</f>
        <v>0</v>
      </c>
      <c r="J26" s="105">
        <f t="shared" si="3"/>
        <v>2152.7999999999997</v>
      </c>
      <c r="K26" s="105">
        <v>1</v>
      </c>
      <c r="L26" s="110">
        <f t="shared" si="6"/>
        <v>2152.7999999999997</v>
      </c>
    </row>
    <row r="27" spans="1:12">
      <c r="A27" s="107" t="s">
        <v>664</v>
      </c>
      <c r="B27" s="106" t="s">
        <v>668</v>
      </c>
      <c r="D27" s="106" t="s">
        <v>660</v>
      </c>
      <c r="E27" s="105">
        <v>17</v>
      </c>
      <c r="F27" s="105">
        <v>75</v>
      </c>
      <c r="G27" s="105">
        <v>0</v>
      </c>
      <c r="H27" s="110">
        <f t="shared" si="5"/>
        <v>1275</v>
      </c>
      <c r="I27" s="105">
        <f t="shared" si="7"/>
        <v>0</v>
      </c>
      <c r="J27" s="105">
        <f t="shared" si="3"/>
        <v>1275</v>
      </c>
      <c r="K27" s="105">
        <v>1</v>
      </c>
      <c r="L27" s="110">
        <f t="shared" si="6"/>
        <v>1275</v>
      </c>
    </row>
    <row r="28" spans="1:12">
      <c r="A28" s="107" t="s">
        <v>664</v>
      </c>
      <c r="B28" s="106" t="s">
        <v>669</v>
      </c>
      <c r="D28" s="106" t="s">
        <v>660</v>
      </c>
      <c r="E28" s="105">
        <v>5.9</v>
      </c>
      <c r="F28" s="105">
        <v>80</v>
      </c>
      <c r="G28" s="105">
        <v>0</v>
      </c>
      <c r="H28" s="110">
        <f t="shared" si="5"/>
        <v>472</v>
      </c>
      <c r="I28" s="105">
        <f t="shared" si="7"/>
        <v>0</v>
      </c>
      <c r="J28" s="105">
        <f t="shared" si="3"/>
        <v>472</v>
      </c>
      <c r="K28" s="105">
        <v>1</v>
      </c>
      <c r="L28" s="110">
        <f t="shared" si="6"/>
        <v>472</v>
      </c>
    </row>
    <row r="29" spans="1:12">
      <c r="A29" s="107" t="s">
        <v>664</v>
      </c>
      <c r="B29" s="106" t="s">
        <v>670</v>
      </c>
      <c r="D29" s="106" t="s">
        <v>660</v>
      </c>
      <c r="E29" s="105">
        <v>3.6</v>
      </c>
      <c r="F29" s="105">
        <v>75</v>
      </c>
      <c r="G29" s="105">
        <v>0</v>
      </c>
      <c r="H29" s="110">
        <f t="shared" si="5"/>
        <v>270</v>
      </c>
      <c r="I29" s="105">
        <f t="shared" si="7"/>
        <v>0</v>
      </c>
      <c r="J29" s="105">
        <f t="shared" si="3"/>
        <v>270</v>
      </c>
      <c r="K29" s="105">
        <v>1</v>
      </c>
      <c r="L29" s="110">
        <f t="shared" si="6"/>
        <v>270</v>
      </c>
    </row>
    <row r="30" spans="1:12">
      <c r="A30" s="107" t="s">
        <v>664</v>
      </c>
      <c r="B30" s="106" t="s">
        <v>671</v>
      </c>
      <c r="C30" s="106" t="s">
        <v>674</v>
      </c>
      <c r="D30" s="106" t="s">
        <v>660</v>
      </c>
      <c r="E30" s="105">
        <v>4.37</v>
      </c>
      <c r="F30" s="105">
        <v>210</v>
      </c>
      <c r="G30" s="105">
        <v>0</v>
      </c>
      <c r="H30" s="110">
        <f t="shared" si="5"/>
        <v>917.7</v>
      </c>
      <c r="I30" s="105">
        <f t="shared" si="7"/>
        <v>0</v>
      </c>
      <c r="J30" s="105">
        <f t="shared" si="3"/>
        <v>917.7</v>
      </c>
      <c r="K30" s="105">
        <v>1</v>
      </c>
      <c r="L30" s="110">
        <f t="shared" si="6"/>
        <v>917.7</v>
      </c>
    </row>
    <row r="31" spans="1:12">
      <c r="A31" s="107" t="s">
        <v>664</v>
      </c>
      <c r="B31" s="106" t="s">
        <v>672</v>
      </c>
      <c r="D31" s="106" t="s">
        <v>660</v>
      </c>
      <c r="E31" s="105">
        <v>6.8</v>
      </c>
      <c r="F31" s="105">
        <v>80</v>
      </c>
      <c r="G31" s="105">
        <v>0</v>
      </c>
      <c r="H31" s="110">
        <f t="shared" si="5"/>
        <v>544</v>
      </c>
      <c r="I31" s="105">
        <f t="shared" si="7"/>
        <v>0</v>
      </c>
      <c r="J31" s="105">
        <f t="shared" si="3"/>
        <v>544</v>
      </c>
      <c r="K31" s="105">
        <v>1</v>
      </c>
      <c r="L31" s="110">
        <f t="shared" si="6"/>
        <v>544</v>
      </c>
    </row>
    <row r="32" spans="1:12">
      <c r="A32" s="107" t="s">
        <v>664</v>
      </c>
      <c r="B32" s="106" t="s">
        <v>673</v>
      </c>
      <c r="C32" s="106" t="s">
        <v>674</v>
      </c>
      <c r="D32" s="106" t="s">
        <v>660</v>
      </c>
      <c r="E32" s="105">
        <v>2</v>
      </c>
      <c r="F32" s="105">
        <v>210</v>
      </c>
      <c r="G32" s="105">
        <v>0</v>
      </c>
      <c r="H32" s="110">
        <f t="shared" si="5"/>
        <v>420</v>
      </c>
      <c r="I32" s="105">
        <f t="shared" si="7"/>
        <v>0</v>
      </c>
      <c r="J32" s="105">
        <f t="shared" si="3"/>
        <v>420</v>
      </c>
      <c r="K32" s="105">
        <v>1</v>
      </c>
      <c r="L32" s="110">
        <f t="shared" si="6"/>
        <v>420</v>
      </c>
    </row>
    <row r="33" spans="1:12">
      <c r="A33" s="107" t="s">
        <v>664</v>
      </c>
      <c r="B33" s="106" t="s">
        <v>675</v>
      </c>
      <c r="D33" s="106" t="s">
        <v>660</v>
      </c>
      <c r="E33" s="105">
        <v>111.9</v>
      </c>
      <c r="F33" s="105">
        <v>25</v>
      </c>
      <c r="G33" s="105">
        <v>0</v>
      </c>
      <c r="H33" s="110">
        <f t="shared" si="5"/>
        <v>2797.5</v>
      </c>
      <c r="I33" s="105">
        <f t="shared" si="7"/>
        <v>0</v>
      </c>
      <c r="J33" s="105">
        <f t="shared" si="3"/>
        <v>2797.5</v>
      </c>
      <c r="K33" s="105">
        <v>1</v>
      </c>
      <c r="L33" s="110">
        <f t="shared" si="6"/>
        <v>2797.5</v>
      </c>
    </row>
    <row r="34" spans="1:12">
      <c r="A34" s="107" t="s">
        <v>664</v>
      </c>
      <c r="B34" s="106" t="s">
        <v>676</v>
      </c>
      <c r="D34" s="106" t="s">
        <v>663</v>
      </c>
      <c r="E34" s="105">
        <v>1</v>
      </c>
      <c r="F34" s="105">
        <v>1200</v>
      </c>
      <c r="G34" s="105">
        <v>0</v>
      </c>
      <c r="H34" s="110">
        <f t="shared" si="5"/>
        <v>1200</v>
      </c>
      <c r="I34" s="105">
        <f t="shared" si="7"/>
        <v>0</v>
      </c>
      <c r="J34" s="105">
        <f t="shared" si="3"/>
        <v>1200</v>
      </c>
      <c r="K34" s="105">
        <v>1</v>
      </c>
      <c r="L34" s="110">
        <f t="shared" si="6"/>
        <v>1200</v>
      </c>
    </row>
    <row r="35" spans="1:12">
      <c r="A35" s="107" t="s">
        <v>653</v>
      </c>
      <c r="B35" s="106" t="s">
        <v>855</v>
      </c>
      <c r="D35" s="106" t="s">
        <v>856</v>
      </c>
      <c r="E35" s="105">
        <v>1</v>
      </c>
      <c r="F35" s="105">
        <v>190</v>
      </c>
      <c r="G35" s="105">
        <v>0</v>
      </c>
      <c r="H35" s="110">
        <f t="shared" si="5"/>
        <v>190</v>
      </c>
      <c r="I35" s="105">
        <f t="shared" si="7"/>
        <v>0</v>
      </c>
      <c r="J35" s="105">
        <f t="shared" si="3"/>
        <v>190</v>
      </c>
      <c r="K35" s="105">
        <v>1</v>
      </c>
      <c r="L35" s="110">
        <f t="shared" si="6"/>
        <v>190</v>
      </c>
    </row>
    <row r="36" spans="1:12">
      <c r="A36" s="107" t="s">
        <v>653</v>
      </c>
      <c r="B36" s="106" t="s">
        <v>857</v>
      </c>
      <c r="C36" s="105" t="s">
        <v>858</v>
      </c>
      <c r="D36" s="106" t="s">
        <v>859</v>
      </c>
      <c r="E36" s="105">
        <v>1</v>
      </c>
      <c r="F36" s="105">
        <v>280</v>
      </c>
      <c r="G36" s="105">
        <v>0</v>
      </c>
      <c r="H36" s="110">
        <f t="shared" si="5"/>
        <v>280</v>
      </c>
      <c r="I36" s="105">
        <f t="shared" si="7"/>
        <v>0</v>
      </c>
      <c r="J36" s="105">
        <f t="shared" si="3"/>
        <v>280</v>
      </c>
      <c r="K36" s="105">
        <v>1</v>
      </c>
      <c r="L36" s="110">
        <f t="shared" si="6"/>
        <v>280</v>
      </c>
    </row>
    <row r="37" spans="1:12">
      <c r="A37" s="107" t="s">
        <v>653</v>
      </c>
      <c r="B37" s="106" t="s">
        <v>857</v>
      </c>
      <c r="C37" s="105" t="s">
        <v>860</v>
      </c>
      <c r="D37" s="106" t="s">
        <v>859</v>
      </c>
      <c r="E37" s="105">
        <v>1</v>
      </c>
      <c r="F37" s="105">
        <v>140</v>
      </c>
      <c r="G37" s="105">
        <v>0</v>
      </c>
      <c r="H37" s="110">
        <f>+(G37+F37)*E37</f>
        <v>140</v>
      </c>
      <c r="I37" s="105">
        <f t="shared" si="7"/>
        <v>0</v>
      </c>
      <c r="J37" s="105">
        <f>H37+I37*E37</f>
        <v>140</v>
      </c>
      <c r="K37" s="105">
        <v>1</v>
      </c>
      <c r="L37" s="110">
        <f t="shared" si="6"/>
        <v>140</v>
      </c>
    </row>
    <row r="38" spans="1:12">
      <c r="A38" s="107" t="s">
        <v>653</v>
      </c>
      <c r="B38" s="106" t="s">
        <v>861</v>
      </c>
      <c r="C38" s="105" t="s">
        <v>860</v>
      </c>
      <c r="D38" s="106" t="s">
        <v>859</v>
      </c>
      <c r="E38" s="105">
        <v>1</v>
      </c>
      <c r="F38" s="105">
        <v>140</v>
      </c>
      <c r="G38" s="105">
        <v>0</v>
      </c>
      <c r="H38" s="110">
        <f t="shared" ref="H38:H47" si="8">+(G38+F38)*E38</f>
        <v>140</v>
      </c>
      <c r="I38" s="105">
        <f t="shared" si="7"/>
        <v>0</v>
      </c>
      <c r="J38" s="105">
        <f t="shared" ref="J38:J47" si="9">H38+I38*E38</f>
        <v>140</v>
      </c>
      <c r="K38" s="105">
        <v>1</v>
      </c>
      <c r="L38" s="110">
        <f t="shared" si="6"/>
        <v>140</v>
      </c>
    </row>
    <row r="39" spans="1:12">
      <c r="A39" s="107" t="s">
        <v>653</v>
      </c>
      <c r="B39" s="106" t="s">
        <v>862</v>
      </c>
      <c r="C39" s="106" t="s">
        <v>863</v>
      </c>
      <c r="D39" s="106" t="s">
        <v>859</v>
      </c>
      <c r="E39" s="105">
        <v>1</v>
      </c>
      <c r="F39" s="105">
        <v>100</v>
      </c>
      <c r="G39" s="105">
        <v>0</v>
      </c>
      <c r="H39" s="110">
        <f t="shared" si="8"/>
        <v>100</v>
      </c>
      <c r="I39" s="105">
        <f t="shared" si="7"/>
        <v>0</v>
      </c>
      <c r="J39" s="105">
        <f t="shared" si="9"/>
        <v>100</v>
      </c>
      <c r="K39" s="105">
        <v>1</v>
      </c>
      <c r="L39" s="110">
        <f t="shared" si="6"/>
        <v>100</v>
      </c>
    </row>
    <row r="40" spans="1:12">
      <c r="A40" s="107" t="s">
        <v>653</v>
      </c>
      <c r="B40" s="106" t="s">
        <v>866</v>
      </c>
      <c r="C40" s="106" t="s">
        <v>867</v>
      </c>
      <c r="D40" s="106" t="s">
        <v>666</v>
      </c>
      <c r="E40" s="105">
        <v>1.5</v>
      </c>
      <c r="F40" s="105">
        <v>170</v>
      </c>
      <c r="G40" s="105">
        <v>0</v>
      </c>
      <c r="H40" s="110">
        <f t="shared" si="8"/>
        <v>255</v>
      </c>
      <c r="I40" s="105">
        <f t="shared" si="7"/>
        <v>0</v>
      </c>
      <c r="J40" s="105">
        <f t="shared" si="9"/>
        <v>255</v>
      </c>
      <c r="K40" s="105">
        <v>1</v>
      </c>
      <c r="L40" s="110">
        <f t="shared" si="6"/>
        <v>255</v>
      </c>
    </row>
    <row r="41" spans="1:12">
      <c r="A41" s="107" t="s">
        <v>653</v>
      </c>
      <c r="B41" s="106" t="s">
        <v>864</v>
      </c>
      <c r="C41" s="106" t="s">
        <v>867</v>
      </c>
      <c r="D41" s="106" t="s">
        <v>666</v>
      </c>
      <c r="E41" s="105">
        <v>0.8</v>
      </c>
      <c r="F41" s="105">
        <v>170</v>
      </c>
      <c r="G41" s="105">
        <v>0</v>
      </c>
      <c r="H41" s="110">
        <f t="shared" si="8"/>
        <v>136</v>
      </c>
      <c r="I41" s="105">
        <f t="shared" si="7"/>
        <v>0</v>
      </c>
      <c r="J41" s="105">
        <f t="shared" si="9"/>
        <v>136</v>
      </c>
      <c r="K41" s="105">
        <v>1</v>
      </c>
      <c r="L41" s="110">
        <f t="shared" si="6"/>
        <v>136</v>
      </c>
    </row>
    <row r="42" spans="1:12">
      <c r="A42" s="107" t="s">
        <v>654</v>
      </c>
      <c r="B42" s="106" t="s">
        <v>865</v>
      </c>
      <c r="C42" s="106" t="s">
        <v>867</v>
      </c>
      <c r="D42" s="106" t="s">
        <v>666</v>
      </c>
      <c r="E42" s="105">
        <v>2.4</v>
      </c>
      <c r="F42" s="105">
        <v>170</v>
      </c>
      <c r="G42" s="105">
        <v>0</v>
      </c>
      <c r="H42" s="110">
        <f t="shared" si="8"/>
        <v>408</v>
      </c>
      <c r="I42" s="105">
        <f t="shared" si="7"/>
        <v>0</v>
      </c>
      <c r="J42" s="105">
        <f t="shared" si="9"/>
        <v>408</v>
      </c>
      <c r="K42" s="105">
        <v>-1</v>
      </c>
      <c r="L42" s="110">
        <f t="shared" si="6"/>
        <v>-408</v>
      </c>
    </row>
    <row r="43" spans="1:12">
      <c r="A43" s="107" t="s">
        <v>653</v>
      </c>
      <c r="B43" s="106" t="s">
        <v>868</v>
      </c>
      <c r="C43" s="106" t="s">
        <v>867</v>
      </c>
      <c r="D43" s="106" t="s">
        <v>666</v>
      </c>
      <c r="E43" s="105">
        <v>0.9</v>
      </c>
      <c r="F43" s="105">
        <v>170</v>
      </c>
      <c r="G43" s="105">
        <v>0</v>
      </c>
      <c r="H43" s="110">
        <f t="shared" si="8"/>
        <v>153</v>
      </c>
      <c r="I43" s="105">
        <f t="shared" si="7"/>
        <v>0</v>
      </c>
      <c r="J43" s="105">
        <f t="shared" si="9"/>
        <v>153</v>
      </c>
      <c r="K43" s="105">
        <v>1</v>
      </c>
      <c r="L43" s="110">
        <f t="shared" si="6"/>
        <v>153</v>
      </c>
    </row>
    <row r="44" spans="1:12">
      <c r="A44" s="107" t="s">
        <v>653</v>
      </c>
      <c r="B44" s="106" t="s">
        <v>869</v>
      </c>
      <c r="C44" s="106" t="s">
        <v>870</v>
      </c>
      <c r="D44" s="106" t="s">
        <v>652</v>
      </c>
      <c r="E44" s="105">
        <v>1</v>
      </c>
      <c r="F44" s="105">
        <v>80</v>
      </c>
      <c r="G44" s="105">
        <v>0</v>
      </c>
      <c r="H44" s="110">
        <f t="shared" si="8"/>
        <v>80</v>
      </c>
      <c r="I44" s="105">
        <f t="shared" si="7"/>
        <v>0</v>
      </c>
      <c r="J44" s="105">
        <f t="shared" si="9"/>
        <v>80</v>
      </c>
      <c r="K44" s="105">
        <v>1</v>
      </c>
      <c r="L44" s="110">
        <f t="shared" si="6"/>
        <v>80</v>
      </c>
    </row>
    <row r="45" spans="1:12">
      <c r="A45" s="107" t="s">
        <v>653</v>
      </c>
      <c r="B45" s="106" t="s">
        <v>872</v>
      </c>
      <c r="C45" s="106" t="s">
        <v>871</v>
      </c>
      <c r="D45" s="106" t="s">
        <v>859</v>
      </c>
      <c r="E45" s="105">
        <v>6</v>
      </c>
      <c r="F45" s="105">
        <v>25</v>
      </c>
      <c r="G45" s="105">
        <v>0</v>
      </c>
      <c r="H45" s="110">
        <f t="shared" si="8"/>
        <v>150</v>
      </c>
      <c r="I45" s="105">
        <f t="shared" si="7"/>
        <v>0</v>
      </c>
      <c r="J45" s="105">
        <f t="shared" si="9"/>
        <v>150</v>
      </c>
      <c r="K45" s="105">
        <v>1</v>
      </c>
      <c r="L45" s="110">
        <f t="shared" si="6"/>
        <v>150</v>
      </c>
    </row>
    <row r="46" spans="1:12">
      <c r="A46" s="107" t="s">
        <v>653</v>
      </c>
      <c r="B46" s="106" t="s">
        <v>877</v>
      </c>
      <c r="C46" s="106" t="s">
        <v>879</v>
      </c>
      <c r="D46" s="106" t="s">
        <v>656</v>
      </c>
      <c r="E46" s="105">
        <v>1</v>
      </c>
      <c r="F46" s="105">
        <v>50</v>
      </c>
      <c r="G46" s="105">
        <v>0</v>
      </c>
      <c r="H46" s="110">
        <f t="shared" si="8"/>
        <v>50</v>
      </c>
      <c r="I46" s="105">
        <f t="shared" si="7"/>
        <v>0</v>
      </c>
      <c r="J46" s="105">
        <f t="shared" si="9"/>
        <v>50</v>
      </c>
      <c r="K46" s="105">
        <v>1</v>
      </c>
      <c r="L46" s="110">
        <f t="shared" si="6"/>
        <v>50</v>
      </c>
    </row>
    <row r="47" spans="1:12">
      <c r="A47" s="107" t="s">
        <v>653</v>
      </c>
      <c r="B47" s="106" t="s">
        <v>878</v>
      </c>
      <c r="C47" s="106" t="s">
        <v>880</v>
      </c>
      <c r="D47" s="106" t="s">
        <v>656</v>
      </c>
      <c r="E47" s="105">
        <v>1</v>
      </c>
      <c r="F47" s="105">
        <v>50</v>
      </c>
      <c r="G47" s="105">
        <v>0</v>
      </c>
      <c r="H47" s="110">
        <f t="shared" si="8"/>
        <v>50</v>
      </c>
      <c r="I47" s="105">
        <f t="shared" si="7"/>
        <v>0</v>
      </c>
      <c r="J47" s="105">
        <f t="shared" si="9"/>
        <v>50</v>
      </c>
      <c r="K47" s="105">
        <v>1</v>
      </c>
      <c r="L47" s="110">
        <f t="shared" si="6"/>
        <v>50</v>
      </c>
    </row>
    <row r="48" spans="1:12">
      <c r="A48" s="127" t="s">
        <v>651</v>
      </c>
      <c r="B48" s="127"/>
      <c r="C48" s="127"/>
      <c r="L48" s="110">
        <f>SUM(L3:L47)</f>
        <v>20804.5</v>
      </c>
    </row>
  </sheetData>
  <mergeCells count="2">
    <mergeCell ref="A1:L1"/>
    <mergeCell ref="A48:C48"/>
  </mergeCells>
  <phoneticPr fontId="16" type="noConversion"/>
  <pageMargins left="0.18" right="0.27" top="0.34" bottom="0.38" header="0.18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3"/>
    <pageSetUpPr autoPageBreaks="0" fitToPage="1"/>
  </sheetPr>
  <dimension ref="A1:M291"/>
  <sheetViews>
    <sheetView showGridLines="0" zoomScaleNormal="100" workbookViewId="0">
      <pane xSplit="3" ySplit="4" topLeftCell="D199" activePane="bottomRight" state="frozen"/>
      <selection pane="topRight" activeCell="D1" sqref="D1"/>
      <selection pane="bottomLeft" activeCell="A5" sqref="A5"/>
      <selection pane="bottomRight" activeCell="C199" sqref="C199:C228"/>
    </sheetView>
  </sheetViews>
  <sheetFormatPr baseColWidth="10" defaultColWidth="12" defaultRowHeight="18" customHeight="1"/>
  <cols>
    <col min="1" max="1" width="13.19921875" style="3" customWidth="1"/>
    <col min="2" max="2" width="20.796875" style="3" customWidth="1"/>
    <col min="3" max="3" width="27.3984375" style="3" customWidth="1"/>
    <col min="4" max="4" width="27" style="3" customWidth="1"/>
    <col min="5" max="5" width="15.3984375" style="3" customWidth="1"/>
    <col min="6" max="6" width="14" style="3" customWidth="1"/>
    <col min="7" max="7" width="13.3984375" style="3" customWidth="1"/>
    <col min="8" max="8" width="12" style="3" customWidth="1"/>
    <col min="9" max="9" width="17.3984375" style="3" customWidth="1"/>
    <col min="10" max="10" width="14.59765625" style="3" customWidth="1"/>
    <col min="11" max="11" width="19.59765625" style="3" customWidth="1"/>
    <col min="12" max="12" width="12.3984375" style="3" customWidth="1"/>
    <col min="13" max="13" width="19.59765625" style="3" customWidth="1"/>
    <col min="14" max="16384" width="12" style="3"/>
  </cols>
  <sheetData>
    <row r="1" spans="1:13" ht="30" customHeight="1">
      <c r="A1" s="1" t="s">
        <v>77</v>
      </c>
      <c r="B1" s="2"/>
      <c r="C1" s="2"/>
      <c r="D1" s="2"/>
      <c r="E1" s="2"/>
      <c r="F1" s="2"/>
      <c r="G1" s="2"/>
      <c r="H1" s="2"/>
      <c r="I1" s="2"/>
      <c r="J1" s="2"/>
    </row>
    <row r="2" spans="1:13" ht="24" customHeight="1">
      <c r="A2" s="4" t="s">
        <v>78</v>
      </c>
      <c r="B2" s="5"/>
      <c r="C2" s="8">
        <f>E2+H2</f>
        <v>199204.50399999993</v>
      </c>
      <c r="D2" s="4" t="s">
        <v>81</v>
      </c>
      <c r="E2" s="128">
        <f>SUMIF(装修列表!$L$5:$L$290,"=自购",装修列表!$K$5:$K$290)</f>
        <v>127504.49999999993</v>
      </c>
      <c r="F2" s="128"/>
      <c r="G2" s="6" t="s">
        <v>82</v>
      </c>
      <c r="H2" s="128">
        <f>SUMIF(装修列表!$L$5:$L$290,"=外包",装修列表!$K$5:$K$290)</f>
        <v>71700.004000000001</v>
      </c>
      <c r="I2" s="128"/>
      <c r="J2" s="128"/>
      <c r="K2" s="128"/>
      <c r="L2" s="8"/>
    </row>
    <row r="3" spans="1:13" ht="69" customHeight="1">
      <c r="A3" s="7"/>
    </row>
    <row r="4" spans="1:13" s="60" customFormat="1" ht="28.5" customHeight="1">
      <c r="A4" s="58" t="s">
        <v>2</v>
      </c>
      <c r="B4" s="59" t="s">
        <v>3</v>
      </c>
      <c r="C4" s="59" t="s">
        <v>4</v>
      </c>
      <c r="D4" s="59" t="s">
        <v>5</v>
      </c>
      <c r="E4" s="59" t="s">
        <v>371</v>
      </c>
      <c r="F4" s="59" t="s">
        <v>72</v>
      </c>
      <c r="G4" s="59" t="s">
        <v>730</v>
      </c>
      <c r="H4" s="59" t="s">
        <v>73</v>
      </c>
      <c r="I4" s="59" t="s">
        <v>86</v>
      </c>
      <c r="J4" s="59" t="s">
        <v>731</v>
      </c>
      <c r="K4" s="59" t="s">
        <v>75</v>
      </c>
      <c r="L4" s="59" t="s">
        <v>76</v>
      </c>
      <c r="M4" s="59" t="s">
        <v>87</v>
      </c>
    </row>
    <row r="5" spans="1:13" s="69" customFormat="1" ht="18" hidden="1" customHeight="1">
      <c r="A5" s="61">
        <v>1</v>
      </c>
      <c r="B5" s="62" t="s">
        <v>0</v>
      </c>
      <c r="C5" s="94" t="s">
        <v>6</v>
      </c>
      <c r="D5" s="62" t="s">
        <v>374</v>
      </c>
      <c r="E5" s="63" t="s">
        <v>372</v>
      </c>
      <c r="F5" s="61">
        <v>3200</v>
      </c>
      <c r="G5" s="64">
        <v>1</v>
      </c>
      <c r="H5" s="65">
        <v>0</v>
      </c>
      <c r="I5" s="66">
        <v>0</v>
      </c>
      <c r="J5" s="66">
        <f>装修列表!$I5*G5</f>
        <v>0</v>
      </c>
      <c r="K5" s="67">
        <f>装修列表!$G5*(装修列表!$F5+装修列表!$H5+装修列表!$I5)</f>
        <v>3200</v>
      </c>
      <c r="L5" s="68" t="s">
        <v>485</v>
      </c>
    </row>
    <row r="6" spans="1:13" s="69" customFormat="1" ht="18" hidden="1" customHeight="1">
      <c r="A6" s="61">
        <v>2</v>
      </c>
      <c r="B6" s="62" t="s">
        <v>0</v>
      </c>
      <c r="C6" s="94" t="s">
        <v>7</v>
      </c>
      <c r="D6" s="62" t="s">
        <v>373</v>
      </c>
      <c r="E6" s="63" t="s">
        <v>372</v>
      </c>
      <c r="F6" s="61">
        <v>1500</v>
      </c>
      <c r="G6" s="64">
        <v>1</v>
      </c>
      <c r="H6" s="65">
        <v>0</v>
      </c>
      <c r="I6" s="66">
        <v>0</v>
      </c>
      <c r="J6" s="66">
        <f>装修列表!$I6*G6</f>
        <v>0</v>
      </c>
      <c r="K6" s="67">
        <f>装修列表!$G6*(装修列表!$F6+装修列表!$H6+装修列表!$I6)</f>
        <v>1500</v>
      </c>
      <c r="L6" s="68" t="s">
        <v>80</v>
      </c>
      <c r="M6" s="61"/>
    </row>
    <row r="7" spans="1:13" s="69" customFormat="1" ht="18" hidden="1" customHeight="1">
      <c r="A7" s="61">
        <v>3</v>
      </c>
      <c r="B7" s="62" t="s">
        <v>0</v>
      </c>
      <c r="C7" s="95" t="s">
        <v>8</v>
      </c>
      <c r="D7" s="102"/>
      <c r="E7" s="63" t="s">
        <v>372</v>
      </c>
      <c r="F7" s="61">
        <v>7500</v>
      </c>
      <c r="G7" s="64">
        <v>1</v>
      </c>
      <c r="H7" s="65">
        <v>0</v>
      </c>
      <c r="I7" s="66">
        <v>0</v>
      </c>
      <c r="J7" s="66">
        <f>装修列表!$I7*G7</f>
        <v>0</v>
      </c>
      <c r="K7" s="67">
        <f>装修列表!$G7*(装修列表!$F7+装修列表!$H7+装修列表!$I7)</f>
        <v>7500</v>
      </c>
      <c r="L7" s="68" t="s">
        <v>80</v>
      </c>
      <c r="M7" s="70"/>
    </row>
    <row r="8" spans="1:13" s="69" customFormat="1" ht="18" hidden="1" customHeight="1">
      <c r="A8" s="61">
        <v>4</v>
      </c>
      <c r="B8" s="62" t="s">
        <v>0</v>
      </c>
      <c r="C8" s="96" t="s">
        <v>9</v>
      </c>
      <c r="D8" s="62" t="s">
        <v>375</v>
      </c>
      <c r="E8" s="63" t="s">
        <v>372</v>
      </c>
      <c r="F8" s="64">
        <v>3840</v>
      </c>
      <c r="G8" s="64">
        <v>1</v>
      </c>
      <c r="H8" s="71">
        <v>0</v>
      </c>
      <c r="I8" s="72">
        <v>0</v>
      </c>
      <c r="J8" s="66">
        <f>装修列表!$I8*G8</f>
        <v>0</v>
      </c>
      <c r="K8" s="67">
        <f>装修列表!$G8*(装修列表!$F8+装修列表!$H8+装修列表!$I8)</f>
        <v>3840</v>
      </c>
      <c r="L8" s="68" t="s">
        <v>80</v>
      </c>
      <c r="M8" s="70"/>
    </row>
    <row r="9" spans="1:13" s="69" customFormat="1" ht="18" hidden="1" customHeight="1">
      <c r="A9" s="61">
        <v>5</v>
      </c>
      <c r="B9" s="62" t="s">
        <v>0</v>
      </c>
      <c r="C9" s="96" t="s">
        <v>20</v>
      </c>
      <c r="D9" s="62" t="s">
        <v>376</v>
      </c>
      <c r="E9" s="63" t="s">
        <v>372</v>
      </c>
      <c r="F9" s="64">
        <v>1979</v>
      </c>
      <c r="G9" s="64">
        <v>1</v>
      </c>
      <c r="H9" s="71">
        <v>0</v>
      </c>
      <c r="I9" s="72">
        <v>0</v>
      </c>
      <c r="J9" s="66">
        <f>装修列表!$I9*G9</f>
        <v>0</v>
      </c>
      <c r="K9" s="67">
        <f>装修列表!$G9*(装修列表!$F9+装修列表!$H9+装修列表!$I9)</f>
        <v>1979</v>
      </c>
      <c r="L9" s="68" t="s">
        <v>80</v>
      </c>
      <c r="M9" s="74"/>
    </row>
    <row r="10" spans="1:13" s="69" customFormat="1" ht="18" hidden="1" customHeight="1">
      <c r="A10" s="61">
        <v>6</v>
      </c>
      <c r="B10" s="62" t="s">
        <v>0</v>
      </c>
      <c r="C10" s="96" t="s">
        <v>689</v>
      </c>
      <c r="D10" s="62" t="s">
        <v>690</v>
      </c>
      <c r="E10" s="63" t="s">
        <v>691</v>
      </c>
      <c r="F10" s="64">
        <v>-200</v>
      </c>
      <c r="G10" s="64">
        <v>1</v>
      </c>
      <c r="H10" s="71">
        <v>227</v>
      </c>
      <c r="I10" s="72">
        <v>0</v>
      </c>
      <c r="J10" s="66">
        <f>装修列表!$I10*G10</f>
        <v>0</v>
      </c>
      <c r="K10" s="67">
        <f>装修列表!$G10*(装修列表!$F10+装修列表!$H10+装修列表!$I10)</f>
        <v>27</v>
      </c>
      <c r="L10" s="68" t="s">
        <v>80</v>
      </c>
      <c r="M10" s="74"/>
    </row>
    <row r="11" spans="1:13" s="69" customFormat="1" ht="18" hidden="1" customHeight="1">
      <c r="A11" s="61">
        <v>7</v>
      </c>
      <c r="B11" s="62" t="s">
        <v>0</v>
      </c>
      <c r="C11" s="96" t="s">
        <v>378</v>
      </c>
      <c r="D11" s="62" t="s">
        <v>379</v>
      </c>
      <c r="E11" s="63" t="s">
        <v>372</v>
      </c>
      <c r="F11" s="64">
        <v>399</v>
      </c>
      <c r="G11" s="64">
        <v>1</v>
      </c>
      <c r="H11" s="71">
        <v>0</v>
      </c>
      <c r="I11" s="72">
        <v>0</v>
      </c>
      <c r="J11" s="66">
        <f>装修列表!$I11*G11</f>
        <v>0</v>
      </c>
      <c r="K11" s="67">
        <f>装修列表!$G11*(装修列表!$F11+装修列表!$H11+装修列表!$I11)</f>
        <v>399</v>
      </c>
      <c r="L11" s="68" t="s">
        <v>80</v>
      </c>
      <c r="M11" s="74" t="s">
        <v>557</v>
      </c>
    </row>
    <row r="12" spans="1:13" s="69" customFormat="1" ht="18" hidden="1" customHeight="1">
      <c r="A12" s="61">
        <v>8</v>
      </c>
      <c r="B12" s="62" t="s">
        <v>0</v>
      </c>
      <c r="C12" s="96" t="s">
        <v>11</v>
      </c>
      <c r="D12" s="62" t="s">
        <v>12</v>
      </c>
      <c r="E12" s="63" t="s">
        <v>381</v>
      </c>
      <c r="F12" s="64">
        <v>35</v>
      </c>
      <c r="G12" s="64">
        <v>4.7</v>
      </c>
      <c r="H12" s="71">
        <v>20</v>
      </c>
      <c r="I12" s="72">
        <v>25</v>
      </c>
      <c r="J12" s="66">
        <f>装修列表!$I12*G12</f>
        <v>117.5</v>
      </c>
      <c r="K12" s="67">
        <f>装修列表!$G12*(装修列表!$F12+装修列表!$H12+装修列表!$I12)</f>
        <v>376</v>
      </c>
      <c r="L12" s="68" t="s">
        <v>486</v>
      </c>
      <c r="M12" s="64"/>
    </row>
    <row r="13" spans="1:13" s="69" customFormat="1" ht="18" hidden="1" customHeight="1">
      <c r="A13" s="61">
        <v>9</v>
      </c>
      <c r="B13" s="62" t="s">
        <v>84</v>
      </c>
      <c r="C13" s="97" t="s">
        <v>13</v>
      </c>
      <c r="D13" s="62" t="s">
        <v>390</v>
      </c>
      <c r="E13" s="63" t="s">
        <v>386</v>
      </c>
      <c r="F13" s="63">
        <v>260</v>
      </c>
      <c r="G13" s="17">
        <v>1</v>
      </c>
      <c r="H13" s="75">
        <v>50</v>
      </c>
      <c r="I13" s="72">
        <v>30</v>
      </c>
      <c r="J13" s="66">
        <f>装修列表!$I13*G13</f>
        <v>30</v>
      </c>
      <c r="K13" s="67">
        <f>装修列表!$G13*(装修列表!$F13+装修列表!$H13+装修列表!$I13)</f>
        <v>340</v>
      </c>
      <c r="L13" s="68" t="s">
        <v>83</v>
      </c>
      <c r="M13" s="62"/>
    </row>
    <row r="14" spans="1:13" s="69" customFormat="1" ht="18" hidden="1" customHeight="1">
      <c r="A14" s="61">
        <v>10</v>
      </c>
      <c r="B14" s="62" t="s">
        <v>84</v>
      </c>
      <c r="C14" s="97" t="s">
        <v>383</v>
      </c>
      <c r="D14" s="62" t="s">
        <v>391</v>
      </c>
      <c r="E14" s="63" t="s">
        <v>387</v>
      </c>
      <c r="F14" s="63">
        <v>20</v>
      </c>
      <c r="G14" s="17">
        <v>5</v>
      </c>
      <c r="H14" s="75">
        <v>10</v>
      </c>
      <c r="I14" s="72">
        <v>20</v>
      </c>
      <c r="J14" s="66">
        <f>装修列表!$I14*G14</f>
        <v>100</v>
      </c>
      <c r="K14" s="67">
        <f>装修列表!$G14*(装修列表!$F14+装修列表!$H14+装修列表!$I14)</f>
        <v>250</v>
      </c>
      <c r="L14" s="68" t="s">
        <v>83</v>
      </c>
      <c r="M14" s="62"/>
    </row>
    <row r="15" spans="1:13" s="69" customFormat="1" ht="18" hidden="1" customHeight="1">
      <c r="A15" s="61">
        <v>11</v>
      </c>
      <c r="B15" s="62" t="s">
        <v>84</v>
      </c>
      <c r="C15" s="97" t="s">
        <v>535</v>
      </c>
      <c r="D15" s="62"/>
      <c r="E15" s="63" t="s">
        <v>536</v>
      </c>
      <c r="F15" s="63">
        <v>100</v>
      </c>
      <c r="G15" s="17">
        <v>1</v>
      </c>
      <c r="H15" s="75">
        <v>0</v>
      </c>
      <c r="I15" s="72">
        <v>0</v>
      </c>
      <c r="J15" s="66">
        <f>装修列表!$I15*G15</f>
        <v>0</v>
      </c>
      <c r="K15" s="67">
        <f>装修列表!$G15*(装修列表!$F15+装修列表!$H15+装修列表!$I15)</f>
        <v>100</v>
      </c>
      <c r="L15" s="68" t="s">
        <v>80</v>
      </c>
      <c r="M15" s="62"/>
    </row>
    <row r="16" spans="1:13" s="69" customFormat="1" ht="18" hidden="1" customHeight="1">
      <c r="A16" s="61">
        <v>12</v>
      </c>
      <c r="B16" s="62" t="s">
        <v>0</v>
      </c>
      <c r="C16" s="97" t="s">
        <v>14</v>
      </c>
      <c r="D16" s="62" t="s">
        <v>389</v>
      </c>
      <c r="E16" s="63" t="s">
        <v>381</v>
      </c>
      <c r="F16" s="63">
        <v>110</v>
      </c>
      <c r="G16" s="63">
        <v>1</v>
      </c>
      <c r="H16" s="75">
        <v>10</v>
      </c>
      <c r="I16" s="72">
        <v>20</v>
      </c>
      <c r="J16" s="66">
        <f>装修列表!$I16*G16</f>
        <v>20</v>
      </c>
      <c r="K16" s="67">
        <f>装修列表!$G16*(装修列表!$F16+装修列表!$H16+装修列表!$I16)</f>
        <v>140</v>
      </c>
      <c r="L16" s="68" t="s">
        <v>83</v>
      </c>
      <c r="M16" s="62"/>
    </row>
    <row r="17" spans="1:13" s="69" customFormat="1" ht="18" hidden="1" customHeight="1">
      <c r="A17" s="61">
        <v>13</v>
      </c>
      <c r="B17" s="62" t="s">
        <v>0</v>
      </c>
      <c r="C17" s="97" t="s">
        <v>563</v>
      </c>
      <c r="D17" s="62"/>
      <c r="E17" s="63" t="s">
        <v>385</v>
      </c>
      <c r="F17" s="63">
        <v>0</v>
      </c>
      <c r="G17" s="63">
        <v>28.7</v>
      </c>
      <c r="H17" s="76">
        <v>50</v>
      </c>
      <c r="I17" s="72">
        <v>25</v>
      </c>
      <c r="J17" s="66">
        <f>装修列表!$I17*G17</f>
        <v>717.5</v>
      </c>
      <c r="K17" s="67">
        <f>装修列表!$G17*(装修列表!$F17+装修列表!$H17+装修列表!$I17)</f>
        <v>2152.5</v>
      </c>
      <c r="L17" s="68" t="s">
        <v>558</v>
      </c>
      <c r="M17" s="62" t="s">
        <v>559</v>
      </c>
    </row>
    <row r="18" spans="1:13" s="69" customFormat="1" ht="18" hidden="1" customHeight="1">
      <c r="A18" s="61">
        <v>14</v>
      </c>
      <c r="B18" s="62" t="s">
        <v>0</v>
      </c>
      <c r="C18" s="97" t="s">
        <v>565</v>
      </c>
      <c r="D18" s="62" t="s">
        <v>561</v>
      </c>
      <c r="E18" s="63" t="s">
        <v>560</v>
      </c>
      <c r="F18" s="63">
        <v>52</v>
      </c>
      <c r="G18" s="63">
        <v>166</v>
      </c>
      <c r="H18" s="76"/>
      <c r="I18" s="72"/>
      <c r="J18" s="66">
        <f>装修列表!$I18*G18</f>
        <v>0</v>
      </c>
      <c r="K18" s="67">
        <f>装修列表!$G18*(装修列表!$F18+装修列表!$H18+装修列表!$I18)</f>
        <v>8632</v>
      </c>
      <c r="L18" s="68" t="s">
        <v>80</v>
      </c>
      <c r="M18" s="62"/>
    </row>
    <row r="19" spans="1:13" s="69" customFormat="1" ht="18" hidden="1" customHeight="1">
      <c r="A19" s="61">
        <v>15</v>
      </c>
      <c r="B19" s="62" t="s">
        <v>0</v>
      </c>
      <c r="C19" s="97" t="s">
        <v>565</v>
      </c>
      <c r="D19" s="62" t="s">
        <v>585</v>
      </c>
      <c r="E19" s="63" t="s">
        <v>560</v>
      </c>
      <c r="F19" s="63">
        <v>30</v>
      </c>
      <c r="G19" s="63">
        <v>6</v>
      </c>
      <c r="H19" s="76"/>
      <c r="I19" s="72"/>
      <c r="J19" s="66">
        <f>装修列表!$I19*G19</f>
        <v>0</v>
      </c>
      <c r="K19" s="67">
        <f>装修列表!$G19*(装修列表!$F19+装修列表!$H19+装修列表!$I19)</f>
        <v>180</v>
      </c>
      <c r="L19" s="68" t="s">
        <v>80</v>
      </c>
      <c r="M19" s="62"/>
    </row>
    <row r="20" spans="1:13" s="69" customFormat="1" ht="18" hidden="1" customHeight="1">
      <c r="A20" s="61">
        <v>16</v>
      </c>
      <c r="B20" s="62" t="s">
        <v>0</v>
      </c>
      <c r="C20" s="97" t="s">
        <v>564</v>
      </c>
      <c r="D20" s="62"/>
      <c r="E20" s="63" t="s">
        <v>385</v>
      </c>
      <c r="F20" s="63">
        <v>0</v>
      </c>
      <c r="G20" s="63">
        <v>9.1</v>
      </c>
      <c r="H20" s="75">
        <v>25</v>
      </c>
      <c r="I20" s="72">
        <v>25</v>
      </c>
      <c r="J20" s="66">
        <f>装修列表!$I20*G20</f>
        <v>227.5</v>
      </c>
      <c r="K20" s="67">
        <f>装修列表!$G20*(装修列表!$F20+装修列表!$H20+装修列表!$I20)</f>
        <v>455</v>
      </c>
      <c r="L20" s="68" t="s">
        <v>567</v>
      </c>
      <c r="M20" s="62"/>
    </row>
    <row r="21" spans="1:13" s="69" customFormat="1" ht="18" hidden="1" customHeight="1">
      <c r="A21" s="61">
        <v>17</v>
      </c>
      <c r="B21" s="62" t="s">
        <v>0</v>
      </c>
      <c r="C21" s="97" t="s">
        <v>566</v>
      </c>
      <c r="D21" s="62" t="s">
        <v>562</v>
      </c>
      <c r="E21" s="63" t="s">
        <v>560</v>
      </c>
      <c r="F21" s="63">
        <v>104</v>
      </c>
      <c r="G21" s="63">
        <v>30</v>
      </c>
      <c r="H21" s="75"/>
      <c r="I21" s="72"/>
      <c r="J21" s="66">
        <f>装修列表!$I21*G21</f>
        <v>0</v>
      </c>
      <c r="K21" s="67">
        <f>装修列表!$G21*(装修列表!$F21+装修列表!$H21+装修列表!$I21)</f>
        <v>3120</v>
      </c>
      <c r="L21" s="68" t="s">
        <v>79</v>
      </c>
      <c r="M21" s="62"/>
    </row>
    <row r="22" spans="1:13" s="69" customFormat="1" ht="18" hidden="1" customHeight="1">
      <c r="A22" s="61">
        <v>18</v>
      </c>
      <c r="B22" s="62" t="s">
        <v>0</v>
      </c>
      <c r="C22" s="97" t="s">
        <v>15</v>
      </c>
      <c r="D22" s="62" t="s">
        <v>394</v>
      </c>
      <c r="E22" s="63" t="s">
        <v>385</v>
      </c>
      <c r="F22" s="63">
        <v>15</v>
      </c>
      <c r="G22" s="63">
        <v>28.7</v>
      </c>
      <c r="H22" s="75">
        <v>5</v>
      </c>
      <c r="I22" s="72">
        <v>15</v>
      </c>
      <c r="J22" s="66">
        <f>装修列表!$I22*G22</f>
        <v>430.5</v>
      </c>
      <c r="K22" s="67">
        <f>装修列表!$G22*(装修列表!$F22+装修列表!$H22+装修列表!$I22)</f>
        <v>1004.5</v>
      </c>
      <c r="L22" s="68" t="s">
        <v>83</v>
      </c>
      <c r="M22" s="62"/>
    </row>
    <row r="23" spans="1:13" s="69" customFormat="1" ht="18" hidden="1" customHeight="1">
      <c r="A23" s="61">
        <v>19</v>
      </c>
      <c r="B23" s="62" t="s">
        <v>0</v>
      </c>
      <c r="C23" s="97" t="s">
        <v>16</v>
      </c>
      <c r="D23" s="62" t="s">
        <v>490</v>
      </c>
      <c r="E23" s="63" t="s">
        <v>385</v>
      </c>
      <c r="F23" s="63">
        <v>85</v>
      </c>
      <c r="G23" s="63">
        <v>9.1</v>
      </c>
      <c r="H23" s="75">
        <v>20</v>
      </c>
      <c r="I23" s="72">
        <v>20</v>
      </c>
      <c r="J23" s="66">
        <f>装修列表!$I23*G23</f>
        <v>182</v>
      </c>
      <c r="K23" s="67">
        <f>装修列表!$G23*(装修列表!$F23+装修列表!$H23+装修列表!$I23)</f>
        <v>1137.5</v>
      </c>
      <c r="L23" s="68" t="s">
        <v>83</v>
      </c>
      <c r="M23" s="62" t="s">
        <v>542</v>
      </c>
    </row>
    <row r="24" spans="1:13" s="69" customFormat="1" ht="18" hidden="1" customHeight="1">
      <c r="A24" s="61">
        <v>20</v>
      </c>
      <c r="B24" s="62" t="s">
        <v>0</v>
      </c>
      <c r="C24" s="97" t="s">
        <v>17</v>
      </c>
      <c r="D24" s="62" t="s">
        <v>475</v>
      </c>
      <c r="E24" s="63" t="s">
        <v>469</v>
      </c>
      <c r="F24" s="63">
        <f>7993+100+200</f>
        <v>8293</v>
      </c>
      <c r="G24" s="63">
        <v>1</v>
      </c>
      <c r="H24" s="75">
        <v>0</v>
      </c>
      <c r="I24" s="72">
        <v>0</v>
      </c>
      <c r="J24" s="66">
        <f>装修列表!$I24*G24</f>
        <v>0</v>
      </c>
      <c r="K24" s="67">
        <f>装修列表!$G24*(装修列表!$F24+装修列表!$H24+装修列表!$I24)</f>
        <v>8293</v>
      </c>
      <c r="L24" s="68" t="s">
        <v>80</v>
      </c>
      <c r="M24" s="62"/>
    </row>
    <row r="25" spans="1:13" s="69" customFormat="1" ht="18" hidden="1" customHeight="1">
      <c r="A25" s="61">
        <v>21</v>
      </c>
      <c r="B25" s="62" t="s">
        <v>0</v>
      </c>
      <c r="C25" s="97" t="s">
        <v>18</v>
      </c>
      <c r="D25" s="62" t="s">
        <v>568</v>
      </c>
      <c r="E25" s="63" t="s">
        <v>395</v>
      </c>
      <c r="F25" s="63">
        <v>25</v>
      </c>
      <c r="G25" s="63">
        <v>1</v>
      </c>
      <c r="H25" s="75">
        <v>5</v>
      </c>
      <c r="I25" s="72">
        <v>5</v>
      </c>
      <c r="J25" s="66">
        <f>装修列表!$I25*G25</f>
        <v>5</v>
      </c>
      <c r="K25" s="67">
        <f>装修列表!$G25*(装修列表!$F25+装修列表!$H25+装修列表!$I25)</f>
        <v>35</v>
      </c>
      <c r="L25" s="68" t="s">
        <v>919</v>
      </c>
      <c r="M25" s="62" t="s">
        <v>920</v>
      </c>
    </row>
    <row r="26" spans="1:13" s="69" customFormat="1" ht="18" hidden="1" customHeight="1">
      <c r="A26" s="61">
        <v>22</v>
      </c>
      <c r="B26" s="62" t="s">
        <v>0</v>
      </c>
      <c r="C26" s="97" t="s">
        <v>19</v>
      </c>
      <c r="D26" s="62" t="s">
        <v>692</v>
      </c>
      <c r="E26" s="63" t="s">
        <v>693</v>
      </c>
      <c r="F26" s="63">
        <v>190</v>
      </c>
      <c r="G26" s="63">
        <v>1</v>
      </c>
      <c r="H26" s="75"/>
      <c r="I26" s="72"/>
      <c r="J26" s="66">
        <f>装修列表!$I26*G26</f>
        <v>0</v>
      </c>
      <c r="K26" s="67">
        <f>装修列表!$G26*(装修列表!$F26+装修列表!$H26+装修列表!$I26)</f>
        <v>190</v>
      </c>
      <c r="L26" s="68" t="s">
        <v>571</v>
      </c>
      <c r="M26" s="62"/>
    </row>
    <row r="27" spans="1:13" s="69" customFormat="1" ht="18" hidden="1" customHeight="1">
      <c r="A27" s="61">
        <v>23</v>
      </c>
      <c r="B27" s="62" t="s">
        <v>0</v>
      </c>
      <c r="C27" s="99" t="s">
        <v>569</v>
      </c>
      <c r="D27" s="62" t="s">
        <v>530</v>
      </c>
      <c r="E27" s="63" t="s">
        <v>695</v>
      </c>
      <c r="F27" s="63">
        <v>1299</v>
      </c>
      <c r="G27" s="63">
        <v>1</v>
      </c>
      <c r="H27" s="75"/>
      <c r="I27" s="72"/>
      <c r="J27" s="66">
        <f>装修列表!$I27*G27</f>
        <v>0</v>
      </c>
      <c r="K27" s="67">
        <f>装修列表!$G27*(装修列表!$F27+装修列表!$H27+装修列表!$I27)</f>
        <v>1299</v>
      </c>
      <c r="L27" s="68" t="s">
        <v>80</v>
      </c>
      <c r="M27" s="62"/>
    </row>
    <row r="28" spans="1:13" s="69" customFormat="1" ht="18" hidden="1" customHeight="1">
      <c r="A28" s="61">
        <v>24</v>
      </c>
      <c r="B28" s="62" t="s">
        <v>0</v>
      </c>
      <c r="C28" s="99" t="s">
        <v>570</v>
      </c>
      <c r="D28" s="62" t="s">
        <v>572</v>
      </c>
      <c r="E28" s="63" t="s">
        <v>691</v>
      </c>
      <c r="F28" s="63"/>
      <c r="G28" s="63">
        <v>1</v>
      </c>
      <c r="H28" s="75">
        <v>10</v>
      </c>
      <c r="I28" s="72">
        <v>30</v>
      </c>
      <c r="J28" s="66">
        <f>装修列表!$I28*G28</f>
        <v>30</v>
      </c>
      <c r="K28" s="67">
        <f>装修列表!$G28*(装修列表!$F28+装修列表!$H28+装修列表!$I28)</f>
        <v>40</v>
      </c>
      <c r="L28" s="68" t="s">
        <v>571</v>
      </c>
      <c r="M28" s="62"/>
    </row>
    <row r="29" spans="1:13" s="69" customFormat="1" ht="18" hidden="1" customHeight="1">
      <c r="A29" s="61">
        <v>25</v>
      </c>
      <c r="B29" s="62" t="s">
        <v>0</v>
      </c>
      <c r="C29" s="99" t="s">
        <v>504</v>
      </c>
      <c r="D29" s="62" t="s">
        <v>397</v>
      </c>
      <c r="E29" s="63" t="s">
        <v>398</v>
      </c>
      <c r="F29" s="63">
        <v>60</v>
      </c>
      <c r="G29" s="63">
        <v>2</v>
      </c>
      <c r="H29" s="75">
        <v>20</v>
      </c>
      <c r="I29" s="72">
        <v>80</v>
      </c>
      <c r="J29" s="66">
        <f>装修列表!$I29*G29</f>
        <v>160</v>
      </c>
      <c r="K29" s="67">
        <f>装修列表!$G29*(装修列表!$F29+装修列表!$H29+装修列表!$I29)</f>
        <v>320</v>
      </c>
      <c r="L29" s="68" t="s">
        <v>83</v>
      </c>
      <c r="M29" s="62"/>
    </row>
    <row r="30" spans="1:13" s="69" customFormat="1" ht="18" hidden="1" customHeight="1">
      <c r="A30" s="61">
        <v>26</v>
      </c>
      <c r="B30" s="62" t="s">
        <v>0</v>
      </c>
      <c r="C30" s="99" t="s">
        <v>506</v>
      </c>
      <c r="D30" s="62" t="s">
        <v>532</v>
      </c>
      <c r="E30" s="63" t="s">
        <v>372</v>
      </c>
      <c r="F30" s="63">
        <v>489</v>
      </c>
      <c r="G30" s="63">
        <v>1</v>
      </c>
      <c r="H30" s="75">
        <v>0</v>
      </c>
      <c r="I30" s="72">
        <v>0</v>
      </c>
      <c r="J30" s="66">
        <f>装修列表!$I30*G30</f>
        <v>0</v>
      </c>
      <c r="K30" s="67">
        <f>装修列表!$G30*(装修列表!$F30+装修列表!$H30+装修列表!$I30)</f>
        <v>489</v>
      </c>
      <c r="L30" s="68" t="s">
        <v>80</v>
      </c>
      <c r="M30" s="62" t="s">
        <v>497</v>
      </c>
    </row>
    <row r="31" spans="1:13" s="69" customFormat="1" ht="18" hidden="1" customHeight="1">
      <c r="A31" s="61">
        <v>27</v>
      </c>
      <c r="B31" s="62" t="s">
        <v>0</v>
      </c>
      <c r="C31" s="99" t="s">
        <v>21</v>
      </c>
      <c r="D31" s="62" t="s">
        <v>694</v>
      </c>
      <c r="E31" s="63" t="s">
        <v>372</v>
      </c>
      <c r="F31" s="63">
        <v>1299</v>
      </c>
      <c r="G31" s="63">
        <v>1</v>
      </c>
      <c r="H31" s="75"/>
      <c r="I31" s="72"/>
      <c r="J31" s="66">
        <f>装修列表!$I31*G31</f>
        <v>0</v>
      </c>
      <c r="K31" s="67">
        <f>装修列表!$G31*(装修列表!$F31+装修列表!$H31+装修列表!$I31)</f>
        <v>1299</v>
      </c>
      <c r="L31" s="68" t="s">
        <v>80</v>
      </c>
      <c r="M31" s="62"/>
    </row>
    <row r="32" spans="1:13" s="69" customFormat="1" ht="18" hidden="1" customHeight="1">
      <c r="A32" s="61">
        <v>28</v>
      </c>
      <c r="B32" s="62" t="s">
        <v>0</v>
      </c>
      <c r="C32" s="99" t="s">
        <v>923</v>
      </c>
      <c r="D32" s="62"/>
      <c r="E32" s="63" t="s">
        <v>691</v>
      </c>
      <c r="F32" s="63"/>
      <c r="G32" s="63">
        <v>1</v>
      </c>
      <c r="H32" s="75"/>
      <c r="I32" s="72">
        <v>150</v>
      </c>
      <c r="J32" s="66">
        <f>装修列表!$I32*G32</f>
        <v>150</v>
      </c>
      <c r="K32" s="67">
        <f>装修列表!$G32*(装修列表!$F32+装修列表!$H32+装修列表!$I32)</f>
        <v>150</v>
      </c>
      <c r="L32" s="68" t="s">
        <v>567</v>
      </c>
      <c r="M32" s="62"/>
    </row>
    <row r="33" spans="1:13" s="69" customFormat="1" ht="18" hidden="1" customHeight="1">
      <c r="A33" s="61">
        <v>29</v>
      </c>
      <c r="B33" s="62" t="s">
        <v>0</v>
      </c>
      <c r="C33" s="99" t="s">
        <v>503</v>
      </c>
      <c r="D33" s="62" t="s">
        <v>393</v>
      </c>
      <c r="E33" s="63" t="s">
        <v>400</v>
      </c>
      <c r="F33" s="63">
        <v>15</v>
      </c>
      <c r="G33" s="63">
        <v>1</v>
      </c>
      <c r="H33" s="75">
        <v>5</v>
      </c>
      <c r="I33" s="72">
        <v>30</v>
      </c>
      <c r="J33" s="66">
        <f>装修列表!$I33*G33</f>
        <v>30</v>
      </c>
      <c r="K33" s="67">
        <f>装修列表!$G33*(装修列表!$F33+装修列表!$H33+装修列表!$I33)</f>
        <v>50</v>
      </c>
      <c r="L33" s="68" t="s">
        <v>83</v>
      </c>
      <c r="M33" s="62"/>
    </row>
    <row r="34" spans="1:13" s="69" customFormat="1" ht="18" hidden="1" customHeight="1">
      <c r="A34" s="61">
        <v>30</v>
      </c>
      <c r="B34" s="62" t="s">
        <v>0</v>
      </c>
      <c r="C34" s="99" t="s">
        <v>573</v>
      </c>
      <c r="D34" s="62" t="s">
        <v>575</v>
      </c>
      <c r="E34" s="63" t="s">
        <v>574</v>
      </c>
      <c r="F34" s="63">
        <v>280</v>
      </c>
      <c r="G34" s="63">
        <v>3</v>
      </c>
      <c r="H34" s="75">
        <v>150</v>
      </c>
      <c r="I34" s="72">
        <v>20</v>
      </c>
      <c r="J34" s="66">
        <f>装修列表!$I34*G34</f>
        <v>60</v>
      </c>
      <c r="K34" s="67">
        <f>装修列表!$G34*(装修列表!$F34+装修列表!$H34+装修列表!$I34)</f>
        <v>1350</v>
      </c>
      <c r="L34" s="68" t="s">
        <v>83</v>
      </c>
      <c r="M34" s="62"/>
    </row>
    <row r="35" spans="1:13" s="69" customFormat="1" ht="18" hidden="1" customHeight="1">
      <c r="A35" s="61">
        <v>31</v>
      </c>
      <c r="B35" s="62" t="s">
        <v>0</v>
      </c>
      <c r="C35" s="98" t="s">
        <v>495</v>
      </c>
      <c r="D35" s="62" t="s">
        <v>576</v>
      </c>
      <c r="E35" s="63" t="s">
        <v>500</v>
      </c>
      <c r="F35" s="63">
        <v>70</v>
      </c>
      <c r="G35" s="63">
        <v>1</v>
      </c>
      <c r="H35" s="75"/>
      <c r="I35" s="72"/>
      <c r="J35" s="66">
        <f>装修列表!$I35*G35</f>
        <v>0</v>
      </c>
      <c r="K35" s="67">
        <f>装修列表!$G35*(装修列表!$F35+装修列表!$H35+装修列表!$I35)</f>
        <v>70</v>
      </c>
      <c r="L35" s="68" t="s">
        <v>83</v>
      </c>
      <c r="M35" s="62"/>
    </row>
    <row r="36" spans="1:13" s="69" customFormat="1" ht="18" hidden="1" customHeight="1">
      <c r="A36" s="61">
        <v>32</v>
      </c>
      <c r="B36" s="62" t="s">
        <v>0</v>
      </c>
      <c r="C36" s="99" t="s">
        <v>515</v>
      </c>
      <c r="D36" s="62" t="s">
        <v>403</v>
      </c>
      <c r="E36" s="63" t="s">
        <v>404</v>
      </c>
      <c r="F36" s="63">
        <v>20</v>
      </c>
      <c r="G36" s="63">
        <v>1</v>
      </c>
      <c r="H36" s="75">
        <v>10</v>
      </c>
      <c r="I36" s="72">
        <v>20</v>
      </c>
      <c r="J36" s="66">
        <f>装修列表!$I36*G36</f>
        <v>20</v>
      </c>
      <c r="K36" s="67">
        <f>装修列表!$G36*(装修列表!$F36+装修列表!$H36+装修列表!$I36)</f>
        <v>50</v>
      </c>
      <c r="L36" s="68" t="s">
        <v>83</v>
      </c>
      <c r="M36" s="62"/>
    </row>
    <row r="37" spans="1:13" s="69" customFormat="1" ht="18" hidden="1" customHeight="1">
      <c r="A37" s="61">
        <v>33</v>
      </c>
      <c r="B37" s="62" t="s">
        <v>0</v>
      </c>
      <c r="C37" s="99" t="s">
        <v>924</v>
      </c>
      <c r="D37" s="62" t="s">
        <v>697</v>
      </c>
      <c r="E37" s="63" t="s">
        <v>696</v>
      </c>
      <c r="F37" s="63">
        <v>280</v>
      </c>
      <c r="G37" s="63">
        <v>1</v>
      </c>
      <c r="H37" s="75"/>
      <c r="I37" s="72"/>
      <c r="J37" s="66">
        <f>装修列表!$I37*G37</f>
        <v>0</v>
      </c>
      <c r="K37" s="67">
        <f>装修列表!$G37*(装修列表!$F37+装修列表!$H37+装修列表!$I37)</f>
        <v>280</v>
      </c>
      <c r="L37" s="68" t="s">
        <v>853</v>
      </c>
      <c r="M37" s="62"/>
    </row>
    <row r="38" spans="1:13" s="69" customFormat="1" ht="18" hidden="1" customHeight="1">
      <c r="A38" s="61">
        <v>34</v>
      </c>
      <c r="B38" s="62" t="s">
        <v>0</v>
      </c>
      <c r="C38" s="99" t="s">
        <v>924</v>
      </c>
      <c r="D38" s="62" t="s">
        <v>698</v>
      </c>
      <c r="E38" s="63" t="s">
        <v>696</v>
      </c>
      <c r="F38" s="63">
        <v>140</v>
      </c>
      <c r="G38" s="63">
        <v>1</v>
      </c>
      <c r="H38" s="75"/>
      <c r="I38" s="72"/>
      <c r="J38" s="66">
        <f>装修列表!$I38*G38</f>
        <v>0</v>
      </c>
      <c r="K38" s="67">
        <f>装修列表!$G38*(装修列表!$F38+装修列表!$H38+装修列表!$I38)</f>
        <v>140</v>
      </c>
      <c r="L38" s="68" t="s">
        <v>853</v>
      </c>
      <c r="M38" s="62"/>
    </row>
    <row r="39" spans="1:13" s="69" customFormat="1" ht="18" hidden="1" customHeight="1">
      <c r="A39" s="61">
        <v>35</v>
      </c>
      <c r="B39" s="62" t="s">
        <v>0</v>
      </c>
      <c r="C39" s="98" t="s">
        <v>512</v>
      </c>
      <c r="D39" s="62"/>
      <c r="E39" s="63" t="s">
        <v>696</v>
      </c>
      <c r="F39" s="63">
        <v>25</v>
      </c>
      <c r="G39" s="63">
        <v>1</v>
      </c>
      <c r="H39" s="75"/>
      <c r="I39" s="72"/>
      <c r="J39" s="66">
        <f>装修列表!$I39*G39</f>
        <v>0</v>
      </c>
      <c r="K39" s="67">
        <f>装修列表!$G39*(装修列表!$F39+装修列表!$H39+装修列表!$I39)</f>
        <v>25</v>
      </c>
      <c r="L39" s="68" t="s">
        <v>79</v>
      </c>
      <c r="M39" s="62"/>
    </row>
    <row r="40" spans="1:13" s="69" customFormat="1" ht="18" hidden="1" customHeight="1">
      <c r="A40" s="61">
        <v>36</v>
      </c>
      <c r="B40" s="62" t="s">
        <v>0</v>
      </c>
      <c r="C40" s="97" t="s">
        <v>577</v>
      </c>
      <c r="D40" s="62" t="s">
        <v>405</v>
      </c>
      <c r="E40" s="63" t="s">
        <v>395</v>
      </c>
      <c r="F40" s="63">
        <f>26</f>
        <v>26</v>
      </c>
      <c r="G40" s="63">
        <v>1</v>
      </c>
      <c r="H40" s="75"/>
      <c r="I40" s="72"/>
      <c r="J40" s="66">
        <f>装修列表!$I40*G40</f>
        <v>0</v>
      </c>
      <c r="K40" s="67">
        <f>装修列表!$G40*(装修列表!$F40+装修列表!$H40+装修列表!$I40)</f>
        <v>26</v>
      </c>
      <c r="L40" s="68" t="s">
        <v>80</v>
      </c>
      <c r="M40" s="62"/>
    </row>
    <row r="41" spans="1:13" s="69" customFormat="1" ht="18" hidden="1" customHeight="1">
      <c r="A41" s="61">
        <v>37</v>
      </c>
      <c r="B41" s="62" t="s">
        <v>0</v>
      </c>
      <c r="C41" s="97" t="s">
        <v>700</v>
      </c>
      <c r="D41" s="69" t="s">
        <v>579</v>
      </c>
      <c r="E41" s="63" t="s">
        <v>395</v>
      </c>
      <c r="F41" s="63">
        <v>12.6</v>
      </c>
      <c r="G41" s="63">
        <v>4</v>
      </c>
      <c r="J41" s="66">
        <f>装修列表!$I41*G41</f>
        <v>0</v>
      </c>
      <c r="K41" s="67">
        <f>装修列表!$G41*(装修列表!$F41+装修列表!$H41+装修列表!$I41)</f>
        <v>50.4</v>
      </c>
      <c r="L41" s="68" t="s">
        <v>80</v>
      </c>
    </row>
    <row r="42" spans="1:13" s="69" customFormat="1" ht="18" hidden="1" customHeight="1">
      <c r="A42" s="61">
        <v>38</v>
      </c>
      <c r="B42" s="62" t="s">
        <v>0</v>
      </c>
      <c r="C42" s="97" t="s">
        <v>578</v>
      </c>
      <c r="D42" s="62" t="s">
        <v>405</v>
      </c>
      <c r="E42" s="63" t="s">
        <v>395</v>
      </c>
      <c r="F42" s="63">
        <v>17</v>
      </c>
      <c r="G42" s="63">
        <v>12</v>
      </c>
      <c r="H42" s="75"/>
      <c r="I42" s="72"/>
      <c r="J42" s="66">
        <f>装修列表!$I42*G42</f>
        <v>0</v>
      </c>
      <c r="K42" s="67">
        <f>装修列表!$G42*(装修列表!$F42+装修列表!$H42+装修列表!$I42)</f>
        <v>204</v>
      </c>
      <c r="L42" s="68" t="s">
        <v>80</v>
      </c>
      <c r="M42" s="62"/>
    </row>
    <row r="43" spans="1:13" s="69" customFormat="1" ht="18" hidden="1" customHeight="1">
      <c r="A43" s="61">
        <v>39</v>
      </c>
      <c r="B43" s="62" t="s">
        <v>0</v>
      </c>
      <c r="C43" s="97" t="s">
        <v>701</v>
      </c>
      <c r="D43" s="62" t="s">
        <v>405</v>
      </c>
      <c r="E43" s="63" t="s">
        <v>395</v>
      </c>
      <c r="F43" s="63">
        <v>18.5</v>
      </c>
      <c r="G43" s="63">
        <f>1+2+3</f>
        <v>6</v>
      </c>
      <c r="H43" s="75"/>
      <c r="I43" s="72"/>
      <c r="J43" s="66">
        <f>装修列表!$I43*G43</f>
        <v>0</v>
      </c>
      <c r="K43" s="67">
        <f>装修列表!$G43*(装修列表!$F43+装修列表!$H43+装修列表!$I43)</f>
        <v>111</v>
      </c>
      <c r="L43" s="68" t="s">
        <v>80</v>
      </c>
      <c r="M43" s="62"/>
    </row>
    <row r="44" spans="1:13" s="69" customFormat="1" ht="18" hidden="1" customHeight="1">
      <c r="A44" s="61">
        <v>40</v>
      </c>
      <c r="B44" s="62" t="s">
        <v>0</v>
      </c>
      <c r="C44" s="97" t="s">
        <v>702</v>
      </c>
      <c r="D44" s="62" t="s">
        <v>405</v>
      </c>
      <c r="E44" s="63" t="s">
        <v>395</v>
      </c>
      <c r="F44" s="63">
        <v>24.9</v>
      </c>
      <c r="G44" s="63">
        <f>1+1</f>
        <v>2</v>
      </c>
      <c r="H44" s="75"/>
      <c r="I44" s="72"/>
      <c r="J44" s="66">
        <f>装修列表!$I44*G44</f>
        <v>0</v>
      </c>
      <c r="K44" s="67">
        <f>装修列表!$G44*(装修列表!$F44+装修列表!$H44+装修列表!$I44)</f>
        <v>49.8</v>
      </c>
      <c r="L44" s="68" t="s">
        <v>80</v>
      </c>
      <c r="M44" s="62"/>
    </row>
    <row r="45" spans="1:13" s="69" customFormat="1" ht="18" hidden="1" customHeight="1">
      <c r="A45" s="61">
        <v>41</v>
      </c>
      <c r="B45" s="62" t="s">
        <v>0</v>
      </c>
      <c r="C45" s="97" t="s">
        <v>703</v>
      </c>
      <c r="D45" s="62" t="s">
        <v>405</v>
      </c>
      <c r="E45" s="63" t="s">
        <v>395</v>
      </c>
      <c r="F45" s="63">
        <v>11</v>
      </c>
      <c r="G45" s="63">
        <f>1+1+1</f>
        <v>3</v>
      </c>
      <c r="J45" s="66">
        <f>装修列表!$I45*G45</f>
        <v>0</v>
      </c>
      <c r="K45" s="67">
        <f>装修列表!$G45*(装修列表!$F45+装修列表!$H45+装修列表!$I45)</f>
        <v>33</v>
      </c>
      <c r="L45" s="68" t="s">
        <v>80</v>
      </c>
    </row>
    <row r="46" spans="1:13" s="69" customFormat="1" ht="18" hidden="1" customHeight="1">
      <c r="A46" s="61">
        <v>42</v>
      </c>
      <c r="B46" s="62" t="s">
        <v>0</v>
      </c>
      <c r="C46" s="97" t="s">
        <v>704</v>
      </c>
      <c r="D46" s="62" t="s">
        <v>405</v>
      </c>
      <c r="E46" s="63" t="s">
        <v>395</v>
      </c>
      <c r="F46" s="63">
        <v>16.7</v>
      </c>
      <c r="G46" s="63">
        <v>1</v>
      </c>
      <c r="J46" s="66">
        <f>装修列表!$I46*G46</f>
        <v>0</v>
      </c>
      <c r="K46" s="67">
        <f>装修列表!$G46*(装修列表!$F46+装修列表!$H46+装修列表!$I46)</f>
        <v>16.7</v>
      </c>
      <c r="L46" s="68" t="s">
        <v>80</v>
      </c>
    </row>
    <row r="47" spans="1:13" s="69" customFormat="1" ht="18" hidden="1" customHeight="1">
      <c r="A47" s="61">
        <v>43</v>
      </c>
      <c r="B47" s="62" t="s">
        <v>705</v>
      </c>
      <c r="C47" s="97" t="s">
        <v>925</v>
      </c>
      <c r="D47" s="62" t="s">
        <v>707</v>
      </c>
      <c r="E47" s="63" t="s">
        <v>706</v>
      </c>
      <c r="G47" s="63">
        <v>1</v>
      </c>
      <c r="H47" s="69">
        <v>2</v>
      </c>
      <c r="I47" s="69">
        <v>5</v>
      </c>
      <c r="J47" s="66">
        <f>装修列表!$I47*G47</f>
        <v>5</v>
      </c>
      <c r="K47" s="67">
        <f>装修列表!$G47*(装修列表!$F47+装修列表!$H47+装修列表!$I47)</f>
        <v>7</v>
      </c>
      <c r="L47" s="68" t="s">
        <v>558</v>
      </c>
    </row>
    <row r="48" spans="1:13" s="69" customFormat="1" ht="18" hidden="1" customHeight="1">
      <c r="A48" s="61">
        <v>44</v>
      </c>
      <c r="B48" s="62" t="s">
        <v>705</v>
      </c>
      <c r="C48" s="97" t="s">
        <v>926</v>
      </c>
      <c r="D48" s="62" t="s">
        <v>707</v>
      </c>
      <c r="E48" s="63" t="s">
        <v>706</v>
      </c>
      <c r="G48" s="63">
        <v>11</v>
      </c>
      <c r="H48" s="69">
        <v>2</v>
      </c>
      <c r="I48" s="69">
        <v>5</v>
      </c>
      <c r="J48" s="66">
        <f>装修列表!$I48*G48</f>
        <v>55</v>
      </c>
      <c r="K48" s="67">
        <f>装修列表!$G48*(装修列表!$F48+装修列表!$H48+装修列表!$I48)</f>
        <v>77</v>
      </c>
      <c r="L48" s="68" t="s">
        <v>558</v>
      </c>
    </row>
    <row r="49" spans="1:13" s="69" customFormat="1" ht="18" hidden="1" customHeight="1">
      <c r="A49" s="61">
        <v>45</v>
      </c>
      <c r="B49" s="62" t="s">
        <v>22</v>
      </c>
      <c r="C49" s="99" t="s">
        <v>10</v>
      </c>
      <c r="D49" s="62" t="s">
        <v>12</v>
      </c>
      <c r="E49" s="63" t="s">
        <v>407</v>
      </c>
      <c r="F49" s="63">
        <v>35</v>
      </c>
      <c r="G49" s="63">
        <v>4.7</v>
      </c>
      <c r="H49" s="67">
        <v>20</v>
      </c>
      <c r="I49" s="72">
        <v>25</v>
      </c>
      <c r="J49" s="66">
        <f>装修列表!$I49*G49</f>
        <v>117.5</v>
      </c>
      <c r="K49" s="67">
        <f>装修列表!$G49*(装修列表!$F49+装修列表!$H49+装修列表!$I49)</f>
        <v>376</v>
      </c>
      <c r="L49" s="68" t="s">
        <v>83</v>
      </c>
      <c r="M49" s="62"/>
    </row>
    <row r="50" spans="1:13" s="69" customFormat="1" ht="18" hidden="1" customHeight="1">
      <c r="A50" s="61">
        <v>46</v>
      </c>
      <c r="B50" s="62" t="s">
        <v>22</v>
      </c>
      <c r="C50" s="98" t="s">
        <v>406</v>
      </c>
      <c r="D50" s="62" t="s">
        <v>390</v>
      </c>
      <c r="E50" s="63" t="s">
        <v>402</v>
      </c>
      <c r="F50" s="63">
        <v>260</v>
      </c>
      <c r="G50" s="63">
        <v>1</v>
      </c>
      <c r="H50" s="67">
        <v>50</v>
      </c>
      <c r="I50" s="72">
        <v>30</v>
      </c>
      <c r="J50" s="66">
        <f>装修列表!$I50*G50</f>
        <v>30</v>
      </c>
      <c r="K50" s="67">
        <f>装修列表!$G50*(装修列表!$F50+装修列表!$H50+装修列表!$I50)</f>
        <v>340</v>
      </c>
      <c r="L50" s="68" t="s">
        <v>83</v>
      </c>
      <c r="M50" s="62"/>
    </row>
    <row r="51" spans="1:13" s="69" customFormat="1" ht="18" hidden="1" customHeight="1">
      <c r="A51" s="61">
        <v>47</v>
      </c>
      <c r="B51" s="62" t="s">
        <v>22</v>
      </c>
      <c r="C51" s="98" t="s">
        <v>526</v>
      </c>
      <c r="D51" s="62"/>
      <c r="E51" s="63" t="s">
        <v>527</v>
      </c>
      <c r="F51" s="63">
        <v>100</v>
      </c>
      <c r="G51" s="63">
        <v>1</v>
      </c>
      <c r="H51" s="67"/>
      <c r="I51" s="72"/>
      <c r="J51" s="66">
        <f>装修列表!$I51*G51</f>
        <v>0</v>
      </c>
      <c r="K51" s="67">
        <f>装修列表!$G51*(装修列表!$F51+装修列表!$H51+装修列表!$I51)</f>
        <v>100</v>
      </c>
      <c r="L51" s="68" t="s">
        <v>79</v>
      </c>
      <c r="M51" s="62"/>
    </row>
    <row r="52" spans="1:13" s="69" customFormat="1" ht="18" hidden="1" customHeight="1">
      <c r="A52" s="61">
        <v>48</v>
      </c>
      <c r="B52" s="62" t="s">
        <v>22</v>
      </c>
      <c r="C52" s="98" t="s">
        <v>927</v>
      </c>
      <c r="D52" s="62" t="s">
        <v>391</v>
      </c>
      <c r="E52" s="63" t="s">
        <v>408</v>
      </c>
      <c r="F52" s="63">
        <v>20</v>
      </c>
      <c r="G52" s="63">
        <v>5</v>
      </c>
      <c r="H52" s="67">
        <v>10</v>
      </c>
      <c r="I52" s="72">
        <v>20</v>
      </c>
      <c r="J52" s="66">
        <f>装修列表!$I52*G52</f>
        <v>100</v>
      </c>
      <c r="K52" s="67">
        <f>装修列表!$G52*(装修列表!$F52+装修列表!$H52+装修列表!$I52)</f>
        <v>250</v>
      </c>
      <c r="L52" s="68" t="s">
        <v>83</v>
      </c>
      <c r="M52" s="62"/>
    </row>
    <row r="53" spans="1:13" s="69" customFormat="1" ht="18" hidden="1" customHeight="1">
      <c r="A53" s="61">
        <v>49</v>
      </c>
      <c r="B53" s="62" t="s">
        <v>22</v>
      </c>
      <c r="C53" s="99" t="s">
        <v>14</v>
      </c>
      <c r="D53" s="62" t="s">
        <v>388</v>
      </c>
      <c r="E53" s="63" t="s">
        <v>407</v>
      </c>
      <c r="F53" s="63">
        <v>110</v>
      </c>
      <c r="G53" s="63">
        <v>1</v>
      </c>
      <c r="H53" s="67">
        <v>10</v>
      </c>
      <c r="I53" s="72">
        <v>20</v>
      </c>
      <c r="J53" s="66">
        <f>装修列表!$I53*G53</f>
        <v>20</v>
      </c>
      <c r="K53" s="67">
        <f>装修列表!$G53*(装修列表!$F53+装修列表!$H53+装修列表!$I53)</f>
        <v>140</v>
      </c>
      <c r="L53" s="68" t="s">
        <v>83</v>
      </c>
      <c r="M53" s="62"/>
    </row>
    <row r="54" spans="1:13" s="69" customFormat="1" ht="18" hidden="1" customHeight="1">
      <c r="A54" s="61">
        <v>50</v>
      </c>
      <c r="B54" s="62" t="s">
        <v>22</v>
      </c>
      <c r="C54" s="99" t="s">
        <v>580</v>
      </c>
      <c r="D54" s="62"/>
      <c r="E54" s="64" t="s">
        <v>384</v>
      </c>
      <c r="F54" s="63"/>
      <c r="G54" s="63">
        <v>22.7</v>
      </c>
      <c r="H54" s="79">
        <v>50</v>
      </c>
      <c r="I54" s="72">
        <v>25</v>
      </c>
      <c r="J54" s="66">
        <f>装修列表!$I54*G54</f>
        <v>567.5</v>
      </c>
      <c r="K54" s="67">
        <f>装修列表!$G54*(装修列表!$F54+装修列表!$H54+装修列表!$I54)</f>
        <v>1702.5</v>
      </c>
      <c r="L54" s="68" t="s">
        <v>714</v>
      </c>
      <c r="M54" s="62"/>
    </row>
    <row r="55" spans="1:13" s="69" customFormat="1" ht="18" hidden="1" customHeight="1">
      <c r="A55" s="61">
        <v>51</v>
      </c>
      <c r="B55" s="62" t="s">
        <v>22</v>
      </c>
      <c r="C55" s="99" t="s">
        <v>581</v>
      </c>
      <c r="D55" s="62"/>
      <c r="E55" s="64" t="s">
        <v>584</v>
      </c>
      <c r="F55" s="63">
        <v>61.2</v>
      </c>
      <c r="G55" s="63">
        <v>74</v>
      </c>
      <c r="H55" s="79"/>
      <c r="I55" s="72"/>
      <c r="J55" s="66">
        <f>装修列表!$I55*G55</f>
        <v>0</v>
      </c>
      <c r="K55" s="67">
        <f>装修列表!$G55*(装修列表!$F55+装修列表!$H55+装修列表!$I55)</f>
        <v>4528.8</v>
      </c>
      <c r="L55" s="68" t="s">
        <v>79</v>
      </c>
      <c r="M55" s="62"/>
    </row>
    <row r="56" spans="1:13" s="69" customFormat="1" ht="18" hidden="1" customHeight="1">
      <c r="A56" s="61">
        <v>52</v>
      </c>
      <c r="B56" s="62" t="s">
        <v>22</v>
      </c>
      <c r="C56" s="99" t="s">
        <v>582</v>
      </c>
      <c r="D56" s="62"/>
      <c r="E56" s="64" t="s">
        <v>384</v>
      </c>
      <c r="F56" s="63"/>
      <c r="G56" s="63">
        <v>6.1</v>
      </c>
      <c r="H56" s="67">
        <v>25</v>
      </c>
      <c r="I56" s="72">
        <v>25</v>
      </c>
      <c r="J56" s="66">
        <f>装修列表!$I56*G56</f>
        <v>152.5</v>
      </c>
      <c r="K56" s="67">
        <f>装修列表!$G56*(装修列表!$F56+装修列表!$H56+装修列表!$I56)</f>
        <v>305</v>
      </c>
      <c r="L56" s="68" t="s">
        <v>567</v>
      </c>
      <c r="M56" s="62"/>
    </row>
    <row r="57" spans="1:13" s="69" customFormat="1" ht="18" hidden="1" customHeight="1">
      <c r="A57" s="61">
        <v>53</v>
      </c>
      <c r="B57" s="62" t="s">
        <v>22</v>
      </c>
      <c r="C57" s="99" t="s">
        <v>583</v>
      </c>
      <c r="D57" s="62"/>
      <c r="E57" s="64" t="s">
        <v>584</v>
      </c>
      <c r="F57" s="63">
        <v>61.2</v>
      </c>
      <c r="G57" s="63">
        <v>20</v>
      </c>
      <c r="H57" s="67"/>
      <c r="I57" s="72"/>
      <c r="J57" s="66">
        <f>装修列表!$I57*G57</f>
        <v>0</v>
      </c>
      <c r="K57" s="67">
        <f>装修列表!$G57*(装修列表!$F57+装修列表!$H57+装修列表!$I57)</f>
        <v>1224</v>
      </c>
      <c r="L57" s="68" t="s">
        <v>79</v>
      </c>
      <c r="M57" s="62"/>
    </row>
    <row r="58" spans="1:13" s="69" customFormat="1" ht="18" hidden="1" customHeight="1">
      <c r="A58" s="61">
        <v>54</v>
      </c>
      <c r="B58" s="62" t="s">
        <v>22</v>
      </c>
      <c r="C58" s="99" t="s">
        <v>545</v>
      </c>
      <c r="D58" s="62" t="s">
        <v>508</v>
      </c>
      <c r="E58" s="63" t="s">
        <v>409</v>
      </c>
      <c r="F58" s="63">
        <v>2000</v>
      </c>
      <c r="G58" s="63">
        <v>1</v>
      </c>
      <c r="H58" s="62"/>
      <c r="I58" s="72"/>
      <c r="J58" s="66">
        <f>装修列表!$I58*G58</f>
        <v>0</v>
      </c>
      <c r="K58" s="67">
        <f>装修列表!$G58*(装修列表!$F58+装修列表!$H58+装修列表!$I58)</f>
        <v>2000</v>
      </c>
      <c r="L58" s="68" t="s">
        <v>79</v>
      </c>
      <c r="M58" s="62"/>
    </row>
    <row r="59" spans="1:13" s="69" customFormat="1" ht="18" hidden="1" customHeight="1">
      <c r="A59" s="61">
        <v>55</v>
      </c>
      <c r="B59" s="62" t="s">
        <v>22</v>
      </c>
      <c r="C59" s="99" t="s">
        <v>928</v>
      </c>
      <c r="D59" s="62"/>
      <c r="E59" s="63" t="s">
        <v>409</v>
      </c>
      <c r="F59" s="63"/>
      <c r="G59" s="63">
        <v>1</v>
      </c>
      <c r="H59" s="62">
        <v>35</v>
      </c>
      <c r="I59" s="72">
        <v>40</v>
      </c>
      <c r="J59" s="66">
        <f>装修列表!$I59*G59</f>
        <v>40</v>
      </c>
      <c r="K59" s="67">
        <f>装修列表!$G59*(装修列表!$F59+装修列表!$H59+装修列表!$I59)</f>
        <v>75</v>
      </c>
      <c r="L59" s="68" t="s">
        <v>567</v>
      </c>
      <c r="M59" s="62"/>
    </row>
    <row r="60" spans="1:13" s="69" customFormat="1" ht="18" hidden="1" customHeight="1">
      <c r="A60" s="61">
        <v>56</v>
      </c>
      <c r="B60" s="62" t="s">
        <v>22</v>
      </c>
      <c r="C60" s="99" t="s">
        <v>23</v>
      </c>
      <c r="D60" s="62" t="s">
        <v>393</v>
      </c>
      <c r="E60" s="63" t="s">
        <v>385</v>
      </c>
      <c r="F60" s="63">
        <v>15</v>
      </c>
      <c r="G60" s="63">
        <v>22.7</v>
      </c>
      <c r="H60" s="62">
        <v>5</v>
      </c>
      <c r="I60" s="72">
        <v>15</v>
      </c>
      <c r="J60" s="66">
        <f>装修列表!$I60*G60</f>
        <v>340.5</v>
      </c>
      <c r="K60" s="67">
        <f>装修列表!$G60*(装修列表!$F60+装修列表!$H60+装修列表!$I60)</f>
        <v>794.5</v>
      </c>
      <c r="L60" s="68" t="s">
        <v>83</v>
      </c>
      <c r="M60" s="62"/>
    </row>
    <row r="61" spans="1:13" s="69" customFormat="1" ht="18" hidden="1" customHeight="1">
      <c r="A61" s="61">
        <v>57</v>
      </c>
      <c r="B61" s="62" t="s">
        <v>22</v>
      </c>
      <c r="C61" s="99" t="s">
        <v>24</v>
      </c>
      <c r="D61" s="62" t="s">
        <v>392</v>
      </c>
      <c r="E61" s="63" t="s">
        <v>411</v>
      </c>
      <c r="F61" s="63">
        <v>85</v>
      </c>
      <c r="G61" s="63">
        <v>6.1</v>
      </c>
      <c r="H61" s="62">
        <v>20</v>
      </c>
      <c r="I61" s="72">
        <v>20</v>
      </c>
      <c r="J61" s="66">
        <f>装修列表!$I61*G61</f>
        <v>122</v>
      </c>
      <c r="K61" s="67">
        <f>装修列表!$G61*(装修列表!$F61+装修列表!$H61+装修列表!$I61)</f>
        <v>762.5</v>
      </c>
      <c r="L61" s="68" t="s">
        <v>83</v>
      </c>
      <c r="M61" s="62" t="s">
        <v>543</v>
      </c>
    </row>
    <row r="62" spans="1:13" s="69" customFormat="1" ht="18" hidden="1" customHeight="1">
      <c r="A62" s="61">
        <v>58</v>
      </c>
      <c r="B62" s="62" t="s">
        <v>22</v>
      </c>
      <c r="C62" s="99" t="s">
        <v>25</v>
      </c>
      <c r="D62" s="62" t="s">
        <v>586</v>
      </c>
      <c r="E62" s="63" t="s">
        <v>400</v>
      </c>
      <c r="F62" s="63">
        <v>160</v>
      </c>
      <c r="G62" s="63">
        <v>1</v>
      </c>
      <c r="H62" s="62">
        <v>20</v>
      </c>
      <c r="I62" s="72">
        <v>30</v>
      </c>
      <c r="J62" s="66">
        <f>装修列表!$I62*G62</f>
        <v>30</v>
      </c>
      <c r="K62" s="67">
        <f>装修列表!$G62*(装修列表!$F62+装修列表!$H62+装修列表!$I62)</f>
        <v>210</v>
      </c>
      <c r="L62" s="68" t="s">
        <v>83</v>
      </c>
      <c r="M62" s="62" t="s">
        <v>544</v>
      </c>
    </row>
    <row r="63" spans="1:13" s="69" customFormat="1" ht="18" hidden="1" customHeight="1">
      <c r="A63" s="61">
        <v>59</v>
      </c>
      <c r="B63" s="62" t="s">
        <v>22</v>
      </c>
      <c r="C63" s="99" t="s">
        <v>26</v>
      </c>
      <c r="D63" s="62" t="s">
        <v>412</v>
      </c>
      <c r="E63" s="63" t="s">
        <v>400</v>
      </c>
      <c r="F63" s="82">
        <v>180</v>
      </c>
      <c r="G63" s="63">
        <v>1</v>
      </c>
      <c r="H63" s="62">
        <v>20</v>
      </c>
      <c r="I63" s="72">
        <v>120</v>
      </c>
      <c r="J63" s="66">
        <f>装修列表!$I63*G63</f>
        <v>120</v>
      </c>
      <c r="K63" s="67">
        <f>装修列表!$G63*(装修列表!$F63+装修列表!$H63+装修列表!$I63)</f>
        <v>320</v>
      </c>
      <c r="L63" s="68" t="s">
        <v>83</v>
      </c>
      <c r="M63" s="62"/>
    </row>
    <row r="64" spans="1:13" s="69" customFormat="1" ht="18" hidden="1" customHeight="1">
      <c r="A64" s="61">
        <v>60</v>
      </c>
      <c r="B64" s="62" t="s">
        <v>22</v>
      </c>
      <c r="C64" s="99" t="s">
        <v>708</v>
      </c>
      <c r="D64" s="62" t="s">
        <v>709</v>
      </c>
      <c r="E64" s="63" t="s">
        <v>710</v>
      </c>
      <c r="F64" s="82">
        <v>30</v>
      </c>
      <c r="G64" s="63">
        <v>9</v>
      </c>
      <c r="H64" s="62"/>
      <c r="I64" s="72"/>
      <c r="J64" s="66">
        <f>装修列表!$I64*G64</f>
        <v>0</v>
      </c>
      <c r="K64" s="67">
        <f>装修列表!$G64*(装修列表!$F64+装修列表!$H64+装修列表!$I64)</f>
        <v>270</v>
      </c>
      <c r="L64" s="68" t="s">
        <v>83</v>
      </c>
      <c r="M64" s="62"/>
    </row>
    <row r="65" spans="1:13" s="69" customFormat="1" ht="18" hidden="1" customHeight="1">
      <c r="A65" s="61">
        <v>61</v>
      </c>
      <c r="B65" s="62" t="s">
        <v>22</v>
      </c>
      <c r="C65" s="99" t="s">
        <v>27</v>
      </c>
      <c r="D65" s="62" t="s">
        <v>711</v>
      </c>
      <c r="E65" s="63" t="s">
        <v>695</v>
      </c>
      <c r="F65" s="63">
        <v>899.1</v>
      </c>
      <c r="G65" s="63">
        <v>1</v>
      </c>
      <c r="H65" s="62"/>
      <c r="I65" s="72"/>
      <c r="J65" s="66"/>
      <c r="K65" s="67">
        <f>装修列表!$G65*(装修列表!$F65+装修列表!$H65+装修列表!$I65)</f>
        <v>899.1</v>
      </c>
      <c r="L65" s="68" t="s">
        <v>79</v>
      </c>
      <c r="M65" s="62" t="s">
        <v>477</v>
      </c>
    </row>
    <row r="66" spans="1:13" s="69" customFormat="1" ht="18" hidden="1" customHeight="1">
      <c r="A66" s="61">
        <v>62</v>
      </c>
      <c r="B66" s="62" t="s">
        <v>22</v>
      </c>
      <c r="C66" s="99" t="s">
        <v>712</v>
      </c>
      <c r="D66" s="62" t="s">
        <v>713</v>
      </c>
      <c r="E66" s="63" t="s">
        <v>706</v>
      </c>
      <c r="F66" s="63">
        <v>0</v>
      </c>
      <c r="G66" s="63">
        <v>1</v>
      </c>
      <c r="H66" s="62">
        <v>0</v>
      </c>
      <c r="I66" s="72">
        <v>15</v>
      </c>
      <c r="J66" s="66">
        <f>装修列表!$I66*G66</f>
        <v>15</v>
      </c>
      <c r="K66" s="67">
        <f>装修列表!$G66*(装修列表!$F66+装修列表!$H66+装修列表!$I66)</f>
        <v>15</v>
      </c>
      <c r="L66" s="68" t="s">
        <v>567</v>
      </c>
      <c r="M66" s="62"/>
    </row>
    <row r="67" spans="1:13" s="69" customFormat="1" ht="18" hidden="1" customHeight="1">
      <c r="A67" s="61">
        <v>63</v>
      </c>
      <c r="B67" s="62" t="s">
        <v>22</v>
      </c>
      <c r="C67" s="97" t="s">
        <v>473</v>
      </c>
      <c r="D67" s="62" t="s">
        <v>719</v>
      </c>
      <c r="E67" s="63" t="s">
        <v>410</v>
      </c>
      <c r="F67" s="63">
        <v>6480</v>
      </c>
      <c r="G67" s="63">
        <v>1</v>
      </c>
      <c r="H67" s="62">
        <v>0</v>
      </c>
      <c r="I67" s="72"/>
      <c r="J67" s="66">
        <f>装修列表!$I67*G67</f>
        <v>0</v>
      </c>
      <c r="K67" s="67">
        <f>装修列表!$G67*(装修列表!$F67+装修列表!$H67+装修列表!$I67)</f>
        <v>6480</v>
      </c>
      <c r="L67" s="68" t="s">
        <v>79</v>
      </c>
      <c r="M67" s="62" t="s">
        <v>715</v>
      </c>
    </row>
    <row r="68" spans="1:13" s="69" customFormat="1" ht="18" hidden="1" customHeight="1">
      <c r="A68" s="61">
        <v>64</v>
      </c>
      <c r="B68" s="62" t="s">
        <v>22</v>
      </c>
      <c r="C68" s="97" t="s">
        <v>716</v>
      </c>
      <c r="D68" s="62" t="s">
        <v>717</v>
      </c>
      <c r="E68" s="63" t="s">
        <v>395</v>
      </c>
      <c r="F68" s="63"/>
      <c r="G68" s="63"/>
      <c r="H68" s="62">
        <v>0</v>
      </c>
      <c r="I68" s="72"/>
      <c r="J68" s="66">
        <f>装修列表!$I68*G68</f>
        <v>0</v>
      </c>
      <c r="K68" s="67">
        <f>装修列表!$G68*(装修列表!$F68+装修列表!$H68+装修列表!$I68)</f>
        <v>0</v>
      </c>
      <c r="L68" s="68" t="s">
        <v>567</v>
      </c>
      <c r="M68" s="62" t="s">
        <v>715</v>
      </c>
    </row>
    <row r="69" spans="1:13" s="69" customFormat="1" ht="18" hidden="1" customHeight="1">
      <c r="A69" s="61">
        <v>65</v>
      </c>
      <c r="B69" s="62" t="s">
        <v>22</v>
      </c>
      <c r="C69" s="97" t="s">
        <v>472</v>
      </c>
      <c r="D69" s="62" t="s">
        <v>720</v>
      </c>
      <c r="E69" s="63" t="s">
        <v>718</v>
      </c>
      <c r="F69" s="63">
        <v>288</v>
      </c>
      <c r="G69" s="63">
        <v>1</v>
      </c>
      <c r="H69" s="62"/>
      <c r="I69" s="72"/>
      <c r="J69" s="66">
        <f>装修列表!$I69*G69</f>
        <v>0</v>
      </c>
      <c r="K69" s="67">
        <f>装修列表!$G69*(装修列表!$F69+装修列表!$H69+装修列表!$I69)</f>
        <v>288</v>
      </c>
      <c r="L69" s="68" t="s">
        <v>79</v>
      </c>
      <c r="M69" s="62"/>
    </row>
    <row r="70" spans="1:13" s="69" customFormat="1" ht="18" hidden="1" customHeight="1">
      <c r="A70" s="61">
        <v>66</v>
      </c>
      <c r="B70" s="62" t="s">
        <v>22</v>
      </c>
      <c r="C70" s="97" t="s">
        <v>474</v>
      </c>
      <c r="D70" s="62" t="s">
        <v>721</v>
      </c>
      <c r="E70" s="63" t="s">
        <v>718</v>
      </c>
      <c r="F70" s="63">
        <v>800</v>
      </c>
      <c r="G70" s="63">
        <v>1</v>
      </c>
      <c r="H70" s="62"/>
      <c r="I70" s="72"/>
      <c r="J70" s="66">
        <f>装修列表!$I70*G70</f>
        <v>0</v>
      </c>
      <c r="K70" s="67">
        <f>装修列表!$G70*(装修列表!$F70+装修列表!$H70+装修列表!$I70)</f>
        <v>800</v>
      </c>
      <c r="L70" s="68" t="s">
        <v>79</v>
      </c>
      <c r="M70" s="62"/>
    </row>
    <row r="71" spans="1:13" s="69" customFormat="1" ht="18" hidden="1" customHeight="1">
      <c r="A71" s="61">
        <v>67</v>
      </c>
      <c r="B71" s="62" t="s">
        <v>22</v>
      </c>
      <c r="C71" s="97" t="s">
        <v>509</v>
      </c>
      <c r="D71" s="62" t="s">
        <v>722</v>
      </c>
      <c r="E71" s="63" t="s">
        <v>718</v>
      </c>
      <c r="F71" s="63">
        <v>2000</v>
      </c>
      <c r="G71" s="63">
        <v>1</v>
      </c>
      <c r="H71" s="62"/>
      <c r="I71" s="72"/>
      <c r="J71" s="66">
        <f>装修列表!$I71*G71</f>
        <v>0</v>
      </c>
      <c r="K71" s="67">
        <f>装修列表!$G71*(装修列表!$F71+装修列表!$H71+装修列表!$I71)</f>
        <v>2000</v>
      </c>
      <c r="L71" s="68" t="s">
        <v>79</v>
      </c>
      <c r="M71" s="62"/>
    </row>
    <row r="72" spans="1:13" s="69" customFormat="1" ht="18" hidden="1" customHeight="1">
      <c r="A72" s="61">
        <v>68</v>
      </c>
      <c r="B72" s="62" t="s">
        <v>22</v>
      </c>
      <c r="C72" s="97" t="s">
        <v>491</v>
      </c>
      <c r="D72" s="62" t="s">
        <v>723</v>
      </c>
      <c r="E72" s="63" t="s">
        <v>718</v>
      </c>
      <c r="F72" s="63">
        <v>1325</v>
      </c>
      <c r="G72" s="63">
        <v>1</v>
      </c>
      <c r="H72" s="62"/>
      <c r="I72" s="72"/>
      <c r="J72" s="66">
        <f>装修列表!$I72*G72</f>
        <v>0</v>
      </c>
      <c r="K72" s="67">
        <f>装修列表!$G72*(装修列表!$F72+装修列表!$H72+装修列表!$I72)</f>
        <v>1325</v>
      </c>
      <c r="L72" s="68" t="s">
        <v>79</v>
      </c>
      <c r="M72" s="62"/>
    </row>
    <row r="73" spans="1:13" s="69" customFormat="1" ht="18" hidden="1" customHeight="1">
      <c r="A73" s="61">
        <v>69</v>
      </c>
      <c r="B73" s="62" t="s">
        <v>22</v>
      </c>
      <c r="C73" s="97" t="s">
        <v>471</v>
      </c>
      <c r="D73" s="62" t="s">
        <v>724</v>
      </c>
      <c r="E73" s="63" t="s">
        <v>726</v>
      </c>
      <c r="F73" s="63">
        <v>1788</v>
      </c>
      <c r="G73" s="63">
        <v>1</v>
      </c>
      <c r="H73" s="62"/>
      <c r="I73" s="72">
        <v>0</v>
      </c>
      <c r="J73" s="66">
        <f>装修列表!$I73*G73</f>
        <v>0</v>
      </c>
      <c r="K73" s="67">
        <f>装修列表!$G73*(装修列表!$F73+装修列表!$H73+装修列表!$I73)</f>
        <v>1788</v>
      </c>
      <c r="L73" s="68" t="s">
        <v>79</v>
      </c>
      <c r="M73" s="62"/>
    </row>
    <row r="74" spans="1:13" s="69" customFormat="1" ht="18" hidden="1" customHeight="1">
      <c r="A74" s="61">
        <v>70</v>
      </c>
      <c r="B74" s="62" t="s">
        <v>22</v>
      </c>
      <c r="C74" s="97" t="s">
        <v>507</v>
      </c>
      <c r="D74" s="62" t="s">
        <v>725</v>
      </c>
      <c r="E74" s="63" t="s">
        <v>546</v>
      </c>
      <c r="F74" s="63">
        <v>68</v>
      </c>
      <c r="G74" s="63">
        <v>2</v>
      </c>
      <c r="H74" s="62"/>
      <c r="I74" s="72"/>
      <c r="J74" s="66">
        <f>装修列表!$I74*G74</f>
        <v>0</v>
      </c>
      <c r="K74" s="67">
        <f>装修列表!$G74*(装修列表!$F74+装修列表!$H74+装修列表!$I74)</f>
        <v>136</v>
      </c>
      <c r="L74" s="68" t="s">
        <v>79</v>
      </c>
      <c r="M74" s="62"/>
    </row>
    <row r="75" spans="1:13" s="69" customFormat="1" ht="18" hidden="1" customHeight="1">
      <c r="A75" s="61">
        <v>71</v>
      </c>
      <c r="B75" s="62" t="s">
        <v>22</v>
      </c>
      <c r="C75" s="97" t="s">
        <v>929</v>
      </c>
      <c r="D75" s="62"/>
      <c r="E75" s="63" t="s">
        <v>400</v>
      </c>
      <c r="F75" s="63">
        <v>0</v>
      </c>
      <c r="G75" s="63">
        <v>1</v>
      </c>
      <c r="H75" s="62">
        <v>98</v>
      </c>
      <c r="I75" s="72">
        <v>60</v>
      </c>
      <c r="J75" s="66">
        <f>装修列表!$I75*G75</f>
        <v>60</v>
      </c>
      <c r="K75" s="67">
        <f>装修列表!$G75*(装修列表!$F75+装修列表!$H75+装修列表!$I75)</f>
        <v>158</v>
      </c>
      <c r="L75" s="68" t="s">
        <v>547</v>
      </c>
      <c r="M75" s="62" t="s">
        <v>413</v>
      </c>
    </row>
    <row r="76" spans="1:13" s="69" customFormat="1" ht="18" hidden="1" customHeight="1">
      <c r="A76" s="61">
        <v>72</v>
      </c>
      <c r="B76" s="62" t="s">
        <v>22</v>
      </c>
      <c r="C76" s="97" t="s">
        <v>28</v>
      </c>
      <c r="D76" s="62" t="s">
        <v>727</v>
      </c>
      <c r="E76" s="63" t="s">
        <v>695</v>
      </c>
      <c r="F76" s="63">
        <v>1283.2</v>
      </c>
      <c r="G76" s="63">
        <v>1</v>
      </c>
      <c r="H76" s="62"/>
      <c r="I76" s="72"/>
      <c r="J76" s="66">
        <f>装修列表!$I76*G76</f>
        <v>0</v>
      </c>
      <c r="K76" s="67">
        <f>装修列表!$G76*(装修列表!$F76+装修列表!$H76+装修列表!$I76)</f>
        <v>1283.2</v>
      </c>
      <c r="L76" s="68" t="s">
        <v>79</v>
      </c>
      <c r="M76" s="62" t="s">
        <v>476</v>
      </c>
    </row>
    <row r="77" spans="1:13" s="69" customFormat="1" ht="18" hidden="1" customHeight="1">
      <c r="A77" s="61">
        <v>73</v>
      </c>
      <c r="B77" s="62" t="s">
        <v>22</v>
      </c>
      <c r="C77" s="97" t="s">
        <v>18</v>
      </c>
      <c r="D77" s="62" t="s">
        <v>414</v>
      </c>
      <c r="E77" s="63" t="s">
        <v>410</v>
      </c>
      <c r="F77" s="63">
        <v>25</v>
      </c>
      <c r="G77" s="63">
        <v>3</v>
      </c>
      <c r="H77" s="62">
        <v>5</v>
      </c>
      <c r="I77" s="72">
        <v>5</v>
      </c>
      <c r="J77" s="66">
        <f>装修列表!$I77*G77</f>
        <v>15</v>
      </c>
      <c r="K77" s="67">
        <f>装修列表!$G77*(装修列表!$F77+装修列表!$H77+装修列表!$I77)</f>
        <v>105</v>
      </c>
      <c r="L77" s="68" t="s">
        <v>83</v>
      </c>
      <c r="M77" s="62"/>
    </row>
    <row r="78" spans="1:13" s="69" customFormat="1" ht="18" hidden="1" customHeight="1">
      <c r="A78" s="61">
        <v>74</v>
      </c>
      <c r="B78" s="62" t="s">
        <v>22</v>
      </c>
      <c r="C78" s="99" t="s">
        <v>29</v>
      </c>
      <c r="D78" s="62" t="s">
        <v>415</v>
      </c>
      <c r="E78" s="63" t="s">
        <v>410</v>
      </c>
      <c r="F78" s="63">
        <v>60</v>
      </c>
      <c r="G78" s="63">
        <v>2</v>
      </c>
      <c r="H78" s="62">
        <v>5</v>
      </c>
      <c r="I78" s="72">
        <v>5</v>
      </c>
      <c r="J78" s="66">
        <f>装修列表!$I78*G78</f>
        <v>10</v>
      </c>
      <c r="K78" s="67">
        <f>装修列表!$G78*(装修列表!$F78+装修列表!$H78+装修列表!$I78)</f>
        <v>140</v>
      </c>
      <c r="L78" s="68" t="s">
        <v>83</v>
      </c>
      <c r="M78" s="62"/>
    </row>
    <row r="79" spans="1:13" s="69" customFormat="1" ht="18" hidden="1" customHeight="1">
      <c r="A79" s="61">
        <v>75</v>
      </c>
      <c r="B79" s="62" t="s">
        <v>22</v>
      </c>
      <c r="C79" s="99" t="s">
        <v>30</v>
      </c>
      <c r="D79" s="62" t="s">
        <v>377</v>
      </c>
      <c r="E79" s="63" t="s">
        <v>372</v>
      </c>
      <c r="F79" s="63">
        <v>1209</v>
      </c>
      <c r="G79" s="63">
        <v>1</v>
      </c>
      <c r="H79" s="62">
        <v>10</v>
      </c>
      <c r="I79" s="72"/>
      <c r="J79" s="66"/>
      <c r="K79" s="67">
        <f>装修列表!$G79*(装修列表!$F79+装修列表!$H79+装修列表!$I79)</f>
        <v>1219</v>
      </c>
      <c r="L79" s="68" t="s">
        <v>80</v>
      </c>
      <c r="M79" s="62"/>
    </row>
    <row r="80" spans="1:13" s="69" customFormat="1" ht="18" hidden="1" customHeight="1">
      <c r="A80" s="61">
        <v>77</v>
      </c>
      <c r="B80" s="62" t="s">
        <v>22</v>
      </c>
      <c r="C80" s="99" t="s">
        <v>930</v>
      </c>
      <c r="D80" s="62"/>
      <c r="E80" s="63" t="s">
        <v>501</v>
      </c>
      <c r="F80" s="63">
        <v>400</v>
      </c>
      <c r="G80" s="63">
        <v>1</v>
      </c>
      <c r="H80" s="62">
        <v>10</v>
      </c>
      <c r="I80" s="72">
        <v>60</v>
      </c>
      <c r="J80" s="66">
        <f>装修列表!$I80*G80</f>
        <v>60</v>
      </c>
      <c r="K80" s="67">
        <f>装修列表!$G80*(装修列表!$F80+装修列表!$H80+装修列表!$I80)</f>
        <v>470</v>
      </c>
      <c r="L80" s="68" t="s">
        <v>83</v>
      </c>
      <c r="M80" s="62" t="s">
        <v>416</v>
      </c>
    </row>
    <row r="81" spans="1:13" s="69" customFormat="1" ht="18" hidden="1" customHeight="1">
      <c r="A81" s="61">
        <v>78</v>
      </c>
      <c r="B81" s="62" t="s">
        <v>22</v>
      </c>
      <c r="C81" s="99" t="s">
        <v>548</v>
      </c>
      <c r="D81" s="62"/>
      <c r="E81" s="63" t="s">
        <v>398</v>
      </c>
      <c r="F81" s="63">
        <v>60</v>
      </c>
      <c r="G81" s="63">
        <v>2</v>
      </c>
      <c r="H81" s="62">
        <v>20</v>
      </c>
      <c r="I81" s="72">
        <v>80</v>
      </c>
      <c r="J81" s="66">
        <f>装修列表!$I81*G81</f>
        <v>160</v>
      </c>
      <c r="K81" s="67">
        <f>装修列表!$G81*(装修列表!$F81+装修列表!$H81+装修列表!$I81)</f>
        <v>320</v>
      </c>
      <c r="L81" s="68" t="s">
        <v>83</v>
      </c>
      <c r="M81" s="83"/>
    </row>
    <row r="82" spans="1:13" s="69" customFormat="1" ht="18" hidden="1" customHeight="1">
      <c r="A82" s="61">
        <v>79</v>
      </c>
      <c r="B82" s="62" t="s">
        <v>22</v>
      </c>
      <c r="C82" s="99" t="s">
        <v>931</v>
      </c>
      <c r="D82" s="62"/>
      <c r="E82" s="63" t="s">
        <v>549</v>
      </c>
      <c r="F82" s="63">
        <v>280</v>
      </c>
      <c r="G82" s="63">
        <v>1</v>
      </c>
      <c r="H82" s="62"/>
      <c r="I82" s="72"/>
      <c r="J82" s="66">
        <f>装修列表!$I82*G82</f>
        <v>0</v>
      </c>
      <c r="K82" s="67">
        <f>装修列表!$G82*(装修列表!$F82+装修列表!$H82+装修列表!$I82)</f>
        <v>280</v>
      </c>
      <c r="L82" s="68" t="s">
        <v>567</v>
      </c>
      <c r="M82" s="62"/>
    </row>
    <row r="83" spans="1:13" s="69" customFormat="1" ht="18" hidden="1" customHeight="1">
      <c r="A83" s="61">
        <v>80</v>
      </c>
      <c r="B83" s="62" t="s">
        <v>22</v>
      </c>
      <c r="C83" s="99" t="s">
        <v>551</v>
      </c>
      <c r="D83" s="62" t="s">
        <v>550</v>
      </c>
      <c r="E83" s="63" t="s">
        <v>372</v>
      </c>
      <c r="F83" s="63">
        <v>11.7</v>
      </c>
      <c r="G83" s="63">
        <v>1</v>
      </c>
      <c r="H83" s="62"/>
      <c r="I83" s="72"/>
      <c r="J83" s="66">
        <f>装修列表!$I83*G83</f>
        <v>0</v>
      </c>
      <c r="K83" s="67">
        <f>装修列表!$G83*(装修列表!$F83+装修列表!$H83+装修列表!$I83)</f>
        <v>11.7</v>
      </c>
      <c r="L83" s="68" t="s">
        <v>79</v>
      </c>
      <c r="M83" s="62"/>
    </row>
    <row r="84" spans="1:13" s="69" customFormat="1" ht="18" hidden="1" customHeight="1">
      <c r="A84" s="61">
        <v>81</v>
      </c>
      <c r="B84" s="62" t="s">
        <v>22</v>
      </c>
      <c r="C84" s="99" t="s">
        <v>702</v>
      </c>
      <c r="D84" s="62" t="s">
        <v>405</v>
      </c>
      <c r="E84" s="63" t="s">
        <v>372</v>
      </c>
      <c r="F84" s="63">
        <v>24.9</v>
      </c>
      <c r="G84" s="63">
        <v>1</v>
      </c>
      <c r="H84" s="62"/>
      <c r="I84" s="72"/>
      <c r="J84" s="66">
        <f>装修列表!$I84*G84</f>
        <v>0</v>
      </c>
      <c r="K84" s="67">
        <f>装修列表!$G84*(装修列表!$F84+装修列表!$H84+装修列表!$I84)</f>
        <v>24.9</v>
      </c>
      <c r="L84" s="68" t="s">
        <v>79</v>
      </c>
      <c r="M84" s="62"/>
    </row>
    <row r="85" spans="1:13" s="69" customFormat="1" ht="18" hidden="1" customHeight="1">
      <c r="A85" s="61">
        <v>82</v>
      </c>
      <c r="B85" s="62" t="s">
        <v>22</v>
      </c>
      <c r="C85" s="99" t="s">
        <v>704</v>
      </c>
      <c r="D85" s="62" t="s">
        <v>405</v>
      </c>
      <c r="E85" s="63" t="s">
        <v>372</v>
      </c>
      <c r="F85" s="63">
        <v>16.7</v>
      </c>
      <c r="G85" s="63">
        <v>2</v>
      </c>
      <c r="H85" s="62"/>
      <c r="I85" s="72"/>
      <c r="J85" s="66">
        <f>装修列表!$I85*G85</f>
        <v>0</v>
      </c>
      <c r="K85" s="67">
        <f>装修列表!$G85*(装修列表!$F85+装修列表!$H85+装修列表!$I85)</f>
        <v>33.4</v>
      </c>
      <c r="L85" s="68" t="s">
        <v>79</v>
      </c>
      <c r="M85" s="62"/>
    </row>
    <row r="86" spans="1:13" s="69" customFormat="1" ht="18" hidden="1" customHeight="1">
      <c r="A86" s="61">
        <v>83</v>
      </c>
      <c r="B86" s="62" t="s">
        <v>22</v>
      </c>
      <c r="C86" s="99" t="s">
        <v>728</v>
      </c>
      <c r="D86" s="62" t="s">
        <v>405</v>
      </c>
      <c r="E86" s="63" t="s">
        <v>372</v>
      </c>
      <c r="F86" s="63">
        <v>12.6</v>
      </c>
      <c r="G86" s="63">
        <v>3</v>
      </c>
      <c r="H86" s="62"/>
      <c r="I86" s="72"/>
      <c r="J86" s="66">
        <f>装修列表!$I86*G86</f>
        <v>0</v>
      </c>
      <c r="K86" s="67">
        <f>装修列表!$G86*(装修列表!$F86+装修列表!$H86+装修列表!$I86)</f>
        <v>37.799999999999997</v>
      </c>
      <c r="L86" s="68" t="s">
        <v>79</v>
      </c>
      <c r="M86" s="62"/>
    </row>
    <row r="87" spans="1:13" s="69" customFormat="1" ht="18" hidden="1" customHeight="1">
      <c r="A87" s="61"/>
      <c r="B87" s="62" t="s">
        <v>552</v>
      </c>
      <c r="C87" s="99" t="s">
        <v>925</v>
      </c>
      <c r="D87" s="62" t="s">
        <v>729</v>
      </c>
      <c r="E87" s="63" t="s">
        <v>500</v>
      </c>
      <c r="F87" s="63">
        <v>0</v>
      </c>
      <c r="G87" s="78">
        <v>2</v>
      </c>
      <c r="H87" s="62">
        <v>2</v>
      </c>
      <c r="I87" s="72">
        <v>5</v>
      </c>
      <c r="J87" s="66">
        <f>装修列表!$I87*G87</f>
        <v>10</v>
      </c>
      <c r="K87" s="67">
        <f>装修列表!$G87*(装修列表!$F87+装修列表!$H87+装修列表!$I87)</f>
        <v>14</v>
      </c>
      <c r="L87" s="68" t="s">
        <v>83</v>
      </c>
      <c r="M87" s="62"/>
    </row>
    <row r="88" spans="1:13" s="69" customFormat="1" ht="18" hidden="1" customHeight="1">
      <c r="A88" s="61"/>
      <c r="B88" s="62" t="s">
        <v>552</v>
      </c>
      <c r="C88" s="99" t="s">
        <v>932</v>
      </c>
      <c r="D88" s="62" t="s">
        <v>729</v>
      </c>
      <c r="E88" s="63" t="s">
        <v>549</v>
      </c>
      <c r="F88" s="63">
        <v>0</v>
      </c>
      <c r="G88" s="78">
        <v>3</v>
      </c>
      <c r="H88" s="62">
        <v>2</v>
      </c>
      <c r="I88" s="72">
        <v>5</v>
      </c>
      <c r="J88" s="66">
        <f>装修列表!$I88*G88</f>
        <v>15</v>
      </c>
      <c r="K88" s="67">
        <f>装修列表!$G88*(装修列表!$F88+装修列表!$H88+装修列表!$I88)</f>
        <v>21</v>
      </c>
      <c r="L88" s="68" t="s">
        <v>83</v>
      </c>
      <c r="M88" s="62"/>
    </row>
    <row r="89" spans="1:13" s="69" customFormat="1" ht="18" hidden="1" customHeight="1">
      <c r="A89" s="61"/>
      <c r="B89" s="62" t="s">
        <v>31</v>
      </c>
      <c r="C89" s="98" t="s">
        <v>447</v>
      </c>
      <c r="D89" s="62" t="s">
        <v>12</v>
      </c>
      <c r="E89" s="63" t="s">
        <v>380</v>
      </c>
      <c r="F89" s="63">
        <v>35</v>
      </c>
      <c r="G89" s="63">
        <v>5</v>
      </c>
      <c r="H89" s="62">
        <v>20</v>
      </c>
      <c r="I89" s="72">
        <v>25</v>
      </c>
      <c r="J89" s="66">
        <f>装修列表!$I89*G89</f>
        <v>125</v>
      </c>
      <c r="K89" s="67">
        <f>装修列表!$G89*(装修列表!$F89+装修列表!$H89+装修列表!$I89)</f>
        <v>400</v>
      </c>
      <c r="L89" s="68" t="s">
        <v>83</v>
      </c>
      <c r="M89" s="62"/>
    </row>
    <row r="90" spans="1:13" s="69" customFormat="1" ht="18" hidden="1" customHeight="1">
      <c r="A90" s="61"/>
      <c r="B90" s="62" t="s">
        <v>31</v>
      </c>
      <c r="C90" s="98" t="s">
        <v>467</v>
      </c>
      <c r="D90" s="62" t="s">
        <v>391</v>
      </c>
      <c r="E90" s="63" t="s">
        <v>385</v>
      </c>
      <c r="F90" s="63">
        <v>20</v>
      </c>
      <c r="G90" s="63">
        <v>2</v>
      </c>
      <c r="H90" s="62">
        <v>10</v>
      </c>
      <c r="I90" s="72">
        <v>20</v>
      </c>
      <c r="J90" s="66">
        <f>装修列表!$I90*G90</f>
        <v>40</v>
      </c>
      <c r="K90" s="67">
        <f>装修列表!$G90*(装修列表!$F90+装修列表!$H90+装修列表!$I90)</f>
        <v>100</v>
      </c>
      <c r="L90" s="68" t="s">
        <v>83</v>
      </c>
      <c r="M90" s="62"/>
    </row>
    <row r="91" spans="1:13" s="69" customFormat="1" ht="18" hidden="1" customHeight="1">
      <c r="A91" s="61"/>
      <c r="B91" s="62" t="s">
        <v>31</v>
      </c>
      <c r="C91" s="98" t="s">
        <v>732</v>
      </c>
      <c r="D91" s="62" t="s">
        <v>737</v>
      </c>
      <c r="E91" s="63" t="s">
        <v>710</v>
      </c>
      <c r="F91" s="63">
        <v>390</v>
      </c>
      <c r="G91" s="63">
        <v>5.52</v>
      </c>
      <c r="H91" s="62"/>
      <c r="I91" s="72"/>
      <c r="J91" s="66">
        <f>装修列表!$I91*G91</f>
        <v>0</v>
      </c>
      <c r="K91" s="67">
        <f>装修列表!$G91*(装修列表!$F91+装修列表!$H91+装修列表!$I91)</f>
        <v>2152.7999999999997</v>
      </c>
      <c r="L91" s="68" t="s">
        <v>83</v>
      </c>
      <c r="M91" s="62"/>
    </row>
    <row r="92" spans="1:13" s="69" customFormat="1" ht="18" hidden="1" customHeight="1">
      <c r="A92" s="61"/>
      <c r="B92" s="62" t="s">
        <v>31</v>
      </c>
      <c r="C92" s="98" t="s">
        <v>526</v>
      </c>
      <c r="D92" s="62"/>
      <c r="E92" s="63" t="s">
        <v>921</v>
      </c>
      <c r="F92" s="63">
        <v>80</v>
      </c>
      <c r="G92" s="63">
        <v>1</v>
      </c>
      <c r="H92" s="62"/>
      <c r="I92" s="72"/>
      <c r="J92" s="66"/>
      <c r="K92" s="67">
        <f>装修列表!$G92*(装修列表!$F92+装修列表!$H92+装修列表!$I92)</f>
        <v>80</v>
      </c>
      <c r="L92" s="68" t="s">
        <v>922</v>
      </c>
      <c r="M92" s="62"/>
    </row>
    <row r="93" spans="1:13" s="69" customFormat="1" ht="18" hidden="1" customHeight="1">
      <c r="A93" s="61"/>
      <c r="B93" s="62" t="s">
        <v>31</v>
      </c>
      <c r="C93" s="99" t="s">
        <v>14</v>
      </c>
      <c r="D93" s="62" t="s">
        <v>554</v>
      </c>
      <c r="E93" s="63" t="s">
        <v>385</v>
      </c>
      <c r="F93" s="63">
        <v>110</v>
      </c>
      <c r="G93" s="63">
        <v>1</v>
      </c>
      <c r="H93" s="62">
        <v>10</v>
      </c>
      <c r="I93" s="72">
        <v>20</v>
      </c>
      <c r="J93" s="66">
        <f>装修列表!$I93*G93</f>
        <v>20</v>
      </c>
      <c r="K93" s="67">
        <f>装修列表!$G93*(装修列表!$F93+装修列表!$H93+装修列表!$I93)</f>
        <v>140</v>
      </c>
      <c r="L93" s="68" t="s">
        <v>83</v>
      </c>
      <c r="M93" s="62"/>
    </row>
    <row r="94" spans="1:13" s="69" customFormat="1" ht="18" hidden="1" customHeight="1">
      <c r="A94" s="61"/>
      <c r="B94" s="62" t="s">
        <v>31</v>
      </c>
      <c r="C94" s="98" t="s">
        <v>519</v>
      </c>
      <c r="D94" s="62" t="s">
        <v>734</v>
      </c>
      <c r="E94" s="63" t="s">
        <v>553</v>
      </c>
      <c r="F94" s="63">
        <v>58.69</v>
      </c>
      <c r="G94" s="63">
        <v>4.5999999999999996</v>
      </c>
      <c r="H94" s="62">
        <v>25</v>
      </c>
      <c r="I94" s="72">
        <v>25</v>
      </c>
      <c r="J94" s="66">
        <f>装修列表!$I94*G94</f>
        <v>114.99999999999999</v>
      </c>
      <c r="K94" s="67">
        <f>装修列表!$G94*(装修列表!$F94+装修列表!$H94+装修列表!$I94)</f>
        <v>499.97399999999993</v>
      </c>
      <c r="L94" s="68" t="s">
        <v>83</v>
      </c>
      <c r="M94" s="62"/>
    </row>
    <row r="95" spans="1:13" s="69" customFormat="1" ht="18" hidden="1" customHeight="1">
      <c r="A95" s="61"/>
      <c r="B95" s="62" t="s">
        <v>31</v>
      </c>
      <c r="C95" s="98" t="s">
        <v>523</v>
      </c>
      <c r="D95" s="62" t="s">
        <v>733</v>
      </c>
      <c r="E95" s="63" t="s">
        <v>408</v>
      </c>
      <c r="F95" s="63">
        <v>210</v>
      </c>
      <c r="G95" s="63">
        <v>4.37</v>
      </c>
      <c r="H95" s="83"/>
      <c r="I95" s="84"/>
      <c r="J95" s="66">
        <f>装修列表!$I95*G95</f>
        <v>0</v>
      </c>
      <c r="K95" s="67">
        <f>装修列表!$G95*(装修列表!$F95+装修列表!$H95+装修列表!$I95)</f>
        <v>917.7</v>
      </c>
      <c r="L95" s="68" t="s">
        <v>83</v>
      </c>
      <c r="M95" s="62"/>
    </row>
    <row r="96" spans="1:13" s="69" customFormat="1" ht="18" hidden="1" customHeight="1">
      <c r="A96" s="61"/>
      <c r="B96" s="62" t="s">
        <v>31</v>
      </c>
      <c r="C96" s="98" t="s">
        <v>933</v>
      </c>
      <c r="D96" s="62" t="s">
        <v>505</v>
      </c>
      <c r="E96" s="63" t="s">
        <v>385</v>
      </c>
      <c r="F96" s="63">
        <v>2</v>
      </c>
      <c r="G96" s="63">
        <v>82</v>
      </c>
      <c r="H96" s="62">
        <v>1</v>
      </c>
      <c r="I96" s="72">
        <v>4</v>
      </c>
      <c r="J96" s="66">
        <f>装修列表!$I96*G96</f>
        <v>328</v>
      </c>
      <c r="K96" s="67">
        <f>装修列表!$G96*(装修列表!$F96+装修列表!$H96+装修列表!$I96)</f>
        <v>574</v>
      </c>
      <c r="L96" s="68" t="s">
        <v>83</v>
      </c>
      <c r="M96" s="62"/>
    </row>
    <row r="97" spans="1:13" s="69" customFormat="1" ht="18" hidden="1" customHeight="1">
      <c r="A97" s="61"/>
      <c r="B97" s="62" t="s">
        <v>31</v>
      </c>
      <c r="C97" s="98" t="s">
        <v>934</v>
      </c>
      <c r="D97" s="62" t="s">
        <v>420</v>
      </c>
      <c r="E97" s="63" t="s">
        <v>385</v>
      </c>
      <c r="F97" s="63">
        <v>5</v>
      </c>
      <c r="G97" s="63">
        <v>57</v>
      </c>
      <c r="H97" s="62">
        <v>2</v>
      </c>
      <c r="I97" s="72">
        <v>4</v>
      </c>
      <c r="J97" s="66">
        <f>装修列表!$I97*G97</f>
        <v>228</v>
      </c>
      <c r="K97" s="67">
        <f>装修列表!$G97*(装修列表!$F97+装修列表!$H97+装修列表!$I97)</f>
        <v>627</v>
      </c>
      <c r="L97" s="68" t="s">
        <v>83</v>
      </c>
      <c r="M97" s="62"/>
    </row>
    <row r="98" spans="1:13" s="69" customFormat="1" ht="18" hidden="1" customHeight="1">
      <c r="A98" s="61"/>
      <c r="B98" s="62" t="s">
        <v>31</v>
      </c>
      <c r="C98" s="98" t="s">
        <v>935</v>
      </c>
      <c r="D98" s="62" t="s">
        <v>738</v>
      </c>
      <c r="E98" s="63" t="s">
        <v>385</v>
      </c>
      <c r="F98" s="63">
        <v>0</v>
      </c>
      <c r="G98" s="63">
        <v>57</v>
      </c>
      <c r="H98" s="62">
        <v>2</v>
      </c>
      <c r="I98" s="72">
        <v>4</v>
      </c>
      <c r="J98" s="66">
        <f>装修列表!$I98*G98</f>
        <v>228</v>
      </c>
      <c r="K98" s="67">
        <f>装修列表!$G98*(装修列表!$F98+装修列表!$H98+装修列表!$I98)</f>
        <v>342</v>
      </c>
      <c r="L98" s="68" t="s">
        <v>736</v>
      </c>
      <c r="M98" s="62"/>
    </row>
    <row r="99" spans="1:13" s="69" customFormat="1" ht="18" hidden="1" customHeight="1">
      <c r="A99" s="61"/>
      <c r="B99" s="62" t="s">
        <v>31</v>
      </c>
      <c r="C99" s="98" t="s">
        <v>936</v>
      </c>
      <c r="D99" s="62" t="s">
        <v>420</v>
      </c>
      <c r="E99" s="63" t="s">
        <v>385</v>
      </c>
      <c r="F99" s="63">
        <v>5</v>
      </c>
      <c r="G99" s="63">
        <v>25</v>
      </c>
      <c r="H99" s="62">
        <v>2</v>
      </c>
      <c r="I99" s="72">
        <v>4</v>
      </c>
      <c r="J99" s="66">
        <f>装修列表!$I99*G99</f>
        <v>100</v>
      </c>
      <c r="K99" s="67">
        <f>装修列表!$G99*(装修列表!$F99+装修列表!$H99+装修列表!$I99)</f>
        <v>275</v>
      </c>
      <c r="L99" s="68" t="s">
        <v>83</v>
      </c>
      <c r="M99" s="62"/>
    </row>
    <row r="100" spans="1:13" s="69" customFormat="1" ht="18" hidden="1" customHeight="1">
      <c r="A100" s="61"/>
      <c r="B100" s="62" t="s">
        <v>31</v>
      </c>
      <c r="C100" s="98" t="s">
        <v>937</v>
      </c>
      <c r="D100" s="62" t="s">
        <v>741</v>
      </c>
      <c r="E100" s="63" t="s">
        <v>385</v>
      </c>
      <c r="F100" s="63">
        <v>0</v>
      </c>
      <c r="G100" s="63">
        <v>25</v>
      </c>
      <c r="H100" s="62">
        <v>2</v>
      </c>
      <c r="I100" s="72">
        <v>4</v>
      </c>
      <c r="J100" s="66">
        <f>装修列表!$I100*G100</f>
        <v>100</v>
      </c>
      <c r="K100" s="67">
        <f>装修列表!$G100*(装修列表!$F100+装修列表!$H100+装修列表!$I100)</f>
        <v>150</v>
      </c>
      <c r="L100" s="68" t="s">
        <v>567</v>
      </c>
      <c r="M100" s="62"/>
    </row>
    <row r="101" spans="1:13" s="69" customFormat="1" ht="18" hidden="1" customHeight="1">
      <c r="A101" s="61"/>
      <c r="B101" s="62" t="s">
        <v>31</v>
      </c>
      <c r="C101" s="98" t="s">
        <v>739</v>
      </c>
      <c r="D101" s="62" t="s">
        <v>742</v>
      </c>
      <c r="E101" s="63" t="s">
        <v>385</v>
      </c>
      <c r="F101" s="63">
        <v>25</v>
      </c>
      <c r="G101" s="63">
        <f>57</f>
        <v>57</v>
      </c>
      <c r="H101" s="83"/>
      <c r="I101" s="84"/>
      <c r="J101" s="66">
        <f>装修列表!$I101*G101</f>
        <v>0</v>
      </c>
      <c r="K101" s="67">
        <f>装修列表!$G101*(装修列表!$F101+装修列表!$H101+装修列表!$I101)</f>
        <v>1425</v>
      </c>
      <c r="L101" s="68" t="s">
        <v>83</v>
      </c>
      <c r="M101" s="62" t="s">
        <v>740</v>
      </c>
    </row>
    <row r="102" spans="1:13" s="69" customFormat="1" ht="18" hidden="1" customHeight="1">
      <c r="A102" s="61"/>
      <c r="B102" s="62" t="s">
        <v>31</v>
      </c>
      <c r="C102" s="98" t="s">
        <v>938</v>
      </c>
      <c r="D102" s="62" t="s">
        <v>422</v>
      </c>
      <c r="E102" s="63" t="s">
        <v>380</v>
      </c>
      <c r="F102" s="63">
        <v>10</v>
      </c>
      <c r="G102" s="63">
        <v>5.4</v>
      </c>
      <c r="H102" s="62">
        <v>1</v>
      </c>
      <c r="I102" s="72">
        <v>2</v>
      </c>
      <c r="J102" s="66">
        <f>装修列表!$I102*G102</f>
        <v>10.8</v>
      </c>
      <c r="K102" s="67">
        <f>装修列表!$G102*(装修列表!$F102+装修列表!$H102+装修列表!$I102)</f>
        <v>70.2</v>
      </c>
      <c r="L102" s="68" t="s">
        <v>83</v>
      </c>
      <c r="M102" s="62"/>
    </row>
    <row r="103" spans="1:13" s="69" customFormat="1" ht="18" hidden="1" customHeight="1">
      <c r="A103" s="61"/>
      <c r="B103" s="62" t="s">
        <v>31</v>
      </c>
      <c r="C103" s="98" t="s">
        <v>939</v>
      </c>
      <c r="D103" s="62" t="s">
        <v>85</v>
      </c>
      <c r="E103" s="63" t="s">
        <v>385</v>
      </c>
      <c r="F103" s="63">
        <v>0</v>
      </c>
      <c r="G103" s="63">
        <v>25</v>
      </c>
      <c r="H103" s="62">
        <v>2</v>
      </c>
      <c r="I103" s="72">
        <v>8</v>
      </c>
      <c r="J103" s="66">
        <f>装修列表!$I103*G103</f>
        <v>200</v>
      </c>
      <c r="K103" s="67">
        <f>装修列表!$G103*(装修列表!$F103+装修列表!$H103+装修列表!$I103)</f>
        <v>250</v>
      </c>
      <c r="L103" s="68" t="s">
        <v>83</v>
      </c>
      <c r="M103" s="62"/>
    </row>
    <row r="104" spans="1:13" s="69" customFormat="1" ht="18" hidden="1" customHeight="1">
      <c r="A104" s="61"/>
      <c r="B104" s="62" t="s">
        <v>31</v>
      </c>
      <c r="C104" s="98" t="s">
        <v>940</v>
      </c>
      <c r="D104" s="62" t="s">
        <v>85</v>
      </c>
      <c r="E104" s="63" t="s">
        <v>385</v>
      </c>
      <c r="F104" s="63">
        <v>25</v>
      </c>
      <c r="G104" s="63">
        <v>25</v>
      </c>
      <c r="H104" s="62">
        <v>10</v>
      </c>
      <c r="I104" s="72">
        <v>20</v>
      </c>
      <c r="J104" s="66">
        <f>装修列表!$I104*G104</f>
        <v>500</v>
      </c>
      <c r="K104" s="67">
        <f>装修列表!$G104*(装修列表!$F104+装修列表!$H104+装修列表!$I104)</f>
        <v>1375</v>
      </c>
      <c r="L104" s="68" t="s">
        <v>83</v>
      </c>
      <c r="M104" s="62"/>
    </row>
    <row r="105" spans="1:13" s="69" customFormat="1" ht="18" hidden="1" customHeight="1">
      <c r="A105" s="61"/>
      <c r="B105" s="62" t="s">
        <v>31</v>
      </c>
      <c r="C105" s="98" t="s">
        <v>941</v>
      </c>
      <c r="D105" s="62" t="s">
        <v>426</v>
      </c>
      <c r="E105" s="63" t="s">
        <v>385</v>
      </c>
      <c r="F105" s="63">
        <v>15</v>
      </c>
      <c r="G105" s="63">
        <v>25</v>
      </c>
      <c r="H105" s="62">
        <v>0</v>
      </c>
      <c r="I105" s="72">
        <v>3</v>
      </c>
      <c r="J105" s="66">
        <f>装修列表!$I105*G105</f>
        <v>75</v>
      </c>
      <c r="K105" s="67">
        <f>装修列表!$G105*(装修列表!$F105+装修列表!$H105+装修列表!$I105)</f>
        <v>450</v>
      </c>
      <c r="L105" s="68" t="s">
        <v>83</v>
      </c>
      <c r="M105" s="62"/>
    </row>
    <row r="106" spans="1:13" s="69" customFormat="1" ht="18" hidden="1" customHeight="1">
      <c r="A106" s="61"/>
      <c r="B106" s="62" t="s">
        <v>31</v>
      </c>
      <c r="C106" s="98" t="s">
        <v>942</v>
      </c>
      <c r="D106" s="62" t="s">
        <v>457</v>
      </c>
      <c r="E106" s="63" t="s">
        <v>380</v>
      </c>
      <c r="F106" s="63">
        <v>16</v>
      </c>
      <c r="G106" s="63">
        <v>22</v>
      </c>
      <c r="H106" s="62">
        <v>0</v>
      </c>
      <c r="I106" s="72">
        <v>2</v>
      </c>
      <c r="J106" s="66">
        <f>装修列表!$I106*G106</f>
        <v>44</v>
      </c>
      <c r="K106" s="67">
        <f>装修列表!$G106*(装修列表!$F106+装修列表!$H106+装修列表!$I106)</f>
        <v>396</v>
      </c>
      <c r="L106" s="68" t="s">
        <v>83</v>
      </c>
      <c r="M106" s="62"/>
    </row>
    <row r="107" spans="1:13" s="69" customFormat="1" ht="18" hidden="1" customHeight="1">
      <c r="A107" s="61"/>
      <c r="B107" s="62" t="s">
        <v>31</v>
      </c>
      <c r="C107" s="99" t="s">
        <v>480</v>
      </c>
      <c r="D107" s="62" t="s">
        <v>431</v>
      </c>
      <c r="E107" s="63" t="s">
        <v>385</v>
      </c>
      <c r="F107" s="63">
        <v>40</v>
      </c>
      <c r="G107" s="63">
        <v>3.9</v>
      </c>
      <c r="H107" s="62">
        <v>20</v>
      </c>
      <c r="I107" s="72">
        <v>30</v>
      </c>
      <c r="J107" s="66">
        <f>装修列表!$I107*G107</f>
        <v>117</v>
      </c>
      <c r="K107" s="67">
        <f>装修列表!$G107*(装修列表!$F107+装修列表!$H107+装修列表!$I107)</f>
        <v>351</v>
      </c>
      <c r="L107" s="68" t="s">
        <v>83</v>
      </c>
      <c r="M107" s="62"/>
    </row>
    <row r="108" spans="1:13" s="69" customFormat="1" ht="18" hidden="1" customHeight="1">
      <c r="A108" s="61"/>
      <c r="B108" s="62" t="s">
        <v>31</v>
      </c>
      <c r="C108" s="99" t="s">
        <v>468</v>
      </c>
      <c r="D108" s="62" t="s">
        <v>431</v>
      </c>
      <c r="E108" s="63" t="s">
        <v>380</v>
      </c>
      <c r="F108" s="63">
        <v>10</v>
      </c>
      <c r="G108" s="63">
        <v>9.6999999999999993</v>
      </c>
      <c r="H108" s="62">
        <v>5</v>
      </c>
      <c r="I108" s="72">
        <v>10</v>
      </c>
      <c r="J108" s="66">
        <f>装修列表!$I108*G108</f>
        <v>97</v>
      </c>
      <c r="K108" s="67">
        <f>装修列表!$G108*(装修列表!$F108+装修列表!$H108+装修列表!$I108)</f>
        <v>242.49999999999997</v>
      </c>
      <c r="L108" s="68" t="s">
        <v>83</v>
      </c>
      <c r="M108" s="62"/>
    </row>
    <row r="109" spans="1:13" s="69" customFormat="1" ht="18" hidden="1" customHeight="1">
      <c r="A109" s="61"/>
      <c r="B109" s="62" t="s">
        <v>31</v>
      </c>
      <c r="C109" s="99" t="s">
        <v>34</v>
      </c>
      <c r="D109" s="62" t="s">
        <v>433</v>
      </c>
      <c r="E109" s="63" t="s">
        <v>399</v>
      </c>
      <c r="F109" s="63">
        <v>15</v>
      </c>
      <c r="G109" s="63">
        <v>1</v>
      </c>
      <c r="H109" s="62">
        <v>5</v>
      </c>
      <c r="I109" s="72">
        <v>40</v>
      </c>
      <c r="J109" s="66">
        <f>装修列表!$I109*G109</f>
        <v>40</v>
      </c>
      <c r="K109" s="67">
        <f>装修列表!$G109*(装修列表!$F109+装修列表!$H109+装修列表!$I109)</f>
        <v>60</v>
      </c>
      <c r="L109" s="68" t="s">
        <v>83</v>
      </c>
      <c r="M109" s="62" t="s">
        <v>487</v>
      </c>
    </row>
    <row r="110" spans="1:13" s="69" customFormat="1" ht="18" hidden="1" customHeight="1">
      <c r="A110" s="61"/>
      <c r="B110" s="62" t="s">
        <v>31</v>
      </c>
      <c r="C110" s="99" t="s">
        <v>35</v>
      </c>
      <c r="D110" s="62" t="s">
        <v>743</v>
      </c>
      <c r="E110" s="63" t="s">
        <v>744</v>
      </c>
      <c r="F110" s="63">
        <v>4300</v>
      </c>
      <c r="G110" s="63">
        <v>1</v>
      </c>
      <c r="H110" s="62"/>
      <c r="I110" s="72"/>
      <c r="J110" s="66">
        <f>装修列表!$I110*G110</f>
        <v>0</v>
      </c>
      <c r="K110" s="67">
        <f>装修列表!$G110*(装修列表!$F110+装修列表!$H110+装修列表!$I110)</f>
        <v>4300</v>
      </c>
      <c r="L110" s="68" t="s">
        <v>79</v>
      </c>
      <c r="M110" s="62"/>
    </row>
    <row r="111" spans="1:13" s="69" customFormat="1" ht="18" hidden="1" customHeight="1">
      <c r="A111" s="61"/>
      <c r="B111" s="62" t="s">
        <v>31</v>
      </c>
      <c r="C111" s="99" t="s">
        <v>745</v>
      </c>
      <c r="D111" s="62" t="s">
        <v>746</v>
      </c>
      <c r="E111" s="63" t="s">
        <v>691</v>
      </c>
      <c r="F111" s="63">
        <v>0</v>
      </c>
      <c r="G111" s="63">
        <v>1</v>
      </c>
      <c r="H111" s="62">
        <v>100</v>
      </c>
      <c r="I111" s="72"/>
      <c r="J111" s="66">
        <f>装修列表!$I111*G111</f>
        <v>0</v>
      </c>
      <c r="K111" s="67">
        <f>装修列表!$G111*(装修列表!$F111+装修列表!$H111+装修列表!$I111)</f>
        <v>100</v>
      </c>
      <c r="L111" s="68" t="s">
        <v>747</v>
      </c>
      <c r="M111" s="62"/>
    </row>
    <row r="112" spans="1:13" s="69" customFormat="1" ht="18" hidden="1" customHeight="1">
      <c r="A112" s="61"/>
      <c r="B112" s="62" t="s">
        <v>31</v>
      </c>
      <c r="C112" s="99" t="s">
        <v>943</v>
      </c>
      <c r="D112" s="62" t="s">
        <v>748</v>
      </c>
      <c r="E112" s="63" t="s">
        <v>695</v>
      </c>
      <c r="F112" s="63">
        <v>2973.3</v>
      </c>
      <c r="G112" s="63">
        <v>1</v>
      </c>
      <c r="H112" s="62"/>
      <c r="I112" s="72"/>
      <c r="J112" s="66">
        <f>装修列表!$I112*G112</f>
        <v>0</v>
      </c>
      <c r="K112" s="67">
        <f>装修列表!$G112*(装修列表!$F112+装修列表!$H112+装修列表!$I112)</f>
        <v>2973.3</v>
      </c>
      <c r="L112" s="68" t="s">
        <v>79</v>
      </c>
      <c r="M112" s="62"/>
    </row>
    <row r="113" spans="1:13" s="69" customFormat="1" ht="18" hidden="1" customHeight="1">
      <c r="A113" s="61"/>
      <c r="B113" s="62" t="s">
        <v>31</v>
      </c>
      <c r="C113" s="99" t="s">
        <v>36</v>
      </c>
      <c r="D113" s="62" t="s">
        <v>944</v>
      </c>
      <c r="E113" s="63" t="s">
        <v>400</v>
      </c>
      <c r="F113" s="63">
        <v>6850</v>
      </c>
      <c r="G113" s="63">
        <v>1</v>
      </c>
      <c r="H113" s="62"/>
      <c r="I113" s="72"/>
      <c r="J113" s="66">
        <f>装修列表!$I113*G113</f>
        <v>0</v>
      </c>
      <c r="K113" s="67">
        <f>装修列表!$G113*(装修列表!$F113+装修列表!$H113+装修列表!$I113)</f>
        <v>6850</v>
      </c>
      <c r="L113" s="68" t="s">
        <v>79</v>
      </c>
      <c r="M113" s="62"/>
    </row>
    <row r="114" spans="1:13" s="69" customFormat="1" ht="18" hidden="1" customHeight="1">
      <c r="A114" s="61"/>
      <c r="B114" s="62" t="s">
        <v>31</v>
      </c>
      <c r="C114" s="98" t="s">
        <v>478</v>
      </c>
      <c r="D114" s="62" t="s">
        <v>749</v>
      </c>
      <c r="E114" s="63" t="s">
        <v>695</v>
      </c>
      <c r="F114" s="63">
        <v>3568.6</v>
      </c>
      <c r="G114" s="63">
        <v>1</v>
      </c>
      <c r="H114" s="62"/>
      <c r="I114" s="72"/>
      <c r="J114" s="66">
        <f>装修列表!$I114*G114</f>
        <v>0</v>
      </c>
      <c r="K114" s="67">
        <f>装修列表!$G114*(装修列表!$F114+装修列表!$H114+装修列表!$I114)</f>
        <v>3568.6</v>
      </c>
      <c r="L114" s="68" t="s">
        <v>79</v>
      </c>
      <c r="M114" s="62"/>
    </row>
    <row r="115" spans="1:13" s="69" customFormat="1" ht="18" hidden="1" customHeight="1">
      <c r="A115" s="61"/>
      <c r="B115" s="62" t="s">
        <v>31</v>
      </c>
      <c r="C115" s="98" t="s">
        <v>479</v>
      </c>
      <c r="D115" s="62" t="s">
        <v>750</v>
      </c>
      <c r="E115" s="63" t="s">
        <v>718</v>
      </c>
      <c r="F115" s="63">
        <v>1600</v>
      </c>
      <c r="G115" s="63">
        <v>1</v>
      </c>
      <c r="H115" s="62"/>
      <c r="I115" s="72"/>
      <c r="J115" s="66">
        <f>装修列表!$I115*G115</f>
        <v>0</v>
      </c>
      <c r="K115" s="67">
        <f>装修列表!$G115*(装修列表!$F115+装修列表!$H115+装修列表!$I115)</f>
        <v>1600</v>
      </c>
      <c r="L115" s="68" t="s">
        <v>79</v>
      </c>
      <c r="M115" s="62"/>
    </row>
    <row r="116" spans="1:13" s="69" customFormat="1" ht="18" hidden="1" customHeight="1">
      <c r="A116" s="61"/>
      <c r="B116" s="62" t="s">
        <v>31</v>
      </c>
      <c r="C116" s="98" t="s">
        <v>752</v>
      </c>
      <c r="D116" s="62" t="s">
        <v>751</v>
      </c>
      <c r="E116" s="63" t="s">
        <v>400</v>
      </c>
      <c r="F116" s="63">
        <v>1403</v>
      </c>
      <c r="G116" s="63">
        <v>1</v>
      </c>
      <c r="H116" s="62"/>
      <c r="I116" s="72"/>
      <c r="J116" s="66">
        <f>装修列表!$I116*G116</f>
        <v>0</v>
      </c>
      <c r="K116" s="67">
        <f>装修列表!$G116*(装修列表!$F116+装修列表!$H116+装修列表!$I116)</f>
        <v>1403</v>
      </c>
      <c r="L116" s="68" t="s">
        <v>79</v>
      </c>
      <c r="M116" s="62"/>
    </row>
    <row r="117" spans="1:13" s="69" customFormat="1" ht="18" hidden="1" customHeight="1">
      <c r="A117" s="61"/>
      <c r="B117" s="62" t="s">
        <v>31</v>
      </c>
      <c r="C117" s="77" t="s">
        <v>528</v>
      </c>
      <c r="D117" s="62"/>
      <c r="E117" s="63" t="s">
        <v>753</v>
      </c>
      <c r="F117" s="63">
        <v>300</v>
      </c>
      <c r="G117" s="63">
        <v>4</v>
      </c>
      <c r="H117" s="62"/>
      <c r="I117" s="72"/>
      <c r="J117" s="66">
        <f>装修列表!$I117*G117</f>
        <v>0</v>
      </c>
      <c r="K117" s="67">
        <f>装修列表!$G117*(装修列表!$F117+装修列表!$H117+装修列表!$I117)</f>
        <v>1200</v>
      </c>
      <c r="L117" s="68" t="s">
        <v>79</v>
      </c>
      <c r="M117" s="62"/>
    </row>
    <row r="118" spans="1:13" s="69" customFormat="1" ht="18" hidden="1" customHeight="1">
      <c r="A118" s="61"/>
      <c r="B118" s="62" t="s">
        <v>31</v>
      </c>
      <c r="C118" s="98" t="s">
        <v>945</v>
      </c>
      <c r="D118" s="62"/>
      <c r="E118" s="63" t="s">
        <v>500</v>
      </c>
      <c r="F118" s="63">
        <v>100</v>
      </c>
      <c r="G118" s="63">
        <v>1</v>
      </c>
      <c r="H118" s="62"/>
      <c r="I118" s="72"/>
      <c r="J118" s="66">
        <f>装修列表!$I118*G118</f>
        <v>0</v>
      </c>
      <c r="K118" s="67">
        <f>装修列表!$G118*(装修列表!$F118+装修列表!$H118+装修列表!$I118)</f>
        <v>100</v>
      </c>
      <c r="L118" s="68" t="s">
        <v>79</v>
      </c>
      <c r="M118" s="62"/>
    </row>
    <row r="119" spans="1:13" s="69" customFormat="1" ht="18" hidden="1" customHeight="1">
      <c r="A119" s="61"/>
      <c r="B119" s="62" t="s">
        <v>755</v>
      </c>
      <c r="C119" s="98" t="s">
        <v>946</v>
      </c>
      <c r="D119" s="62"/>
      <c r="E119" s="63" t="s">
        <v>696</v>
      </c>
      <c r="F119" s="63">
        <v>55</v>
      </c>
      <c r="G119" s="63">
        <v>1</v>
      </c>
      <c r="H119" s="62"/>
      <c r="I119" s="72"/>
      <c r="J119" s="66">
        <f>装修列表!$I119*G119</f>
        <v>0</v>
      </c>
      <c r="K119" s="67">
        <f>装修列表!$G119*(装修列表!$F119+装修列表!$H119+装修列表!$I119)</f>
        <v>55</v>
      </c>
      <c r="L119" s="68" t="s">
        <v>79</v>
      </c>
      <c r="M119" s="62"/>
    </row>
    <row r="120" spans="1:13" s="69" customFormat="1" ht="18" hidden="1" customHeight="1">
      <c r="A120" s="61"/>
      <c r="B120" s="62" t="s">
        <v>31</v>
      </c>
      <c r="C120" s="98" t="s">
        <v>794</v>
      </c>
      <c r="D120" s="62" t="s">
        <v>797</v>
      </c>
      <c r="E120" s="63" t="s">
        <v>500</v>
      </c>
      <c r="F120" s="63">
        <f>(499+249+179)*0.7</f>
        <v>648.9</v>
      </c>
      <c r="G120" s="63">
        <v>1</v>
      </c>
      <c r="H120" s="62"/>
      <c r="I120" s="72"/>
      <c r="J120" s="66"/>
      <c r="K120" s="67">
        <f>装修列表!$G120*(装修列表!$F120+装修列表!$H120+装修列表!$I120)</f>
        <v>648.9</v>
      </c>
      <c r="L120" s="68" t="s">
        <v>79</v>
      </c>
      <c r="M120" s="62"/>
    </row>
    <row r="121" spans="1:13" s="69" customFormat="1" ht="18" hidden="1" customHeight="1">
      <c r="A121" s="61"/>
      <c r="B121" s="62" t="s">
        <v>31</v>
      </c>
      <c r="C121" s="98" t="s">
        <v>795</v>
      </c>
      <c r="D121" s="62" t="s">
        <v>798</v>
      </c>
      <c r="E121" s="63" t="s">
        <v>500</v>
      </c>
      <c r="F121" s="63">
        <f>289*0.85</f>
        <v>245.65</v>
      </c>
      <c r="G121" s="63">
        <v>1</v>
      </c>
      <c r="H121" s="62"/>
      <c r="I121" s="72"/>
      <c r="J121" s="66"/>
      <c r="K121" s="67">
        <f>装修列表!$G121*(装修列表!$F121+装修列表!$H121+装修列表!$I121)</f>
        <v>245.65</v>
      </c>
      <c r="L121" s="68" t="s">
        <v>79</v>
      </c>
      <c r="M121" s="62"/>
    </row>
    <row r="122" spans="1:13" s="69" customFormat="1" ht="18" hidden="1" customHeight="1">
      <c r="A122" s="61"/>
      <c r="B122" s="62" t="s">
        <v>31</v>
      </c>
      <c r="C122" s="98" t="s">
        <v>796</v>
      </c>
      <c r="D122" s="62" t="s">
        <v>799</v>
      </c>
      <c r="E122" s="63" t="s">
        <v>500</v>
      </c>
      <c r="F122" s="63">
        <f>599*0.85</f>
        <v>509.15</v>
      </c>
      <c r="G122" s="63">
        <v>1</v>
      </c>
      <c r="H122" s="62"/>
      <c r="I122" s="72"/>
      <c r="J122" s="66"/>
      <c r="K122" s="67">
        <f>装修列表!$G122*(装修列表!$F122+装修列表!$H122+装修列表!$I122)</f>
        <v>509.15</v>
      </c>
      <c r="L122" s="68" t="s">
        <v>79</v>
      </c>
      <c r="M122" s="62"/>
    </row>
    <row r="123" spans="1:13" s="69" customFormat="1" ht="18" hidden="1" customHeight="1">
      <c r="A123" s="61"/>
      <c r="B123" s="62" t="s">
        <v>31</v>
      </c>
      <c r="C123" s="98" t="s">
        <v>38</v>
      </c>
      <c r="D123" s="62"/>
      <c r="E123" s="63" t="s">
        <v>852</v>
      </c>
      <c r="F123" s="63">
        <v>1200</v>
      </c>
      <c r="G123" s="63">
        <v>1</v>
      </c>
      <c r="H123" s="62"/>
      <c r="I123" s="72"/>
      <c r="J123" s="66">
        <f>装修列表!$I123*G123</f>
        <v>0</v>
      </c>
      <c r="K123" s="67">
        <f>装修列表!$G123*(装修列表!$F123+装修列表!$H123+装修列表!$I123)</f>
        <v>1200</v>
      </c>
      <c r="L123" s="68" t="s">
        <v>567</v>
      </c>
      <c r="M123" s="62"/>
    </row>
    <row r="124" spans="1:13" s="69" customFormat="1" ht="18" hidden="1" customHeight="1">
      <c r="A124" s="61"/>
      <c r="B124" s="62" t="s">
        <v>31</v>
      </c>
      <c r="C124" s="77" t="s">
        <v>524</v>
      </c>
      <c r="D124" s="62" t="s">
        <v>525</v>
      </c>
      <c r="E124" s="63" t="s">
        <v>396</v>
      </c>
      <c r="F124" s="63">
        <v>699</v>
      </c>
      <c r="G124" s="63">
        <v>1</v>
      </c>
      <c r="H124" s="62"/>
      <c r="I124" s="72"/>
      <c r="J124" s="66">
        <f>装修列表!$I124*G124</f>
        <v>0</v>
      </c>
      <c r="K124" s="67">
        <f>装修列表!$G124*(装修列表!$F124+装修列表!$H124+装修列表!$I124)</f>
        <v>699</v>
      </c>
      <c r="L124" s="68" t="s">
        <v>79</v>
      </c>
      <c r="M124" s="62"/>
    </row>
    <row r="125" spans="1:13" s="69" customFormat="1" ht="18" hidden="1" customHeight="1">
      <c r="A125" s="61"/>
      <c r="B125" s="62" t="s">
        <v>31</v>
      </c>
      <c r="C125" s="77" t="s">
        <v>947</v>
      </c>
      <c r="D125" s="62"/>
      <c r="E125" s="63" t="s">
        <v>696</v>
      </c>
      <c r="F125" s="63">
        <v>100</v>
      </c>
      <c r="G125" s="63">
        <v>1</v>
      </c>
      <c r="H125" s="62"/>
      <c r="I125" s="72"/>
      <c r="J125" s="66">
        <v>0</v>
      </c>
      <c r="K125" s="67">
        <f>装修列表!$G125*(装修列表!$F125+装修列表!$H125+装修列表!$I125)</f>
        <v>100</v>
      </c>
      <c r="L125" s="68" t="s">
        <v>79</v>
      </c>
      <c r="M125" s="62"/>
    </row>
    <row r="126" spans="1:13" s="69" customFormat="1" ht="18" hidden="1" customHeight="1">
      <c r="A126" s="61"/>
      <c r="B126" s="62" t="s">
        <v>755</v>
      </c>
      <c r="C126" s="98" t="s">
        <v>821</v>
      </c>
      <c r="D126" s="62" t="s">
        <v>822</v>
      </c>
      <c r="E126" s="63" t="s">
        <v>788</v>
      </c>
      <c r="F126" s="63">
        <v>10</v>
      </c>
      <c r="G126" s="63">
        <v>7.2</v>
      </c>
      <c r="H126" s="63">
        <v>5</v>
      </c>
      <c r="I126" s="72">
        <v>10</v>
      </c>
      <c r="J126" s="66">
        <f>装修列表!$I126*G126</f>
        <v>72</v>
      </c>
      <c r="K126" s="67">
        <f>装修列表!$G126*(装修列表!$F126+装修列表!$H126+装修列表!$I126)</f>
        <v>180</v>
      </c>
      <c r="L126" s="68" t="s">
        <v>567</v>
      </c>
      <c r="M126" s="62"/>
    </row>
    <row r="127" spans="1:13" s="69" customFormat="1" ht="18" hidden="1" customHeight="1">
      <c r="A127" s="61"/>
      <c r="B127" s="62" t="s">
        <v>755</v>
      </c>
      <c r="C127" s="98" t="s">
        <v>823</v>
      </c>
      <c r="D127" s="62"/>
      <c r="E127" s="63" t="s">
        <v>788</v>
      </c>
      <c r="F127" s="63">
        <v>17</v>
      </c>
      <c r="G127" s="63">
        <v>12</v>
      </c>
      <c r="H127" s="63"/>
      <c r="I127" s="72"/>
      <c r="J127" s="66">
        <f>装修列表!$I127*G127</f>
        <v>0</v>
      </c>
      <c r="K127" s="67">
        <f>装修列表!$G127*(装修列表!$F127+装修列表!$H127+装修列表!$I127)</f>
        <v>204</v>
      </c>
      <c r="L127" s="68" t="s">
        <v>567</v>
      </c>
      <c r="M127" s="62"/>
    </row>
    <row r="128" spans="1:13" s="69" customFormat="1" ht="18" hidden="1" customHeight="1">
      <c r="A128" s="61"/>
      <c r="B128" s="62" t="s">
        <v>37</v>
      </c>
      <c r="C128" s="98" t="s">
        <v>754</v>
      </c>
      <c r="D128" s="62" t="s">
        <v>757</v>
      </c>
      <c r="E128" s="63" t="s">
        <v>500</v>
      </c>
      <c r="F128" s="63">
        <v>800</v>
      </c>
      <c r="G128" s="63">
        <v>1</v>
      </c>
      <c r="H128" s="62"/>
      <c r="I128" s="72"/>
      <c r="J128" s="66">
        <f>装修列表!$I128*G128</f>
        <v>0</v>
      </c>
      <c r="K128" s="67">
        <f>装修列表!$G128*(装修列表!$F128+装修列表!$H128+装修列表!$I128)</f>
        <v>800</v>
      </c>
      <c r="L128" s="68" t="s">
        <v>79</v>
      </c>
      <c r="M128" s="62"/>
    </row>
    <row r="129" spans="1:13" s="69" customFormat="1" ht="18" hidden="1" customHeight="1">
      <c r="A129" s="61"/>
      <c r="B129" s="62" t="s">
        <v>755</v>
      </c>
      <c r="C129" s="98" t="s">
        <v>756</v>
      </c>
      <c r="D129" s="62" t="s">
        <v>758</v>
      </c>
      <c r="E129" s="63" t="s">
        <v>696</v>
      </c>
      <c r="F129" s="63">
        <v>160</v>
      </c>
      <c r="G129" s="63">
        <v>1</v>
      </c>
      <c r="H129" s="62"/>
      <c r="I129" s="72"/>
      <c r="J129" s="66">
        <f>装修列表!$I129*G129</f>
        <v>0</v>
      </c>
      <c r="K129" s="67">
        <f>装修列表!$G129*(装修列表!$F129+装修列表!$H129+装修列表!$I129)</f>
        <v>160</v>
      </c>
      <c r="L129" s="68" t="s">
        <v>79</v>
      </c>
      <c r="M129" s="62"/>
    </row>
    <row r="130" spans="1:13" s="69" customFormat="1" ht="18" hidden="1" customHeight="1">
      <c r="A130" s="61"/>
      <c r="B130" s="62" t="s">
        <v>755</v>
      </c>
      <c r="C130" s="98" t="s">
        <v>792</v>
      </c>
      <c r="D130" s="62" t="s">
        <v>793</v>
      </c>
      <c r="E130" s="63" t="s">
        <v>696</v>
      </c>
      <c r="F130" s="63">
        <v>380</v>
      </c>
      <c r="G130" s="63">
        <v>1</v>
      </c>
      <c r="H130" s="62"/>
      <c r="I130" s="72"/>
      <c r="J130" s="66"/>
      <c r="K130" s="67">
        <f>装修列表!$G130*(装修列表!$F130+装修列表!$H130+装修列表!$I130)</f>
        <v>380</v>
      </c>
      <c r="L130" s="68" t="s">
        <v>79</v>
      </c>
      <c r="M130" s="62"/>
    </row>
    <row r="131" spans="1:13" s="69" customFormat="1" ht="18" hidden="1" customHeight="1">
      <c r="A131" s="61"/>
      <c r="B131" s="62" t="s">
        <v>755</v>
      </c>
      <c r="C131" s="98" t="s">
        <v>840</v>
      </c>
      <c r="D131" s="62" t="s">
        <v>841</v>
      </c>
      <c r="E131" s="63" t="s">
        <v>696</v>
      </c>
      <c r="F131" s="63">
        <v>350</v>
      </c>
      <c r="G131" s="63">
        <v>1</v>
      </c>
      <c r="H131" s="62"/>
      <c r="I131" s="72"/>
      <c r="J131" s="66"/>
      <c r="K131" s="67">
        <f>装修列表!$G131*(装修列表!$F131+装修列表!$H131+装修列表!$I131)</f>
        <v>350</v>
      </c>
      <c r="L131" s="68" t="s">
        <v>79</v>
      </c>
      <c r="M131" s="62"/>
    </row>
    <row r="132" spans="1:13" s="69" customFormat="1" ht="18" hidden="1" customHeight="1">
      <c r="A132" s="61"/>
      <c r="B132" s="62" t="s">
        <v>37</v>
      </c>
      <c r="C132" s="98" t="s">
        <v>759</v>
      </c>
      <c r="D132" s="62"/>
      <c r="E132" s="63" t="s">
        <v>693</v>
      </c>
      <c r="F132" s="63">
        <v>1000</v>
      </c>
      <c r="G132" s="63">
        <v>1</v>
      </c>
      <c r="H132" s="62"/>
      <c r="I132" s="72"/>
      <c r="J132" s="66">
        <f>装修列表!$I132*G132</f>
        <v>0</v>
      </c>
      <c r="K132" s="67">
        <f>装修列表!$G132*(装修列表!$F132+装修列表!$H132+装修列表!$I132)</f>
        <v>1000</v>
      </c>
      <c r="L132" s="68" t="s">
        <v>79</v>
      </c>
      <c r="M132" s="62"/>
    </row>
    <row r="133" spans="1:13" s="69" customFormat="1" ht="18" hidden="1" customHeight="1">
      <c r="A133" s="61"/>
      <c r="B133" s="62" t="s">
        <v>37</v>
      </c>
      <c r="C133" s="99" t="s">
        <v>843</v>
      </c>
      <c r="D133" s="62" t="s">
        <v>579</v>
      </c>
      <c r="E133" s="63" t="s">
        <v>696</v>
      </c>
      <c r="F133" s="63">
        <v>15</v>
      </c>
      <c r="G133" s="63">
        <v>1</v>
      </c>
      <c r="H133" s="62"/>
      <c r="I133" s="72"/>
      <c r="J133" s="66"/>
      <c r="K133" s="67">
        <f>装修列表!$G133*(装修列表!$F133+装修列表!$H133+装修列表!$I133)</f>
        <v>15</v>
      </c>
      <c r="L133" s="68" t="s">
        <v>79</v>
      </c>
      <c r="M133" s="62"/>
    </row>
    <row r="134" spans="1:13" s="69" customFormat="1" ht="18" hidden="1" customHeight="1">
      <c r="A134" s="61"/>
      <c r="B134" s="62" t="s">
        <v>37</v>
      </c>
      <c r="C134" s="99" t="s">
        <v>766</v>
      </c>
      <c r="D134" s="62" t="s">
        <v>579</v>
      </c>
      <c r="E134" s="63" t="s">
        <v>696</v>
      </c>
      <c r="F134" s="63">
        <v>25.9</v>
      </c>
      <c r="G134" s="63">
        <v>2</v>
      </c>
      <c r="H134" s="62"/>
      <c r="I134" s="72"/>
      <c r="J134" s="66"/>
      <c r="K134" s="67">
        <f>装修列表!$G134*(装修列表!$F134+装修列表!$H134+装修列表!$I134)</f>
        <v>51.8</v>
      </c>
      <c r="L134" s="68" t="s">
        <v>79</v>
      </c>
      <c r="M134" s="62"/>
    </row>
    <row r="135" spans="1:13" s="69" customFormat="1" ht="18" hidden="1" customHeight="1">
      <c r="A135" s="61"/>
      <c r="B135" s="62" t="s">
        <v>37</v>
      </c>
      <c r="C135" s="99" t="s">
        <v>767</v>
      </c>
      <c r="D135" s="62" t="s">
        <v>579</v>
      </c>
      <c r="E135" s="63" t="s">
        <v>696</v>
      </c>
      <c r="F135" s="63">
        <v>20.7</v>
      </c>
      <c r="G135" s="63">
        <f>1+1</f>
        <v>2</v>
      </c>
      <c r="H135" s="62"/>
      <c r="I135" s="72"/>
      <c r="J135" s="66"/>
      <c r="K135" s="67">
        <f>装修列表!$G135*(装修列表!$F135+装修列表!$H135+装修列表!$I135)</f>
        <v>41.4</v>
      </c>
      <c r="L135" s="68" t="s">
        <v>79</v>
      </c>
      <c r="M135" s="62"/>
    </row>
    <row r="136" spans="1:13" s="69" customFormat="1" ht="18" hidden="1" customHeight="1">
      <c r="A136" s="61"/>
      <c r="B136" s="62" t="s">
        <v>37</v>
      </c>
      <c r="C136" s="99" t="s">
        <v>827</v>
      </c>
      <c r="D136" s="62" t="s">
        <v>579</v>
      </c>
      <c r="E136" s="63" t="s">
        <v>696</v>
      </c>
      <c r="F136" s="63">
        <v>21.7</v>
      </c>
      <c r="G136" s="63">
        <v>2</v>
      </c>
      <c r="H136" s="62"/>
      <c r="I136" s="72"/>
      <c r="J136" s="66"/>
      <c r="K136" s="67">
        <f>装修列表!$G136*(装修列表!$F136+装修列表!$H136+装修列表!$I136)</f>
        <v>43.4</v>
      </c>
      <c r="L136" s="68" t="s">
        <v>79</v>
      </c>
      <c r="M136" s="62"/>
    </row>
    <row r="137" spans="1:13" s="69" customFormat="1" ht="18" hidden="1" customHeight="1">
      <c r="A137" s="61"/>
      <c r="B137" s="62" t="s">
        <v>37</v>
      </c>
      <c r="C137" s="99" t="s">
        <v>769</v>
      </c>
      <c r="D137" s="62" t="s">
        <v>579</v>
      </c>
      <c r="E137" s="63" t="s">
        <v>696</v>
      </c>
      <c r="F137" s="63">
        <v>52.6</v>
      </c>
      <c r="G137" s="63">
        <v>2</v>
      </c>
      <c r="H137" s="62"/>
      <c r="I137" s="72"/>
      <c r="J137" s="66"/>
      <c r="K137" s="67">
        <f>装修列表!$G137*(装修列表!$F137+装修列表!$H137+装修列表!$I137)</f>
        <v>105.2</v>
      </c>
      <c r="L137" s="68" t="s">
        <v>79</v>
      </c>
      <c r="M137" s="62"/>
    </row>
    <row r="138" spans="1:13" s="69" customFormat="1" ht="18" hidden="1" customHeight="1">
      <c r="A138" s="61"/>
      <c r="B138" s="62" t="s">
        <v>37</v>
      </c>
      <c r="C138" s="99" t="s">
        <v>770</v>
      </c>
      <c r="D138" s="62" t="s">
        <v>579</v>
      </c>
      <c r="E138" s="63" t="s">
        <v>696</v>
      </c>
      <c r="F138" s="63">
        <v>34.5</v>
      </c>
      <c r="G138" s="63">
        <v>1</v>
      </c>
      <c r="H138" s="62"/>
      <c r="I138" s="72"/>
      <c r="J138" s="66"/>
      <c r="K138" s="67">
        <f>装修列表!$G138*(装修列表!$F138+装修列表!$H138+装修列表!$I138)</f>
        <v>34.5</v>
      </c>
      <c r="L138" s="68" t="s">
        <v>79</v>
      </c>
      <c r="M138" s="62"/>
    </row>
    <row r="139" spans="1:13" s="69" customFormat="1" ht="18" hidden="1" customHeight="1">
      <c r="A139" s="61"/>
      <c r="B139" s="62" t="s">
        <v>37</v>
      </c>
      <c r="C139" s="99" t="s">
        <v>771</v>
      </c>
      <c r="D139" s="62" t="s">
        <v>579</v>
      </c>
      <c r="E139" s="63" t="s">
        <v>696</v>
      </c>
      <c r="F139" s="63">
        <v>39.4</v>
      </c>
      <c r="G139" s="63">
        <v>1</v>
      </c>
      <c r="H139" s="62"/>
      <c r="I139" s="72"/>
      <c r="J139" s="66"/>
      <c r="K139" s="67">
        <f>装修列表!$G139*(装修列表!$F139+装修列表!$H139+装修列表!$I139)</f>
        <v>39.4</v>
      </c>
      <c r="L139" s="68" t="s">
        <v>79</v>
      </c>
      <c r="M139" s="62"/>
    </row>
    <row r="140" spans="1:13" s="69" customFormat="1" ht="18" hidden="1" customHeight="1">
      <c r="A140" s="61"/>
      <c r="B140" s="62" t="s">
        <v>37</v>
      </c>
      <c r="C140" s="99" t="s">
        <v>772</v>
      </c>
      <c r="D140" s="62" t="s">
        <v>579</v>
      </c>
      <c r="E140" s="63" t="s">
        <v>696</v>
      </c>
      <c r="F140" s="63">
        <v>16.7</v>
      </c>
      <c r="G140" s="63">
        <f>9+5+1+1</f>
        <v>16</v>
      </c>
      <c r="H140" s="62"/>
      <c r="I140" s="72"/>
      <c r="J140" s="66"/>
      <c r="K140" s="67">
        <f>装修列表!$G140*(装修列表!$F140+装修列表!$H140+装修列表!$I140)</f>
        <v>267.2</v>
      </c>
      <c r="L140" s="68" t="s">
        <v>79</v>
      </c>
      <c r="M140" s="62"/>
    </row>
    <row r="141" spans="1:13" s="69" customFormat="1" ht="18" hidden="1" customHeight="1">
      <c r="A141" s="61"/>
      <c r="B141" s="62" t="s">
        <v>37</v>
      </c>
      <c r="C141" s="99" t="s">
        <v>773</v>
      </c>
      <c r="D141" s="62" t="s">
        <v>579</v>
      </c>
      <c r="E141" s="63" t="s">
        <v>696</v>
      </c>
      <c r="F141" s="63">
        <v>11</v>
      </c>
      <c r="G141" s="63">
        <v>1</v>
      </c>
      <c r="H141" s="62"/>
      <c r="I141" s="72"/>
      <c r="J141" s="66"/>
      <c r="K141" s="67">
        <f>装修列表!$G141*(装修列表!$F141+装修列表!$H141+装修列表!$I141)</f>
        <v>11</v>
      </c>
      <c r="L141" s="68" t="s">
        <v>79</v>
      </c>
      <c r="M141" s="62"/>
    </row>
    <row r="142" spans="1:13" s="69" customFormat="1" ht="18" hidden="1" customHeight="1">
      <c r="A142" s="61"/>
      <c r="B142" s="62" t="s">
        <v>37</v>
      </c>
      <c r="C142" s="99" t="s">
        <v>763</v>
      </c>
      <c r="D142" s="62" t="s">
        <v>765</v>
      </c>
      <c r="E142" s="63" t="s">
        <v>500</v>
      </c>
      <c r="F142" s="63"/>
      <c r="G142" s="63">
        <v>1</v>
      </c>
      <c r="H142" s="62">
        <v>2</v>
      </c>
      <c r="I142" s="72">
        <v>5</v>
      </c>
      <c r="J142" s="66">
        <f>装修列表!$I142*G142</f>
        <v>5</v>
      </c>
      <c r="K142" s="67">
        <f>装修列表!$G142*(装修列表!$F142+装修列表!$H142+装修列表!$I142)</f>
        <v>7</v>
      </c>
      <c r="L142" s="68" t="s">
        <v>567</v>
      </c>
      <c r="M142" s="62"/>
    </row>
    <row r="143" spans="1:13" s="69" customFormat="1" ht="18" hidden="1" customHeight="1">
      <c r="A143" s="61"/>
      <c r="B143" s="62" t="s">
        <v>31</v>
      </c>
      <c r="C143" s="99" t="s">
        <v>764</v>
      </c>
      <c r="D143" s="62" t="s">
        <v>765</v>
      </c>
      <c r="E143" s="63" t="s">
        <v>500</v>
      </c>
      <c r="F143" s="63"/>
      <c r="G143" s="63">
        <v>1</v>
      </c>
      <c r="H143" s="62">
        <v>2</v>
      </c>
      <c r="I143" s="72">
        <v>5</v>
      </c>
      <c r="J143" s="66">
        <f>装修列表!$I143*G143</f>
        <v>5</v>
      </c>
      <c r="K143" s="67">
        <f>装修列表!$G143*(装修列表!$F143+装修列表!$H143+装修列表!$I143)</f>
        <v>7</v>
      </c>
      <c r="L143" s="68" t="s">
        <v>567</v>
      </c>
      <c r="M143" s="62"/>
    </row>
    <row r="144" spans="1:13" s="69" customFormat="1" ht="18" hidden="1" customHeight="1">
      <c r="A144" s="61"/>
      <c r="B144" s="62" t="s">
        <v>31</v>
      </c>
      <c r="C144" s="99" t="s">
        <v>948</v>
      </c>
      <c r="D144" s="62" t="s">
        <v>765</v>
      </c>
      <c r="E144" s="63" t="s">
        <v>500</v>
      </c>
      <c r="F144" s="63"/>
      <c r="G144" s="63">
        <v>1</v>
      </c>
      <c r="H144" s="62">
        <v>2</v>
      </c>
      <c r="I144" s="72">
        <v>5</v>
      </c>
      <c r="J144" s="66">
        <f>装修列表!$I144*G144</f>
        <v>5</v>
      </c>
      <c r="K144" s="67">
        <f>装修列表!$G144*(装修列表!$F144+装修列表!$H144+装修列表!$I144)</f>
        <v>7</v>
      </c>
      <c r="L144" s="68" t="s">
        <v>567</v>
      </c>
      <c r="M144" s="62"/>
    </row>
    <row r="145" spans="1:13" s="69" customFormat="1" ht="18" hidden="1" customHeight="1">
      <c r="A145" s="61"/>
      <c r="B145" s="62" t="s">
        <v>31</v>
      </c>
      <c r="C145" s="99" t="s">
        <v>949</v>
      </c>
      <c r="D145" s="62" t="s">
        <v>765</v>
      </c>
      <c r="E145" s="63" t="s">
        <v>500</v>
      </c>
      <c r="F145" s="63"/>
      <c r="G145" s="63">
        <v>3</v>
      </c>
      <c r="H145" s="62">
        <v>2</v>
      </c>
      <c r="I145" s="72">
        <v>5</v>
      </c>
      <c r="J145" s="66">
        <f>装修列表!$I145*G145</f>
        <v>15</v>
      </c>
      <c r="K145" s="67">
        <f>装修列表!$G145*(装修列表!$F145+装修列表!$H145+装修列表!$I145)</f>
        <v>21</v>
      </c>
      <c r="L145" s="68" t="s">
        <v>567</v>
      </c>
      <c r="M145" s="62"/>
    </row>
    <row r="146" spans="1:13" s="69" customFormat="1" ht="18" hidden="1" customHeight="1">
      <c r="A146" s="61"/>
      <c r="B146" s="62" t="s">
        <v>31</v>
      </c>
      <c r="C146" s="99" t="s">
        <v>950</v>
      </c>
      <c r="D146" s="62" t="s">
        <v>765</v>
      </c>
      <c r="E146" s="63" t="s">
        <v>500</v>
      </c>
      <c r="F146" s="63"/>
      <c r="G146" s="63">
        <v>12</v>
      </c>
      <c r="H146" s="62">
        <v>2</v>
      </c>
      <c r="I146" s="72">
        <v>5</v>
      </c>
      <c r="J146" s="66">
        <f>装修列表!$I146*G146</f>
        <v>60</v>
      </c>
      <c r="K146" s="67">
        <f>装修列表!$G146*(装修列表!$F146+装修列表!$H146+装修列表!$I146)</f>
        <v>84</v>
      </c>
      <c r="L146" s="68" t="s">
        <v>567</v>
      </c>
      <c r="M146" s="62"/>
    </row>
    <row r="147" spans="1:13" s="69" customFormat="1" ht="18" hidden="1" customHeight="1">
      <c r="A147" s="61"/>
      <c r="B147" s="62" t="s">
        <v>39</v>
      </c>
      <c r="C147" s="99" t="s">
        <v>417</v>
      </c>
      <c r="D147" s="62" t="s">
        <v>12</v>
      </c>
      <c r="E147" s="63" t="s">
        <v>380</v>
      </c>
      <c r="F147" s="63">
        <v>35</v>
      </c>
      <c r="G147" s="63">
        <v>4.7</v>
      </c>
      <c r="H147" s="62">
        <v>20</v>
      </c>
      <c r="I147" s="72">
        <v>25</v>
      </c>
      <c r="J147" s="66">
        <f>装修列表!$I147*G147</f>
        <v>117.5</v>
      </c>
      <c r="K147" s="67">
        <f>装修列表!$G147*(装修列表!$F147+装修列表!$H147+装修列表!$I147)</f>
        <v>376</v>
      </c>
      <c r="L147" s="68" t="s">
        <v>83</v>
      </c>
      <c r="M147" s="62"/>
    </row>
    <row r="148" spans="1:13" s="69" customFormat="1" ht="18" hidden="1" customHeight="1">
      <c r="A148" s="61"/>
      <c r="B148" s="62" t="s">
        <v>39</v>
      </c>
      <c r="C148" s="98" t="s">
        <v>850</v>
      </c>
      <c r="D148" s="62" t="s">
        <v>390</v>
      </c>
      <c r="E148" s="63" t="s">
        <v>215</v>
      </c>
      <c r="F148" s="63">
        <v>260</v>
      </c>
      <c r="G148" s="63">
        <v>1</v>
      </c>
      <c r="H148" s="62">
        <v>50</v>
      </c>
      <c r="I148" s="72">
        <v>30</v>
      </c>
      <c r="J148" s="66">
        <f>装修列表!$I148*G148</f>
        <v>30</v>
      </c>
      <c r="K148" s="67">
        <f>装修列表!$G148*(装修列表!$F148+装修列表!$H148+装修列表!$I148)</f>
        <v>340</v>
      </c>
      <c r="L148" s="68" t="s">
        <v>83</v>
      </c>
      <c r="M148" s="62"/>
    </row>
    <row r="149" spans="1:13" s="69" customFormat="1" ht="18" hidden="1" customHeight="1">
      <c r="A149" s="61"/>
      <c r="B149" s="62" t="s">
        <v>39</v>
      </c>
      <c r="C149" s="99" t="s">
        <v>927</v>
      </c>
      <c r="D149" s="62" t="s">
        <v>391</v>
      </c>
      <c r="E149" s="63" t="s">
        <v>385</v>
      </c>
      <c r="F149" s="63">
        <v>20</v>
      </c>
      <c r="G149" s="63">
        <v>5</v>
      </c>
      <c r="H149" s="62">
        <v>10</v>
      </c>
      <c r="I149" s="72">
        <v>20</v>
      </c>
      <c r="J149" s="66">
        <f>装修列表!$I149*G149</f>
        <v>100</v>
      </c>
      <c r="K149" s="67">
        <f>装修列表!$G149*(装修列表!$F149+装修列表!$H149+装修列表!$I149)</f>
        <v>250</v>
      </c>
      <c r="L149" s="68" t="s">
        <v>83</v>
      </c>
      <c r="M149" s="62"/>
    </row>
    <row r="150" spans="1:13" s="69" customFormat="1" ht="18" hidden="1" customHeight="1">
      <c r="A150" s="61"/>
      <c r="B150" s="62" t="s">
        <v>39</v>
      </c>
      <c r="C150" s="98" t="s">
        <v>526</v>
      </c>
      <c r="D150" s="62"/>
      <c r="E150" s="63" t="s">
        <v>396</v>
      </c>
      <c r="F150" s="63">
        <v>1</v>
      </c>
      <c r="G150" s="63">
        <v>100</v>
      </c>
      <c r="H150" s="62"/>
      <c r="I150" s="72"/>
      <c r="J150" s="66">
        <f>装修列表!$I150*G150</f>
        <v>0</v>
      </c>
      <c r="K150" s="67">
        <f>装修列表!$G150*(装修列表!$F150+装修列表!$H150+装修列表!$I150)</f>
        <v>100</v>
      </c>
      <c r="L150" s="68" t="s">
        <v>79</v>
      </c>
      <c r="M150" s="68"/>
    </row>
    <row r="151" spans="1:13" s="69" customFormat="1" ht="18" hidden="1" customHeight="1">
      <c r="A151" s="61"/>
      <c r="B151" s="62" t="s">
        <v>39</v>
      </c>
      <c r="C151" s="99" t="s">
        <v>933</v>
      </c>
      <c r="D151" s="62" t="s">
        <v>419</v>
      </c>
      <c r="E151" s="63" t="s">
        <v>385</v>
      </c>
      <c r="F151" s="63">
        <v>2</v>
      </c>
      <c r="G151" s="63">
        <v>48.6</v>
      </c>
      <c r="H151" s="62">
        <v>1</v>
      </c>
      <c r="I151" s="72">
        <v>4</v>
      </c>
      <c r="J151" s="66">
        <f>装修列表!$I151*G151</f>
        <v>194.4</v>
      </c>
      <c r="K151" s="67">
        <f>装修列表!$G151*(装修列表!$F151+装修列表!$H151+装修列表!$I151)</f>
        <v>340.2</v>
      </c>
      <c r="L151" s="68" t="s">
        <v>83</v>
      </c>
      <c r="M151" s="62"/>
    </row>
    <row r="152" spans="1:13" s="69" customFormat="1" ht="18" hidden="1" customHeight="1">
      <c r="A152" s="61"/>
      <c r="B152" s="62" t="s">
        <v>39</v>
      </c>
      <c r="C152" s="99" t="s">
        <v>934</v>
      </c>
      <c r="D152" s="62" t="s">
        <v>420</v>
      </c>
      <c r="E152" s="63" t="s">
        <v>385</v>
      </c>
      <c r="F152" s="63">
        <v>5</v>
      </c>
      <c r="G152" s="63">
        <v>34.1</v>
      </c>
      <c r="H152" s="62">
        <v>2</v>
      </c>
      <c r="I152" s="72">
        <v>4</v>
      </c>
      <c r="J152" s="66">
        <f>装修列表!$I152*G152</f>
        <v>136.4</v>
      </c>
      <c r="K152" s="67">
        <f>装修列表!$G152*(装修列表!$F152+装修列表!$H152+装修列表!$I152)</f>
        <v>375.1</v>
      </c>
      <c r="L152" s="68" t="s">
        <v>83</v>
      </c>
      <c r="M152" s="62"/>
    </row>
    <row r="153" spans="1:13" s="69" customFormat="1" ht="18" hidden="1" customHeight="1">
      <c r="A153" s="61"/>
      <c r="B153" s="62" t="s">
        <v>39</v>
      </c>
      <c r="C153" s="99" t="s">
        <v>951</v>
      </c>
      <c r="D153" s="62" t="s">
        <v>789</v>
      </c>
      <c r="E153" s="63" t="s">
        <v>385</v>
      </c>
      <c r="F153" s="63">
        <v>0</v>
      </c>
      <c r="G153" s="63">
        <v>34.1</v>
      </c>
      <c r="H153" s="62">
        <v>2</v>
      </c>
      <c r="I153" s="72">
        <v>4</v>
      </c>
      <c r="J153" s="66">
        <f>装修列表!$I153*G153</f>
        <v>136.4</v>
      </c>
      <c r="K153" s="67">
        <f>装修列表!$G153*(装修列表!$F153+装修列表!$H153+装修列表!$I153)</f>
        <v>204.60000000000002</v>
      </c>
      <c r="L153" s="68" t="s">
        <v>83</v>
      </c>
      <c r="M153" s="62"/>
    </row>
    <row r="154" spans="1:13" s="69" customFormat="1" ht="18" hidden="1" customHeight="1">
      <c r="A154" s="61"/>
      <c r="B154" s="62" t="s">
        <v>39</v>
      </c>
      <c r="C154" s="99" t="s">
        <v>952</v>
      </c>
      <c r="D154" s="62" t="s">
        <v>420</v>
      </c>
      <c r="E154" s="63" t="s">
        <v>385</v>
      </c>
      <c r="F154" s="63">
        <v>5</v>
      </c>
      <c r="G154" s="63">
        <v>14.5</v>
      </c>
      <c r="H154" s="62">
        <v>2</v>
      </c>
      <c r="I154" s="72">
        <v>4</v>
      </c>
      <c r="J154" s="66">
        <f>装修列表!$I154*G154</f>
        <v>58</v>
      </c>
      <c r="K154" s="67">
        <f>装修列表!$G154*(装修列表!$F154+装修列表!$H154+装修列表!$I154)</f>
        <v>159.5</v>
      </c>
      <c r="L154" s="68" t="s">
        <v>83</v>
      </c>
      <c r="M154" s="62"/>
    </row>
    <row r="155" spans="1:13" s="69" customFormat="1" ht="18" hidden="1" customHeight="1">
      <c r="A155" s="61"/>
      <c r="B155" s="62" t="s">
        <v>39</v>
      </c>
      <c r="C155" s="99" t="s">
        <v>953</v>
      </c>
      <c r="D155" s="62" t="s">
        <v>789</v>
      </c>
      <c r="E155" s="63" t="s">
        <v>385</v>
      </c>
      <c r="F155" s="63">
        <v>0</v>
      </c>
      <c r="G155" s="63">
        <v>14.5</v>
      </c>
      <c r="H155" s="62">
        <v>2</v>
      </c>
      <c r="I155" s="72">
        <v>4</v>
      </c>
      <c r="J155" s="66">
        <f>装修列表!$I155*G155</f>
        <v>58</v>
      </c>
      <c r="K155" s="67">
        <f>装修列表!$G155*(装修列表!$F155+装修列表!$H155+装修列表!$I155)</f>
        <v>87</v>
      </c>
      <c r="L155" s="68" t="s">
        <v>83</v>
      </c>
      <c r="M155" s="62"/>
    </row>
    <row r="156" spans="1:13" s="69" customFormat="1" ht="18" hidden="1" customHeight="1">
      <c r="A156" s="61"/>
      <c r="B156" s="62" t="s">
        <v>39</v>
      </c>
      <c r="C156" s="99" t="s">
        <v>954</v>
      </c>
      <c r="D156" s="62" t="s">
        <v>740</v>
      </c>
      <c r="E156" s="63" t="s">
        <v>385</v>
      </c>
      <c r="F156" s="63">
        <v>25</v>
      </c>
      <c r="G156" s="63">
        <v>34.1</v>
      </c>
      <c r="H156" s="83"/>
      <c r="I156" s="72"/>
      <c r="J156" s="66">
        <f>装修列表!$I156*G156</f>
        <v>0</v>
      </c>
      <c r="K156" s="67">
        <f>装修列表!$G156*(装修列表!$F156+装修列表!$H156+装修列表!$I156)</f>
        <v>852.5</v>
      </c>
      <c r="L156" s="68" t="s">
        <v>83</v>
      </c>
      <c r="M156" s="62" t="s">
        <v>740</v>
      </c>
    </row>
    <row r="157" spans="1:13" s="69" customFormat="1" ht="18" hidden="1" customHeight="1">
      <c r="A157" s="61"/>
      <c r="B157" s="62" t="s">
        <v>39</v>
      </c>
      <c r="C157" s="99" t="s">
        <v>955</v>
      </c>
      <c r="D157" s="62" t="s">
        <v>422</v>
      </c>
      <c r="E157" s="63" t="s">
        <v>380</v>
      </c>
      <c r="F157" s="63">
        <v>10</v>
      </c>
      <c r="G157" s="63">
        <v>16</v>
      </c>
      <c r="H157" s="62">
        <v>1</v>
      </c>
      <c r="I157" s="72">
        <v>2</v>
      </c>
      <c r="J157" s="66">
        <f>装修列表!$I157*G157</f>
        <v>32</v>
      </c>
      <c r="K157" s="67">
        <f>装修列表!$G157*(装修列表!$F157+装修列表!$H157+装修列表!$I157)</f>
        <v>208</v>
      </c>
      <c r="L157" s="68" t="s">
        <v>83</v>
      </c>
      <c r="M157" s="62"/>
    </row>
    <row r="158" spans="1:13" s="69" customFormat="1" ht="18" hidden="1" customHeight="1">
      <c r="A158" s="61"/>
      <c r="B158" s="62" t="s">
        <v>39</v>
      </c>
      <c r="C158" s="99" t="s">
        <v>423</v>
      </c>
      <c r="D158" s="62" t="s">
        <v>426</v>
      </c>
      <c r="E158" s="63" t="s">
        <v>385</v>
      </c>
      <c r="F158" s="63">
        <v>15</v>
      </c>
      <c r="G158" s="63">
        <v>15.4</v>
      </c>
      <c r="H158" s="62">
        <v>0</v>
      </c>
      <c r="I158" s="72">
        <v>3</v>
      </c>
      <c r="J158" s="66">
        <f>装修列表!$I158*G158</f>
        <v>46.2</v>
      </c>
      <c r="K158" s="67">
        <f>装修列表!$G158*(装修列表!$F158+装修列表!$H158+装修列表!$I158)</f>
        <v>277.2</v>
      </c>
      <c r="L158" s="68" t="s">
        <v>83</v>
      </c>
      <c r="M158" s="62"/>
    </row>
    <row r="159" spans="1:13" s="69" customFormat="1" ht="18" hidden="1" customHeight="1">
      <c r="A159" s="61"/>
      <c r="B159" s="62" t="s">
        <v>39</v>
      </c>
      <c r="C159" s="99" t="s">
        <v>424</v>
      </c>
      <c r="D159" s="62" t="s">
        <v>85</v>
      </c>
      <c r="E159" s="63" t="s">
        <v>385</v>
      </c>
      <c r="F159" s="63">
        <v>0</v>
      </c>
      <c r="G159" s="63">
        <v>14.5</v>
      </c>
      <c r="H159" s="62">
        <v>2</v>
      </c>
      <c r="I159" s="72">
        <v>8</v>
      </c>
      <c r="J159" s="66">
        <f>装修列表!$I159*G159</f>
        <v>116</v>
      </c>
      <c r="K159" s="67">
        <f>装修列表!$G159*(装修列表!$F159+装修列表!$H159+装修列表!$I159)</f>
        <v>145</v>
      </c>
      <c r="L159" s="68" t="s">
        <v>83</v>
      </c>
      <c r="M159" s="62"/>
    </row>
    <row r="160" spans="1:13" s="69" customFormat="1" ht="18" hidden="1" customHeight="1">
      <c r="A160" s="61"/>
      <c r="B160" s="62" t="s">
        <v>39</v>
      </c>
      <c r="C160" s="99" t="s">
        <v>425</v>
      </c>
      <c r="D160" s="62" t="s">
        <v>427</v>
      </c>
      <c r="E160" s="63" t="s">
        <v>385</v>
      </c>
      <c r="F160" s="63">
        <v>25</v>
      </c>
      <c r="G160" s="63">
        <v>14.5</v>
      </c>
      <c r="H160" s="62">
        <v>10</v>
      </c>
      <c r="I160" s="72">
        <v>20</v>
      </c>
      <c r="J160" s="66">
        <f>装修列表!$I160*G160</f>
        <v>290</v>
      </c>
      <c r="K160" s="67">
        <f>装修列表!$G160*(装修列表!$F160+装修列表!$H160+装修列表!$I160)</f>
        <v>797.5</v>
      </c>
      <c r="L160" s="68" t="s">
        <v>83</v>
      </c>
      <c r="M160" s="62"/>
    </row>
    <row r="161" spans="1:13" s="69" customFormat="1" ht="18" hidden="1" customHeight="1">
      <c r="A161" s="61"/>
      <c r="B161" s="62" t="s">
        <v>39</v>
      </c>
      <c r="C161" s="99" t="s">
        <v>492</v>
      </c>
      <c r="D161" s="62"/>
      <c r="E161" s="63" t="s">
        <v>407</v>
      </c>
      <c r="F161" s="63">
        <v>170</v>
      </c>
      <c r="G161" s="63">
        <v>3.8</v>
      </c>
      <c r="H161" s="62"/>
      <c r="I161" s="72"/>
      <c r="J161" s="66">
        <f>装修列表!$I161*G161</f>
        <v>0</v>
      </c>
      <c r="K161" s="67">
        <f>装修列表!$G161*(装修列表!$F161+装修列表!$H161+装修列表!$I161)</f>
        <v>646</v>
      </c>
      <c r="L161" s="68" t="s">
        <v>83</v>
      </c>
      <c r="M161" s="62" t="s">
        <v>516</v>
      </c>
    </row>
    <row r="162" spans="1:13" s="69" customFormat="1" ht="18" hidden="1" customHeight="1">
      <c r="A162" s="61"/>
      <c r="B162" s="62" t="s">
        <v>39</v>
      </c>
      <c r="C162" s="99" t="s">
        <v>43</v>
      </c>
      <c r="D162" s="62"/>
      <c r="E162" s="63" t="s">
        <v>429</v>
      </c>
      <c r="F162" s="63">
        <v>320</v>
      </c>
      <c r="G162" s="63">
        <v>1.3</v>
      </c>
      <c r="H162" s="62">
        <v>10</v>
      </c>
      <c r="I162" s="72">
        <v>40</v>
      </c>
      <c r="J162" s="66">
        <f>装修列表!$I162*G162</f>
        <v>52</v>
      </c>
      <c r="K162" s="67">
        <f>装修列表!$G162*(装修列表!$F162+装修列表!$H162+装修列表!$I162)</f>
        <v>481</v>
      </c>
      <c r="L162" s="68" t="s">
        <v>83</v>
      </c>
      <c r="M162" s="62"/>
    </row>
    <row r="163" spans="1:13" s="69" customFormat="1" ht="18" hidden="1" customHeight="1">
      <c r="A163" s="61"/>
      <c r="B163" s="62" t="s">
        <v>39</v>
      </c>
      <c r="C163" s="99" t="s">
        <v>790</v>
      </c>
      <c r="D163" s="62" t="s">
        <v>791</v>
      </c>
      <c r="E163" s="63" t="s">
        <v>693</v>
      </c>
      <c r="F163" s="63">
        <v>1000</v>
      </c>
      <c r="G163" s="63">
        <v>1</v>
      </c>
      <c r="H163" s="62">
        <v>0</v>
      </c>
      <c r="I163" s="72"/>
      <c r="J163" s="66">
        <f>装修列表!$I163*G163</f>
        <v>0</v>
      </c>
      <c r="K163" s="67">
        <f>装修列表!$G163*(装修列表!$F163+装修列表!$H163+装修列表!$I163)</f>
        <v>1000</v>
      </c>
      <c r="L163" s="68" t="s">
        <v>776</v>
      </c>
      <c r="M163" s="62"/>
    </row>
    <row r="164" spans="1:13" s="69" customFormat="1" ht="18" hidden="1" customHeight="1">
      <c r="A164" s="61"/>
      <c r="B164" s="62" t="s">
        <v>39</v>
      </c>
      <c r="C164" s="99" t="s">
        <v>956</v>
      </c>
      <c r="D164" s="62"/>
      <c r="E164" s="63" t="s">
        <v>481</v>
      </c>
      <c r="F164" s="63">
        <v>3650</v>
      </c>
      <c r="G164" s="63">
        <v>1</v>
      </c>
      <c r="H164" s="62"/>
      <c r="I164" s="72"/>
      <c r="J164" s="66">
        <f>装修列表!$I164*G164</f>
        <v>0</v>
      </c>
      <c r="K164" s="67">
        <f>装修列表!$G164*(装修列表!$F164+装修列表!$H164+装修列表!$I164)</f>
        <v>3650</v>
      </c>
      <c r="L164" s="68" t="s">
        <v>79</v>
      </c>
      <c r="M164" s="62"/>
    </row>
    <row r="165" spans="1:13" s="69" customFormat="1" ht="18" hidden="1" customHeight="1">
      <c r="A165" s="61"/>
      <c r="B165" s="62" t="s">
        <v>39</v>
      </c>
      <c r="C165" s="99" t="s">
        <v>44</v>
      </c>
      <c r="D165" s="62" t="s">
        <v>431</v>
      </c>
      <c r="E165" s="63" t="s">
        <v>385</v>
      </c>
      <c r="F165" s="63">
        <v>60</v>
      </c>
      <c r="G165" s="63">
        <v>4.5</v>
      </c>
      <c r="H165" s="62">
        <v>30</v>
      </c>
      <c r="I165" s="72">
        <v>30</v>
      </c>
      <c r="J165" s="66">
        <f>装修列表!$I165*G165</f>
        <v>135</v>
      </c>
      <c r="K165" s="67">
        <f>装修列表!$G165*(装修列表!$F165+装修列表!$H165+装修列表!$I165)</f>
        <v>540</v>
      </c>
      <c r="L165" s="68" t="s">
        <v>83</v>
      </c>
      <c r="M165" s="62"/>
    </row>
    <row r="166" spans="1:13" s="69" customFormat="1" ht="18" hidden="1" customHeight="1">
      <c r="A166" s="61"/>
      <c r="B166" s="62" t="s">
        <v>39</v>
      </c>
      <c r="C166" s="99" t="s">
        <v>45</v>
      </c>
      <c r="D166" s="62" t="s">
        <v>430</v>
      </c>
      <c r="E166" s="63" t="s">
        <v>429</v>
      </c>
      <c r="F166" s="63">
        <v>80</v>
      </c>
      <c r="G166" s="63">
        <v>26</v>
      </c>
      <c r="H166" s="62">
        <v>45</v>
      </c>
      <c r="I166" s="72">
        <v>35</v>
      </c>
      <c r="J166" s="66">
        <f>装修列表!$I166*G166</f>
        <v>910</v>
      </c>
      <c r="K166" s="67">
        <f>装修列表!$G166*(装修列表!$F166+装修列表!$H166+装修列表!$I166)</f>
        <v>4160</v>
      </c>
      <c r="L166" s="68" t="s">
        <v>83</v>
      </c>
      <c r="M166" s="62"/>
    </row>
    <row r="167" spans="1:13" s="69" customFormat="1" ht="18" hidden="1" customHeight="1">
      <c r="A167" s="61"/>
      <c r="B167" s="62" t="s">
        <v>39</v>
      </c>
      <c r="C167" s="99" t="s">
        <v>46</v>
      </c>
      <c r="D167" s="62" t="s">
        <v>432</v>
      </c>
      <c r="E167" s="63" t="s">
        <v>429</v>
      </c>
      <c r="F167" s="63">
        <v>270</v>
      </c>
      <c r="G167" s="63">
        <v>4.2</v>
      </c>
      <c r="H167" s="62"/>
      <c r="I167" s="72"/>
      <c r="J167" s="66">
        <f>装修列表!$I167*G167</f>
        <v>0</v>
      </c>
      <c r="K167" s="67">
        <f>装修列表!$G167*(装修列表!$F167+装修列表!$H167+装修列表!$I167)</f>
        <v>1134</v>
      </c>
      <c r="L167" s="68" t="s">
        <v>83</v>
      </c>
      <c r="M167" s="62"/>
    </row>
    <row r="168" spans="1:13" s="69" customFormat="1" ht="18" hidden="1" customHeight="1">
      <c r="A168" s="61"/>
      <c r="B168" s="62" t="s">
        <v>39</v>
      </c>
      <c r="C168" s="99" t="s">
        <v>838</v>
      </c>
      <c r="D168" s="62" t="s">
        <v>839</v>
      </c>
      <c r="E168" s="63" t="s">
        <v>693</v>
      </c>
      <c r="F168" s="63">
        <v>50</v>
      </c>
      <c r="G168" s="63">
        <v>1</v>
      </c>
      <c r="H168" s="62"/>
      <c r="I168" s="72"/>
      <c r="J168" s="66">
        <f>装修列表!$I168*G168</f>
        <v>0</v>
      </c>
      <c r="K168" s="67">
        <f>装修列表!$G168*(装修列表!$F168+装修列表!$H168+装修列表!$I168)</f>
        <v>50</v>
      </c>
      <c r="L168" s="68" t="s">
        <v>83</v>
      </c>
      <c r="M168" s="62"/>
    </row>
    <row r="169" spans="1:13" s="69" customFormat="1" ht="18" hidden="1" customHeight="1">
      <c r="A169" s="61"/>
      <c r="B169" s="62" t="s">
        <v>39</v>
      </c>
      <c r="C169" s="99" t="s">
        <v>800</v>
      </c>
      <c r="D169" s="62" t="s">
        <v>802</v>
      </c>
      <c r="E169" s="63" t="s">
        <v>753</v>
      </c>
      <c r="F169" s="63">
        <v>1258.4000000000001</v>
      </c>
      <c r="G169" s="63">
        <v>1</v>
      </c>
      <c r="H169" s="62"/>
      <c r="I169" s="72"/>
      <c r="J169" s="66">
        <f>装修列表!$I169*G169</f>
        <v>0</v>
      </c>
      <c r="K169" s="67">
        <f>装修列表!$G169*(装修列表!$F169+装修列表!$H169+装修列表!$I169)</f>
        <v>1258.4000000000001</v>
      </c>
      <c r="L169" s="68" t="s">
        <v>79</v>
      </c>
      <c r="M169" s="62"/>
    </row>
    <row r="170" spans="1:13" s="69" customFormat="1" ht="18" hidden="1" customHeight="1">
      <c r="A170" s="61"/>
      <c r="B170" s="62" t="s">
        <v>39</v>
      </c>
      <c r="C170" s="99" t="s">
        <v>801</v>
      </c>
      <c r="D170" s="62" t="s">
        <v>804</v>
      </c>
      <c r="E170" s="63" t="s">
        <v>753</v>
      </c>
      <c r="F170" s="63">
        <v>159.6</v>
      </c>
      <c r="G170" s="63">
        <v>1</v>
      </c>
      <c r="H170" s="62"/>
      <c r="I170" s="72"/>
      <c r="J170" s="66">
        <f>装修列表!$I170*G170</f>
        <v>0</v>
      </c>
      <c r="K170" s="67">
        <f>装修列表!$G170*(装修列表!$F170+装修列表!$H170+装修列表!$I170)</f>
        <v>159.6</v>
      </c>
      <c r="L170" s="68" t="s">
        <v>79</v>
      </c>
      <c r="M170" s="62"/>
    </row>
    <row r="171" spans="1:13" s="69" customFormat="1" ht="18" hidden="1" customHeight="1">
      <c r="A171" s="61"/>
      <c r="B171" s="62" t="s">
        <v>39</v>
      </c>
      <c r="C171" s="99" t="s">
        <v>803</v>
      </c>
      <c r="D171" s="62" t="s">
        <v>805</v>
      </c>
      <c r="E171" s="63" t="s">
        <v>696</v>
      </c>
      <c r="F171" s="63">
        <v>100</v>
      </c>
      <c r="G171" s="63">
        <v>2</v>
      </c>
      <c r="H171" s="62"/>
      <c r="I171" s="72"/>
      <c r="J171" s="66"/>
      <c r="K171" s="67">
        <f>装修列表!$G171*(装修列表!$F171+装修列表!$H171+装修列表!$I171)</f>
        <v>200</v>
      </c>
      <c r="L171" s="68" t="s">
        <v>79</v>
      </c>
      <c r="M171" s="62"/>
    </row>
    <row r="172" spans="1:13" s="69" customFormat="1" ht="18" hidden="1" customHeight="1">
      <c r="A172" s="61"/>
      <c r="B172" s="62" t="s">
        <v>39</v>
      </c>
      <c r="C172" s="99" t="s">
        <v>957</v>
      </c>
      <c r="D172" s="62" t="s">
        <v>434</v>
      </c>
      <c r="E172" s="63" t="s">
        <v>400</v>
      </c>
      <c r="F172" s="63">
        <v>0</v>
      </c>
      <c r="G172" s="63">
        <v>1</v>
      </c>
      <c r="H172" s="62"/>
      <c r="I172" s="72">
        <v>120</v>
      </c>
      <c r="J172" s="66">
        <f>装修列表!$I172*G172</f>
        <v>120</v>
      </c>
      <c r="K172" s="67">
        <f>装修列表!$G172*(装修列表!$F172+装修列表!$H172+装修列表!$I172)</f>
        <v>120</v>
      </c>
      <c r="L172" s="68" t="s">
        <v>79</v>
      </c>
      <c r="M172" s="62"/>
    </row>
    <row r="173" spans="1:13" s="69" customFormat="1" ht="18" hidden="1" customHeight="1">
      <c r="A173" s="61"/>
      <c r="B173" s="62" t="s">
        <v>39</v>
      </c>
      <c r="C173" s="99" t="s">
        <v>807</v>
      </c>
      <c r="D173" s="62" t="s">
        <v>808</v>
      </c>
      <c r="E173" s="63" t="s">
        <v>400</v>
      </c>
      <c r="F173" s="63">
        <v>1782</v>
      </c>
      <c r="G173" s="63">
        <v>1</v>
      </c>
      <c r="H173" s="62"/>
      <c r="I173" s="72"/>
      <c r="J173" s="66">
        <f>装修列表!$I173*G173</f>
        <v>0</v>
      </c>
      <c r="K173" s="67">
        <f>装修列表!$G173*(装修列表!$F173+装修列表!$H173+装修列表!$I173)</f>
        <v>1782</v>
      </c>
      <c r="L173" s="68" t="s">
        <v>79</v>
      </c>
      <c r="M173" s="62"/>
    </row>
    <row r="174" spans="1:13" s="69" customFormat="1" ht="18" hidden="1" customHeight="1">
      <c r="A174" s="61"/>
      <c r="B174" s="62" t="s">
        <v>39</v>
      </c>
      <c r="C174" s="99" t="s">
        <v>806</v>
      </c>
      <c r="D174" s="62" t="s">
        <v>809</v>
      </c>
      <c r="E174" s="63" t="s">
        <v>395</v>
      </c>
      <c r="F174" s="63">
        <v>431</v>
      </c>
      <c r="G174" s="63">
        <v>1</v>
      </c>
      <c r="H174" s="62"/>
      <c r="I174" s="72"/>
      <c r="J174" s="66">
        <f>装修列表!$I174*G174</f>
        <v>0</v>
      </c>
      <c r="K174" s="67">
        <f>装修列表!$G174*(装修列表!$F174+装修列表!$H174+装修列表!$I174)</f>
        <v>431</v>
      </c>
      <c r="L174" s="68" t="s">
        <v>79</v>
      </c>
      <c r="M174" s="62"/>
    </row>
    <row r="175" spans="1:13" s="69" customFormat="1" ht="18" hidden="1" customHeight="1">
      <c r="A175" s="61"/>
      <c r="B175" s="62" t="s">
        <v>39</v>
      </c>
      <c r="C175" s="98" t="s">
        <v>499</v>
      </c>
      <c r="D175" s="62" t="s">
        <v>810</v>
      </c>
      <c r="E175" s="63" t="s">
        <v>395</v>
      </c>
      <c r="F175" s="63">
        <v>3043</v>
      </c>
      <c r="G175" s="63">
        <v>1</v>
      </c>
      <c r="H175" s="62"/>
      <c r="I175" s="72"/>
      <c r="J175" s="66">
        <f>装修列表!$I175*G175</f>
        <v>0</v>
      </c>
      <c r="K175" s="67">
        <f>装修列表!$G175*(装修列表!$F175+装修列表!$H175+装修列表!$I175)</f>
        <v>3043</v>
      </c>
      <c r="L175" s="68" t="s">
        <v>79</v>
      </c>
      <c r="M175" s="62"/>
    </row>
    <row r="176" spans="1:13" s="69" customFormat="1" ht="18" hidden="1" customHeight="1">
      <c r="A176" s="61"/>
      <c r="B176" s="62" t="s">
        <v>39</v>
      </c>
      <c r="C176" s="98" t="s">
        <v>811</v>
      </c>
      <c r="D176" s="62" t="s">
        <v>813</v>
      </c>
      <c r="E176" s="63" t="s">
        <v>718</v>
      </c>
      <c r="F176" s="63">
        <f>289*0.85</f>
        <v>245.65</v>
      </c>
      <c r="G176" s="63">
        <v>1</v>
      </c>
      <c r="H176" s="62"/>
      <c r="I176" s="72"/>
      <c r="J176" s="66">
        <f>装修列表!$I176*G176</f>
        <v>0</v>
      </c>
      <c r="K176" s="67">
        <f>装修列表!$G176*(装修列表!$F176+装修列表!$H176+装修列表!$I176)</f>
        <v>245.65</v>
      </c>
      <c r="L176" s="68" t="s">
        <v>79</v>
      </c>
      <c r="M176" s="62"/>
    </row>
    <row r="177" spans="1:13" s="69" customFormat="1" ht="18" hidden="1" customHeight="1">
      <c r="A177" s="61"/>
      <c r="B177" s="62" t="s">
        <v>39</v>
      </c>
      <c r="C177" s="98" t="s">
        <v>812</v>
      </c>
      <c r="D177" s="62" t="s">
        <v>813</v>
      </c>
      <c r="E177" s="63" t="s">
        <v>718</v>
      </c>
      <c r="F177" s="63">
        <f>249*0.85</f>
        <v>211.65</v>
      </c>
      <c r="G177" s="63">
        <v>1</v>
      </c>
      <c r="H177" s="62"/>
      <c r="I177" s="72"/>
      <c r="J177" s="66">
        <f>装修列表!$I177*G177</f>
        <v>0</v>
      </c>
      <c r="K177" s="67">
        <f>装修列表!$G177*(装修列表!$F177+装修列表!$H177+装修列表!$I177)</f>
        <v>211.65</v>
      </c>
      <c r="L177" s="68" t="s">
        <v>79</v>
      </c>
      <c r="M177" s="62"/>
    </row>
    <row r="178" spans="1:13" s="69" customFormat="1" ht="18" hidden="1" customHeight="1">
      <c r="A178" s="61"/>
      <c r="B178" s="62" t="s">
        <v>39</v>
      </c>
      <c r="C178" s="80" t="s">
        <v>47</v>
      </c>
      <c r="D178" s="62"/>
      <c r="E178" s="63" t="s">
        <v>395</v>
      </c>
      <c r="F178" s="63">
        <v>500</v>
      </c>
      <c r="G178" s="63">
        <v>0</v>
      </c>
      <c r="H178" s="62"/>
      <c r="I178" s="72"/>
      <c r="J178" s="66">
        <f>装修列表!$I178*G178</f>
        <v>0</v>
      </c>
      <c r="K178" s="67">
        <f>装修列表!$G178*(装修列表!$F178+装修列表!$H178+装修列表!$I178)</f>
        <v>0</v>
      </c>
      <c r="L178" s="68" t="s">
        <v>79</v>
      </c>
      <c r="M178" s="62" t="s">
        <v>529</v>
      </c>
    </row>
    <row r="179" spans="1:13" s="69" customFormat="1" ht="18" hidden="1" customHeight="1">
      <c r="A179" s="61"/>
      <c r="B179" s="62" t="s">
        <v>39</v>
      </c>
      <c r="C179" s="98" t="s">
        <v>958</v>
      </c>
      <c r="D179" s="62"/>
      <c r="E179" s="63" t="s">
        <v>428</v>
      </c>
      <c r="F179" s="63">
        <v>16</v>
      </c>
      <c r="G179" s="63">
        <v>13</v>
      </c>
      <c r="H179" s="62">
        <v>0</v>
      </c>
      <c r="I179" s="72">
        <v>2</v>
      </c>
      <c r="J179" s="66">
        <f>装修列表!$I179*G179</f>
        <v>26</v>
      </c>
      <c r="K179" s="67">
        <f>装修列表!$G179*(装修列表!$F179+装修列表!$H179+装修列表!$I179)</f>
        <v>234</v>
      </c>
      <c r="L179" s="68" t="s">
        <v>83</v>
      </c>
      <c r="M179" s="62"/>
    </row>
    <row r="180" spans="1:13" s="69" customFormat="1" ht="18" hidden="1" customHeight="1">
      <c r="A180" s="61"/>
      <c r="B180" s="62" t="s">
        <v>39</v>
      </c>
      <c r="C180" s="98" t="s">
        <v>754</v>
      </c>
      <c r="D180" s="62" t="s">
        <v>817</v>
      </c>
      <c r="E180" s="63" t="s">
        <v>395</v>
      </c>
      <c r="F180" s="63">
        <v>450</v>
      </c>
      <c r="G180" s="63">
        <v>1</v>
      </c>
      <c r="H180" s="62"/>
      <c r="I180" s="72"/>
      <c r="J180" s="66">
        <f>装修列表!$I180*G180</f>
        <v>0</v>
      </c>
      <c r="K180" s="67">
        <f>装修列表!$G180*(装修列表!$F180+装修列表!$H180+装修列表!$I180)</f>
        <v>450</v>
      </c>
      <c r="L180" s="68" t="s">
        <v>79</v>
      </c>
      <c r="M180" s="62"/>
    </row>
    <row r="181" spans="1:13" s="69" customFormat="1" ht="18" hidden="1" customHeight="1">
      <c r="A181" s="61"/>
      <c r="B181" s="62" t="s">
        <v>39</v>
      </c>
      <c r="C181" s="98" t="s">
        <v>814</v>
      </c>
      <c r="D181" s="62" t="s">
        <v>816</v>
      </c>
      <c r="E181" s="63" t="s">
        <v>395</v>
      </c>
      <c r="F181" s="63">
        <v>50</v>
      </c>
      <c r="G181" s="63">
        <v>1</v>
      </c>
      <c r="H181" s="62"/>
      <c r="I181" s="72"/>
      <c r="J181" s="66">
        <f>装修列表!$I181*G181</f>
        <v>0</v>
      </c>
      <c r="K181" s="67">
        <f>装修列表!$G181*(装修列表!$F181+装修列表!$H181+装修列表!$I181)</f>
        <v>50</v>
      </c>
      <c r="L181" s="68" t="s">
        <v>79</v>
      </c>
      <c r="M181" s="62"/>
    </row>
    <row r="182" spans="1:13" s="69" customFormat="1" ht="18" hidden="1" customHeight="1">
      <c r="A182" s="61"/>
      <c r="B182" s="62" t="s">
        <v>39</v>
      </c>
      <c r="C182" s="98" t="s">
        <v>815</v>
      </c>
      <c r="D182" s="62" t="s">
        <v>816</v>
      </c>
      <c r="E182" s="63" t="s">
        <v>395</v>
      </c>
      <c r="F182" s="63">
        <v>50</v>
      </c>
      <c r="G182" s="63">
        <v>1</v>
      </c>
      <c r="H182" s="62"/>
      <c r="I182" s="72"/>
      <c r="J182" s="66">
        <f>装修列表!$I182*G182</f>
        <v>0</v>
      </c>
      <c r="K182" s="67">
        <f>装修列表!$G182*(装修列表!$F182+装修列表!$H182+装修列表!$I182)</f>
        <v>50</v>
      </c>
      <c r="L182" s="68" t="s">
        <v>79</v>
      </c>
      <c r="M182" s="62"/>
    </row>
    <row r="183" spans="1:13" s="69" customFormat="1" ht="18" hidden="1" customHeight="1">
      <c r="A183" s="61"/>
      <c r="B183" s="62" t="s">
        <v>39</v>
      </c>
      <c r="C183" s="98" t="s">
        <v>818</v>
      </c>
      <c r="D183" s="62"/>
      <c r="E183" s="63" t="s">
        <v>706</v>
      </c>
      <c r="F183" s="63">
        <v>120</v>
      </c>
      <c r="G183" s="63">
        <v>1</v>
      </c>
      <c r="H183" s="62"/>
      <c r="I183" s="72"/>
      <c r="J183" s="66">
        <f>装修列表!$I183*G183</f>
        <v>0</v>
      </c>
      <c r="K183" s="67">
        <f>装修列表!$G183*(装修列表!$F183+装修列表!$H183+装修列表!$I183)</f>
        <v>120</v>
      </c>
      <c r="L183" s="68" t="s">
        <v>79</v>
      </c>
      <c r="M183" s="62"/>
    </row>
    <row r="184" spans="1:13" s="69" customFormat="1" ht="18" hidden="1" customHeight="1">
      <c r="A184" s="61"/>
      <c r="B184" s="62" t="s">
        <v>39</v>
      </c>
      <c r="C184" s="77" t="s">
        <v>819</v>
      </c>
      <c r="D184" s="62"/>
      <c r="E184" s="63" t="s">
        <v>706</v>
      </c>
      <c r="F184" s="63">
        <v>200</v>
      </c>
      <c r="G184" s="63">
        <v>1</v>
      </c>
      <c r="H184" s="62"/>
      <c r="I184" s="72"/>
      <c r="J184" s="66">
        <f>装修列表!$I184*G184</f>
        <v>0</v>
      </c>
      <c r="K184" s="67">
        <f>装修列表!$G184*(装修列表!$F184+装修列表!$H184+装修列表!$I184)</f>
        <v>200</v>
      </c>
      <c r="L184" s="68" t="s">
        <v>79</v>
      </c>
      <c r="M184" s="62"/>
    </row>
    <row r="185" spans="1:13" s="69" customFormat="1" ht="18" hidden="1" customHeight="1">
      <c r="A185" s="61"/>
      <c r="B185" s="62" t="s">
        <v>39</v>
      </c>
      <c r="C185" s="77" t="s">
        <v>820</v>
      </c>
      <c r="D185" s="62"/>
      <c r="E185" s="63" t="s">
        <v>706</v>
      </c>
      <c r="F185" s="63">
        <v>500</v>
      </c>
      <c r="G185" s="63">
        <v>1</v>
      </c>
      <c r="H185" s="62"/>
      <c r="I185" s="72"/>
      <c r="J185" s="66">
        <f>装修列表!$I185*G185</f>
        <v>0</v>
      </c>
      <c r="K185" s="67">
        <f>装修列表!$G185*(装修列表!$F185+装修列表!$H185+装修列表!$I185)</f>
        <v>500</v>
      </c>
      <c r="L185" s="68" t="s">
        <v>79</v>
      </c>
      <c r="M185" s="62"/>
    </row>
    <row r="186" spans="1:13" s="69" customFormat="1" ht="18" hidden="1" customHeight="1">
      <c r="A186" s="61"/>
      <c r="B186" s="62" t="s">
        <v>39</v>
      </c>
      <c r="C186" s="98" t="s">
        <v>767</v>
      </c>
      <c r="D186" s="62" t="s">
        <v>579</v>
      </c>
      <c r="E186" s="63" t="s">
        <v>706</v>
      </c>
      <c r="F186" s="63">
        <v>20.7</v>
      </c>
      <c r="G186" s="63">
        <v>1</v>
      </c>
      <c r="H186" s="62"/>
      <c r="I186" s="72"/>
      <c r="J186" s="66"/>
      <c r="K186" s="67">
        <f>装修列表!$G186*(装修列表!$F186+装修列表!$H186+装修列表!$I186)</f>
        <v>20.7</v>
      </c>
      <c r="L186" s="68" t="s">
        <v>79</v>
      </c>
      <c r="M186" s="62"/>
    </row>
    <row r="187" spans="1:13" s="69" customFormat="1" ht="18" hidden="1" customHeight="1">
      <c r="A187" s="61"/>
      <c r="B187" s="62" t="s">
        <v>39</v>
      </c>
      <c r="C187" s="98" t="s">
        <v>824</v>
      </c>
      <c r="D187" s="62" t="s">
        <v>826</v>
      </c>
      <c r="E187" s="63" t="s">
        <v>706</v>
      </c>
      <c r="F187" s="63">
        <v>35</v>
      </c>
      <c r="G187" s="63">
        <v>1</v>
      </c>
      <c r="H187" s="62"/>
      <c r="I187" s="72"/>
      <c r="J187" s="66"/>
      <c r="K187" s="67">
        <f>装修列表!$G187*(装修列表!$F187+装修列表!$H187+装修列表!$I187)</f>
        <v>35</v>
      </c>
      <c r="L187" s="68" t="s">
        <v>79</v>
      </c>
      <c r="M187" s="62"/>
    </row>
    <row r="188" spans="1:13" s="69" customFormat="1" ht="18" hidden="1" customHeight="1">
      <c r="A188" s="61"/>
      <c r="B188" s="62" t="s">
        <v>39</v>
      </c>
      <c r="C188" s="98" t="s">
        <v>768</v>
      </c>
      <c r="D188" s="62" t="s">
        <v>579</v>
      </c>
      <c r="E188" s="63" t="s">
        <v>706</v>
      </c>
      <c r="F188" s="63">
        <v>21.7</v>
      </c>
      <c r="G188" s="63">
        <v>1</v>
      </c>
      <c r="H188" s="62"/>
      <c r="I188" s="72"/>
      <c r="J188" s="66"/>
      <c r="K188" s="67">
        <f>装修列表!$G188*(装修列表!$F188+装修列表!$H188+装修列表!$I188)</f>
        <v>21.7</v>
      </c>
      <c r="L188" s="68" t="s">
        <v>79</v>
      </c>
      <c r="M188" s="62"/>
    </row>
    <row r="189" spans="1:13" s="69" customFormat="1" ht="18" hidden="1" customHeight="1">
      <c r="A189" s="61"/>
      <c r="B189" s="62" t="s">
        <v>39</v>
      </c>
      <c r="C189" s="98" t="s">
        <v>769</v>
      </c>
      <c r="D189" s="62" t="s">
        <v>579</v>
      </c>
      <c r="E189" s="63" t="s">
        <v>706</v>
      </c>
      <c r="F189" s="63">
        <v>52.6</v>
      </c>
      <c r="G189" s="63">
        <v>2</v>
      </c>
      <c r="H189" s="62"/>
      <c r="I189" s="72"/>
      <c r="J189" s="66"/>
      <c r="K189" s="67">
        <f>装修列表!$G189*(装修列表!$F189+装修列表!$H189+装修列表!$I189)</f>
        <v>105.2</v>
      </c>
      <c r="L189" s="68" t="s">
        <v>79</v>
      </c>
      <c r="M189" s="62"/>
    </row>
    <row r="190" spans="1:13" s="69" customFormat="1" ht="18" hidden="1" customHeight="1">
      <c r="A190" s="61"/>
      <c r="B190" s="62" t="s">
        <v>39</v>
      </c>
      <c r="C190" s="98" t="s">
        <v>770</v>
      </c>
      <c r="D190" s="62" t="s">
        <v>579</v>
      </c>
      <c r="E190" s="63" t="s">
        <v>706</v>
      </c>
      <c r="F190" s="63">
        <v>34.5</v>
      </c>
      <c r="G190" s="63">
        <v>1</v>
      </c>
      <c r="H190" s="62"/>
      <c r="I190" s="72"/>
      <c r="J190" s="66"/>
      <c r="K190" s="67">
        <f>装修列表!$G190*(装修列表!$F190+装修列表!$H190+装修列表!$I190)</f>
        <v>34.5</v>
      </c>
      <c r="L190" s="68" t="s">
        <v>79</v>
      </c>
      <c r="M190" s="62"/>
    </row>
    <row r="191" spans="1:13" s="69" customFormat="1" ht="18" hidden="1" customHeight="1">
      <c r="A191" s="61"/>
      <c r="B191" s="62" t="s">
        <v>39</v>
      </c>
      <c r="C191" s="98" t="s">
        <v>771</v>
      </c>
      <c r="D191" s="62" t="s">
        <v>579</v>
      </c>
      <c r="E191" s="63" t="s">
        <v>706</v>
      </c>
      <c r="F191" s="63">
        <v>39.4</v>
      </c>
      <c r="G191" s="63">
        <v>1</v>
      </c>
      <c r="H191" s="62"/>
      <c r="I191" s="72"/>
      <c r="J191" s="66"/>
      <c r="K191" s="67">
        <f>装修列表!$G191*(装修列表!$F191+装修列表!$H191+装修列表!$I191)</f>
        <v>39.4</v>
      </c>
      <c r="L191" s="68" t="s">
        <v>79</v>
      </c>
      <c r="M191" s="62"/>
    </row>
    <row r="192" spans="1:13" s="69" customFormat="1" ht="18" hidden="1" customHeight="1">
      <c r="A192" s="61"/>
      <c r="B192" s="62" t="s">
        <v>39</v>
      </c>
      <c r="C192" s="98" t="s">
        <v>772</v>
      </c>
      <c r="D192" s="62" t="s">
        <v>579</v>
      </c>
      <c r="E192" s="63" t="s">
        <v>706</v>
      </c>
      <c r="F192" s="63">
        <v>16.7</v>
      </c>
      <c r="G192" s="63">
        <f>1+2+1+1+1</f>
        <v>6</v>
      </c>
      <c r="H192" s="62"/>
      <c r="I192" s="72"/>
      <c r="J192" s="66"/>
      <c r="K192" s="67">
        <f>装修列表!$G192*(装修列表!$F192+装修列表!$H192+装修列表!$I192)</f>
        <v>100.19999999999999</v>
      </c>
      <c r="L192" s="68" t="s">
        <v>79</v>
      </c>
      <c r="M192" s="62"/>
    </row>
    <row r="193" spans="1:13" s="69" customFormat="1" ht="18" hidden="1" customHeight="1">
      <c r="A193" s="61"/>
      <c r="B193" s="62" t="s">
        <v>39</v>
      </c>
      <c r="C193" s="98" t="s">
        <v>825</v>
      </c>
      <c r="D193" s="62" t="s">
        <v>579</v>
      </c>
      <c r="E193" s="63" t="s">
        <v>706</v>
      </c>
      <c r="F193" s="63">
        <v>24.9</v>
      </c>
      <c r="G193" s="63">
        <v>3</v>
      </c>
      <c r="H193" s="62"/>
      <c r="I193" s="72"/>
      <c r="J193" s="66"/>
      <c r="K193" s="67">
        <f>装修列表!$G193*(装修列表!$F193+装修列表!$H193+装修列表!$I193)</f>
        <v>74.699999999999989</v>
      </c>
      <c r="L193" s="68" t="s">
        <v>79</v>
      </c>
      <c r="M193" s="62"/>
    </row>
    <row r="194" spans="1:13" s="69" customFormat="1" ht="18" hidden="1" customHeight="1">
      <c r="A194" s="61"/>
      <c r="B194" s="62" t="s">
        <v>39</v>
      </c>
      <c r="C194" s="98" t="s">
        <v>959</v>
      </c>
      <c r="D194" s="62" t="s">
        <v>765</v>
      </c>
      <c r="E194" s="63" t="s">
        <v>706</v>
      </c>
      <c r="F194" s="63"/>
      <c r="G194" s="63">
        <v>5</v>
      </c>
      <c r="H194" s="62">
        <v>2</v>
      </c>
      <c r="I194" s="72">
        <v>5</v>
      </c>
      <c r="J194" s="66">
        <f>装修列表!$I194*G194</f>
        <v>25</v>
      </c>
      <c r="K194" s="67">
        <f>装修列表!$G194*(装修列表!$F194+装修列表!$H194+装修列表!$I194)</f>
        <v>35</v>
      </c>
      <c r="L194" s="68" t="s">
        <v>567</v>
      </c>
      <c r="M194" s="62"/>
    </row>
    <row r="195" spans="1:13" s="69" customFormat="1" ht="18" hidden="1" customHeight="1">
      <c r="A195" s="61"/>
      <c r="B195" s="62" t="s">
        <v>39</v>
      </c>
      <c r="C195" s="98" t="s">
        <v>960</v>
      </c>
      <c r="D195" s="62" t="s">
        <v>765</v>
      </c>
      <c r="E195" s="63" t="s">
        <v>395</v>
      </c>
      <c r="F195" s="63"/>
      <c r="G195" s="63">
        <v>11</v>
      </c>
      <c r="H195" s="62">
        <v>2</v>
      </c>
      <c r="I195" s="72">
        <v>5</v>
      </c>
      <c r="J195" s="66">
        <f>装修列表!$I195*G195</f>
        <v>55</v>
      </c>
      <c r="K195" s="67">
        <f>装修列表!$G195*(装修列表!$F195+装修列表!$H195+装修列表!$I195)</f>
        <v>77</v>
      </c>
      <c r="L195" s="68" t="s">
        <v>567</v>
      </c>
      <c r="M195" s="62"/>
    </row>
    <row r="196" spans="1:13" s="69" customFormat="1" ht="18" hidden="1" customHeight="1">
      <c r="A196" s="61"/>
      <c r="B196" s="62" t="s">
        <v>39</v>
      </c>
      <c r="C196" s="98" t="s">
        <v>494</v>
      </c>
      <c r="D196" s="62" t="s">
        <v>765</v>
      </c>
      <c r="E196" s="63" t="s">
        <v>395</v>
      </c>
      <c r="F196" s="63"/>
      <c r="G196" s="63">
        <v>1</v>
      </c>
      <c r="H196" s="62">
        <v>2</v>
      </c>
      <c r="I196" s="72">
        <v>5</v>
      </c>
      <c r="J196" s="66">
        <f>装修列表!$I196*G196</f>
        <v>5</v>
      </c>
      <c r="K196" s="67">
        <f>装修列表!$G196*(装修列表!$F196+装修列表!$H196+装修列表!$I196)</f>
        <v>7</v>
      </c>
      <c r="L196" s="68" t="s">
        <v>567</v>
      </c>
      <c r="M196" s="62"/>
    </row>
    <row r="197" spans="1:13" s="69" customFormat="1" ht="18" hidden="1" customHeight="1">
      <c r="A197" s="61"/>
      <c r="B197" s="62" t="s">
        <v>39</v>
      </c>
      <c r="C197" s="98" t="s">
        <v>961</v>
      </c>
      <c r="D197" s="62" t="s">
        <v>765</v>
      </c>
      <c r="E197" s="63" t="s">
        <v>395</v>
      </c>
      <c r="F197" s="63"/>
      <c r="G197" s="63">
        <v>1</v>
      </c>
      <c r="H197" s="62">
        <v>2</v>
      </c>
      <c r="I197" s="72">
        <v>5</v>
      </c>
      <c r="J197" s="66">
        <f>装修列表!$I197*G197</f>
        <v>5</v>
      </c>
      <c r="K197" s="67">
        <f>装修列表!$G197*(装修列表!$F197+装修列表!$H197+装修列表!$I197)</f>
        <v>7</v>
      </c>
      <c r="L197" s="68" t="s">
        <v>567</v>
      </c>
      <c r="M197" s="62"/>
    </row>
    <row r="198" spans="1:13" s="69" customFormat="1" ht="18" hidden="1" customHeight="1">
      <c r="A198" s="61"/>
      <c r="B198" s="62" t="s">
        <v>39</v>
      </c>
      <c r="C198" s="98" t="s">
        <v>962</v>
      </c>
      <c r="D198" s="62" t="s">
        <v>765</v>
      </c>
      <c r="E198" s="63" t="s">
        <v>395</v>
      </c>
      <c r="F198" s="63"/>
      <c r="G198" s="63">
        <v>1</v>
      </c>
      <c r="H198" s="62">
        <v>2</v>
      </c>
      <c r="I198" s="72">
        <v>5</v>
      </c>
      <c r="J198" s="66">
        <f>装修列表!$I198*G198</f>
        <v>5</v>
      </c>
      <c r="K198" s="67">
        <f>装修列表!$G198*(装修列表!$F198+装修列表!$H198+装修列表!$I198)</f>
        <v>7</v>
      </c>
      <c r="L198" s="68" t="s">
        <v>567</v>
      </c>
      <c r="M198" s="62"/>
    </row>
    <row r="199" spans="1:13" s="69" customFormat="1" ht="18" customHeight="1">
      <c r="A199" s="61"/>
      <c r="B199" s="62" t="s">
        <v>48</v>
      </c>
      <c r="C199" s="98" t="s">
        <v>963</v>
      </c>
      <c r="D199" s="62" t="s">
        <v>493</v>
      </c>
      <c r="E199" s="63" t="s">
        <v>502</v>
      </c>
      <c r="F199" s="63">
        <v>87</v>
      </c>
      <c r="G199" s="63">
        <v>5.5</v>
      </c>
      <c r="H199" s="62"/>
      <c r="I199" s="72"/>
      <c r="J199" s="66">
        <f>装修列表!$I199*G199</f>
        <v>0</v>
      </c>
      <c r="K199" s="67">
        <f>装修列表!$G199*(装修列表!$F199+装修列表!$H199+装修列表!$I199)</f>
        <v>478.5</v>
      </c>
      <c r="L199" s="68" t="s">
        <v>83</v>
      </c>
      <c r="M199" s="62"/>
    </row>
    <row r="200" spans="1:13" s="69" customFormat="1" ht="18" customHeight="1">
      <c r="A200" s="61"/>
      <c r="B200" s="62" t="s">
        <v>48</v>
      </c>
      <c r="C200" s="98" t="s">
        <v>447</v>
      </c>
      <c r="D200" s="85" t="s">
        <v>448</v>
      </c>
      <c r="E200" s="64" t="s">
        <v>407</v>
      </c>
      <c r="F200" s="63">
        <v>35</v>
      </c>
      <c r="G200" s="63">
        <v>4.7</v>
      </c>
      <c r="H200" s="62">
        <v>20</v>
      </c>
      <c r="I200" s="72">
        <v>25</v>
      </c>
      <c r="J200" s="66">
        <f>装修列表!$I200*G200</f>
        <v>117.5</v>
      </c>
      <c r="K200" s="67">
        <f>装修列表!$G200*(装修列表!$F200+装修列表!$H200+装修列表!$I200)</f>
        <v>376</v>
      </c>
      <c r="L200" s="68" t="s">
        <v>83</v>
      </c>
      <c r="M200" s="62"/>
    </row>
    <row r="201" spans="1:13" s="69" customFormat="1" ht="18" customHeight="1">
      <c r="A201" s="61"/>
      <c r="B201" s="62" t="s">
        <v>48</v>
      </c>
      <c r="C201" s="98" t="s">
        <v>828</v>
      </c>
      <c r="D201" s="85"/>
      <c r="E201" s="64" t="s">
        <v>215</v>
      </c>
      <c r="F201" s="63">
        <v>260</v>
      </c>
      <c r="G201" s="63">
        <v>1</v>
      </c>
      <c r="H201" s="62">
        <v>50</v>
      </c>
      <c r="I201" s="72">
        <v>30</v>
      </c>
      <c r="J201" s="66">
        <f>装修列表!$I201*G201</f>
        <v>30</v>
      </c>
      <c r="K201" s="67">
        <f>装修列表!$G201*(装修列表!$F201+装修列表!$H201+装修列表!$I201)</f>
        <v>340</v>
      </c>
      <c r="L201" s="68" t="s">
        <v>83</v>
      </c>
      <c r="M201" s="62"/>
    </row>
    <row r="202" spans="1:13" s="69" customFormat="1" ht="18" customHeight="1">
      <c r="A202" s="61"/>
      <c r="B202" s="62" t="s">
        <v>48</v>
      </c>
      <c r="C202" s="98" t="s">
        <v>382</v>
      </c>
      <c r="D202" s="85" t="s">
        <v>418</v>
      </c>
      <c r="E202" s="64" t="s">
        <v>453</v>
      </c>
      <c r="F202" s="63">
        <v>20</v>
      </c>
      <c r="G202" s="63">
        <v>5</v>
      </c>
      <c r="H202" s="62">
        <v>10</v>
      </c>
      <c r="I202" s="72">
        <v>20</v>
      </c>
      <c r="J202" s="66">
        <f>装修列表!$I202*G202</f>
        <v>100</v>
      </c>
      <c r="K202" s="67">
        <f>装修列表!$G202*(装修列表!$F202+装修列表!$H202+装修列表!$I202)</f>
        <v>250</v>
      </c>
      <c r="L202" s="68" t="s">
        <v>83</v>
      </c>
      <c r="M202" s="62"/>
    </row>
    <row r="203" spans="1:13" s="69" customFormat="1" ht="18" customHeight="1">
      <c r="A203" s="61"/>
      <c r="B203" s="62" t="s">
        <v>48</v>
      </c>
      <c r="C203" s="98" t="s">
        <v>964</v>
      </c>
      <c r="D203" s="74" t="s">
        <v>449</v>
      </c>
      <c r="E203" s="64" t="s">
        <v>453</v>
      </c>
      <c r="F203" s="63">
        <v>1</v>
      </c>
      <c r="G203" s="63">
        <v>26.3</v>
      </c>
      <c r="H203" s="62">
        <v>1</v>
      </c>
      <c r="I203" s="72">
        <v>2</v>
      </c>
      <c r="J203" s="66">
        <f>装修列表!$I203*G203</f>
        <v>52.6</v>
      </c>
      <c r="K203" s="67">
        <f>装修列表!$G203*(装修列表!$F203+装修列表!$H203+装修列表!$I203)</f>
        <v>105.2</v>
      </c>
      <c r="L203" s="68" t="s">
        <v>83</v>
      </c>
      <c r="M203" s="62"/>
    </row>
    <row r="204" spans="1:13" s="69" customFormat="1" ht="18" customHeight="1">
      <c r="A204" s="61"/>
      <c r="B204" s="62" t="s">
        <v>48</v>
      </c>
      <c r="C204" s="98" t="s">
        <v>965</v>
      </c>
      <c r="D204" s="74" t="s">
        <v>420</v>
      </c>
      <c r="E204" s="64" t="s">
        <v>453</v>
      </c>
      <c r="F204" s="63">
        <v>5</v>
      </c>
      <c r="G204" s="63">
        <v>20.8</v>
      </c>
      <c r="H204" s="62">
        <v>2</v>
      </c>
      <c r="I204" s="72">
        <v>4</v>
      </c>
      <c r="J204" s="66">
        <f>装修列表!$I204*G204</f>
        <v>83.2</v>
      </c>
      <c r="K204" s="67">
        <f>装修列表!$G204*(装修列表!$F204+装修列表!$H204+装修列表!$I204)</f>
        <v>228.8</v>
      </c>
      <c r="L204" s="68" t="s">
        <v>83</v>
      </c>
      <c r="M204" s="62"/>
    </row>
    <row r="205" spans="1:13" s="69" customFormat="1" ht="18" customHeight="1">
      <c r="A205" s="61"/>
      <c r="B205" s="62" t="s">
        <v>48</v>
      </c>
      <c r="C205" s="98" t="s">
        <v>966</v>
      </c>
      <c r="D205" s="62" t="s">
        <v>789</v>
      </c>
      <c r="E205" s="64" t="s">
        <v>453</v>
      </c>
      <c r="F205" s="63"/>
      <c r="G205" s="63">
        <v>20.8</v>
      </c>
      <c r="H205" s="62">
        <v>2</v>
      </c>
      <c r="I205" s="72">
        <v>4</v>
      </c>
      <c r="J205" s="66">
        <f>装修列表!$I205*G205</f>
        <v>83.2</v>
      </c>
      <c r="K205" s="67">
        <f>装修列表!$G205*(装修列表!$F205+装修列表!$H205+装修列表!$I205)</f>
        <v>124.80000000000001</v>
      </c>
      <c r="L205" s="68" t="s">
        <v>853</v>
      </c>
      <c r="M205" s="62"/>
    </row>
    <row r="206" spans="1:13" s="69" customFormat="1" ht="18" customHeight="1">
      <c r="A206" s="61"/>
      <c r="B206" s="62" t="s">
        <v>48</v>
      </c>
      <c r="C206" s="98" t="s">
        <v>967</v>
      </c>
      <c r="D206" s="74" t="s">
        <v>421</v>
      </c>
      <c r="E206" s="64" t="s">
        <v>453</v>
      </c>
      <c r="F206" s="63">
        <v>5</v>
      </c>
      <c r="G206" s="63">
        <v>5.5</v>
      </c>
      <c r="H206" s="62">
        <v>2</v>
      </c>
      <c r="I206" s="72">
        <v>4</v>
      </c>
      <c r="J206" s="66">
        <f>装修列表!$I206*G206</f>
        <v>22</v>
      </c>
      <c r="K206" s="67">
        <f>装修列表!$G206*(装修列表!$F206+装修列表!$H206+装修列表!$I206)</f>
        <v>60.5</v>
      </c>
      <c r="L206" s="68" t="s">
        <v>83</v>
      </c>
      <c r="M206" s="62"/>
    </row>
    <row r="207" spans="1:13" s="69" customFormat="1" ht="18" customHeight="1">
      <c r="A207" s="61"/>
      <c r="B207" s="62" t="s">
        <v>48</v>
      </c>
      <c r="C207" s="98" t="s">
        <v>968</v>
      </c>
      <c r="D207" s="62" t="s">
        <v>789</v>
      </c>
      <c r="E207" s="64" t="s">
        <v>453</v>
      </c>
      <c r="F207" s="63"/>
      <c r="G207" s="63">
        <v>5.5</v>
      </c>
      <c r="H207" s="62">
        <v>2</v>
      </c>
      <c r="I207" s="72">
        <v>4</v>
      </c>
      <c r="J207" s="66">
        <f>装修列表!$I207*G207</f>
        <v>22</v>
      </c>
      <c r="K207" s="67">
        <f>装修列表!$G207*(装修列表!$F207+装修列表!$H207+装修列表!$I207)</f>
        <v>33</v>
      </c>
      <c r="L207" s="68" t="s">
        <v>853</v>
      </c>
      <c r="M207" s="62"/>
    </row>
    <row r="208" spans="1:13" s="69" customFormat="1" ht="18" customHeight="1">
      <c r="A208" s="61"/>
      <c r="B208" s="62" t="s">
        <v>48</v>
      </c>
      <c r="C208" s="98" t="s">
        <v>969</v>
      </c>
      <c r="D208" s="62" t="s">
        <v>740</v>
      </c>
      <c r="E208" s="64" t="s">
        <v>408</v>
      </c>
      <c r="F208" s="63">
        <v>25</v>
      </c>
      <c r="G208" s="63">
        <v>20.8</v>
      </c>
      <c r="H208" s="62"/>
      <c r="I208" s="72"/>
      <c r="J208" s="66">
        <f>装修列表!$I208*G208</f>
        <v>0</v>
      </c>
      <c r="K208" s="67">
        <f>装修列表!$G208*(装修列表!$F208+装修列表!$H208+装修列表!$I208)</f>
        <v>520</v>
      </c>
      <c r="L208" s="68" t="s">
        <v>83</v>
      </c>
      <c r="M208" s="62"/>
    </row>
    <row r="209" spans="1:13" s="69" customFormat="1" ht="18" customHeight="1">
      <c r="A209" s="61"/>
      <c r="B209" s="62" t="s">
        <v>48</v>
      </c>
      <c r="C209" s="98" t="s">
        <v>970</v>
      </c>
      <c r="D209" s="74"/>
      <c r="E209" s="64" t="s">
        <v>400</v>
      </c>
      <c r="F209" s="63">
        <v>160</v>
      </c>
      <c r="G209" s="63">
        <v>6.8</v>
      </c>
      <c r="H209" s="62"/>
      <c r="I209" s="72"/>
      <c r="J209" s="66">
        <f>装修列表!$I209*G209</f>
        <v>0</v>
      </c>
      <c r="K209" s="67">
        <f>装修列表!$G209*(装修列表!$F209+装修列表!$H209+装修列表!$I209)</f>
        <v>1088</v>
      </c>
      <c r="L209" s="68" t="s">
        <v>83</v>
      </c>
      <c r="M209" s="62"/>
    </row>
    <row r="210" spans="1:13" s="69" customFormat="1" ht="18" customHeight="1">
      <c r="A210" s="61"/>
      <c r="B210" s="62" t="s">
        <v>48</v>
      </c>
      <c r="C210" s="98" t="s">
        <v>971</v>
      </c>
      <c r="D210" s="74"/>
      <c r="E210" s="64" t="s">
        <v>735</v>
      </c>
      <c r="F210" s="63">
        <v>210</v>
      </c>
      <c r="G210" s="63">
        <v>2</v>
      </c>
      <c r="H210" s="62"/>
      <c r="I210" s="72"/>
      <c r="J210" s="66">
        <f>装修列表!$I210*G210</f>
        <v>0</v>
      </c>
      <c r="K210" s="67">
        <f>装修列表!$G210*(装修列表!$F210+装修列表!$H210+装修列表!$I210)</f>
        <v>420</v>
      </c>
      <c r="L210" s="68" t="s">
        <v>83</v>
      </c>
      <c r="M210" s="62"/>
    </row>
    <row r="211" spans="1:13" s="69" customFormat="1" ht="18" customHeight="1">
      <c r="A211" s="61"/>
      <c r="B211" s="62" t="s">
        <v>48</v>
      </c>
      <c r="C211" s="98" t="s">
        <v>972</v>
      </c>
      <c r="D211" s="74" t="s">
        <v>839</v>
      </c>
      <c r="E211" s="64" t="s">
        <v>695</v>
      </c>
      <c r="F211" s="63">
        <v>50</v>
      </c>
      <c r="G211" s="63">
        <v>1</v>
      </c>
      <c r="H211" s="62"/>
      <c r="I211" s="72"/>
      <c r="J211" s="66">
        <f>装修列表!$I211*G211</f>
        <v>0</v>
      </c>
      <c r="K211" s="67">
        <f>装修列表!$G211*(装修列表!$F211+装修列表!$H211+装修列表!$I211)</f>
        <v>50</v>
      </c>
      <c r="L211" s="68" t="s">
        <v>83</v>
      </c>
      <c r="M211" s="62"/>
    </row>
    <row r="212" spans="1:13" s="69" customFormat="1" ht="18" customHeight="1">
      <c r="A212" s="61"/>
      <c r="B212" s="62" t="s">
        <v>48</v>
      </c>
      <c r="C212" s="98" t="s">
        <v>973</v>
      </c>
      <c r="D212" s="74" t="s">
        <v>483</v>
      </c>
      <c r="E212" s="64" t="s">
        <v>482</v>
      </c>
      <c r="F212" s="63">
        <v>3450</v>
      </c>
      <c r="G212" s="63">
        <v>1</v>
      </c>
      <c r="H212" s="62"/>
      <c r="I212" s="72">
        <v>0</v>
      </c>
      <c r="J212" s="66">
        <f>装修列表!$I212*G212</f>
        <v>0</v>
      </c>
      <c r="K212" s="67">
        <f>装修列表!$G212*(装修列表!$F212+装修列表!$H212+装修列表!$I212)</f>
        <v>3450</v>
      </c>
      <c r="L212" s="68" t="s">
        <v>79</v>
      </c>
      <c r="M212" s="62"/>
    </row>
    <row r="213" spans="1:13" s="69" customFormat="1" ht="18" customHeight="1">
      <c r="A213" s="61"/>
      <c r="B213" s="62" t="s">
        <v>48</v>
      </c>
      <c r="C213" s="98" t="s">
        <v>974</v>
      </c>
      <c r="D213" s="85" t="s">
        <v>450</v>
      </c>
      <c r="E213" s="64" t="s">
        <v>400</v>
      </c>
      <c r="F213" s="63">
        <v>15</v>
      </c>
      <c r="G213" s="63">
        <v>1</v>
      </c>
      <c r="H213" s="62">
        <v>5</v>
      </c>
      <c r="I213" s="72">
        <v>30</v>
      </c>
      <c r="J213" s="66">
        <f>装修列表!$I213*G213</f>
        <v>30</v>
      </c>
      <c r="K213" s="67">
        <f>装修列表!$G213*(装修列表!$F213+装修列表!$H213+装修列表!$I213)</f>
        <v>50</v>
      </c>
      <c r="L213" s="68" t="s">
        <v>83</v>
      </c>
      <c r="M213" s="62"/>
    </row>
    <row r="214" spans="1:13" s="69" customFormat="1" ht="18" customHeight="1">
      <c r="A214" s="61"/>
      <c r="B214" s="62" t="s">
        <v>48</v>
      </c>
      <c r="C214" s="98" t="s">
        <v>975</v>
      </c>
      <c r="D214" s="85" t="s">
        <v>451</v>
      </c>
      <c r="E214" s="64" t="s">
        <v>402</v>
      </c>
      <c r="F214" s="63">
        <v>80</v>
      </c>
      <c r="G214" s="63">
        <v>1</v>
      </c>
      <c r="H214" s="62">
        <v>0</v>
      </c>
      <c r="I214" s="72">
        <v>0</v>
      </c>
      <c r="J214" s="66">
        <f>装修列表!$I214*G214</f>
        <v>0</v>
      </c>
      <c r="K214" s="67">
        <f>装修列表!$G214*(装修列表!$F214+装修列表!$H214+装修列表!$I214)</f>
        <v>80</v>
      </c>
      <c r="L214" s="68" t="s">
        <v>83</v>
      </c>
      <c r="M214" s="62"/>
    </row>
    <row r="215" spans="1:13" s="69" customFormat="1" ht="18" customHeight="1">
      <c r="A215" s="61"/>
      <c r="B215" s="62" t="s">
        <v>48</v>
      </c>
      <c r="C215" s="98" t="s">
        <v>49</v>
      </c>
      <c r="D215" s="85" t="s">
        <v>436</v>
      </c>
      <c r="E215" s="64" t="s">
        <v>454</v>
      </c>
      <c r="F215" s="63">
        <v>280</v>
      </c>
      <c r="G215" s="63">
        <v>1.7</v>
      </c>
      <c r="H215" s="62">
        <v>10</v>
      </c>
      <c r="I215" s="72">
        <v>20</v>
      </c>
      <c r="J215" s="66">
        <f>装修列表!$I215*G215</f>
        <v>34</v>
      </c>
      <c r="K215" s="67">
        <f>装修列表!$G215*(装修列表!$F215+装修列表!$H215+装修列表!$I215)</f>
        <v>527</v>
      </c>
      <c r="L215" s="68" t="s">
        <v>83</v>
      </c>
      <c r="M215" s="62"/>
    </row>
    <row r="216" spans="1:13" s="69" customFormat="1" ht="18" customHeight="1">
      <c r="A216" s="61"/>
      <c r="B216" s="62" t="s">
        <v>48</v>
      </c>
      <c r="C216" s="98" t="s">
        <v>43</v>
      </c>
      <c r="D216" s="85" t="s">
        <v>452</v>
      </c>
      <c r="E216" s="64" t="s">
        <v>407</v>
      </c>
      <c r="F216" s="63">
        <v>110</v>
      </c>
      <c r="G216" s="63">
        <v>1.2</v>
      </c>
      <c r="H216" s="62">
        <v>10</v>
      </c>
      <c r="I216" s="72">
        <v>20</v>
      </c>
      <c r="J216" s="66">
        <f>装修列表!$I216*G216</f>
        <v>24</v>
      </c>
      <c r="K216" s="67">
        <f>装修列表!$G216*(装修列表!$F216+装修列表!$H216+装修列表!$I216)</f>
        <v>168</v>
      </c>
      <c r="L216" s="68" t="s">
        <v>83</v>
      </c>
      <c r="M216" s="62"/>
    </row>
    <row r="217" spans="1:13" s="69" customFormat="1" ht="18" customHeight="1">
      <c r="A217" s="61"/>
      <c r="B217" s="62" t="s">
        <v>48</v>
      </c>
      <c r="C217" s="98" t="s">
        <v>488</v>
      </c>
      <c r="D217" s="62"/>
      <c r="E217" s="63" t="s">
        <v>385</v>
      </c>
      <c r="F217" s="63">
        <v>55</v>
      </c>
      <c r="G217" s="81">
        <v>8.3000000000000007</v>
      </c>
      <c r="H217" s="62">
        <v>20</v>
      </c>
      <c r="I217" s="72">
        <v>40</v>
      </c>
      <c r="J217" s="66">
        <f>装修列表!$I217*G217</f>
        <v>332</v>
      </c>
      <c r="K217" s="67">
        <f>装修列表!$G217*(装修列表!$F217+装修列表!$H217+装修列表!$I217)</f>
        <v>954.50000000000011</v>
      </c>
      <c r="L217" s="68" t="s">
        <v>83</v>
      </c>
      <c r="M217" s="62"/>
    </row>
    <row r="218" spans="1:13" s="69" customFormat="1" ht="18" customHeight="1">
      <c r="A218" s="61"/>
      <c r="B218" s="62" t="s">
        <v>48</v>
      </c>
      <c r="C218" s="98" t="s">
        <v>50</v>
      </c>
      <c r="D218" s="62" t="s">
        <v>455</v>
      </c>
      <c r="E218" s="63" t="s">
        <v>385</v>
      </c>
      <c r="F218" s="63">
        <v>380</v>
      </c>
      <c r="G218" s="81">
        <v>4</v>
      </c>
      <c r="H218" s="62">
        <v>75</v>
      </c>
      <c r="I218" s="72">
        <v>50</v>
      </c>
      <c r="J218" s="66">
        <f>装修列表!$I218*G218</f>
        <v>200</v>
      </c>
      <c r="K218" s="67">
        <f>装修列表!$G218*(装修列表!$F218+装修列表!$H218+装修列表!$I218)</f>
        <v>2020</v>
      </c>
      <c r="L218" s="68" t="s">
        <v>83</v>
      </c>
      <c r="M218" s="62"/>
    </row>
    <row r="219" spans="1:13" s="69" customFormat="1" ht="18" customHeight="1">
      <c r="A219" s="61"/>
      <c r="B219" s="62" t="s">
        <v>48</v>
      </c>
      <c r="C219" s="98" t="s">
        <v>496</v>
      </c>
      <c r="D219" s="62"/>
      <c r="E219" s="63" t="s">
        <v>501</v>
      </c>
      <c r="F219" s="63">
        <v>600</v>
      </c>
      <c r="G219" s="63">
        <v>1</v>
      </c>
      <c r="H219" s="62"/>
      <c r="I219" s="72"/>
      <c r="J219" s="66">
        <f>装修列表!$I219*G219</f>
        <v>0</v>
      </c>
      <c r="K219" s="67">
        <f>装修列表!$G219*(装修列表!$F219+装修列表!$H219+装修列表!$I219)</f>
        <v>600</v>
      </c>
      <c r="L219" s="68" t="s">
        <v>83</v>
      </c>
      <c r="M219" s="62"/>
    </row>
    <row r="220" spans="1:13" s="69" customFormat="1" ht="18" customHeight="1">
      <c r="A220" s="61"/>
      <c r="B220" s="62" t="s">
        <v>48</v>
      </c>
      <c r="C220" s="98" t="s">
        <v>976</v>
      </c>
      <c r="D220" s="62" t="s">
        <v>457</v>
      </c>
      <c r="E220" s="64" t="s">
        <v>400</v>
      </c>
      <c r="F220" s="63">
        <v>16</v>
      </c>
      <c r="G220" s="63">
        <v>8.3000000000000007</v>
      </c>
      <c r="H220" s="62">
        <v>0</v>
      </c>
      <c r="I220" s="72">
        <v>2</v>
      </c>
      <c r="J220" s="66">
        <f>装修列表!$I220*G220</f>
        <v>16.600000000000001</v>
      </c>
      <c r="K220" s="67">
        <f>装修列表!$G220*(装修列表!$F220+装修列表!$H220+装修列表!$I220)</f>
        <v>149.4</v>
      </c>
      <c r="L220" s="68" t="s">
        <v>83</v>
      </c>
      <c r="M220" s="62"/>
    </row>
    <row r="221" spans="1:13" s="69" customFormat="1" ht="18" customHeight="1">
      <c r="A221" s="61"/>
      <c r="B221" s="62" t="s">
        <v>48</v>
      </c>
      <c r="C221" s="98" t="s">
        <v>484</v>
      </c>
      <c r="D221" s="62" t="s">
        <v>842</v>
      </c>
      <c r="E221" s="64" t="s">
        <v>696</v>
      </c>
      <c r="F221" s="63">
        <v>199</v>
      </c>
      <c r="G221" s="63">
        <v>1</v>
      </c>
      <c r="H221" s="62"/>
      <c r="I221" s="72"/>
      <c r="J221" s="66">
        <f>装修列表!$I221*G221</f>
        <v>0</v>
      </c>
      <c r="K221" s="67">
        <f>装修列表!$G221*(装修列表!$F221+装修列表!$H221+装修列表!$I221)</f>
        <v>199</v>
      </c>
      <c r="L221" s="68" t="s">
        <v>79</v>
      </c>
      <c r="M221" s="62"/>
    </row>
    <row r="222" spans="1:13" s="69" customFormat="1" ht="18" customHeight="1">
      <c r="A222" s="61"/>
      <c r="B222" s="62" t="s">
        <v>48</v>
      </c>
      <c r="C222" s="98" t="s">
        <v>790</v>
      </c>
      <c r="D222" s="62"/>
      <c r="E222" s="64" t="s">
        <v>691</v>
      </c>
      <c r="F222" s="63">
        <v>1000</v>
      </c>
      <c r="G222" s="63">
        <v>1</v>
      </c>
      <c r="H222" s="62"/>
      <c r="I222" s="72"/>
      <c r="J222" s="66"/>
      <c r="K222" s="67">
        <f>装修列表!$G222*(装修列表!$F222+装修列表!$H222+装修列表!$I222)</f>
        <v>1000</v>
      </c>
      <c r="L222" s="68" t="s">
        <v>79</v>
      </c>
      <c r="M222" s="62"/>
    </row>
    <row r="223" spans="1:13" s="69" customFormat="1" ht="18" customHeight="1">
      <c r="A223" s="61"/>
      <c r="B223" s="62" t="s">
        <v>48</v>
      </c>
      <c r="C223" s="98" t="s">
        <v>844</v>
      </c>
      <c r="D223" s="62"/>
      <c r="E223" s="63" t="s">
        <v>456</v>
      </c>
      <c r="F223" s="63">
        <v>11.7</v>
      </c>
      <c r="G223" s="63">
        <v>1</v>
      </c>
      <c r="H223" s="62"/>
      <c r="I223" s="72"/>
      <c r="J223" s="66"/>
      <c r="K223" s="67">
        <f>装修列表!$G223*(装修列表!$F223+装修列表!$H223+装修列表!$I223)</f>
        <v>11.7</v>
      </c>
      <c r="L223" s="68" t="s">
        <v>79</v>
      </c>
      <c r="M223" s="62"/>
    </row>
    <row r="224" spans="1:13" s="69" customFormat="1" ht="18" customHeight="1">
      <c r="A224" s="61"/>
      <c r="B224" s="62" t="s">
        <v>48</v>
      </c>
      <c r="C224" s="98" t="s">
        <v>845</v>
      </c>
      <c r="D224" s="62"/>
      <c r="E224" s="63" t="s">
        <v>456</v>
      </c>
      <c r="F224" s="63">
        <v>21.7</v>
      </c>
      <c r="G224" s="63">
        <v>1</v>
      </c>
      <c r="H224" s="62"/>
      <c r="I224" s="72"/>
      <c r="J224" s="66"/>
      <c r="K224" s="67">
        <f>装修列表!$G224*(装修列表!$F224+装修列表!$H224+装修列表!$I224)</f>
        <v>21.7</v>
      </c>
      <c r="L224" s="68" t="s">
        <v>79</v>
      </c>
      <c r="M224" s="62"/>
    </row>
    <row r="225" spans="1:13" s="69" customFormat="1" ht="18" customHeight="1">
      <c r="A225" s="61"/>
      <c r="B225" s="62" t="s">
        <v>48</v>
      </c>
      <c r="C225" s="98" t="s">
        <v>760</v>
      </c>
      <c r="D225" s="62"/>
      <c r="E225" s="63" t="s">
        <v>456</v>
      </c>
      <c r="F225" s="63">
        <v>52.6</v>
      </c>
      <c r="G225" s="63">
        <v>1</v>
      </c>
      <c r="H225" s="62"/>
      <c r="I225" s="72"/>
      <c r="J225" s="66"/>
      <c r="K225" s="67">
        <f>装修列表!$G225*(装修列表!$F225+装修列表!$H225+装修列表!$I225)</f>
        <v>52.6</v>
      </c>
      <c r="L225" s="68" t="s">
        <v>79</v>
      </c>
      <c r="M225" s="62"/>
    </row>
    <row r="226" spans="1:13" s="69" customFormat="1" ht="18" customHeight="1">
      <c r="A226" s="61"/>
      <c r="B226" s="62" t="s">
        <v>48</v>
      </c>
      <c r="C226" s="98" t="s">
        <v>761</v>
      </c>
      <c r="D226" s="62"/>
      <c r="E226" s="63" t="s">
        <v>456</v>
      </c>
      <c r="F226" s="63">
        <v>16.7</v>
      </c>
      <c r="G226" s="63">
        <v>2</v>
      </c>
      <c r="H226" s="62"/>
      <c r="I226" s="72"/>
      <c r="J226" s="66"/>
      <c r="K226" s="67">
        <f>装修列表!$G226*(装修列表!$F226+装修列表!$H226+装修列表!$I226)</f>
        <v>33.4</v>
      </c>
      <c r="L226" s="68" t="s">
        <v>79</v>
      </c>
      <c r="M226" s="62"/>
    </row>
    <row r="227" spans="1:13" s="69" customFormat="1" ht="18" customHeight="1">
      <c r="A227" s="61"/>
      <c r="B227" s="62" t="s">
        <v>48</v>
      </c>
      <c r="C227" s="98" t="s">
        <v>977</v>
      </c>
      <c r="D227" s="62" t="s">
        <v>765</v>
      </c>
      <c r="E227" s="63" t="s">
        <v>456</v>
      </c>
      <c r="F227" s="63">
        <v>0</v>
      </c>
      <c r="G227" s="63">
        <v>2</v>
      </c>
      <c r="H227" s="62">
        <v>2</v>
      </c>
      <c r="I227" s="72">
        <v>5</v>
      </c>
      <c r="J227" s="66">
        <f>装修列表!$I227*G227</f>
        <v>10</v>
      </c>
      <c r="K227" s="67">
        <f>装修列表!$G227*(装修列表!$F227+装修列表!$H227+装修列表!$I227)</f>
        <v>14</v>
      </c>
      <c r="L227" s="68" t="s">
        <v>567</v>
      </c>
      <c r="M227" s="62"/>
    </row>
    <row r="228" spans="1:13" s="69" customFormat="1" ht="18" customHeight="1">
      <c r="A228" s="61"/>
      <c r="B228" s="62" t="s">
        <v>48</v>
      </c>
      <c r="C228" s="98" t="s">
        <v>978</v>
      </c>
      <c r="D228" s="62" t="s">
        <v>765</v>
      </c>
      <c r="E228" s="63" t="s">
        <v>395</v>
      </c>
      <c r="F228" s="63">
        <v>0</v>
      </c>
      <c r="G228" s="63">
        <v>3</v>
      </c>
      <c r="H228" s="62">
        <v>2</v>
      </c>
      <c r="I228" s="72">
        <v>5</v>
      </c>
      <c r="J228" s="66">
        <f>装修列表!$I228*G228</f>
        <v>15</v>
      </c>
      <c r="K228" s="67">
        <f>装修列表!$G228*(装修列表!$F228+装修列表!$H228+装修列表!$I228)</f>
        <v>21</v>
      </c>
      <c r="L228" s="68" t="s">
        <v>567</v>
      </c>
      <c r="M228" s="62"/>
    </row>
    <row r="229" spans="1:13" s="69" customFormat="1" ht="18" hidden="1" customHeight="1">
      <c r="A229" s="61"/>
      <c r="B229" s="62" t="s">
        <v>51</v>
      </c>
      <c r="C229" s="99" t="s">
        <v>520</v>
      </c>
      <c r="D229" s="62"/>
      <c r="E229" s="63" t="s">
        <v>435</v>
      </c>
      <c r="F229" s="63">
        <v>75</v>
      </c>
      <c r="G229" s="63">
        <v>17</v>
      </c>
      <c r="H229" s="62">
        <v>25</v>
      </c>
      <c r="I229" s="72">
        <v>25</v>
      </c>
      <c r="J229" s="66">
        <f>装修列表!$I229*G229</f>
        <v>425</v>
      </c>
      <c r="K229" s="67">
        <f>装修列表!$G229*(装修列表!$F229+装修列表!$H229+装修列表!$I229)</f>
        <v>2125</v>
      </c>
      <c r="L229" s="68" t="s">
        <v>567</v>
      </c>
      <c r="M229" s="62" t="s">
        <v>442</v>
      </c>
    </row>
    <row r="230" spans="1:13" s="69" customFormat="1" ht="18" hidden="1" customHeight="1">
      <c r="A230" s="61"/>
      <c r="B230" s="62" t="s">
        <v>51</v>
      </c>
      <c r="C230" s="99" t="s">
        <v>521</v>
      </c>
      <c r="D230" s="62"/>
      <c r="E230" s="63" t="s">
        <v>435</v>
      </c>
      <c r="F230" s="63">
        <v>80</v>
      </c>
      <c r="G230" s="63">
        <v>5.9</v>
      </c>
      <c r="H230" s="62">
        <v>25</v>
      </c>
      <c r="I230" s="72">
        <v>25</v>
      </c>
      <c r="J230" s="66">
        <f>装修列表!$I230*G230</f>
        <v>147.5</v>
      </c>
      <c r="K230" s="67">
        <f>装修列表!$G230*(装修列表!$F230+装修列表!$H230+装修列表!$I230)</f>
        <v>767</v>
      </c>
      <c r="L230" s="68" t="s">
        <v>567</v>
      </c>
      <c r="M230" s="62" t="s">
        <v>442</v>
      </c>
    </row>
    <row r="231" spans="1:13" s="69" customFormat="1" ht="18" hidden="1" customHeight="1">
      <c r="A231" s="61"/>
      <c r="B231" s="62" t="s">
        <v>51</v>
      </c>
      <c r="C231" s="99" t="s">
        <v>52</v>
      </c>
      <c r="D231" s="62" t="s">
        <v>388</v>
      </c>
      <c r="E231" s="63" t="s">
        <v>407</v>
      </c>
      <c r="F231" s="63">
        <v>110</v>
      </c>
      <c r="G231" s="63">
        <v>2.2999999999999998</v>
      </c>
      <c r="H231" s="62">
        <v>10</v>
      </c>
      <c r="I231" s="72">
        <v>20</v>
      </c>
      <c r="J231" s="66">
        <f>装修列表!$I231*G231</f>
        <v>46</v>
      </c>
      <c r="K231" s="67">
        <f>装修列表!$G231*(装修列表!$F231+装修列表!$H231+装修列表!$I231)</f>
        <v>322</v>
      </c>
      <c r="L231" s="68" t="s">
        <v>83</v>
      </c>
      <c r="M231" s="62" t="s">
        <v>443</v>
      </c>
    </row>
    <row r="232" spans="1:13" s="69" customFormat="1" ht="18" hidden="1" customHeight="1">
      <c r="A232" s="61"/>
      <c r="B232" s="62" t="s">
        <v>51</v>
      </c>
      <c r="C232" s="99" t="s">
        <v>40</v>
      </c>
      <c r="D232" s="62" t="s">
        <v>419</v>
      </c>
      <c r="E232" s="63" t="s">
        <v>385</v>
      </c>
      <c r="F232" s="63">
        <v>2</v>
      </c>
      <c r="G232" s="63">
        <v>3.5</v>
      </c>
      <c r="H232" s="62">
        <v>1</v>
      </c>
      <c r="I232" s="72">
        <v>4</v>
      </c>
      <c r="J232" s="66">
        <f>装修列表!$I232*G232</f>
        <v>14</v>
      </c>
      <c r="K232" s="67">
        <f>装修列表!$G232*(装修列表!$F232+装修列表!$H232+装修列表!$I232)</f>
        <v>24.5</v>
      </c>
      <c r="L232" s="68" t="s">
        <v>83</v>
      </c>
      <c r="M232" s="62" t="s">
        <v>444</v>
      </c>
    </row>
    <row r="233" spans="1:13" s="69" customFormat="1" ht="18" hidden="1" customHeight="1">
      <c r="A233" s="61"/>
      <c r="B233" s="62" t="s">
        <v>51</v>
      </c>
      <c r="C233" s="99" t="s">
        <v>32</v>
      </c>
      <c r="D233" s="62" t="s">
        <v>420</v>
      </c>
      <c r="E233" s="63" t="s">
        <v>385</v>
      </c>
      <c r="F233" s="63">
        <v>5</v>
      </c>
      <c r="G233" s="63">
        <v>3.5</v>
      </c>
      <c r="H233" s="62">
        <v>3</v>
      </c>
      <c r="I233" s="72">
        <v>4</v>
      </c>
      <c r="J233" s="66">
        <f>装修列表!$I233*G233</f>
        <v>14</v>
      </c>
      <c r="K233" s="67">
        <f>装修列表!$G233*(装修列表!$F233+装修列表!$H233+装修列表!$I233)</f>
        <v>42</v>
      </c>
      <c r="L233" s="68" t="s">
        <v>83</v>
      </c>
      <c r="M233" s="62" t="s">
        <v>445</v>
      </c>
    </row>
    <row r="234" spans="1:13" s="69" customFormat="1" ht="18" hidden="1" customHeight="1">
      <c r="A234" s="61"/>
      <c r="B234" s="62" t="s">
        <v>51</v>
      </c>
      <c r="C234" s="99" t="s">
        <v>33</v>
      </c>
      <c r="D234" s="62" t="s">
        <v>789</v>
      </c>
      <c r="E234" s="63" t="s">
        <v>385</v>
      </c>
      <c r="F234" s="63">
        <v>0</v>
      </c>
      <c r="G234" s="63">
        <v>3.5</v>
      </c>
      <c r="H234" s="62">
        <v>2</v>
      </c>
      <c r="I234" s="72">
        <v>4</v>
      </c>
      <c r="J234" s="66">
        <f>装修列表!$I234*G234</f>
        <v>14</v>
      </c>
      <c r="K234" s="67">
        <f>装修列表!$G234*(装修列表!$F234+装修列表!$H234+装修列表!$I234)</f>
        <v>21</v>
      </c>
      <c r="L234" s="68" t="s">
        <v>83</v>
      </c>
      <c r="M234" s="62" t="s">
        <v>446</v>
      </c>
    </row>
    <row r="235" spans="1:13" s="69" customFormat="1" ht="18" hidden="1" customHeight="1">
      <c r="A235" s="61"/>
      <c r="B235" s="62" t="s">
        <v>51</v>
      </c>
      <c r="C235" s="99" t="s">
        <v>41</v>
      </c>
      <c r="D235" s="62" t="s">
        <v>393</v>
      </c>
      <c r="E235" s="63" t="s">
        <v>399</v>
      </c>
      <c r="F235" s="63">
        <v>15</v>
      </c>
      <c r="G235" s="63">
        <v>3</v>
      </c>
      <c r="H235" s="62">
        <v>5</v>
      </c>
      <c r="I235" s="72">
        <v>30</v>
      </c>
      <c r="J235" s="66">
        <f>装修列表!$I235*G235</f>
        <v>90</v>
      </c>
      <c r="K235" s="67">
        <f>装修列表!$G235*(装修列表!$F235+装修列表!$H235+装修列表!$I235)</f>
        <v>150</v>
      </c>
      <c r="L235" s="68" t="s">
        <v>83</v>
      </c>
      <c r="M235" s="62" t="s">
        <v>440</v>
      </c>
    </row>
    <row r="236" spans="1:13" s="69" customFormat="1" ht="18" hidden="1" customHeight="1">
      <c r="A236" s="61"/>
      <c r="B236" s="62" t="s">
        <v>51</v>
      </c>
      <c r="C236" s="99" t="s">
        <v>489</v>
      </c>
      <c r="D236" s="62" t="s">
        <v>401</v>
      </c>
      <c r="E236" s="63" t="s">
        <v>385</v>
      </c>
      <c r="F236" s="63">
        <v>280</v>
      </c>
      <c r="G236" s="63">
        <v>4.5</v>
      </c>
      <c r="H236" s="62">
        <v>10</v>
      </c>
      <c r="I236" s="72">
        <v>20</v>
      </c>
      <c r="J236" s="66">
        <f>装修列表!$I236*G236</f>
        <v>90</v>
      </c>
      <c r="K236" s="67">
        <f>装修列表!$G236*(装修列表!$F236+装修列表!$H236+装修列表!$I236)</f>
        <v>1395</v>
      </c>
      <c r="L236" s="68" t="s">
        <v>83</v>
      </c>
      <c r="M236" s="62" t="s">
        <v>441</v>
      </c>
    </row>
    <row r="237" spans="1:13" s="69" customFormat="1" ht="18" hidden="1" customHeight="1">
      <c r="A237" s="61"/>
      <c r="B237" s="62" t="s">
        <v>51</v>
      </c>
      <c r="C237" s="99" t="s">
        <v>42</v>
      </c>
      <c r="D237" s="62" t="s">
        <v>437</v>
      </c>
      <c r="E237" s="63" t="s">
        <v>215</v>
      </c>
      <c r="F237" s="63">
        <v>280</v>
      </c>
      <c r="G237" s="63">
        <v>4</v>
      </c>
      <c r="H237" s="62">
        <v>160</v>
      </c>
      <c r="I237" s="72">
        <v>20</v>
      </c>
      <c r="J237" s="66">
        <f>装修列表!$I237*G237</f>
        <v>80</v>
      </c>
      <c r="K237" s="67">
        <f>装修列表!$G237*(装修列表!$F237+装修列表!$H237+装修列表!$I237)</f>
        <v>1840</v>
      </c>
      <c r="L237" s="68" t="s">
        <v>83</v>
      </c>
      <c r="M237" s="62" t="s">
        <v>441</v>
      </c>
    </row>
    <row r="238" spans="1:13" s="69" customFormat="1" ht="18" hidden="1" customHeight="1">
      <c r="A238" s="61"/>
      <c r="B238" s="62" t="s">
        <v>51</v>
      </c>
      <c r="C238" s="99" t="s">
        <v>53</v>
      </c>
      <c r="D238" s="62" t="s">
        <v>438</v>
      </c>
      <c r="E238" s="63" t="s">
        <v>380</v>
      </c>
      <c r="F238" s="63">
        <v>70</v>
      </c>
      <c r="G238" s="63">
        <v>6.8</v>
      </c>
      <c r="H238" s="62">
        <v>0</v>
      </c>
      <c r="I238" s="72">
        <v>0</v>
      </c>
      <c r="J238" s="66">
        <f>装修列表!$I238*G238</f>
        <v>0</v>
      </c>
      <c r="K238" s="67">
        <f>装修列表!$G238*(装修列表!$F238+装修列表!$H238+装修列表!$I238)</f>
        <v>476</v>
      </c>
      <c r="L238" s="68" t="s">
        <v>83</v>
      </c>
      <c r="M238" s="62" t="s">
        <v>216</v>
      </c>
    </row>
    <row r="239" spans="1:13" s="69" customFormat="1" ht="18" hidden="1" customHeight="1">
      <c r="A239" s="61"/>
      <c r="B239" s="62" t="s">
        <v>51</v>
      </c>
      <c r="C239" s="99" t="s">
        <v>492</v>
      </c>
      <c r="D239" s="62"/>
      <c r="E239" s="63"/>
      <c r="F239" s="63">
        <v>170</v>
      </c>
      <c r="G239" s="63">
        <v>2.7</v>
      </c>
      <c r="H239" s="62"/>
      <c r="I239" s="72"/>
      <c r="J239" s="66">
        <f>装修列表!$I239*G239</f>
        <v>0</v>
      </c>
      <c r="K239" s="67">
        <f>装修列表!$G239*(装修列表!$F239+装修列表!$H239+装修列表!$I239)</f>
        <v>459.00000000000006</v>
      </c>
      <c r="L239" s="68" t="s">
        <v>83</v>
      </c>
      <c r="M239" s="62"/>
    </row>
    <row r="240" spans="1:13" s="69" customFormat="1" ht="18" hidden="1" customHeight="1">
      <c r="A240" s="61"/>
      <c r="B240" s="62" t="s">
        <v>51</v>
      </c>
      <c r="C240" s="99" t="s">
        <v>790</v>
      </c>
      <c r="D240" s="62"/>
      <c r="E240" s="63" t="s">
        <v>691</v>
      </c>
      <c r="F240" s="63">
        <v>1000</v>
      </c>
      <c r="G240" s="63">
        <v>1</v>
      </c>
      <c r="H240" s="62"/>
      <c r="I240" s="72"/>
      <c r="J240" s="66">
        <f>装修列表!$I240*G240</f>
        <v>0</v>
      </c>
      <c r="K240" s="67">
        <f>装修列表!$G240*(装修列表!$F240+装修列表!$H240+装修列表!$I240)</f>
        <v>1000</v>
      </c>
      <c r="L240" s="68" t="s">
        <v>776</v>
      </c>
      <c r="M240" s="62"/>
    </row>
    <row r="241" spans="1:13" s="69" customFormat="1" ht="18" hidden="1" customHeight="1">
      <c r="A241" s="61"/>
      <c r="B241" s="62" t="s">
        <v>51</v>
      </c>
      <c r="C241" s="99" t="s">
        <v>54</v>
      </c>
      <c r="D241" s="62" t="s">
        <v>415</v>
      </c>
      <c r="E241" s="63" t="s">
        <v>122</v>
      </c>
      <c r="F241" s="63">
        <v>60</v>
      </c>
      <c r="G241" s="63">
        <v>1</v>
      </c>
      <c r="H241" s="62">
        <v>5</v>
      </c>
      <c r="I241" s="72">
        <v>5</v>
      </c>
      <c r="J241" s="66">
        <f>装修列表!$I241*G241</f>
        <v>5</v>
      </c>
      <c r="K241" s="67">
        <f>装修列表!$G241*(装修列表!$F241+装修列表!$H241+装修列表!$I241)</f>
        <v>70</v>
      </c>
      <c r="L241" s="68" t="s">
        <v>83</v>
      </c>
      <c r="M241" s="62"/>
    </row>
    <row r="242" spans="1:13" s="69" customFormat="1" ht="18" hidden="1" customHeight="1">
      <c r="A242" s="61"/>
      <c r="B242" s="62" t="s">
        <v>51</v>
      </c>
      <c r="C242" s="98" t="s">
        <v>517</v>
      </c>
      <c r="D242" s="62" t="s">
        <v>412</v>
      </c>
      <c r="E242" s="63" t="s">
        <v>735</v>
      </c>
      <c r="F242" s="63">
        <v>30</v>
      </c>
      <c r="G242" s="63">
        <v>5.9</v>
      </c>
      <c r="H242" s="62"/>
      <c r="I242" s="72"/>
      <c r="J242" s="66">
        <f>装修列表!$I242*G242</f>
        <v>0</v>
      </c>
      <c r="K242" s="67">
        <f>装修列表!$G242*(装修列表!$F242+装修列表!$H242+装修列表!$I242)</f>
        <v>177</v>
      </c>
      <c r="L242" s="68" t="s">
        <v>83</v>
      </c>
      <c r="M242" s="62" t="s">
        <v>518</v>
      </c>
    </row>
    <row r="243" spans="1:13" s="69" customFormat="1" ht="18" hidden="1" customHeight="1">
      <c r="A243" s="61"/>
      <c r="B243" s="62" t="s">
        <v>51</v>
      </c>
      <c r="C243" s="98" t="s">
        <v>510</v>
      </c>
      <c r="D243" s="62" t="s">
        <v>846</v>
      </c>
      <c r="E243" s="63" t="s">
        <v>511</v>
      </c>
      <c r="F243" s="63">
        <f>5521-260</f>
        <v>5261</v>
      </c>
      <c r="G243" s="63">
        <v>1</v>
      </c>
      <c r="H243" s="62"/>
      <c r="I243" s="72"/>
      <c r="J243" s="66">
        <f>装修列表!$I243*G243</f>
        <v>0</v>
      </c>
      <c r="K243" s="67">
        <f>装修列表!$G243*(装修列表!$F243+装修列表!$H243+装修列表!$I243)</f>
        <v>5261</v>
      </c>
      <c r="L243" s="68" t="s">
        <v>79</v>
      </c>
      <c r="M243" s="86" t="s">
        <v>522</v>
      </c>
    </row>
    <row r="244" spans="1:13" s="69" customFormat="1" ht="18" hidden="1" customHeight="1">
      <c r="A244" s="61"/>
      <c r="B244" s="62" t="s">
        <v>51</v>
      </c>
      <c r="C244" s="99" t="s">
        <v>498</v>
      </c>
      <c r="D244" s="62" t="s">
        <v>847</v>
      </c>
      <c r="E244" s="63" t="s">
        <v>122</v>
      </c>
      <c r="F244" s="63">
        <v>1380</v>
      </c>
      <c r="G244" s="63">
        <v>1</v>
      </c>
      <c r="H244" s="62"/>
      <c r="I244" s="72"/>
      <c r="J244" s="66">
        <f>装修列表!$I244*G244</f>
        <v>0</v>
      </c>
      <c r="K244" s="67">
        <f>装修列表!$G244*(装修列表!$F244+装修列表!$H244+装修列表!$I244)</f>
        <v>1380</v>
      </c>
      <c r="L244" s="68" t="s">
        <v>79</v>
      </c>
      <c r="M244" s="62" t="s">
        <v>531</v>
      </c>
    </row>
    <row r="245" spans="1:13" s="69" customFormat="1" ht="18" hidden="1" customHeight="1">
      <c r="A245" s="61"/>
      <c r="B245" s="62" t="s">
        <v>51</v>
      </c>
      <c r="C245" s="98" t="s">
        <v>979</v>
      </c>
      <c r="D245" s="62"/>
      <c r="E245" s="63" t="s">
        <v>396</v>
      </c>
      <c r="F245" s="113">
        <v>600</v>
      </c>
      <c r="G245" s="63">
        <v>1</v>
      </c>
      <c r="H245" s="75">
        <v>10</v>
      </c>
      <c r="I245" s="72"/>
      <c r="J245" s="66">
        <f>装修列表!$I245*G245</f>
        <v>0</v>
      </c>
      <c r="K245" s="67">
        <f>装修列表!$G245*(装修列表!$F245+装修列表!$H245+装修列表!$I245)</f>
        <v>610</v>
      </c>
      <c r="L245" s="68" t="s">
        <v>79</v>
      </c>
      <c r="M245" s="62" t="s">
        <v>470</v>
      </c>
    </row>
    <row r="246" spans="1:13" s="69" customFormat="1" ht="18" hidden="1" customHeight="1">
      <c r="A246" s="61"/>
      <c r="B246" s="62" t="s">
        <v>51</v>
      </c>
      <c r="C246" s="98" t="s">
        <v>980</v>
      </c>
      <c r="D246" s="62"/>
      <c r="E246" s="63" t="s">
        <v>396</v>
      </c>
      <c r="F246" s="63">
        <v>308</v>
      </c>
      <c r="G246" s="63">
        <v>1</v>
      </c>
      <c r="H246" s="62"/>
      <c r="I246" s="72"/>
      <c r="J246" s="66">
        <f>装修列表!$I246*G246</f>
        <v>0</v>
      </c>
      <c r="K246" s="67">
        <f>装修列表!$G246*(装修列表!$F246+装修列表!$H246+装修列表!$I246)</f>
        <v>308</v>
      </c>
      <c r="L246" s="68" t="s">
        <v>79</v>
      </c>
      <c r="M246" s="62"/>
    </row>
    <row r="247" spans="1:13" s="69" customFormat="1" ht="18" hidden="1" customHeight="1">
      <c r="A247" s="61"/>
      <c r="B247" s="62" t="s">
        <v>51</v>
      </c>
      <c r="C247" s="62" t="s">
        <v>981</v>
      </c>
      <c r="D247" s="62"/>
      <c r="E247" s="63" t="s">
        <v>396</v>
      </c>
      <c r="F247" s="63">
        <v>200</v>
      </c>
      <c r="G247" s="63">
        <v>1</v>
      </c>
      <c r="H247" s="62"/>
      <c r="I247" s="72"/>
      <c r="J247" s="66">
        <f>装修列表!$I247*G247</f>
        <v>0</v>
      </c>
      <c r="K247" s="67">
        <f>装修列表!$G247*(装修列表!$F247+装修列表!$H247+装修列表!$I247)</f>
        <v>200</v>
      </c>
      <c r="L247" s="68" t="s">
        <v>79</v>
      </c>
      <c r="M247" s="62"/>
    </row>
    <row r="248" spans="1:13" s="69" customFormat="1" ht="18" hidden="1" customHeight="1">
      <c r="A248" s="61"/>
      <c r="B248" s="62" t="s">
        <v>51</v>
      </c>
      <c r="C248" s="98" t="s">
        <v>484</v>
      </c>
      <c r="D248" s="62" t="s">
        <v>848</v>
      </c>
      <c r="E248" s="63" t="s">
        <v>696</v>
      </c>
      <c r="F248" s="63">
        <v>300</v>
      </c>
      <c r="G248" s="63">
        <v>3</v>
      </c>
      <c r="H248" s="62"/>
      <c r="I248" s="72"/>
      <c r="J248" s="66">
        <f>装修列表!$I248*G248</f>
        <v>0</v>
      </c>
      <c r="K248" s="67">
        <f>装修列表!$G248*(装修列表!$F248+装修列表!$H248+装修列表!$I248)</f>
        <v>900</v>
      </c>
      <c r="L248" s="68" t="s">
        <v>79</v>
      </c>
      <c r="M248" s="62"/>
    </row>
    <row r="249" spans="1:13" s="69" customFormat="1" ht="18" hidden="1" customHeight="1">
      <c r="A249" s="61"/>
      <c r="B249" s="62" t="s">
        <v>51</v>
      </c>
      <c r="C249" s="98" t="s">
        <v>761</v>
      </c>
      <c r="D249" s="62"/>
      <c r="E249" s="63" t="s">
        <v>696</v>
      </c>
      <c r="F249" s="63">
        <v>16.7</v>
      </c>
      <c r="G249" s="63">
        <v>3</v>
      </c>
      <c r="H249" s="62"/>
      <c r="I249" s="72"/>
      <c r="J249" s="66"/>
      <c r="K249" s="67">
        <f>装修列表!$G249*(装修列表!$F249+装修列表!$H249+装修列表!$I249)</f>
        <v>50.099999999999994</v>
      </c>
      <c r="L249" s="68" t="s">
        <v>79</v>
      </c>
      <c r="M249" s="62"/>
    </row>
    <row r="250" spans="1:13" s="69" customFormat="1" ht="18" hidden="1" customHeight="1">
      <c r="A250" s="61"/>
      <c r="B250" s="62" t="s">
        <v>51</v>
      </c>
      <c r="C250" s="98" t="s">
        <v>762</v>
      </c>
      <c r="D250" s="62"/>
      <c r="E250" s="63" t="s">
        <v>696</v>
      </c>
      <c r="F250" s="63">
        <v>24.9</v>
      </c>
      <c r="G250" s="63">
        <v>1</v>
      </c>
      <c r="H250" s="62"/>
      <c r="I250" s="72"/>
      <c r="J250" s="66"/>
      <c r="K250" s="67">
        <f>装修列表!$G250*(装修列表!$F250+装修列表!$H250+装修列表!$I250)</f>
        <v>24.9</v>
      </c>
      <c r="L250" s="68" t="s">
        <v>79</v>
      </c>
      <c r="M250" s="62"/>
    </row>
    <row r="251" spans="1:13" s="69" customFormat="1" ht="18" hidden="1" customHeight="1">
      <c r="A251" s="61"/>
      <c r="B251" s="62" t="s">
        <v>51</v>
      </c>
      <c r="C251" s="98" t="s">
        <v>849</v>
      </c>
      <c r="D251" s="62"/>
      <c r="E251" s="63" t="s">
        <v>696</v>
      </c>
      <c r="F251" s="63">
        <v>12.6</v>
      </c>
      <c r="G251" s="63">
        <v>3</v>
      </c>
      <c r="H251" s="62"/>
      <c r="I251" s="72"/>
      <c r="J251" s="66"/>
      <c r="K251" s="67">
        <f>装修列表!$G251*(装修列表!$F251+装修列表!$H251+装修列表!$I251)</f>
        <v>37.799999999999997</v>
      </c>
      <c r="L251" s="68" t="s">
        <v>79</v>
      </c>
      <c r="M251" s="62"/>
    </row>
    <row r="252" spans="1:13" s="69" customFormat="1" ht="18" hidden="1" customHeight="1">
      <c r="A252" s="61"/>
      <c r="B252" s="62" t="s">
        <v>51</v>
      </c>
      <c r="C252" s="98" t="s">
        <v>977</v>
      </c>
      <c r="D252" s="62" t="s">
        <v>439</v>
      </c>
      <c r="E252" s="63" t="s">
        <v>122</v>
      </c>
      <c r="F252" s="63"/>
      <c r="G252" s="63">
        <v>2</v>
      </c>
      <c r="H252" s="62">
        <v>2</v>
      </c>
      <c r="I252" s="72">
        <v>5</v>
      </c>
      <c r="J252" s="66">
        <f>装修列表!$I252*G252</f>
        <v>10</v>
      </c>
      <c r="K252" s="67">
        <f>装修列表!$G252*(装修列表!$F252+装修列表!$H252+装修列表!$I252)</f>
        <v>14</v>
      </c>
      <c r="L252" s="68" t="s">
        <v>83</v>
      </c>
      <c r="M252" s="62"/>
    </row>
    <row r="253" spans="1:13" s="69" customFormat="1" ht="18" hidden="1" customHeight="1">
      <c r="A253" s="61"/>
      <c r="B253" s="62" t="s">
        <v>51</v>
      </c>
      <c r="C253" s="98" t="s">
        <v>982</v>
      </c>
      <c r="D253" s="62" t="s">
        <v>439</v>
      </c>
      <c r="E253" s="63" t="s">
        <v>122</v>
      </c>
      <c r="F253" s="63"/>
      <c r="G253" s="63">
        <v>3</v>
      </c>
      <c r="H253" s="62">
        <v>2</v>
      </c>
      <c r="I253" s="72">
        <v>5</v>
      </c>
      <c r="J253" s="66">
        <f>装修列表!$I253*G253</f>
        <v>15</v>
      </c>
      <c r="K253" s="67">
        <f>装修列表!$G253*(装修列表!$F253+装修列表!$H253+装修列表!$I253)</f>
        <v>21</v>
      </c>
      <c r="L253" s="68" t="s">
        <v>83</v>
      </c>
      <c r="M253" s="62"/>
    </row>
    <row r="254" spans="1:13" s="69" customFormat="1" ht="18" hidden="1" customHeight="1">
      <c r="A254" s="61"/>
      <c r="B254" s="62" t="s">
        <v>55</v>
      </c>
      <c r="C254" s="103" t="s">
        <v>873</v>
      </c>
      <c r="D254" s="62" t="s">
        <v>459</v>
      </c>
      <c r="E254" s="63" t="s">
        <v>380</v>
      </c>
      <c r="F254" s="63">
        <v>1.5</v>
      </c>
      <c r="G254" s="63">
        <v>450</v>
      </c>
      <c r="H254" s="62">
        <v>0.2</v>
      </c>
      <c r="I254" s="72">
        <v>1</v>
      </c>
      <c r="J254" s="66">
        <f>装修列表!$I254*G254</f>
        <v>450</v>
      </c>
      <c r="K254" s="67">
        <f>装修列表!$G254*(装修列表!$F254+装修列表!$H254+装修列表!$I254)</f>
        <v>1215</v>
      </c>
      <c r="L254" s="68" t="s">
        <v>83</v>
      </c>
      <c r="M254" s="62" t="s">
        <v>514</v>
      </c>
    </row>
    <row r="255" spans="1:13" s="69" customFormat="1" ht="18" hidden="1" customHeight="1">
      <c r="A255" s="61"/>
      <c r="B255" s="62" t="s">
        <v>55</v>
      </c>
      <c r="C255" s="100" t="s">
        <v>56</v>
      </c>
      <c r="D255" s="62" t="s">
        <v>459</v>
      </c>
      <c r="E255" s="63" t="s">
        <v>380</v>
      </c>
      <c r="F255" s="63">
        <v>2.5</v>
      </c>
      <c r="G255" s="63">
        <v>800</v>
      </c>
      <c r="H255" s="62">
        <v>0.2</v>
      </c>
      <c r="I255" s="72">
        <v>1</v>
      </c>
      <c r="J255" s="66">
        <f>装修列表!$I255*G255</f>
        <v>800</v>
      </c>
      <c r="K255" s="67">
        <f>装修列表!$G255*(装修列表!$F255+装修列表!$H255+装修列表!$I255)</f>
        <v>2960</v>
      </c>
      <c r="L255" s="68" t="s">
        <v>83</v>
      </c>
      <c r="M255" s="62"/>
    </row>
    <row r="256" spans="1:13" s="69" customFormat="1" ht="18" hidden="1" customHeight="1">
      <c r="A256" s="61"/>
      <c r="B256" s="62" t="s">
        <v>55</v>
      </c>
      <c r="C256" s="100" t="s">
        <v>57</v>
      </c>
      <c r="D256" s="62" t="s">
        <v>458</v>
      </c>
      <c r="E256" s="63" t="s">
        <v>380</v>
      </c>
      <c r="F256" s="63">
        <v>1.4</v>
      </c>
      <c r="G256" s="63">
        <v>30</v>
      </c>
      <c r="H256" s="62">
        <v>0.2</v>
      </c>
      <c r="I256" s="72">
        <v>1</v>
      </c>
      <c r="J256" s="66">
        <f>装修列表!$I256*G256</f>
        <v>30</v>
      </c>
      <c r="K256" s="67">
        <f>装修列表!$G256*(装修列表!$F256+装修列表!$H256+装修列表!$I256)</f>
        <v>77.999999999999986</v>
      </c>
      <c r="L256" s="68" t="s">
        <v>83</v>
      </c>
      <c r="M256" s="62"/>
    </row>
    <row r="257" spans="1:13" s="69" customFormat="1" ht="18" hidden="1" customHeight="1">
      <c r="A257" s="61"/>
      <c r="B257" s="62" t="s">
        <v>55</v>
      </c>
      <c r="C257" s="100" t="s">
        <v>58</v>
      </c>
      <c r="D257" s="104" t="s">
        <v>882</v>
      </c>
      <c r="E257" s="63" t="s">
        <v>380</v>
      </c>
      <c r="F257" s="63">
        <v>5.5</v>
      </c>
      <c r="G257" s="63">
        <v>50</v>
      </c>
      <c r="H257" s="62">
        <v>0.2</v>
      </c>
      <c r="I257" s="72">
        <v>1</v>
      </c>
      <c r="J257" s="66">
        <f>装修列表!$I257*G257</f>
        <v>50</v>
      </c>
      <c r="K257" s="67">
        <f>装修列表!$G257*(装修列表!$F257+装修列表!$H257+装修列表!$I257)</f>
        <v>335</v>
      </c>
      <c r="L257" s="68" t="s">
        <v>83</v>
      </c>
      <c r="M257" s="62"/>
    </row>
    <row r="258" spans="1:13" s="69" customFormat="1" ht="18" hidden="1" customHeight="1">
      <c r="A258" s="61"/>
      <c r="B258" s="62" t="s">
        <v>55</v>
      </c>
      <c r="C258" s="100" t="s">
        <v>59</v>
      </c>
      <c r="D258" s="104" t="s">
        <v>881</v>
      </c>
      <c r="E258" s="63" t="s">
        <v>380</v>
      </c>
      <c r="F258" s="63">
        <v>3.2</v>
      </c>
      <c r="G258" s="63">
        <v>80</v>
      </c>
      <c r="H258" s="62">
        <v>0.2</v>
      </c>
      <c r="I258" s="72">
        <v>1</v>
      </c>
      <c r="J258" s="66">
        <f>装修列表!$I258*G258</f>
        <v>80</v>
      </c>
      <c r="K258" s="67">
        <f>装修列表!$G258*(装修列表!$F258+装修列表!$H258+装修列表!$I258)</f>
        <v>352</v>
      </c>
      <c r="L258" s="68" t="s">
        <v>83</v>
      </c>
      <c r="M258" s="62"/>
    </row>
    <row r="259" spans="1:13" s="69" customFormat="1" ht="18" hidden="1" customHeight="1">
      <c r="A259" s="61"/>
      <c r="B259" s="62" t="s">
        <v>55</v>
      </c>
      <c r="C259" s="98" t="s">
        <v>60</v>
      </c>
      <c r="D259" s="104" t="s">
        <v>884</v>
      </c>
      <c r="E259" s="63" t="s">
        <v>380</v>
      </c>
      <c r="F259" s="63">
        <v>1.5</v>
      </c>
      <c r="G259" s="63">
        <v>294</v>
      </c>
      <c r="H259" s="62">
        <v>0.5</v>
      </c>
      <c r="I259" s="72">
        <v>1.2</v>
      </c>
      <c r="J259" s="66">
        <f>装修列表!$I259*G259</f>
        <v>352.8</v>
      </c>
      <c r="K259" s="67">
        <f>装修列表!$G259*(装修列表!$F259+装修列表!$H259+装修列表!$I259)</f>
        <v>940.80000000000007</v>
      </c>
      <c r="L259" s="68" t="s">
        <v>83</v>
      </c>
      <c r="M259" s="62"/>
    </row>
    <row r="260" spans="1:13" s="69" customFormat="1" ht="18" hidden="1" customHeight="1">
      <c r="A260" s="61"/>
      <c r="B260" s="62" t="s">
        <v>55</v>
      </c>
      <c r="C260" s="100" t="s">
        <v>61</v>
      </c>
      <c r="D260" s="104" t="s">
        <v>885</v>
      </c>
      <c r="E260" s="63" t="s">
        <v>380</v>
      </c>
      <c r="F260" s="63">
        <v>38</v>
      </c>
      <c r="G260" s="63">
        <v>60</v>
      </c>
      <c r="H260" s="62">
        <v>0</v>
      </c>
      <c r="I260" s="72">
        <v>0</v>
      </c>
      <c r="J260" s="66">
        <f>装修列表!$I260*G260</f>
        <v>0</v>
      </c>
      <c r="K260" s="67">
        <f>装修列表!$G260*(装修列表!$F260+装修列表!$H260+装修列表!$I260)</f>
        <v>2280</v>
      </c>
      <c r="L260" s="68" t="s">
        <v>83</v>
      </c>
      <c r="M260" s="62" t="s">
        <v>513</v>
      </c>
    </row>
    <row r="261" spans="1:13" s="69" customFormat="1" ht="18" hidden="1" customHeight="1">
      <c r="A261" s="61"/>
      <c r="B261" s="62" t="s">
        <v>55</v>
      </c>
      <c r="C261" s="100" t="s">
        <v>62</v>
      </c>
      <c r="D261" s="62" t="s">
        <v>460</v>
      </c>
      <c r="E261" s="63" t="s">
        <v>380</v>
      </c>
      <c r="F261" s="63">
        <v>2</v>
      </c>
      <c r="G261" s="63">
        <v>160</v>
      </c>
      <c r="H261" s="62">
        <v>1</v>
      </c>
      <c r="I261" s="72">
        <v>5</v>
      </c>
      <c r="J261" s="66">
        <f>装修列表!$I261*G261</f>
        <v>800</v>
      </c>
      <c r="K261" s="67">
        <f>装修列表!$G261*(装修列表!$F261+装修列表!$H261+装修列表!$I261)</f>
        <v>1280</v>
      </c>
      <c r="L261" s="68" t="s">
        <v>83</v>
      </c>
      <c r="M261" s="62"/>
    </row>
    <row r="262" spans="1:13" s="69" customFormat="1" ht="18" hidden="1" customHeight="1">
      <c r="A262" s="61"/>
      <c r="B262" s="62" t="s">
        <v>774</v>
      </c>
      <c r="C262" s="100" t="s">
        <v>775</v>
      </c>
      <c r="D262" s="62" t="s">
        <v>579</v>
      </c>
      <c r="E262" s="63" t="s">
        <v>696</v>
      </c>
      <c r="F262" s="63">
        <f>194*0.85</f>
        <v>164.9</v>
      </c>
      <c r="G262" s="63">
        <v>1</v>
      </c>
      <c r="H262" s="62"/>
      <c r="I262" s="72"/>
      <c r="J262" s="66"/>
      <c r="K262" s="67">
        <f>装修列表!$G262*(装修列表!$F262+装修列表!$H262+装修列表!$I262)</f>
        <v>164.9</v>
      </c>
      <c r="L262" s="68" t="s">
        <v>776</v>
      </c>
      <c r="M262" s="62"/>
    </row>
    <row r="263" spans="1:13" s="69" customFormat="1" ht="18" hidden="1" customHeight="1">
      <c r="A263" s="61"/>
      <c r="B263" s="62" t="s">
        <v>774</v>
      </c>
      <c r="C263" s="100" t="s">
        <v>779</v>
      </c>
      <c r="D263" s="62"/>
      <c r="E263" s="63" t="s">
        <v>696</v>
      </c>
      <c r="F263" s="63">
        <v>45.7</v>
      </c>
      <c r="G263" s="63">
        <v>4</v>
      </c>
      <c r="H263" s="62"/>
      <c r="I263" s="72"/>
      <c r="J263" s="66"/>
      <c r="K263" s="67">
        <f>装修列表!$G263*(装修列表!$F263+装修列表!$H263+装修列表!$I263)</f>
        <v>182.8</v>
      </c>
      <c r="L263" s="68" t="s">
        <v>776</v>
      </c>
      <c r="M263" s="62"/>
    </row>
    <row r="264" spans="1:13" s="69" customFormat="1" ht="18" hidden="1" customHeight="1">
      <c r="A264" s="61"/>
      <c r="B264" s="62" t="s">
        <v>774</v>
      </c>
      <c r="C264" s="100" t="s">
        <v>780</v>
      </c>
      <c r="D264" s="62"/>
      <c r="E264" s="63" t="s">
        <v>696</v>
      </c>
      <c r="F264" s="63">
        <v>40.200000000000003</v>
      </c>
      <c r="G264" s="63">
        <v>4</v>
      </c>
      <c r="H264" s="62"/>
      <c r="I264" s="72"/>
      <c r="J264" s="66"/>
      <c r="K264" s="67">
        <f>装修列表!$G264*(装修列表!$F264+装修列表!$H264+装修列表!$I264)</f>
        <v>160.80000000000001</v>
      </c>
      <c r="L264" s="68" t="s">
        <v>776</v>
      </c>
      <c r="M264" s="62"/>
    </row>
    <row r="265" spans="1:13" s="69" customFormat="1" ht="18" hidden="1" customHeight="1">
      <c r="A265" s="61"/>
      <c r="B265" s="62" t="s">
        <v>774</v>
      </c>
      <c r="C265" s="100" t="s">
        <v>781</v>
      </c>
      <c r="D265" s="62"/>
      <c r="E265" s="63" t="s">
        <v>696</v>
      </c>
      <c r="F265" s="63">
        <f>40.2</f>
        <v>40.200000000000003</v>
      </c>
      <c r="G265" s="63">
        <v>5</v>
      </c>
      <c r="H265" s="62"/>
      <c r="I265" s="72"/>
      <c r="J265" s="66"/>
      <c r="K265" s="67">
        <f>装修列表!$G265*(装修列表!$F265+装修列表!$H265+装修列表!$I265)</f>
        <v>201</v>
      </c>
      <c r="L265" s="68" t="s">
        <v>776</v>
      </c>
      <c r="M265" s="62"/>
    </row>
    <row r="266" spans="1:13" s="69" customFormat="1" ht="18" hidden="1" customHeight="1">
      <c r="A266" s="61"/>
      <c r="B266" s="62" t="s">
        <v>774</v>
      </c>
      <c r="C266" s="100" t="s">
        <v>782</v>
      </c>
      <c r="D266" s="62"/>
      <c r="E266" s="63" t="s">
        <v>696</v>
      </c>
      <c r="F266" s="63">
        <v>148.80000000000001</v>
      </c>
      <c r="G266" s="63">
        <v>1</v>
      </c>
      <c r="H266" s="62"/>
      <c r="I266" s="72"/>
      <c r="J266" s="66"/>
      <c r="K266" s="67">
        <f>装修列表!$G266*(装修列表!$F266+装修列表!$H266+装修列表!$I266)</f>
        <v>148.80000000000001</v>
      </c>
      <c r="L266" s="68" t="s">
        <v>776</v>
      </c>
      <c r="M266" s="62"/>
    </row>
    <row r="267" spans="1:13" s="69" customFormat="1" ht="18" hidden="1" customHeight="1">
      <c r="A267" s="61"/>
      <c r="B267" s="62" t="s">
        <v>774</v>
      </c>
      <c r="C267" s="100" t="s">
        <v>783</v>
      </c>
      <c r="D267" s="62"/>
      <c r="E267" s="63" t="s">
        <v>696</v>
      </c>
      <c r="F267" s="63">
        <v>180</v>
      </c>
      <c r="G267" s="63">
        <v>1</v>
      </c>
      <c r="H267" s="62"/>
      <c r="I267" s="72"/>
      <c r="J267" s="66"/>
      <c r="K267" s="67">
        <f>装修列表!$G267*(装修列表!$F267+装修列表!$H267+装修列表!$I267)</f>
        <v>180</v>
      </c>
      <c r="L267" s="68" t="s">
        <v>776</v>
      </c>
      <c r="M267" s="62"/>
    </row>
    <row r="268" spans="1:13" s="69" customFormat="1" ht="18" hidden="1" customHeight="1">
      <c r="A268" s="61"/>
      <c r="B268" s="62" t="s">
        <v>774</v>
      </c>
      <c r="C268" s="100" t="s">
        <v>777</v>
      </c>
      <c r="D268" s="62" t="s">
        <v>579</v>
      </c>
      <c r="E268" s="63" t="s">
        <v>696</v>
      </c>
      <c r="F268" s="63"/>
      <c r="G268" s="63">
        <v>1</v>
      </c>
      <c r="H268" s="62"/>
      <c r="I268" s="72">
        <v>80</v>
      </c>
      <c r="J268" s="66"/>
      <c r="K268" s="67">
        <f>装修列表!$G268*(装修列表!$F268+装修列表!$H268+装修列表!$I268)</f>
        <v>80</v>
      </c>
      <c r="L268" s="68" t="s">
        <v>567</v>
      </c>
      <c r="M268" s="62"/>
    </row>
    <row r="269" spans="1:13" s="69" customFormat="1" ht="18" hidden="1" customHeight="1">
      <c r="A269" s="61"/>
      <c r="B269" s="62" t="s">
        <v>774</v>
      </c>
      <c r="C269" s="100" t="s">
        <v>778</v>
      </c>
      <c r="D269" s="62" t="s">
        <v>579</v>
      </c>
      <c r="E269" s="63" t="s">
        <v>696</v>
      </c>
      <c r="F269" s="63"/>
      <c r="G269" s="63">
        <v>1</v>
      </c>
      <c r="H269" s="62"/>
      <c r="I269" s="72">
        <v>80</v>
      </c>
      <c r="J269" s="66"/>
      <c r="K269" s="67">
        <f>装修列表!$G269*(装修列表!$F269+装修列表!$H269+装修列表!$I269)</f>
        <v>80</v>
      </c>
      <c r="L269" s="68" t="s">
        <v>567</v>
      </c>
      <c r="M269" s="62"/>
    </row>
    <row r="270" spans="1:13" s="69" customFormat="1" ht="18" hidden="1" customHeight="1">
      <c r="A270" s="61"/>
      <c r="B270" s="62" t="s">
        <v>55</v>
      </c>
      <c r="C270" s="98" t="s">
        <v>63</v>
      </c>
      <c r="D270" s="62" t="s">
        <v>461</v>
      </c>
      <c r="E270" s="63" t="s">
        <v>399</v>
      </c>
      <c r="F270" s="63">
        <v>0</v>
      </c>
      <c r="G270" s="63">
        <v>2</v>
      </c>
      <c r="H270" s="62">
        <v>0</v>
      </c>
      <c r="I270" s="72">
        <v>350</v>
      </c>
      <c r="J270" s="66">
        <f>装修列表!$I270*G270</f>
        <v>700</v>
      </c>
      <c r="K270" s="67">
        <f>装修列表!$G270*(装修列表!$F270+装修列表!$H270+装修列表!$I270)</f>
        <v>700</v>
      </c>
      <c r="L270" s="68" t="s">
        <v>83</v>
      </c>
      <c r="M270" s="62"/>
    </row>
    <row r="271" spans="1:13" s="69" customFormat="1" ht="18" hidden="1" customHeight="1">
      <c r="A271" s="61"/>
      <c r="B271" s="62" t="s">
        <v>55</v>
      </c>
      <c r="C271" s="98" t="s">
        <v>64</v>
      </c>
      <c r="D271" s="62" t="s">
        <v>461</v>
      </c>
      <c r="E271" s="63" t="s">
        <v>399</v>
      </c>
      <c r="F271" s="63">
        <v>0</v>
      </c>
      <c r="G271" s="63">
        <v>2</v>
      </c>
      <c r="H271" s="62">
        <v>0</v>
      </c>
      <c r="I271" s="72">
        <v>150</v>
      </c>
      <c r="J271" s="66">
        <f>装修列表!$I271*G271</f>
        <v>300</v>
      </c>
      <c r="K271" s="67">
        <f>装修列表!$G271*(装修列表!$F271+装修列表!$H271+装修列表!$I271)</f>
        <v>300</v>
      </c>
      <c r="L271" s="68" t="s">
        <v>83</v>
      </c>
      <c r="M271" s="62"/>
    </row>
    <row r="272" spans="1:13" s="69" customFormat="1" ht="18" hidden="1" customHeight="1">
      <c r="A272" s="61"/>
      <c r="B272" s="62" t="s">
        <v>55</v>
      </c>
      <c r="C272" s="98" t="s">
        <v>65</v>
      </c>
      <c r="D272" s="62" t="s">
        <v>461</v>
      </c>
      <c r="E272" s="63" t="s">
        <v>399</v>
      </c>
      <c r="F272" s="63">
        <v>0</v>
      </c>
      <c r="G272" s="63">
        <v>1</v>
      </c>
      <c r="H272" s="62">
        <v>0</v>
      </c>
      <c r="I272" s="72">
        <v>300</v>
      </c>
      <c r="J272" s="66">
        <f>装修列表!$I272*G272</f>
        <v>300</v>
      </c>
      <c r="K272" s="67">
        <f>装修列表!$G272*(装修列表!$F272+装修列表!$H272+装修列表!$I272)</f>
        <v>300</v>
      </c>
      <c r="L272" s="68" t="s">
        <v>83</v>
      </c>
      <c r="M272" s="62"/>
    </row>
    <row r="273" spans="1:13" s="69" customFormat="1" ht="18" hidden="1" customHeight="1">
      <c r="A273" s="61"/>
      <c r="B273" s="62" t="s">
        <v>55</v>
      </c>
      <c r="C273" s="98" t="s">
        <v>66</v>
      </c>
      <c r="D273" s="62" t="s">
        <v>461</v>
      </c>
      <c r="E273" s="63" t="s">
        <v>385</v>
      </c>
      <c r="F273" s="63">
        <v>0</v>
      </c>
      <c r="G273" s="63">
        <v>7.5</v>
      </c>
      <c r="H273" s="62">
        <v>0</v>
      </c>
      <c r="I273" s="72">
        <v>65</v>
      </c>
      <c r="J273" s="66">
        <f>装修列表!$I273*G273</f>
        <v>487.5</v>
      </c>
      <c r="K273" s="67">
        <f>装修列表!$G273*(装修列表!$F273+装修列表!$H273+装修列表!$I273)</f>
        <v>487.5</v>
      </c>
      <c r="L273" s="68" t="s">
        <v>83</v>
      </c>
      <c r="M273" s="62"/>
    </row>
    <row r="274" spans="1:13" s="69" customFormat="1" ht="18" hidden="1" customHeight="1">
      <c r="A274" s="61"/>
      <c r="B274" s="62" t="s">
        <v>55</v>
      </c>
      <c r="C274" s="98" t="s">
        <v>67</v>
      </c>
      <c r="D274" s="62" t="s">
        <v>462</v>
      </c>
      <c r="E274" s="63" t="s">
        <v>691</v>
      </c>
      <c r="F274" s="63">
        <v>1000</v>
      </c>
      <c r="G274" s="63">
        <v>1</v>
      </c>
      <c r="H274" s="62"/>
      <c r="I274" s="72"/>
      <c r="J274" s="66">
        <f>装修列表!$I274*G274</f>
        <v>0</v>
      </c>
      <c r="K274" s="67">
        <f>装修列表!$G274*(装修列表!$F274+装修列表!$H274+装修列表!$I274)</f>
        <v>1000</v>
      </c>
      <c r="L274" s="68" t="s">
        <v>83</v>
      </c>
      <c r="M274" s="62"/>
    </row>
    <row r="275" spans="1:13" s="69" customFormat="1" ht="18" hidden="1" customHeight="1">
      <c r="A275" s="61"/>
      <c r="B275" s="62" t="s">
        <v>55</v>
      </c>
      <c r="C275" s="98" t="s">
        <v>68</v>
      </c>
      <c r="D275" s="62" t="s">
        <v>460</v>
      </c>
      <c r="E275" s="63" t="s">
        <v>370</v>
      </c>
      <c r="F275" s="63">
        <v>0</v>
      </c>
      <c r="G275" s="63">
        <v>12</v>
      </c>
      <c r="H275" s="62">
        <v>0</v>
      </c>
      <c r="I275" s="72">
        <v>30</v>
      </c>
      <c r="J275" s="66">
        <f>装修列表!$I275*G275</f>
        <v>360</v>
      </c>
      <c r="K275" s="67">
        <f>装修列表!$G275*(装修列表!$F275+装修列表!$H275+装修列表!$I275)</f>
        <v>360</v>
      </c>
      <c r="L275" s="68" t="s">
        <v>83</v>
      </c>
      <c r="M275" s="62"/>
    </row>
    <row r="276" spans="1:13" s="69" customFormat="1" ht="18" hidden="1" customHeight="1">
      <c r="A276" s="61"/>
      <c r="B276" s="62" t="s">
        <v>55</v>
      </c>
      <c r="C276" s="101" t="s">
        <v>69</v>
      </c>
      <c r="D276" s="62" t="s">
        <v>463</v>
      </c>
      <c r="E276" s="63" t="s">
        <v>399</v>
      </c>
      <c r="F276" s="63">
        <v>0</v>
      </c>
      <c r="G276" s="63">
        <v>1</v>
      </c>
      <c r="H276" s="62">
        <v>0</v>
      </c>
      <c r="I276" s="72">
        <v>150</v>
      </c>
      <c r="J276" s="66">
        <f>装修列表!$I276*G276</f>
        <v>150</v>
      </c>
      <c r="K276" s="67">
        <f>装修列表!$G276*(装修列表!$F276+装修列表!$H276+装修列表!$I276)</f>
        <v>150</v>
      </c>
      <c r="L276" s="68" t="s">
        <v>83</v>
      </c>
      <c r="M276" s="62"/>
    </row>
    <row r="277" spans="1:13" s="69" customFormat="1" ht="18" hidden="1" customHeight="1">
      <c r="A277" s="61"/>
      <c r="B277" s="62" t="s">
        <v>55</v>
      </c>
      <c r="C277" s="98" t="s">
        <v>70</v>
      </c>
      <c r="D277" s="62" t="s">
        <v>464</v>
      </c>
      <c r="E277" s="63" t="s">
        <v>399</v>
      </c>
      <c r="F277" s="63">
        <v>0</v>
      </c>
      <c r="G277" s="63">
        <v>1</v>
      </c>
      <c r="H277" s="62">
        <v>0</v>
      </c>
      <c r="I277" s="72">
        <v>300</v>
      </c>
      <c r="J277" s="66">
        <f>装修列表!$I277*G277</f>
        <v>300</v>
      </c>
      <c r="K277" s="67">
        <f>装修列表!$G277*(装修列表!$F277+装修列表!$H277+装修列表!$I277)</f>
        <v>300</v>
      </c>
      <c r="L277" s="68" t="s">
        <v>83</v>
      </c>
      <c r="M277" s="62"/>
    </row>
    <row r="278" spans="1:13" s="69" customFormat="1" ht="18" hidden="1" customHeight="1">
      <c r="A278" s="61"/>
      <c r="B278" s="62" t="s">
        <v>55</v>
      </c>
      <c r="C278" s="98" t="s">
        <v>71</v>
      </c>
      <c r="D278" s="62" t="s">
        <v>85</v>
      </c>
      <c r="E278" s="63" t="s">
        <v>399</v>
      </c>
      <c r="F278" s="63"/>
      <c r="G278" s="63">
        <v>1</v>
      </c>
      <c r="H278" s="62">
        <v>50</v>
      </c>
      <c r="I278" s="72">
        <v>300</v>
      </c>
      <c r="J278" s="66">
        <f>装修列表!$I278*G278</f>
        <v>300</v>
      </c>
      <c r="K278" s="67">
        <f>装修列表!$G278*(装修列表!$F278+装修列表!$H278+装修列表!$I278)</f>
        <v>350</v>
      </c>
      <c r="L278" s="68" t="s">
        <v>83</v>
      </c>
      <c r="M278" s="62"/>
    </row>
    <row r="279" spans="1:13" s="69" customFormat="1" ht="18" hidden="1" customHeight="1">
      <c r="A279" s="61"/>
      <c r="B279" s="62" t="s">
        <v>55</v>
      </c>
      <c r="C279" s="98" t="s">
        <v>465</v>
      </c>
      <c r="D279" s="62" t="s">
        <v>466</v>
      </c>
      <c r="E279" s="63" t="s">
        <v>691</v>
      </c>
      <c r="F279" s="63">
        <v>2748</v>
      </c>
      <c r="G279" s="63">
        <v>1</v>
      </c>
      <c r="H279" s="62"/>
      <c r="I279" s="72"/>
      <c r="J279" s="66">
        <f>装修列表!$I279*G279</f>
        <v>0</v>
      </c>
      <c r="K279" s="67">
        <f>装修列表!$G279*(装修列表!$F279+装修列表!$H279+装修列表!$I279)</f>
        <v>2748</v>
      </c>
      <c r="L279" s="68" t="s">
        <v>83</v>
      </c>
      <c r="M279" s="62"/>
    </row>
    <row r="280" spans="1:13" s="69" customFormat="1" ht="18" hidden="1" customHeight="1">
      <c r="A280" s="61"/>
      <c r="B280" s="62" t="s">
        <v>774</v>
      </c>
      <c r="C280" s="98" t="s">
        <v>784</v>
      </c>
      <c r="D280" s="62"/>
      <c r="E280" s="63" t="s">
        <v>691</v>
      </c>
      <c r="F280" s="63">
        <v>200</v>
      </c>
      <c r="G280" s="63">
        <v>1</v>
      </c>
      <c r="H280" s="62"/>
      <c r="I280" s="72"/>
      <c r="J280" s="66"/>
      <c r="K280" s="67">
        <f>装修列表!$G280*(装修列表!$F280+装修列表!$H280+装修列表!$I280)</f>
        <v>200</v>
      </c>
      <c r="L280" s="68" t="s">
        <v>83</v>
      </c>
      <c r="M280" s="62"/>
    </row>
    <row r="281" spans="1:13" s="69" customFormat="1" ht="18" hidden="1" customHeight="1">
      <c r="A281" s="61"/>
      <c r="B281" s="62" t="s">
        <v>774</v>
      </c>
      <c r="C281" s="98" t="s">
        <v>785</v>
      </c>
      <c r="D281" s="62"/>
      <c r="E281" s="63" t="s">
        <v>691</v>
      </c>
      <c r="F281" s="63">
        <v>100</v>
      </c>
      <c r="G281" s="63">
        <v>1</v>
      </c>
      <c r="H281" s="62"/>
      <c r="I281" s="72"/>
      <c r="J281" s="66"/>
      <c r="K281" s="67">
        <f>装修列表!$G281*(装修列表!$F281+装修列表!$H281+装修列表!$I281)</f>
        <v>100</v>
      </c>
      <c r="L281" s="68" t="s">
        <v>83</v>
      </c>
      <c r="M281" s="62"/>
    </row>
    <row r="282" spans="1:13" s="69" customFormat="1" ht="18" hidden="1" customHeight="1">
      <c r="A282" s="61"/>
      <c r="B282" s="62" t="s">
        <v>774</v>
      </c>
      <c r="C282" s="98" t="s">
        <v>786</v>
      </c>
      <c r="D282" s="62"/>
      <c r="E282" s="63" t="s">
        <v>691</v>
      </c>
      <c r="F282" s="63">
        <v>1900</v>
      </c>
      <c r="G282" s="63">
        <v>1</v>
      </c>
      <c r="H282" s="62"/>
      <c r="I282" s="72"/>
      <c r="J282" s="66">
        <f>装修列表!$I282*G282</f>
        <v>0</v>
      </c>
      <c r="K282" s="67">
        <f>装修列表!$G282*(装修列表!$F282+装修列表!$H282+装修列表!$I282)</f>
        <v>1900</v>
      </c>
      <c r="L282" s="68" t="s">
        <v>776</v>
      </c>
      <c r="M282" s="62"/>
    </row>
    <row r="283" spans="1:13" s="69" customFormat="1" ht="18" hidden="1" customHeight="1">
      <c r="A283" s="61"/>
      <c r="B283" s="62" t="s">
        <v>774</v>
      </c>
      <c r="C283" s="98" t="s">
        <v>830</v>
      </c>
      <c r="D283" s="62" t="s">
        <v>832</v>
      </c>
      <c r="E283" s="63" t="s">
        <v>829</v>
      </c>
      <c r="F283" s="63">
        <v>180</v>
      </c>
      <c r="G283" s="63">
        <v>2</v>
      </c>
      <c r="H283" s="62"/>
      <c r="I283" s="72"/>
      <c r="J283" s="66"/>
      <c r="K283" s="67">
        <f>装修列表!$G283*(装修列表!$F283+装修列表!$H283+装修列表!$I283)</f>
        <v>360</v>
      </c>
      <c r="L283" s="68" t="s">
        <v>776</v>
      </c>
      <c r="M283" s="62"/>
    </row>
    <row r="284" spans="1:13" s="69" customFormat="1" ht="18" hidden="1" customHeight="1">
      <c r="A284" s="61"/>
      <c r="B284" s="62" t="s">
        <v>774</v>
      </c>
      <c r="C284" s="98" t="s">
        <v>831</v>
      </c>
      <c r="D284" s="51" t="s">
        <v>833</v>
      </c>
      <c r="E284" s="63" t="s">
        <v>829</v>
      </c>
      <c r="F284" s="63">
        <v>276</v>
      </c>
      <c r="G284" s="63">
        <v>2</v>
      </c>
      <c r="H284" s="62"/>
      <c r="I284" s="72"/>
      <c r="J284" s="66"/>
      <c r="K284" s="67">
        <f>装修列表!$G284*(装修列表!$F284+装修列表!$H284+装修列表!$I284)</f>
        <v>552</v>
      </c>
      <c r="L284" s="68" t="s">
        <v>776</v>
      </c>
      <c r="M284" s="62"/>
    </row>
    <row r="285" spans="1:13" s="69" customFormat="1" ht="18" hidden="1" customHeight="1">
      <c r="A285" s="61"/>
      <c r="B285" s="62" t="s">
        <v>774</v>
      </c>
      <c r="C285" s="98" t="s">
        <v>836</v>
      </c>
      <c r="D285" s="51" t="s">
        <v>834</v>
      </c>
      <c r="E285" s="63" t="s">
        <v>829</v>
      </c>
      <c r="F285" s="63">
        <v>276</v>
      </c>
      <c r="G285" s="63">
        <v>2</v>
      </c>
      <c r="H285" s="62"/>
      <c r="I285" s="72"/>
      <c r="J285" s="66"/>
      <c r="K285" s="67">
        <f>装修列表!$G285*(装修列表!$F285+装修列表!$H285+装修列表!$I285)</f>
        <v>552</v>
      </c>
      <c r="L285" s="68" t="s">
        <v>776</v>
      </c>
      <c r="M285" s="62"/>
    </row>
    <row r="286" spans="1:13" s="69" customFormat="1" ht="18" hidden="1" customHeight="1">
      <c r="A286" s="61"/>
      <c r="B286" s="62" t="s">
        <v>774</v>
      </c>
      <c r="C286" s="98" t="s">
        <v>837</v>
      </c>
      <c r="D286" s="62" t="s">
        <v>835</v>
      </c>
      <c r="E286" s="63" t="s">
        <v>829</v>
      </c>
      <c r="F286" s="63">
        <v>276</v>
      </c>
      <c r="G286" s="63">
        <v>1</v>
      </c>
      <c r="H286" s="62"/>
      <c r="I286" s="72"/>
      <c r="J286" s="66"/>
      <c r="K286" s="67">
        <f>装修列表!$G286*(装修列表!$F286+装修列表!$H286+装修列表!$I286)</f>
        <v>276</v>
      </c>
      <c r="L286" s="68" t="s">
        <v>776</v>
      </c>
      <c r="M286" s="62"/>
    </row>
    <row r="287" spans="1:13" s="69" customFormat="1" ht="18" hidden="1" customHeight="1">
      <c r="A287" s="61"/>
      <c r="B287" s="62" t="s">
        <v>774</v>
      </c>
      <c r="C287" s="98" t="s">
        <v>851</v>
      </c>
      <c r="D287" s="62"/>
      <c r="E287" s="63" t="s">
        <v>691</v>
      </c>
      <c r="F287" s="63">
        <f>-1295.6-1899.67</f>
        <v>-3195.27</v>
      </c>
      <c r="G287" s="63">
        <v>1</v>
      </c>
      <c r="H287" s="62"/>
      <c r="I287" s="72"/>
      <c r="J287" s="66"/>
      <c r="K287" s="67">
        <f>装修列表!$G287*(装修列表!$F287+装修列表!$H287+装修列表!$I287)</f>
        <v>-3195.27</v>
      </c>
      <c r="L287" s="68" t="s">
        <v>83</v>
      </c>
      <c r="M287" s="62"/>
    </row>
    <row r="288" spans="1:13" s="69" customFormat="1" ht="18" hidden="1" customHeight="1">
      <c r="A288" s="61"/>
      <c r="B288" s="62" t="s">
        <v>774</v>
      </c>
      <c r="C288" s="98" t="s">
        <v>533</v>
      </c>
      <c r="D288" s="62"/>
      <c r="E288" s="63" t="s">
        <v>407</v>
      </c>
      <c r="F288" s="63">
        <v>90</v>
      </c>
      <c r="G288" s="63">
        <v>16.5</v>
      </c>
      <c r="H288" s="62"/>
      <c r="I288" s="72"/>
      <c r="J288" s="66">
        <f>装修列表!$I288*G288</f>
        <v>0</v>
      </c>
      <c r="K288" s="67">
        <f>装修列表!$G288*(装修列表!$F288+装修列表!$H288+装修列表!$I288)</f>
        <v>1485</v>
      </c>
      <c r="L288" s="68" t="s">
        <v>83</v>
      </c>
      <c r="M288" s="62"/>
    </row>
    <row r="289" spans="1:13" s="69" customFormat="1" ht="18" hidden="1" customHeight="1">
      <c r="A289" s="61"/>
      <c r="B289" s="62" t="s">
        <v>774</v>
      </c>
      <c r="C289" s="98" t="s">
        <v>787</v>
      </c>
      <c r="D289" s="62"/>
      <c r="E289" s="63" t="s">
        <v>788</v>
      </c>
      <c r="F289" s="63">
        <v>0</v>
      </c>
      <c r="G289" s="63">
        <v>18</v>
      </c>
      <c r="H289" s="62"/>
      <c r="I289" s="72">
        <v>15</v>
      </c>
      <c r="J289" s="66">
        <f>装修列表!$I289*G289</f>
        <v>270</v>
      </c>
      <c r="K289" s="67">
        <f>装修列表!$G289*(装修列表!$F289+装修列表!$H289+装修列表!$I289)</f>
        <v>270</v>
      </c>
      <c r="L289" s="68" t="s">
        <v>83</v>
      </c>
      <c r="M289" s="62"/>
    </row>
    <row r="290" spans="1:13" s="69" customFormat="1" ht="18" hidden="1" customHeight="1">
      <c r="A290" s="61"/>
      <c r="B290" s="62"/>
      <c r="C290" s="73"/>
      <c r="D290" s="62"/>
      <c r="E290" s="63"/>
      <c r="F290" s="63"/>
      <c r="G290" s="63"/>
      <c r="H290" s="62"/>
      <c r="I290" s="72"/>
      <c r="J290" s="66">
        <f>装修列表!$I290*G290</f>
        <v>0</v>
      </c>
      <c r="K290" s="67">
        <f>装修列表!$G290*(装修列表!$F290+装修列表!$H290+装修列表!$I290)</f>
        <v>0</v>
      </c>
      <c r="L290" s="68"/>
      <c r="M290" s="62"/>
    </row>
    <row r="291" spans="1:13" s="69" customFormat="1" ht="18" customHeight="1">
      <c r="A291" s="87" t="s">
        <v>1</v>
      </c>
      <c r="B291" s="88" t="str">
        <f>"项目： "&amp;SUBTOTAL(103,B5:B290)</f>
        <v>项目： 30</v>
      </c>
      <c r="C291" s="89"/>
      <c r="D291" s="90"/>
      <c r="E291" s="90"/>
      <c r="F291" s="90"/>
      <c r="G291" s="90"/>
      <c r="H291" s="91" t="s">
        <v>75</v>
      </c>
      <c r="I291" s="92"/>
      <c r="J291" s="92"/>
      <c r="K291" s="93">
        <f>SUBTOTAL(109,K5:K290)</f>
        <v>13427.1</v>
      </c>
      <c r="L291" s="90"/>
      <c r="M291" s="90"/>
    </row>
  </sheetData>
  <autoFilter ref="A4:M290" xr:uid="{00000000-0009-0000-0000-00000D000000}">
    <filterColumn colId="1">
      <filters>
        <filter val="副卧室"/>
      </filters>
    </filterColumn>
  </autoFilter>
  <mergeCells count="3">
    <mergeCell ref="E2:F2"/>
    <mergeCell ref="H2:I2"/>
    <mergeCell ref="J2:K2"/>
  </mergeCells>
  <phoneticPr fontId="17" type="noConversion"/>
  <conditionalFormatting sqref="L5:L34 L36:L229">
    <cfRule type="dataBar" priority="5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5:A290" xr:uid="{00000000-0002-0000-0D00-000000000000}"/>
  </dataValidations>
  <printOptions horizontalCentered="1"/>
  <pageMargins left="0.25" right="0.25" top="0.75" bottom="0.75" header="0.3" footer="0.3"/>
  <pageSetup paperSize="504" scale="61" fitToHeight="0" orientation="portrait" r:id="rId1"/>
  <headerFooter differentFirst="1" alignWithMargins="0"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3477-777F-0545-B12B-E8F79899A64D}">
  <dimension ref="T2:BL12"/>
  <sheetViews>
    <sheetView workbookViewId="0">
      <selection activeCell="AC24" sqref="AC24"/>
    </sheetView>
  </sheetViews>
  <sheetFormatPr baseColWidth="10" defaultColWidth="3.3984375" defaultRowHeight="12"/>
  <sheetData>
    <row r="2" spans="20:64">
      <c r="T2" t="s">
        <v>1059</v>
      </c>
    </row>
    <row r="3" spans="20:64">
      <c r="T3" s="140">
        <v>100000</v>
      </c>
      <c r="U3" s="140"/>
      <c r="V3" s="140"/>
      <c r="W3" s="140"/>
      <c r="X3" s="140"/>
    </row>
    <row r="4" spans="20:64">
      <c r="T4" s="141" t="s">
        <v>1060</v>
      </c>
      <c r="U4" s="142"/>
      <c r="V4" s="142"/>
      <c r="W4" s="142"/>
      <c r="X4" s="142"/>
      <c r="Y4" s="141" t="s">
        <v>651</v>
      </c>
      <c r="Z4" s="142"/>
      <c r="AA4" s="142"/>
      <c r="AB4" s="142"/>
      <c r="AC4" s="142"/>
      <c r="AD4" s="143" t="s">
        <v>1046</v>
      </c>
      <c r="AE4" s="143"/>
      <c r="AF4" s="143"/>
      <c r="AG4" s="143"/>
      <c r="AH4" s="143"/>
      <c r="AI4" s="143" t="s">
        <v>555</v>
      </c>
      <c r="AJ4" s="143"/>
      <c r="AK4" s="143"/>
      <c r="AL4" s="143"/>
      <c r="AM4" s="143"/>
      <c r="AN4" s="143" t="s">
        <v>611</v>
      </c>
      <c r="AO4" s="143"/>
      <c r="AP4" s="143"/>
      <c r="AQ4" s="143"/>
      <c r="AR4" s="143"/>
      <c r="AS4" s="143" t="s">
        <v>1057</v>
      </c>
      <c r="AT4" s="143"/>
      <c r="AU4" s="143"/>
      <c r="AV4" s="143"/>
      <c r="AW4" s="143"/>
      <c r="AX4" s="143" t="s">
        <v>605</v>
      </c>
      <c r="AY4" s="143"/>
      <c r="AZ4" s="143"/>
      <c r="BA4" s="143"/>
      <c r="BB4" s="143"/>
      <c r="BC4" s="144" t="s">
        <v>540</v>
      </c>
      <c r="BD4" s="143"/>
      <c r="BE4" s="143"/>
      <c r="BF4" s="143"/>
      <c r="BG4" s="143"/>
      <c r="BH4" s="144" t="s">
        <v>1058</v>
      </c>
      <c r="BI4" s="143"/>
      <c r="BJ4" s="143"/>
      <c r="BK4" s="143"/>
      <c r="BL4" s="143"/>
    </row>
    <row r="5" spans="20:64"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  <c r="BD5" s="143"/>
      <c r="BE5" s="143"/>
      <c r="BF5" s="143"/>
      <c r="BG5" s="143"/>
      <c r="BH5" s="143"/>
      <c r="BI5" s="143"/>
      <c r="BJ5" s="143"/>
      <c r="BK5" s="143"/>
      <c r="BL5" s="143"/>
    </row>
    <row r="6" spans="20:64"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3"/>
      <c r="BA6" s="143"/>
      <c r="BB6" s="143"/>
      <c r="BC6" s="143"/>
      <c r="BD6" s="143"/>
      <c r="BE6" s="143"/>
      <c r="BF6" s="143"/>
      <c r="BG6" s="143"/>
      <c r="BH6" s="143"/>
      <c r="BI6" s="143"/>
      <c r="BJ6" s="143"/>
      <c r="BK6" s="143"/>
      <c r="BL6" s="143"/>
    </row>
    <row r="7" spans="20:64">
      <c r="T7" s="145">
        <f>T3-Y7</f>
        <v>42952.799999999996</v>
      </c>
      <c r="U7" s="146"/>
      <c r="V7" s="146"/>
      <c r="W7" s="146"/>
      <c r="X7" s="146"/>
      <c r="Y7" s="145">
        <f>SUM(AD7:BL12)</f>
        <v>57047.200000000004</v>
      </c>
      <c r="Z7" s="146"/>
      <c r="AA7" s="146"/>
      <c r="AB7" s="146"/>
      <c r="AC7" s="146"/>
      <c r="AD7" s="145">
        <f>玄关书房餐厅!J1</f>
        <v>0</v>
      </c>
      <c r="AE7" s="145"/>
      <c r="AF7" s="145"/>
      <c r="AG7" s="145"/>
      <c r="AH7" s="145"/>
      <c r="AI7" s="145">
        <f>客厅!J1</f>
        <v>10481</v>
      </c>
      <c r="AJ7" s="145"/>
      <c r="AK7" s="145"/>
      <c r="AL7" s="145"/>
      <c r="AM7" s="145"/>
      <c r="AN7" s="145">
        <f>主卧!J1</f>
        <v>16531.800000000003</v>
      </c>
      <c r="AO7" s="145"/>
      <c r="AP7" s="145"/>
      <c r="AQ7" s="145"/>
      <c r="AR7" s="145"/>
      <c r="AS7" s="145">
        <f>次卧!J1</f>
        <v>5955</v>
      </c>
      <c r="AT7" s="145"/>
      <c r="AU7" s="145"/>
      <c r="AV7" s="145"/>
      <c r="AW7" s="145"/>
      <c r="AX7" s="145">
        <f>厨房!J1</f>
        <v>9278</v>
      </c>
      <c r="AY7" s="145"/>
      <c r="AZ7" s="145"/>
      <c r="BA7" s="145"/>
      <c r="BB7" s="145"/>
      <c r="BC7" s="145">
        <f>卫生间!J1</f>
        <v>6098</v>
      </c>
      <c r="BD7" s="145"/>
      <c r="BE7" s="145"/>
      <c r="BF7" s="145"/>
      <c r="BG7" s="145"/>
      <c r="BH7" s="145">
        <f>阳台花园!J1</f>
        <v>8703.4</v>
      </c>
      <c r="BI7" s="145"/>
      <c r="BJ7" s="145"/>
      <c r="BK7" s="145"/>
      <c r="BL7" s="145"/>
    </row>
    <row r="8" spans="20:64"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5"/>
      <c r="BC8" s="145"/>
      <c r="BD8" s="145"/>
      <c r="BE8" s="145"/>
      <c r="BF8" s="145"/>
      <c r="BG8" s="145"/>
      <c r="BH8" s="145"/>
      <c r="BI8" s="145"/>
      <c r="BJ8" s="145"/>
      <c r="BK8" s="145"/>
      <c r="BL8" s="145"/>
    </row>
    <row r="9" spans="20:64"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</row>
    <row r="10" spans="20:64"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</row>
    <row r="11" spans="20:64"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</row>
    <row r="12" spans="20:64"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</row>
  </sheetData>
  <mergeCells count="19">
    <mergeCell ref="T3:X3"/>
    <mergeCell ref="BH4:BL6"/>
    <mergeCell ref="BH7:BL12"/>
    <mergeCell ref="Y4:AC6"/>
    <mergeCell ref="Y7:AC12"/>
    <mergeCell ref="T4:X6"/>
    <mergeCell ref="T7:X12"/>
    <mergeCell ref="AS4:AW6"/>
    <mergeCell ref="AS7:AW12"/>
    <mergeCell ref="AX4:BB6"/>
    <mergeCell ref="AX7:BB12"/>
    <mergeCell ref="BC4:BG6"/>
    <mergeCell ref="BC7:BG12"/>
    <mergeCell ref="AD4:AH6"/>
    <mergeCell ref="AD7:AH12"/>
    <mergeCell ref="AI4:AM6"/>
    <mergeCell ref="AI7:AM12"/>
    <mergeCell ref="AN4:AR6"/>
    <mergeCell ref="AN7:AR12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I2" sqref="I2"/>
    </sheetView>
  </sheetViews>
  <sheetFormatPr baseColWidth="10" defaultColWidth="9" defaultRowHeight="25" customHeight="1"/>
  <cols>
    <col min="1" max="1" width="8" bestFit="1" customWidth="1"/>
    <col min="2" max="2" width="6.796875" bestFit="1" customWidth="1"/>
  </cols>
  <sheetData>
    <row r="1" spans="1:13" ht="25" customHeight="1">
      <c r="I1" t="s">
        <v>1045</v>
      </c>
      <c r="J1">
        <f>SUM(K:K)</f>
        <v>0</v>
      </c>
    </row>
    <row r="2" spans="1:13" ht="25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</row>
    <row r="3" spans="1:13" ht="25" customHeight="1">
      <c r="C3" t="s">
        <v>1017</v>
      </c>
    </row>
    <row r="4" spans="1:13" ht="25" customHeight="1">
      <c r="C4" t="s">
        <v>1018</v>
      </c>
    </row>
    <row r="5" spans="1:13" ht="25" customHeight="1">
      <c r="C5" t="s">
        <v>1019</v>
      </c>
    </row>
    <row r="6" spans="1:13" ht="25" customHeight="1">
      <c r="C6" t="s">
        <v>1020</v>
      </c>
    </row>
    <row r="7" spans="1:13" ht="25" customHeight="1">
      <c r="C7" t="s">
        <v>1021</v>
      </c>
    </row>
    <row r="8" spans="1:13" ht="25" customHeight="1">
      <c r="C8" t="s">
        <v>1022</v>
      </c>
    </row>
    <row r="9" spans="1:13" ht="25" customHeight="1">
      <c r="C9" t="s">
        <v>1023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>
      <selection activeCell="D9" sqref="D9"/>
    </sheetView>
  </sheetViews>
  <sheetFormatPr baseColWidth="10" defaultColWidth="9" defaultRowHeight="30" customHeight="1"/>
  <cols>
    <col min="3" max="3" width="13.59765625" bestFit="1" customWidth="1"/>
    <col min="4" max="4" width="41.19921875" bestFit="1" customWidth="1"/>
    <col min="11" max="11" width="10.19921875" bestFit="1" customWidth="1"/>
    <col min="13" max="13" width="12.3984375" bestFit="1" customWidth="1"/>
  </cols>
  <sheetData>
    <row r="1" spans="1:14" s="114" customFormat="1" ht="30" customHeight="1">
      <c r="I1" s="114" t="s">
        <v>1045</v>
      </c>
      <c r="J1" s="114">
        <f>SUM(K:K)</f>
        <v>10481</v>
      </c>
    </row>
    <row r="2" spans="1:14" s="60" customFormat="1" ht="30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  <c r="N2" s="60" t="s">
        <v>996</v>
      </c>
    </row>
    <row r="3" spans="1:14" s="69" customFormat="1" ht="30" customHeight="1">
      <c r="A3" s="61"/>
      <c r="B3" s="62" t="s">
        <v>1042</v>
      </c>
      <c r="C3" s="62" t="s">
        <v>984</v>
      </c>
      <c r="D3" s="62"/>
      <c r="E3" s="63"/>
      <c r="F3" s="63"/>
      <c r="G3" s="63"/>
      <c r="H3" s="62"/>
      <c r="I3" s="72"/>
      <c r="J3" s="66">
        <f>I3+H3</f>
        <v>0</v>
      </c>
      <c r="K3" s="67">
        <f>F3*G3+J3</f>
        <v>0</v>
      </c>
      <c r="L3" s="68"/>
    </row>
    <row r="4" spans="1:14" s="69" customFormat="1" ht="30" customHeight="1">
      <c r="A4" s="61"/>
      <c r="B4" s="62" t="s">
        <v>1042</v>
      </c>
      <c r="C4" s="62" t="s">
        <v>985</v>
      </c>
      <c r="D4" s="62" t="s">
        <v>1043</v>
      </c>
      <c r="E4" s="63" t="s">
        <v>1010</v>
      </c>
      <c r="F4" s="63">
        <v>2339</v>
      </c>
      <c r="G4" s="63">
        <v>1</v>
      </c>
      <c r="H4" s="62"/>
      <c r="I4" s="72"/>
      <c r="J4" s="66">
        <f t="shared" ref="J4:J12" si="0">I4+H4</f>
        <v>0</v>
      </c>
      <c r="K4" s="67">
        <f t="shared" ref="K4:K12" si="1">F4*G4+J4</f>
        <v>2339</v>
      </c>
      <c r="L4" s="68"/>
      <c r="M4" s="62" t="s">
        <v>991</v>
      </c>
      <c r="N4" s="69" t="s">
        <v>1044</v>
      </c>
    </row>
    <row r="5" spans="1:14" s="69" customFormat="1" ht="30" customHeight="1">
      <c r="A5" s="61"/>
      <c r="B5" s="62" t="s">
        <v>1042</v>
      </c>
      <c r="C5" s="62" t="s">
        <v>986</v>
      </c>
      <c r="D5" s="62"/>
      <c r="E5" s="63"/>
      <c r="F5" s="63"/>
      <c r="G5" s="63"/>
      <c r="H5" s="62"/>
      <c r="I5" s="72"/>
      <c r="J5" s="66">
        <f t="shared" si="0"/>
        <v>0</v>
      </c>
      <c r="K5" s="67">
        <f t="shared" si="1"/>
        <v>0</v>
      </c>
      <c r="L5" s="68"/>
      <c r="M5" s="62"/>
    </row>
    <row r="6" spans="1:14" s="69" customFormat="1" ht="30" customHeight="1">
      <c r="A6" s="61"/>
      <c r="B6" s="62" t="s">
        <v>1042</v>
      </c>
      <c r="C6" s="62" t="s">
        <v>987</v>
      </c>
      <c r="D6" s="62"/>
      <c r="E6" s="63"/>
      <c r="F6" s="63"/>
      <c r="G6" s="63"/>
      <c r="H6" s="62"/>
      <c r="I6" s="72"/>
      <c r="J6" s="66">
        <f t="shared" si="0"/>
        <v>0</v>
      </c>
      <c r="K6" s="67">
        <f t="shared" si="1"/>
        <v>0</v>
      </c>
      <c r="L6" s="68"/>
      <c r="M6" s="62"/>
    </row>
    <row r="7" spans="1:14" s="69" customFormat="1" ht="30" customHeight="1">
      <c r="A7" s="61"/>
      <c r="B7" s="62" t="s">
        <v>1042</v>
      </c>
      <c r="C7" s="62" t="s">
        <v>992</v>
      </c>
      <c r="D7" s="62"/>
      <c r="E7" s="63" t="s">
        <v>997</v>
      </c>
      <c r="F7" s="63">
        <v>299</v>
      </c>
      <c r="G7" s="63">
        <v>1</v>
      </c>
      <c r="H7" s="62"/>
      <c r="I7" s="72"/>
      <c r="J7" s="66">
        <f t="shared" si="0"/>
        <v>0</v>
      </c>
      <c r="K7" s="67">
        <f t="shared" si="1"/>
        <v>299</v>
      </c>
      <c r="L7" s="68" t="s">
        <v>1002</v>
      </c>
      <c r="M7" s="62"/>
      <c r="N7" s="69" t="s">
        <v>995</v>
      </c>
    </row>
    <row r="8" spans="1:14" s="69" customFormat="1" ht="30" customHeight="1">
      <c r="A8" s="61"/>
      <c r="B8" s="62" t="s">
        <v>1042</v>
      </c>
      <c r="C8" s="62" t="s">
        <v>999</v>
      </c>
      <c r="D8" s="62" t="s">
        <v>1009</v>
      </c>
      <c r="E8" s="63" t="s">
        <v>997</v>
      </c>
      <c r="F8" s="63">
        <v>6330</v>
      </c>
      <c r="G8" s="63">
        <v>1</v>
      </c>
      <c r="H8" s="62"/>
      <c r="I8" s="72"/>
      <c r="J8" s="66">
        <f t="shared" si="0"/>
        <v>0</v>
      </c>
      <c r="K8" s="67">
        <f t="shared" si="1"/>
        <v>6330</v>
      </c>
      <c r="L8" s="68" t="s">
        <v>1002</v>
      </c>
      <c r="M8" s="62"/>
      <c r="N8" s="69" t="s">
        <v>1008</v>
      </c>
    </row>
    <row r="9" spans="1:14" s="69" customFormat="1" ht="30" customHeight="1">
      <c r="A9" s="61"/>
      <c r="B9" s="62" t="s">
        <v>1042</v>
      </c>
      <c r="C9" s="62" t="s">
        <v>1003</v>
      </c>
      <c r="D9" s="62"/>
      <c r="E9" s="63"/>
      <c r="F9" s="63"/>
      <c r="G9" s="63"/>
      <c r="H9" s="83"/>
      <c r="I9" s="84"/>
      <c r="J9" s="66">
        <f t="shared" si="0"/>
        <v>0</v>
      </c>
      <c r="K9" s="67">
        <f t="shared" si="1"/>
        <v>0</v>
      </c>
      <c r="L9" s="68"/>
      <c r="M9" s="62"/>
    </row>
    <row r="10" spans="1:14" s="69" customFormat="1" ht="30" customHeight="1">
      <c r="A10" s="61"/>
      <c r="B10" s="62" t="s">
        <v>1042</v>
      </c>
      <c r="C10" s="62" t="s">
        <v>1007</v>
      </c>
      <c r="D10" s="62" t="s">
        <v>1024</v>
      </c>
      <c r="E10" s="63" t="s">
        <v>1010</v>
      </c>
      <c r="F10" s="63">
        <v>1298</v>
      </c>
      <c r="G10" s="63">
        <v>1</v>
      </c>
      <c r="H10" s="62"/>
      <c r="I10" s="72"/>
      <c r="J10" s="66">
        <f t="shared" si="0"/>
        <v>0</v>
      </c>
      <c r="K10" s="67">
        <f t="shared" si="1"/>
        <v>1298</v>
      </c>
      <c r="L10" s="68" t="s">
        <v>1002</v>
      </c>
      <c r="M10" s="62"/>
      <c r="N10" s="69" t="s">
        <v>1027</v>
      </c>
    </row>
    <row r="11" spans="1:14" s="69" customFormat="1" ht="30" customHeight="1">
      <c r="A11" s="61"/>
      <c r="B11" s="62" t="s">
        <v>1042</v>
      </c>
      <c r="C11" s="62" t="s">
        <v>1025</v>
      </c>
      <c r="D11" s="62" t="s">
        <v>1026</v>
      </c>
      <c r="E11" s="63" t="s">
        <v>1004</v>
      </c>
      <c r="F11" s="63">
        <v>169</v>
      </c>
      <c r="G11" s="63">
        <v>1</v>
      </c>
      <c r="H11" s="62"/>
      <c r="I11" s="72"/>
      <c r="J11" s="66">
        <f t="shared" si="0"/>
        <v>0</v>
      </c>
      <c r="K11" s="67">
        <f t="shared" si="1"/>
        <v>169</v>
      </c>
      <c r="L11" s="68"/>
      <c r="M11" s="62"/>
      <c r="N11" s="69" t="s">
        <v>1028</v>
      </c>
    </row>
    <row r="12" spans="1:14" s="69" customFormat="1" ht="30" customHeight="1">
      <c r="A12" s="61"/>
      <c r="B12" s="62" t="s">
        <v>1042</v>
      </c>
      <c r="C12" s="115" t="s">
        <v>1047</v>
      </c>
      <c r="D12" s="62" t="s">
        <v>1048</v>
      </c>
      <c r="E12" s="63" t="s">
        <v>1049</v>
      </c>
      <c r="F12" s="63">
        <v>46</v>
      </c>
      <c r="G12" s="63">
        <v>1</v>
      </c>
      <c r="H12" s="62"/>
      <c r="I12" s="72"/>
      <c r="J12" s="66">
        <f t="shared" si="0"/>
        <v>0</v>
      </c>
      <c r="K12" s="67">
        <f t="shared" si="1"/>
        <v>46</v>
      </c>
      <c r="L12" s="68" t="s">
        <v>1002</v>
      </c>
      <c r="M12" s="62"/>
      <c r="N12" s="69" t="s">
        <v>1050</v>
      </c>
    </row>
    <row r="13" spans="1:14" s="69" customFormat="1" ht="30" customHeight="1">
      <c r="A13" s="61"/>
      <c r="B13" s="62"/>
      <c r="C13" s="115"/>
      <c r="D13" s="62"/>
      <c r="E13" s="63"/>
      <c r="F13" s="63"/>
      <c r="G13" s="63"/>
      <c r="H13" s="62"/>
      <c r="I13" s="72"/>
      <c r="J13" s="66"/>
      <c r="K13" s="67"/>
      <c r="L13" s="68"/>
      <c r="M13" s="62"/>
    </row>
    <row r="14" spans="1:14" s="69" customFormat="1" ht="30" customHeight="1">
      <c r="A14" s="61"/>
      <c r="B14" s="62"/>
      <c r="C14" s="115"/>
      <c r="D14" s="62"/>
      <c r="E14" s="63"/>
      <c r="F14" s="63"/>
      <c r="G14" s="63"/>
      <c r="H14" s="62"/>
      <c r="I14" s="72"/>
      <c r="J14" s="66"/>
      <c r="K14" s="67"/>
      <c r="L14" s="68"/>
      <c r="M14" s="62"/>
    </row>
    <row r="15" spans="1:14" s="69" customFormat="1" ht="30" customHeight="1">
      <c r="A15" s="61"/>
      <c r="B15" s="62"/>
      <c r="C15" s="115"/>
      <c r="D15" s="62"/>
      <c r="E15" s="63"/>
      <c r="F15" s="63"/>
      <c r="G15" s="63"/>
      <c r="H15" s="83"/>
      <c r="I15" s="84"/>
      <c r="J15" s="66"/>
      <c r="K15" s="67"/>
      <c r="L15" s="68"/>
      <c r="M15" s="62"/>
    </row>
    <row r="16" spans="1:14" s="69" customFormat="1" ht="30" customHeight="1">
      <c r="A16" s="61"/>
      <c r="B16" s="62"/>
      <c r="C16" s="115"/>
      <c r="D16" s="62"/>
      <c r="E16" s="63"/>
      <c r="F16" s="63"/>
      <c r="G16" s="63"/>
      <c r="H16" s="62"/>
      <c r="I16" s="72"/>
      <c r="J16" s="66"/>
      <c r="K16" s="67"/>
      <c r="L16" s="68"/>
      <c r="M16" s="62"/>
    </row>
    <row r="17" spans="1:13" s="69" customFormat="1" ht="30" customHeight="1">
      <c r="A17" s="61"/>
      <c r="B17" s="62"/>
      <c r="C17" s="115"/>
      <c r="D17" s="62"/>
      <c r="E17" s="63"/>
      <c r="F17" s="63"/>
      <c r="G17" s="63"/>
      <c r="H17" s="62"/>
      <c r="I17" s="72"/>
      <c r="J17" s="66"/>
      <c r="K17" s="67"/>
      <c r="L17" s="68"/>
      <c r="M17" s="62"/>
    </row>
    <row r="18" spans="1:13" s="69" customFormat="1" ht="30" customHeight="1">
      <c r="A18" s="61"/>
      <c r="B18" s="62"/>
      <c r="C18" s="115"/>
      <c r="D18" s="62"/>
      <c r="E18" s="63"/>
      <c r="F18" s="63"/>
      <c r="G18" s="63"/>
      <c r="H18" s="62"/>
      <c r="I18" s="72"/>
      <c r="J18" s="66"/>
      <c r="K18" s="67"/>
      <c r="L18" s="68"/>
      <c r="M18" s="62"/>
    </row>
    <row r="19" spans="1:13" s="69" customFormat="1" ht="30" customHeight="1">
      <c r="A19" s="61"/>
      <c r="B19" s="62"/>
      <c r="C19" s="115"/>
      <c r="D19" s="62"/>
      <c r="E19" s="63"/>
      <c r="F19" s="63"/>
      <c r="G19" s="63"/>
      <c r="H19" s="62"/>
      <c r="I19" s="72"/>
      <c r="J19" s="66"/>
      <c r="K19" s="67"/>
      <c r="L19" s="68"/>
      <c r="M19" s="62"/>
    </row>
    <row r="20" spans="1:13" s="69" customFormat="1" ht="30" customHeight="1">
      <c r="A20" s="61"/>
      <c r="B20" s="62"/>
      <c r="C20" s="115"/>
      <c r="D20" s="62"/>
      <c r="E20" s="63"/>
      <c r="F20" s="63"/>
      <c r="G20" s="63"/>
      <c r="H20" s="62"/>
      <c r="I20" s="72"/>
      <c r="J20" s="66"/>
      <c r="K20" s="67"/>
      <c r="L20" s="68"/>
      <c r="M20" s="62"/>
    </row>
    <row r="21" spans="1:13" s="69" customFormat="1" ht="30" customHeight="1">
      <c r="A21" s="61"/>
      <c r="B21" s="62"/>
      <c r="C21" s="116"/>
      <c r="D21" s="62"/>
      <c r="E21" s="63"/>
      <c r="F21" s="63"/>
      <c r="G21" s="63"/>
      <c r="H21" s="62"/>
      <c r="I21" s="72"/>
      <c r="J21" s="66"/>
      <c r="K21" s="67"/>
      <c r="L21" s="68"/>
      <c r="M21" s="62"/>
    </row>
    <row r="22" spans="1:13" s="69" customFormat="1" ht="30" customHeight="1">
      <c r="A22" s="61"/>
      <c r="B22" s="62"/>
      <c r="C22" s="116"/>
      <c r="D22" s="62"/>
      <c r="E22" s="63"/>
      <c r="F22" s="63"/>
      <c r="G22" s="63"/>
      <c r="H22" s="62"/>
      <c r="I22" s="72"/>
      <c r="J22" s="66"/>
      <c r="K22" s="67"/>
      <c r="L22" s="68"/>
      <c r="M22" s="62"/>
    </row>
    <row r="23" spans="1:13" s="69" customFormat="1" ht="30" customHeight="1">
      <c r="A23" s="61"/>
      <c r="B23" s="62"/>
      <c r="C23" s="116"/>
      <c r="D23" s="62"/>
      <c r="E23" s="63"/>
      <c r="F23" s="63"/>
      <c r="G23" s="63"/>
      <c r="H23" s="62"/>
      <c r="I23" s="72"/>
      <c r="J23" s="66"/>
      <c r="K23" s="67"/>
      <c r="L23" s="68"/>
      <c r="M23" s="62"/>
    </row>
    <row r="24" spans="1:13" s="69" customFormat="1" ht="30" customHeight="1">
      <c r="A24" s="61"/>
      <c r="B24" s="62"/>
      <c r="C24" s="116"/>
      <c r="D24" s="62"/>
      <c r="E24" s="63"/>
      <c r="F24" s="63"/>
      <c r="G24" s="63"/>
      <c r="H24" s="62"/>
      <c r="I24" s="72"/>
      <c r="J24" s="66"/>
      <c r="K24" s="67"/>
      <c r="L24" s="68"/>
      <c r="M24" s="62"/>
    </row>
    <row r="25" spans="1:13" s="69" customFormat="1" ht="30" customHeight="1">
      <c r="A25" s="61"/>
      <c r="B25" s="62"/>
      <c r="C25" s="116"/>
      <c r="D25" s="62"/>
      <c r="E25" s="63"/>
      <c r="F25" s="63"/>
      <c r="G25" s="63"/>
      <c r="H25" s="62"/>
      <c r="I25" s="72"/>
      <c r="J25" s="66"/>
      <c r="K25" s="67"/>
      <c r="L25" s="68"/>
      <c r="M25" s="62"/>
    </row>
    <row r="26" spans="1:13" s="69" customFormat="1" ht="30" customHeight="1">
      <c r="A26" s="61"/>
      <c r="B26" s="62"/>
      <c r="C26" s="116"/>
      <c r="D26" s="62"/>
      <c r="E26" s="63"/>
      <c r="F26" s="63"/>
      <c r="G26" s="63"/>
      <c r="H26" s="62"/>
      <c r="I26" s="72"/>
      <c r="J26" s="66"/>
      <c r="K26" s="67"/>
      <c r="L26" s="68"/>
      <c r="M26" s="62"/>
    </row>
    <row r="27" spans="1:13" s="69" customFormat="1" ht="30" customHeight="1">
      <c r="A27" s="61"/>
      <c r="B27" s="62"/>
      <c r="C27" s="116"/>
      <c r="D27" s="62"/>
      <c r="E27" s="63"/>
      <c r="F27" s="63"/>
      <c r="G27" s="63"/>
      <c r="H27" s="62"/>
      <c r="I27" s="72"/>
      <c r="J27" s="66"/>
      <c r="K27" s="67"/>
      <c r="L27" s="68"/>
      <c r="M27" s="62"/>
    </row>
    <row r="28" spans="1:13" s="69" customFormat="1" ht="30" customHeight="1">
      <c r="A28" s="61"/>
      <c r="B28" s="62"/>
      <c r="C28" s="115"/>
      <c r="D28" s="62"/>
      <c r="E28" s="63"/>
      <c r="F28" s="63"/>
      <c r="G28" s="63"/>
      <c r="H28" s="62"/>
      <c r="I28" s="72"/>
      <c r="J28" s="66"/>
      <c r="K28" s="67"/>
      <c r="L28" s="68"/>
      <c r="M28" s="62"/>
    </row>
    <row r="29" spans="1:13" s="69" customFormat="1" ht="30" customHeight="1">
      <c r="A29" s="61"/>
      <c r="B29" s="62"/>
      <c r="C29" s="115"/>
      <c r="D29" s="62"/>
      <c r="E29" s="63"/>
      <c r="F29" s="63"/>
      <c r="G29" s="63"/>
      <c r="H29" s="62"/>
      <c r="I29" s="72"/>
      <c r="J29" s="66"/>
      <c r="K29" s="67"/>
      <c r="L29" s="68"/>
      <c r="M29" s="62"/>
    </row>
    <row r="30" spans="1:13" s="69" customFormat="1" ht="30" customHeight="1">
      <c r="A30" s="61"/>
      <c r="B30" s="62"/>
      <c r="C30" s="115"/>
      <c r="D30" s="62"/>
      <c r="E30" s="63"/>
      <c r="F30" s="63"/>
      <c r="G30" s="63"/>
      <c r="H30" s="62"/>
      <c r="I30" s="72"/>
      <c r="J30" s="66"/>
      <c r="K30" s="67"/>
      <c r="L30" s="68"/>
      <c r="M30" s="62"/>
    </row>
    <row r="31" spans="1:13" s="69" customFormat="1" ht="30" customHeight="1">
      <c r="A31" s="61"/>
      <c r="B31" s="62"/>
      <c r="C31" s="115"/>
      <c r="D31" s="62"/>
      <c r="E31" s="63"/>
      <c r="F31" s="63"/>
      <c r="G31" s="63"/>
      <c r="H31" s="62"/>
      <c r="I31" s="72"/>
      <c r="J31" s="66"/>
      <c r="K31" s="67"/>
      <c r="L31" s="68"/>
      <c r="M31" s="62"/>
    </row>
    <row r="32" spans="1:13" s="69" customFormat="1" ht="30" customHeight="1">
      <c r="A32" s="61"/>
      <c r="B32" s="62"/>
      <c r="C32" s="115"/>
      <c r="D32" s="62"/>
      <c r="E32" s="63"/>
      <c r="F32" s="63"/>
      <c r="G32" s="63"/>
      <c r="H32" s="62"/>
      <c r="I32" s="72"/>
      <c r="J32" s="66"/>
      <c r="K32" s="67"/>
      <c r="L32" s="68"/>
      <c r="M32" s="62"/>
    </row>
    <row r="33" spans="1:13" s="69" customFormat="1" ht="30" customHeight="1">
      <c r="A33" s="61"/>
      <c r="B33" s="62"/>
      <c r="C33" s="115"/>
      <c r="D33" s="62"/>
      <c r="E33" s="63"/>
      <c r="F33" s="63"/>
      <c r="G33" s="63"/>
      <c r="H33" s="62"/>
      <c r="I33" s="72"/>
      <c r="J33" s="66"/>
      <c r="K33" s="67"/>
      <c r="L33" s="68"/>
      <c r="M33" s="62"/>
    </row>
    <row r="34" spans="1:13" s="69" customFormat="1" ht="30" customHeight="1">
      <c r="A34" s="61"/>
      <c r="B34" s="62"/>
      <c r="C34" s="115"/>
      <c r="D34" s="62"/>
      <c r="E34" s="63"/>
      <c r="F34" s="63"/>
      <c r="G34" s="63"/>
      <c r="H34" s="62"/>
      <c r="I34" s="72"/>
      <c r="J34" s="66"/>
      <c r="K34" s="67"/>
      <c r="L34" s="68"/>
      <c r="M34" s="62"/>
    </row>
    <row r="35" spans="1:13" s="69" customFormat="1" ht="30" customHeight="1">
      <c r="A35" s="61"/>
      <c r="B35" s="62"/>
      <c r="C35" s="115"/>
      <c r="D35" s="62"/>
      <c r="E35" s="63"/>
      <c r="F35" s="63"/>
      <c r="G35" s="63"/>
      <c r="H35" s="62"/>
      <c r="I35" s="72"/>
      <c r="J35" s="66"/>
      <c r="K35" s="67"/>
      <c r="L35" s="68"/>
      <c r="M35" s="62"/>
    </row>
    <row r="36" spans="1:13" s="69" customFormat="1" ht="30" customHeight="1">
      <c r="A36" s="61"/>
      <c r="B36" s="62"/>
      <c r="C36" s="115"/>
      <c r="D36" s="62"/>
      <c r="E36" s="63"/>
      <c r="F36" s="63"/>
      <c r="G36" s="63"/>
      <c r="H36" s="62"/>
      <c r="I36" s="72"/>
      <c r="J36" s="66"/>
      <c r="K36" s="67"/>
      <c r="L36" s="68"/>
      <c r="M36" s="62"/>
    </row>
    <row r="37" spans="1:13" s="69" customFormat="1" ht="30" customHeight="1">
      <c r="A37" s="61"/>
      <c r="B37" s="62"/>
      <c r="C37" s="115"/>
      <c r="D37" s="62"/>
      <c r="E37" s="63"/>
      <c r="F37" s="63"/>
      <c r="G37" s="63"/>
      <c r="H37" s="62"/>
      <c r="I37" s="72"/>
      <c r="J37" s="66"/>
      <c r="K37" s="67"/>
      <c r="L37" s="68"/>
      <c r="M37" s="62"/>
    </row>
    <row r="38" spans="1:13" s="69" customFormat="1" ht="30" customHeight="1">
      <c r="A38" s="61"/>
      <c r="B38" s="62"/>
      <c r="C38" s="115"/>
      <c r="D38" s="62"/>
      <c r="E38" s="63"/>
      <c r="F38" s="63"/>
      <c r="G38" s="63"/>
      <c r="H38" s="62"/>
      <c r="I38" s="72"/>
      <c r="J38" s="66"/>
      <c r="K38" s="67"/>
      <c r="L38" s="68"/>
      <c r="M38" s="62"/>
    </row>
    <row r="39" spans="1:13" s="69" customFormat="1" ht="30" customHeight="1">
      <c r="A39" s="61"/>
      <c r="B39" s="62"/>
      <c r="C39" s="115"/>
      <c r="D39" s="62"/>
      <c r="E39" s="63"/>
      <c r="F39" s="63"/>
      <c r="G39" s="63"/>
      <c r="H39" s="62"/>
      <c r="I39" s="72"/>
      <c r="J39" s="66"/>
      <c r="K39" s="67"/>
      <c r="L39" s="68"/>
      <c r="M39" s="62"/>
    </row>
    <row r="40" spans="1:13" s="69" customFormat="1" ht="30" customHeight="1">
      <c r="A40" s="61"/>
      <c r="B40" s="62"/>
      <c r="C40" s="115"/>
      <c r="D40" s="62"/>
      <c r="E40" s="63"/>
      <c r="F40" s="63"/>
      <c r="G40" s="63"/>
      <c r="H40" s="63"/>
      <c r="I40" s="72"/>
      <c r="J40" s="66"/>
      <c r="K40" s="67"/>
      <c r="L40" s="68"/>
      <c r="M40" s="62"/>
    </row>
    <row r="41" spans="1:13" s="69" customFormat="1" ht="30" customHeight="1">
      <c r="A41" s="61"/>
      <c r="B41" s="62"/>
      <c r="C41" s="115"/>
      <c r="D41" s="62"/>
      <c r="E41" s="63"/>
      <c r="F41" s="63"/>
      <c r="G41" s="63"/>
      <c r="H41" s="63"/>
      <c r="I41" s="72"/>
      <c r="J41" s="66"/>
      <c r="K41" s="67"/>
      <c r="L41" s="68"/>
      <c r="M41" s="62"/>
    </row>
    <row r="42" spans="1:13" s="69" customFormat="1" ht="30" customHeight="1">
      <c r="A42" s="61"/>
      <c r="B42" s="62"/>
      <c r="C42" s="115"/>
      <c r="D42" s="62"/>
      <c r="E42" s="63"/>
      <c r="F42" s="63"/>
      <c r="G42" s="63"/>
      <c r="H42" s="62"/>
      <c r="I42" s="72"/>
      <c r="J42" s="66"/>
      <c r="K42" s="67"/>
      <c r="L42" s="68"/>
      <c r="M42" s="62"/>
    </row>
    <row r="43" spans="1:13" s="69" customFormat="1" ht="30" customHeight="1">
      <c r="A43" s="61"/>
      <c r="B43" s="62"/>
      <c r="C43" s="115"/>
      <c r="D43" s="62"/>
      <c r="E43" s="63"/>
      <c r="F43" s="63"/>
      <c r="G43" s="63"/>
      <c r="H43" s="62"/>
      <c r="I43" s="72"/>
      <c r="J43" s="66"/>
      <c r="K43" s="67"/>
      <c r="L43" s="68"/>
      <c r="M43" s="62"/>
    </row>
    <row r="44" spans="1:13" s="69" customFormat="1" ht="30" customHeight="1">
      <c r="A44" s="61"/>
      <c r="B44" s="62"/>
      <c r="C44" s="115"/>
      <c r="D44" s="62"/>
      <c r="E44" s="63"/>
      <c r="F44" s="63"/>
      <c r="G44" s="63"/>
      <c r="H44" s="62"/>
      <c r="I44" s="72"/>
      <c r="J44" s="66"/>
      <c r="K44" s="67"/>
      <c r="L44" s="68"/>
      <c r="M44" s="62"/>
    </row>
    <row r="45" spans="1:13" s="69" customFormat="1" ht="30" customHeight="1">
      <c r="A45" s="61"/>
      <c r="B45" s="62"/>
      <c r="C45" s="115"/>
      <c r="D45" s="62"/>
      <c r="E45" s="63"/>
      <c r="F45" s="63"/>
      <c r="G45" s="63"/>
      <c r="H45" s="62"/>
      <c r="I45" s="72"/>
      <c r="J45" s="66"/>
      <c r="K45" s="67"/>
      <c r="L45" s="68"/>
      <c r="M45" s="62"/>
    </row>
    <row r="46" spans="1:13" s="69" customFormat="1" ht="30" customHeight="1">
      <c r="A46" s="61"/>
      <c r="B46" s="62"/>
      <c r="C46" s="115"/>
      <c r="D46" s="62"/>
      <c r="E46" s="63"/>
      <c r="F46" s="63"/>
      <c r="G46" s="63"/>
      <c r="H46" s="62"/>
      <c r="I46" s="72"/>
      <c r="J46" s="66"/>
      <c r="K46" s="67"/>
      <c r="L46" s="68"/>
      <c r="M46" s="62"/>
    </row>
    <row r="47" spans="1:13" s="69" customFormat="1" ht="30" customHeight="1">
      <c r="A47" s="61"/>
      <c r="B47" s="62"/>
      <c r="C47" s="116"/>
      <c r="D47" s="62"/>
      <c r="E47" s="63"/>
      <c r="F47" s="63"/>
      <c r="G47" s="63"/>
      <c r="H47" s="62"/>
      <c r="I47" s="72"/>
      <c r="J47" s="66"/>
      <c r="K47" s="67"/>
      <c r="L47" s="68"/>
      <c r="M47" s="62"/>
    </row>
    <row r="48" spans="1:13" s="69" customFormat="1" ht="30" customHeight="1">
      <c r="A48" s="61"/>
      <c r="B48" s="62"/>
      <c r="C48" s="116"/>
      <c r="D48" s="62"/>
      <c r="E48" s="63"/>
      <c r="F48" s="63"/>
      <c r="G48" s="63"/>
      <c r="H48" s="62"/>
      <c r="I48" s="72"/>
      <c r="J48" s="66"/>
      <c r="K48" s="67"/>
      <c r="L48" s="68"/>
      <c r="M48" s="62"/>
    </row>
    <row r="49" spans="1:13" s="69" customFormat="1" ht="30" customHeight="1">
      <c r="A49" s="61"/>
      <c r="B49" s="62"/>
      <c r="C49" s="116"/>
      <c r="D49" s="62"/>
      <c r="E49" s="63"/>
      <c r="F49" s="63"/>
      <c r="G49" s="63"/>
      <c r="H49" s="62"/>
      <c r="I49" s="72"/>
      <c r="J49" s="66"/>
      <c r="K49" s="67"/>
      <c r="L49" s="68"/>
      <c r="M49" s="62"/>
    </row>
    <row r="50" spans="1:13" s="69" customFormat="1" ht="30" customHeight="1">
      <c r="A50" s="61"/>
      <c r="B50" s="62"/>
      <c r="C50" s="116"/>
      <c r="D50" s="62"/>
      <c r="E50" s="63"/>
      <c r="F50" s="63"/>
      <c r="G50" s="63"/>
      <c r="H50" s="62"/>
      <c r="I50" s="72"/>
      <c r="J50" s="66"/>
      <c r="K50" s="67"/>
      <c r="L50" s="68"/>
      <c r="M50" s="62"/>
    </row>
    <row r="51" spans="1:13" s="69" customFormat="1" ht="30" customHeight="1">
      <c r="A51" s="61"/>
      <c r="B51" s="62"/>
      <c r="C51" s="116"/>
      <c r="D51" s="62"/>
      <c r="E51" s="63"/>
      <c r="F51" s="63"/>
      <c r="G51" s="63"/>
      <c r="H51" s="62"/>
      <c r="I51" s="72"/>
      <c r="J51" s="66"/>
      <c r="K51" s="67"/>
      <c r="L51" s="68"/>
      <c r="M51" s="62"/>
    </row>
    <row r="52" spans="1:13" s="69" customFormat="1" ht="30" customHeight="1">
      <c r="A52" s="61"/>
      <c r="B52" s="62"/>
      <c r="C52" s="116"/>
      <c r="D52" s="62"/>
      <c r="E52" s="63"/>
      <c r="F52" s="63"/>
      <c r="G52" s="63"/>
      <c r="H52" s="62"/>
      <c r="I52" s="72"/>
      <c r="J52" s="66"/>
      <c r="K52" s="67"/>
      <c r="L52" s="68"/>
      <c r="M52" s="62"/>
    </row>
    <row r="53" spans="1:13" s="69" customFormat="1" ht="30" customHeight="1">
      <c r="A53" s="61"/>
      <c r="B53" s="62"/>
      <c r="C53" s="116"/>
      <c r="D53" s="62"/>
      <c r="E53" s="63"/>
      <c r="F53" s="63"/>
      <c r="G53" s="63"/>
      <c r="H53" s="62"/>
      <c r="I53" s="72"/>
      <c r="J53" s="66"/>
      <c r="K53" s="67"/>
      <c r="L53" s="68"/>
      <c r="M53" s="62"/>
    </row>
    <row r="54" spans="1:13" s="69" customFormat="1" ht="30" customHeight="1">
      <c r="A54" s="61"/>
      <c r="B54" s="62"/>
      <c r="C54" s="116"/>
      <c r="D54" s="62"/>
      <c r="E54" s="63"/>
      <c r="F54" s="63"/>
      <c r="G54" s="63"/>
      <c r="H54" s="62"/>
      <c r="I54" s="72"/>
      <c r="J54" s="66"/>
      <c r="K54" s="67"/>
      <c r="L54" s="68"/>
      <c r="M54" s="62"/>
    </row>
    <row r="55" spans="1:13" s="69" customFormat="1" ht="30" customHeight="1">
      <c r="A55" s="61"/>
      <c r="B55" s="62"/>
      <c r="C55" s="116"/>
      <c r="D55" s="62"/>
      <c r="E55" s="63"/>
      <c r="F55" s="63"/>
      <c r="G55" s="63"/>
      <c r="H55" s="62"/>
      <c r="I55" s="72"/>
      <c r="J55" s="66"/>
      <c r="K55" s="67"/>
      <c r="L55" s="68"/>
      <c r="M55" s="62"/>
    </row>
    <row r="56" spans="1:13" s="69" customFormat="1" ht="30" customHeight="1">
      <c r="A56" s="61"/>
      <c r="B56" s="62"/>
      <c r="C56" s="116"/>
      <c r="D56" s="62"/>
      <c r="E56" s="63"/>
      <c r="F56" s="63"/>
      <c r="G56" s="63"/>
      <c r="H56" s="62"/>
      <c r="I56" s="72"/>
      <c r="J56" s="66"/>
      <c r="K56" s="67"/>
      <c r="L56" s="68"/>
      <c r="M56" s="62"/>
    </row>
    <row r="57" spans="1:13" s="69" customFormat="1" ht="30" customHeight="1">
      <c r="A57" s="61"/>
      <c r="B57" s="62"/>
      <c r="C57" s="116"/>
      <c r="D57" s="62"/>
      <c r="E57" s="63"/>
      <c r="F57" s="63"/>
      <c r="G57" s="63"/>
      <c r="H57" s="62"/>
      <c r="I57" s="72"/>
      <c r="J57" s="66"/>
      <c r="K57" s="67"/>
      <c r="L57" s="68"/>
      <c r="M57" s="62"/>
    </row>
    <row r="58" spans="1:13" s="69" customFormat="1" ht="30" customHeight="1">
      <c r="A58" s="61"/>
      <c r="B58" s="62"/>
      <c r="C58" s="116"/>
      <c r="D58" s="62"/>
      <c r="E58" s="63"/>
      <c r="F58" s="63"/>
      <c r="G58" s="63"/>
      <c r="H58" s="62"/>
      <c r="I58" s="72"/>
      <c r="J58" s="66"/>
      <c r="K58" s="67"/>
      <c r="L58" s="68"/>
      <c r="M58" s="62"/>
    </row>
    <row r="59" spans="1:13" s="69" customFormat="1" ht="30" customHeight="1">
      <c r="A59" s="61"/>
      <c r="B59" s="62"/>
      <c r="C59" s="116"/>
      <c r="D59" s="62"/>
      <c r="E59" s="63"/>
      <c r="F59" s="63"/>
      <c r="G59" s="63"/>
      <c r="H59" s="62"/>
      <c r="I59" s="72"/>
      <c r="J59" s="66"/>
      <c r="K59" s="67"/>
      <c r="L59" s="68"/>
      <c r="M59" s="62"/>
    </row>
    <row r="60" spans="1:13" s="69" customFormat="1" ht="30" customHeight="1">
      <c r="A60" s="61"/>
      <c r="B60" s="62"/>
      <c r="C60" s="116"/>
      <c r="D60" s="62"/>
      <c r="E60" s="63"/>
      <c r="F60" s="63"/>
      <c r="G60" s="63"/>
      <c r="H60" s="62"/>
      <c r="I60" s="72"/>
      <c r="J60" s="66"/>
      <c r="K60" s="67"/>
      <c r="L60" s="68"/>
      <c r="M60" s="62"/>
    </row>
  </sheetData>
  <phoneticPr fontId="47" type="noConversion"/>
  <conditionalFormatting sqref="L3:L60">
    <cfRule type="dataBar" priority="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3:A60" xr:uid="{00000000-0002-0000-02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"/>
  <sheetViews>
    <sheetView tabSelected="1" workbookViewId="0">
      <selection activeCell="O22" sqref="O22"/>
    </sheetView>
  </sheetViews>
  <sheetFormatPr baseColWidth="10" defaultColWidth="9" defaultRowHeight="21" customHeight="1"/>
  <cols>
    <col min="3" max="3" width="15.19921875" bestFit="1" customWidth="1"/>
    <col min="4" max="4" width="11.59765625" bestFit="1" customWidth="1"/>
    <col min="11" max="11" width="10.19921875" bestFit="1" customWidth="1"/>
  </cols>
  <sheetData>
    <row r="1" spans="1:14" s="114" customFormat="1" ht="21" customHeight="1">
      <c r="I1" s="114" t="s">
        <v>1045</v>
      </c>
      <c r="J1" s="114">
        <f>SUM(K:K)</f>
        <v>16531.800000000003</v>
      </c>
    </row>
    <row r="2" spans="1:14" s="60" customFormat="1" ht="21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  <c r="N2" s="60" t="s">
        <v>996</v>
      </c>
    </row>
    <row r="3" spans="1:14" ht="21" customHeight="1">
      <c r="C3" s="117" t="s">
        <v>988</v>
      </c>
      <c r="E3" t="s">
        <v>997</v>
      </c>
      <c r="F3">
        <v>2500</v>
      </c>
      <c r="G3">
        <v>1</v>
      </c>
      <c r="J3" s="136">
        <f>H3+I3</f>
        <v>0</v>
      </c>
      <c r="K3" s="137">
        <f>F3*G3+J3</f>
        <v>2500</v>
      </c>
      <c r="L3" t="s">
        <v>1002</v>
      </c>
    </row>
    <row r="4" spans="1:14" s="114" customFormat="1" ht="21" customHeight="1">
      <c r="C4" s="117" t="s">
        <v>1051</v>
      </c>
      <c r="E4" s="63" t="s">
        <v>395</v>
      </c>
      <c r="F4" s="63">
        <v>3043</v>
      </c>
      <c r="G4" s="63">
        <v>1</v>
      </c>
      <c r="J4" s="136">
        <f>H4+I4</f>
        <v>0</v>
      </c>
      <c r="K4" s="137">
        <f>F4*G4+J4</f>
        <v>3043</v>
      </c>
      <c r="L4" s="114" t="s">
        <v>1002</v>
      </c>
    </row>
    <row r="5" spans="1:14" s="114" customFormat="1" ht="21" customHeight="1">
      <c r="C5" s="117" t="s">
        <v>1077</v>
      </c>
      <c r="E5" s="63" t="s">
        <v>395</v>
      </c>
      <c r="F5" s="63">
        <f>249*0.85</f>
        <v>211.65</v>
      </c>
      <c r="G5" s="152">
        <v>2</v>
      </c>
      <c r="J5" s="136">
        <f>H5+I5</f>
        <v>0</v>
      </c>
      <c r="K5" s="137">
        <f>F5*G5+J5</f>
        <v>423.3</v>
      </c>
      <c r="L5" s="114" t="s">
        <v>1002</v>
      </c>
    </row>
    <row r="6" spans="1:14" ht="21" customHeight="1">
      <c r="C6" s="117" t="s">
        <v>989</v>
      </c>
      <c r="J6" s="136">
        <f t="shared" ref="J6:J45" si="0">H6+I6</f>
        <v>0</v>
      </c>
      <c r="K6" s="137">
        <f t="shared" ref="K6:K45" si="1">F6*G6+J6</f>
        <v>0</v>
      </c>
      <c r="L6" s="114" t="s">
        <v>1002</v>
      </c>
    </row>
    <row r="7" spans="1:14" ht="21" customHeight="1">
      <c r="C7" s="117" t="s">
        <v>990</v>
      </c>
      <c r="J7" s="136">
        <f t="shared" si="0"/>
        <v>0</v>
      </c>
      <c r="K7" s="137">
        <f t="shared" si="1"/>
        <v>0</v>
      </c>
      <c r="L7" s="114" t="s">
        <v>1002</v>
      </c>
    </row>
    <row r="8" spans="1:14" ht="21" customHeight="1">
      <c r="C8" s="117" t="s">
        <v>1078</v>
      </c>
      <c r="J8" s="136">
        <f t="shared" si="0"/>
        <v>0</v>
      </c>
      <c r="K8" s="137">
        <f t="shared" si="1"/>
        <v>0</v>
      </c>
      <c r="L8" s="114" t="s">
        <v>1002</v>
      </c>
    </row>
    <row r="9" spans="1:14" ht="21" customHeight="1">
      <c r="C9" s="117" t="s">
        <v>1079</v>
      </c>
      <c r="J9" s="136">
        <f t="shared" si="0"/>
        <v>0</v>
      </c>
      <c r="K9" s="137">
        <f t="shared" si="1"/>
        <v>0</v>
      </c>
      <c r="L9" s="114" t="s">
        <v>1002</v>
      </c>
    </row>
    <row r="10" spans="1:14" s="114" customFormat="1" ht="21" customHeight="1">
      <c r="C10" s="117" t="s">
        <v>1080</v>
      </c>
      <c r="J10" s="136">
        <f t="shared" si="0"/>
        <v>0</v>
      </c>
      <c r="K10" s="137">
        <f t="shared" si="1"/>
        <v>0</v>
      </c>
      <c r="L10" s="130" t="s">
        <v>1069</v>
      </c>
    </row>
    <row r="11" spans="1:14" s="114" customFormat="1" ht="21" customHeight="1">
      <c r="C11" s="117" t="s">
        <v>1081</v>
      </c>
      <c r="E11" s="114" t="s">
        <v>1004</v>
      </c>
      <c r="F11" s="114">
        <v>450</v>
      </c>
      <c r="G11" s="114">
        <v>1</v>
      </c>
      <c r="J11" s="136">
        <f t="shared" si="0"/>
        <v>0</v>
      </c>
      <c r="K11" s="137">
        <f t="shared" si="1"/>
        <v>450</v>
      </c>
      <c r="L11" s="114" t="s">
        <v>1069</v>
      </c>
    </row>
    <row r="12" spans="1:14" ht="21" customHeight="1">
      <c r="C12" s="117" t="s">
        <v>1000</v>
      </c>
      <c r="D12" t="s">
        <v>1012</v>
      </c>
      <c r="E12" t="s">
        <v>1010</v>
      </c>
      <c r="F12">
        <v>2099</v>
      </c>
      <c r="G12">
        <v>1</v>
      </c>
      <c r="J12" s="136">
        <f t="shared" si="0"/>
        <v>0</v>
      </c>
      <c r="K12" s="137">
        <f t="shared" si="1"/>
        <v>2099</v>
      </c>
      <c r="L12" s="114" t="s">
        <v>1002</v>
      </c>
      <c r="N12" t="s">
        <v>1011</v>
      </c>
    </row>
    <row r="13" spans="1:14" ht="21" customHeight="1">
      <c r="C13" s="117" t="s">
        <v>1001</v>
      </c>
      <c r="E13" t="s">
        <v>1004</v>
      </c>
      <c r="F13">
        <v>200</v>
      </c>
      <c r="G13">
        <v>1</v>
      </c>
      <c r="J13" s="136">
        <f t="shared" si="0"/>
        <v>0</v>
      </c>
      <c r="K13" s="137">
        <f t="shared" si="1"/>
        <v>200</v>
      </c>
      <c r="L13" s="114" t="s">
        <v>1002</v>
      </c>
    </row>
    <row r="14" spans="1:14" ht="21" customHeight="1">
      <c r="C14" s="117" t="s">
        <v>1003</v>
      </c>
      <c r="J14" s="136">
        <f t="shared" si="0"/>
        <v>0</v>
      </c>
      <c r="K14" s="137">
        <f t="shared" si="1"/>
        <v>0</v>
      </c>
      <c r="L14" s="114" t="s">
        <v>1002</v>
      </c>
    </row>
    <row r="15" spans="1:14" ht="21" customHeight="1">
      <c r="C15" s="117" t="s">
        <v>1007</v>
      </c>
      <c r="D15" s="130" t="s">
        <v>1029</v>
      </c>
      <c r="E15" t="s">
        <v>1010</v>
      </c>
      <c r="F15">
        <v>799</v>
      </c>
      <c r="G15">
        <v>1</v>
      </c>
      <c r="J15" s="136">
        <f t="shared" si="0"/>
        <v>0</v>
      </c>
      <c r="K15" s="137">
        <f t="shared" si="1"/>
        <v>799</v>
      </c>
      <c r="L15" s="114" t="s">
        <v>1002</v>
      </c>
      <c r="N15" t="s">
        <v>1031</v>
      </c>
    </row>
    <row r="16" spans="1:14" ht="21" customHeight="1">
      <c r="C16" s="117" t="s">
        <v>1025</v>
      </c>
      <c r="D16" s="130" t="s">
        <v>1030</v>
      </c>
      <c r="E16" t="s">
        <v>1004</v>
      </c>
      <c r="F16">
        <v>169</v>
      </c>
      <c r="G16">
        <v>1</v>
      </c>
      <c r="J16" s="136">
        <f t="shared" si="0"/>
        <v>0</v>
      </c>
      <c r="K16" s="137">
        <f t="shared" si="1"/>
        <v>169</v>
      </c>
      <c r="L16" s="114" t="s">
        <v>1002</v>
      </c>
      <c r="N16" t="s">
        <v>1028</v>
      </c>
    </row>
    <row r="17" spans="3:12" ht="21" customHeight="1">
      <c r="C17" s="99" t="s">
        <v>417</v>
      </c>
      <c r="D17" s="62" t="s">
        <v>12</v>
      </c>
      <c r="E17" s="63" t="s">
        <v>380</v>
      </c>
      <c r="F17" s="63">
        <v>35</v>
      </c>
      <c r="G17" s="63">
        <v>4.7</v>
      </c>
      <c r="H17" s="62">
        <v>20</v>
      </c>
      <c r="I17" s="72">
        <v>25</v>
      </c>
      <c r="J17" s="136">
        <f t="shared" si="0"/>
        <v>45</v>
      </c>
      <c r="K17" s="137">
        <f t="shared" si="1"/>
        <v>209.5</v>
      </c>
      <c r="L17" s="114" t="s">
        <v>1069</v>
      </c>
    </row>
    <row r="18" spans="3:12" ht="21" customHeight="1">
      <c r="C18" s="98" t="s">
        <v>850</v>
      </c>
      <c r="D18" s="62" t="s">
        <v>390</v>
      </c>
      <c r="E18" s="63" t="s">
        <v>215</v>
      </c>
      <c r="F18" s="63">
        <v>260</v>
      </c>
      <c r="G18" s="63">
        <v>1</v>
      </c>
      <c r="H18" s="62">
        <v>50</v>
      </c>
      <c r="I18" s="72">
        <v>30</v>
      </c>
      <c r="J18" s="136">
        <f t="shared" si="0"/>
        <v>80</v>
      </c>
      <c r="K18" s="137">
        <f t="shared" si="1"/>
        <v>340</v>
      </c>
      <c r="L18" s="114" t="s">
        <v>1069</v>
      </c>
    </row>
    <row r="19" spans="3:12" ht="21" customHeight="1">
      <c r="C19" s="99" t="s">
        <v>927</v>
      </c>
      <c r="D19" s="62" t="s">
        <v>391</v>
      </c>
      <c r="E19" s="63" t="s">
        <v>385</v>
      </c>
      <c r="F19" s="63">
        <v>20</v>
      </c>
      <c r="G19" s="63">
        <v>5</v>
      </c>
      <c r="H19" s="62">
        <v>10</v>
      </c>
      <c r="I19" s="72">
        <v>20</v>
      </c>
      <c r="J19" s="136">
        <f t="shared" si="0"/>
        <v>30</v>
      </c>
      <c r="K19" s="137">
        <f t="shared" si="1"/>
        <v>130</v>
      </c>
      <c r="L19" s="114" t="s">
        <v>1069</v>
      </c>
    </row>
    <row r="20" spans="3:12" ht="21" customHeight="1">
      <c r="C20" s="98" t="s">
        <v>526</v>
      </c>
      <c r="D20" s="62"/>
      <c r="E20" s="63" t="s">
        <v>396</v>
      </c>
      <c r="F20" s="63">
        <v>1</v>
      </c>
      <c r="G20" s="63">
        <v>100</v>
      </c>
      <c r="H20" s="62"/>
      <c r="I20" s="72"/>
      <c r="J20" s="136">
        <f t="shared" si="0"/>
        <v>0</v>
      </c>
      <c r="K20" s="137">
        <f t="shared" si="1"/>
        <v>100</v>
      </c>
      <c r="L20" s="114" t="s">
        <v>1069</v>
      </c>
    </row>
    <row r="21" spans="3:12" ht="21" customHeight="1">
      <c r="C21" s="99" t="s">
        <v>933</v>
      </c>
      <c r="D21" s="62" t="s">
        <v>419</v>
      </c>
      <c r="E21" s="63" t="s">
        <v>385</v>
      </c>
      <c r="F21" s="63">
        <v>2</v>
      </c>
      <c r="G21" s="63">
        <v>48.6</v>
      </c>
      <c r="H21" s="62">
        <v>1</v>
      </c>
      <c r="I21" s="72">
        <v>4</v>
      </c>
      <c r="J21" s="136">
        <f t="shared" si="0"/>
        <v>5</v>
      </c>
      <c r="K21" s="137">
        <f t="shared" si="1"/>
        <v>102.2</v>
      </c>
      <c r="L21" s="114" t="s">
        <v>1069</v>
      </c>
    </row>
    <row r="22" spans="3:12" ht="21" customHeight="1">
      <c r="C22" s="99" t="s">
        <v>934</v>
      </c>
      <c r="D22" s="62" t="s">
        <v>420</v>
      </c>
      <c r="E22" s="63" t="s">
        <v>385</v>
      </c>
      <c r="F22" s="63">
        <v>5</v>
      </c>
      <c r="G22" s="63">
        <v>34.1</v>
      </c>
      <c r="H22" s="62">
        <v>2</v>
      </c>
      <c r="I22" s="72">
        <v>4</v>
      </c>
      <c r="J22" s="136">
        <f t="shared" si="0"/>
        <v>6</v>
      </c>
      <c r="K22" s="137">
        <f t="shared" si="1"/>
        <v>176.5</v>
      </c>
      <c r="L22" s="114" t="s">
        <v>1069</v>
      </c>
    </row>
    <row r="23" spans="3:12" ht="21" customHeight="1">
      <c r="C23" s="99" t="s">
        <v>951</v>
      </c>
      <c r="D23" s="62" t="s">
        <v>789</v>
      </c>
      <c r="E23" s="63" t="s">
        <v>385</v>
      </c>
      <c r="F23" s="63">
        <v>0</v>
      </c>
      <c r="G23" s="63">
        <v>34.1</v>
      </c>
      <c r="H23" s="62">
        <v>2</v>
      </c>
      <c r="I23" s="72">
        <v>4</v>
      </c>
      <c r="J23" s="136">
        <f t="shared" si="0"/>
        <v>6</v>
      </c>
      <c r="K23" s="137">
        <f t="shared" si="1"/>
        <v>6</v>
      </c>
      <c r="L23" s="114" t="s">
        <v>1069</v>
      </c>
    </row>
    <row r="24" spans="3:12" ht="21" customHeight="1">
      <c r="C24" s="99" t="s">
        <v>936</v>
      </c>
      <c r="D24" s="62" t="s">
        <v>420</v>
      </c>
      <c r="E24" s="63" t="s">
        <v>385</v>
      </c>
      <c r="F24" s="63">
        <v>5</v>
      </c>
      <c r="G24" s="63">
        <v>14.5</v>
      </c>
      <c r="H24" s="62">
        <v>2</v>
      </c>
      <c r="I24" s="72">
        <v>4</v>
      </c>
      <c r="J24" s="136">
        <f t="shared" si="0"/>
        <v>6</v>
      </c>
      <c r="K24" s="137">
        <f t="shared" si="1"/>
        <v>78.5</v>
      </c>
      <c r="L24" s="114" t="s">
        <v>1069</v>
      </c>
    </row>
    <row r="25" spans="3:12" ht="21" customHeight="1">
      <c r="C25" s="99" t="s">
        <v>953</v>
      </c>
      <c r="D25" s="62" t="s">
        <v>789</v>
      </c>
      <c r="E25" s="63" t="s">
        <v>385</v>
      </c>
      <c r="F25" s="63">
        <v>0</v>
      </c>
      <c r="G25" s="63">
        <v>14.5</v>
      </c>
      <c r="H25" s="62">
        <v>2</v>
      </c>
      <c r="I25" s="72">
        <v>4</v>
      </c>
      <c r="J25" s="136">
        <f t="shared" si="0"/>
        <v>6</v>
      </c>
      <c r="K25" s="137">
        <f t="shared" si="1"/>
        <v>6</v>
      </c>
      <c r="L25" s="114" t="s">
        <v>1069</v>
      </c>
    </row>
    <row r="26" spans="3:12" ht="21" customHeight="1">
      <c r="C26" s="99" t="s">
        <v>739</v>
      </c>
      <c r="D26" s="62" t="s">
        <v>740</v>
      </c>
      <c r="E26" s="63" t="s">
        <v>385</v>
      </c>
      <c r="F26" s="63">
        <v>25</v>
      </c>
      <c r="G26" s="63">
        <v>34.1</v>
      </c>
      <c r="H26" s="83"/>
      <c r="I26" s="72"/>
      <c r="J26" s="136">
        <f t="shared" si="0"/>
        <v>0</v>
      </c>
      <c r="K26" s="137">
        <f t="shared" si="1"/>
        <v>852.5</v>
      </c>
      <c r="L26" s="114" t="s">
        <v>1069</v>
      </c>
    </row>
    <row r="27" spans="3:12" ht="21" customHeight="1">
      <c r="C27" s="99" t="s">
        <v>955</v>
      </c>
      <c r="D27" s="62" t="s">
        <v>422</v>
      </c>
      <c r="E27" s="63" t="s">
        <v>380</v>
      </c>
      <c r="F27" s="63">
        <v>10</v>
      </c>
      <c r="G27" s="63">
        <v>16</v>
      </c>
      <c r="H27" s="62">
        <v>1</v>
      </c>
      <c r="I27" s="72">
        <v>2</v>
      </c>
      <c r="J27" s="136">
        <f t="shared" si="0"/>
        <v>3</v>
      </c>
      <c r="K27" s="137">
        <f t="shared" si="1"/>
        <v>163</v>
      </c>
      <c r="L27" s="114" t="s">
        <v>1069</v>
      </c>
    </row>
    <row r="28" spans="3:12" ht="21" customHeight="1">
      <c r="C28" s="99" t="s">
        <v>423</v>
      </c>
      <c r="D28" s="62" t="s">
        <v>426</v>
      </c>
      <c r="E28" s="63" t="s">
        <v>385</v>
      </c>
      <c r="F28" s="63">
        <v>15</v>
      </c>
      <c r="G28" s="63">
        <v>15.4</v>
      </c>
      <c r="H28" s="62">
        <v>0</v>
      </c>
      <c r="I28" s="72">
        <v>3</v>
      </c>
      <c r="J28" s="136">
        <f t="shared" si="0"/>
        <v>3</v>
      </c>
      <c r="K28" s="137">
        <f t="shared" si="1"/>
        <v>234</v>
      </c>
      <c r="L28" s="114" t="s">
        <v>1069</v>
      </c>
    </row>
    <row r="29" spans="3:12" ht="21" customHeight="1">
      <c r="C29" s="99" t="s">
        <v>424</v>
      </c>
      <c r="D29" s="62" t="s">
        <v>85</v>
      </c>
      <c r="E29" s="63" t="s">
        <v>385</v>
      </c>
      <c r="F29" s="63">
        <v>0</v>
      </c>
      <c r="G29" s="63">
        <v>14.5</v>
      </c>
      <c r="H29" s="62">
        <v>2</v>
      </c>
      <c r="I29" s="72">
        <v>8</v>
      </c>
      <c r="J29" s="136">
        <f t="shared" si="0"/>
        <v>10</v>
      </c>
      <c r="K29" s="137">
        <f t="shared" si="1"/>
        <v>10</v>
      </c>
      <c r="L29" s="114" t="s">
        <v>1069</v>
      </c>
    </row>
    <row r="30" spans="3:12" ht="21" customHeight="1">
      <c r="C30" s="99" t="s">
        <v>425</v>
      </c>
      <c r="D30" s="62" t="s">
        <v>427</v>
      </c>
      <c r="E30" s="63" t="s">
        <v>385</v>
      </c>
      <c r="F30" s="63">
        <v>25</v>
      </c>
      <c r="G30" s="63">
        <v>14.5</v>
      </c>
      <c r="H30" s="62">
        <v>10</v>
      </c>
      <c r="I30" s="72">
        <v>20</v>
      </c>
      <c r="J30" s="136">
        <f t="shared" si="0"/>
        <v>30</v>
      </c>
      <c r="K30" s="137">
        <f t="shared" si="1"/>
        <v>392.5</v>
      </c>
      <c r="L30" s="114" t="s">
        <v>1069</v>
      </c>
    </row>
    <row r="31" spans="3:12" ht="21" customHeight="1">
      <c r="C31" s="99" t="s">
        <v>492</v>
      </c>
      <c r="D31" s="62"/>
      <c r="E31" s="63" t="s">
        <v>407</v>
      </c>
      <c r="F31" s="63">
        <v>170</v>
      </c>
      <c r="G31" s="63">
        <v>3.8</v>
      </c>
      <c r="H31" s="62"/>
      <c r="I31" s="72"/>
      <c r="J31" s="136">
        <f t="shared" si="0"/>
        <v>0</v>
      </c>
      <c r="K31" s="137">
        <f t="shared" si="1"/>
        <v>646</v>
      </c>
      <c r="L31" s="114" t="s">
        <v>1069</v>
      </c>
    </row>
    <row r="32" spans="3:12" ht="21" customHeight="1">
      <c r="C32" s="99" t="s">
        <v>43</v>
      </c>
      <c r="D32" s="62"/>
      <c r="E32" s="63" t="s">
        <v>429</v>
      </c>
      <c r="F32" s="63">
        <v>320</v>
      </c>
      <c r="G32" s="63">
        <v>1.3</v>
      </c>
      <c r="H32" s="62">
        <v>10</v>
      </c>
      <c r="I32" s="72">
        <v>40</v>
      </c>
      <c r="J32" s="136">
        <f t="shared" si="0"/>
        <v>50</v>
      </c>
      <c r="K32" s="137">
        <f t="shared" si="1"/>
        <v>466</v>
      </c>
      <c r="L32" s="114" t="s">
        <v>1069</v>
      </c>
    </row>
    <row r="33" spans="3:12" ht="21" customHeight="1">
      <c r="C33" s="99" t="s">
        <v>759</v>
      </c>
      <c r="D33" s="62" t="s">
        <v>791</v>
      </c>
      <c r="E33" s="63" t="s">
        <v>400</v>
      </c>
      <c r="F33" s="63">
        <v>1000</v>
      </c>
      <c r="G33" s="63">
        <v>1</v>
      </c>
      <c r="H33" s="62">
        <v>0</v>
      </c>
      <c r="I33" s="72"/>
      <c r="J33" s="136">
        <f t="shared" si="0"/>
        <v>0</v>
      </c>
      <c r="K33" s="137">
        <f t="shared" si="1"/>
        <v>1000</v>
      </c>
      <c r="L33" s="114" t="s">
        <v>1069</v>
      </c>
    </row>
    <row r="34" spans="3:12" ht="21" customHeight="1">
      <c r="C34" s="99" t="s">
        <v>800</v>
      </c>
      <c r="D34" s="62" t="s">
        <v>802</v>
      </c>
      <c r="E34" s="63" t="s">
        <v>396</v>
      </c>
      <c r="F34" s="63">
        <v>1258.4000000000001</v>
      </c>
      <c r="G34" s="63">
        <v>1</v>
      </c>
      <c r="H34" s="62"/>
      <c r="I34" s="72"/>
      <c r="J34" s="136">
        <f t="shared" si="0"/>
        <v>0</v>
      </c>
      <c r="K34" s="137">
        <f t="shared" si="1"/>
        <v>1258.4000000000001</v>
      </c>
      <c r="L34" s="114" t="s">
        <v>1069</v>
      </c>
    </row>
    <row r="35" spans="3:12" ht="21" customHeight="1">
      <c r="C35" s="99" t="s">
        <v>801</v>
      </c>
      <c r="D35" s="62" t="s">
        <v>804</v>
      </c>
      <c r="E35" s="63" t="s">
        <v>396</v>
      </c>
      <c r="F35" s="63">
        <v>159.6</v>
      </c>
      <c r="G35" s="63">
        <v>1</v>
      </c>
      <c r="H35" s="62"/>
      <c r="I35" s="72"/>
      <c r="J35" s="136">
        <f t="shared" si="0"/>
        <v>0</v>
      </c>
      <c r="K35" s="137">
        <f t="shared" si="1"/>
        <v>159.6</v>
      </c>
      <c r="L35" s="114" t="s">
        <v>1069</v>
      </c>
    </row>
    <row r="36" spans="3:12" ht="21" customHeight="1">
      <c r="C36" s="98" t="s">
        <v>942</v>
      </c>
      <c r="D36" s="62"/>
      <c r="E36" s="63" t="s">
        <v>407</v>
      </c>
      <c r="F36" s="63">
        <v>16</v>
      </c>
      <c r="G36" s="63">
        <v>13</v>
      </c>
      <c r="H36" s="62">
        <v>0</v>
      </c>
      <c r="I36" s="72">
        <v>2</v>
      </c>
      <c r="J36" s="136">
        <f t="shared" si="0"/>
        <v>2</v>
      </c>
      <c r="K36" s="137">
        <f t="shared" si="1"/>
        <v>210</v>
      </c>
      <c r="L36" s="114" t="s">
        <v>1069</v>
      </c>
    </row>
    <row r="37" spans="3:12" ht="21" customHeight="1">
      <c r="C37" s="98" t="s">
        <v>767</v>
      </c>
      <c r="D37" s="62" t="s">
        <v>405</v>
      </c>
      <c r="E37" s="63" t="s">
        <v>395</v>
      </c>
      <c r="F37" s="63">
        <v>20.7</v>
      </c>
      <c r="G37" s="63">
        <v>1</v>
      </c>
      <c r="H37" s="62"/>
      <c r="I37" s="72"/>
      <c r="J37" s="136">
        <f t="shared" si="0"/>
        <v>0</v>
      </c>
      <c r="K37" s="137">
        <f t="shared" si="1"/>
        <v>20.7</v>
      </c>
      <c r="L37" s="114" t="s">
        <v>1069</v>
      </c>
    </row>
    <row r="38" spans="3:12" ht="21" customHeight="1">
      <c r="C38" s="98" t="s">
        <v>824</v>
      </c>
      <c r="D38" s="62" t="s">
        <v>826</v>
      </c>
      <c r="E38" s="63" t="s">
        <v>395</v>
      </c>
      <c r="F38" s="63">
        <v>35</v>
      </c>
      <c r="G38" s="63">
        <v>1</v>
      </c>
      <c r="H38" s="62"/>
      <c r="I38" s="72"/>
      <c r="J38" s="136">
        <f t="shared" si="0"/>
        <v>0</v>
      </c>
      <c r="K38" s="137">
        <f t="shared" si="1"/>
        <v>35</v>
      </c>
      <c r="L38" s="114" t="s">
        <v>1069</v>
      </c>
    </row>
    <row r="39" spans="3:12" ht="21" customHeight="1">
      <c r="C39" s="98" t="s">
        <v>827</v>
      </c>
      <c r="D39" s="62" t="s">
        <v>405</v>
      </c>
      <c r="E39" s="63" t="s">
        <v>395</v>
      </c>
      <c r="F39" s="63">
        <v>21.7</v>
      </c>
      <c r="G39" s="63">
        <v>1</v>
      </c>
      <c r="H39" s="62"/>
      <c r="I39" s="72"/>
      <c r="J39" s="136">
        <f t="shared" si="0"/>
        <v>0</v>
      </c>
      <c r="K39" s="137">
        <f t="shared" si="1"/>
        <v>21.7</v>
      </c>
      <c r="L39" s="114" t="s">
        <v>1069</v>
      </c>
    </row>
    <row r="40" spans="3:12" ht="21" customHeight="1">
      <c r="C40" s="98" t="s">
        <v>770</v>
      </c>
      <c r="D40" s="62" t="s">
        <v>405</v>
      </c>
      <c r="E40" s="63" t="s">
        <v>395</v>
      </c>
      <c r="F40" s="63">
        <v>34.5</v>
      </c>
      <c r="G40" s="63">
        <v>1</v>
      </c>
      <c r="H40" s="62"/>
      <c r="I40" s="72"/>
      <c r="J40" s="136">
        <f t="shared" si="0"/>
        <v>0</v>
      </c>
      <c r="K40" s="137">
        <f t="shared" si="1"/>
        <v>34.5</v>
      </c>
      <c r="L40" s="114" t="s">
        <v>1069</v>
      </c>
    </row>
    <row r="41" spans="3:12" ht="21" customHeight="1">
      <c r="C41" s="98" t="s">
        <v>761</v>
      </c>
      <c r="D41" s="62" t="s">
        <v>405</v>
      </c>
      <c r="E41" s="63" t="s">
        <v>395</v>
      </c>
      <c r="F41" s="63">
        <v>16.7</v>
      </c>
      <c r="G41" s="63">
        <f>1+2+1+1+1</f>
        <v>6</v>
      </c>
      <c r="H41" s="62"/>
      <c r="I41" s="72"/>
      <c r="J41" s="136">
        <f t="shared" si="0"/>
        <v>0</v>
      </c>
      <c r="K41" s="137">
        <f t="shared" si="1"/>
        <v>100.19999999999999</v>
      </c>
      <c r="L41" s="114" t="s">
        <v>1069</v>
      </c>
    </row>
    <row r="42" spans="3:12" ht="21" customHeight="1">
      <c r="C42" s="98" t="s">
        <v>762</v>
      </c>
      <c r="D42" s="62" t="s">
        <v>405</v>
      </c>
      <c r="E42" s="63" t="s">
        <v>395</v>
      </c>
      <c r="F42" s="63">
        <v>24.9</v>
      </c>
      <c r="G42" s="63">
        <v>3</v>
      </c>
      <c r="H42" s="62"/>
      <c r="I42" s="72"/>
      <c r="J42" s="136">
        <f t="shared" si="0"/>
        <v>0</v>
      </c>
      <c r="K42" s="137">
        <f t="shared" si="1"/>
        <v>74.699999999999989</v>
      </c>
      <c r="L42" s="114" t="s">
        <v>1069</v>
      </c>
    </row>
    <row r="43" spans="3:12" ht="21" customHeight="1">
      <c r="C43" s="98" t="s">
        <v>959</v>
      </c>
      <c r="D43" s="62" t="s">
        <v>765</v>
      </c>
      <c r="E43" s="63" t="s">
        <v>395</v>
      </c>
      <c r="F43" s="63"/>
      <c r="G43" s="63">
        <v>5</v>
      </c>
      <c r="H43" s="62">
        <v>2</v>
      </c>
      <c r="I43" s="72">
        <v>5</v>
      </c>
      <c r="J43" s="136">
        <f t="shared" si="0"/>
        <v>7</v>
      </c>
      <c r="K43" s="137">
        <f t="shared" si="1"/>
        <v>7</v>
      </c>
      <c r="L43" s="114" t="s">
        <v>1069</v>
      </c>
    </row>
    <row r="44" spans="3:12" ht="21" customHeight="1">
      <c r="C44" s="98" t="s">
        <v>960</v>
      </c>
      <c r="D44" s="62" t="s">
        <v>765</v>
      </c>
      <c r="E44" s="63" t="s">
        <v>395</v>
      </c>
      <c r="F44" s="63"/>
      <c r="G44" s="63">
        <v>11</v>
      </c>
      <c r="H44" s="62">
        <v>2</v>
      </c>
      <c r="I44" s="72">
        <v>5</v>
      </c>
      <c r="J44" s="136">
        <f t="shared" si="0"/>
        <v>7</v>
      </c>
      <c r="K44" s="137">
        <f t="shared" si="1"/>
        <v>7</v>
      </c>
      <c r="L44" s="114" t="s">
        <v>1069</v>
      </c>
    </row>
    <row r="45" spans="3:12" ht="21" customHeight="1">
      <c r="C45" s="98" t="s">
        <v>961</v>
      </c>
      <c r="D45" s="62" t="s">
        <v>765</v>
      </c>
      <c r="E45" s="63" t="s">
        <v>395</v>
      </c>
      <c r="F45" s="63"/>
      <c r="G45" s="63">
        <v>1</v>
      </c>
      <c r="H45" s="62">
        <v>2</v>
      </c>
      <c r="I45" s="72">
        <v>5</v>
      </c>
      <c r="J45" s="136">
        <f t="shared" si="0"/>
        <v>7</v>
      </c>
      <c r="K45" s="137">
        <f t="shared" si="1"/>
        <v>7</v>
      </c>
      <c r="L45" s="114" t="s">
        <v>1069</v>
      </c>
    </row>
  </sheetData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workbookViewId="0">
      <selection activeCell="D38" sqref="D38"/>
    </sheetView>
  </sheetViews>
  <sheetFormatPr baseColWidth="10" defaultColWidth="9" defaultRowHeight="20" customHeight="1"/>
  <cols>
    <col min="11" max="11" width="10.19921875" bestFit="1" customWidth="1"/>
  </cols>
  <sheetData>
    <row r="1" spans="1:13" s="114" customFormat="1" ht="20" customHeight="1">
      <c r="I1" s="114" t="s">
        <v>1045</v>
      </c>
      <c r="J1" s="114">
        <f>SUM(K:K)</f>
        <v>5955</v>
      </c>
    </row>
    <row r="2" spans="1:13" s="60" customFormat="1" ht="20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</row>
    <row r="3" spans="1:13" s="69" customFormat="1" ht="20" customHeight="1">
      <c r="A3" s="61"/>
      <c r="B3" s="62" t="s">
        <v>48</v>
      </c>
      <c r="C3" s="98" t="s">
        <v>963</v>
      </c>
      <c r="D3" s="62" t="s">
        <v>493</v>
      </c>
      <c r="E3" s="63" t="s">
        <v>400</v>
      </c>
      <c r="F3" s="63"/>
      <c r="G3" s="63"/>
      <c r="H3" s="62"/>
      <c r="I3" s="72"/>
      <c r="J3" s="66">
        <f>H3+I3</f>
        <v>0</v>
      </c>
      <c r="K3" s="67">
        <f>F3*G3+H3+I3</f>
        <v>0</v>
      </c>
      <c r="L3" s="68" t="s">
        <v>83</v>
      </c>
      <c r="M3" s="62"/>
    </row>
    <row r="4" spans="1:13" s="69" customFormat="1" ht="20" customHeight="1">
      <c r="A4" s="61"/>
      <c r="B4" s="62" t="s">
        <v>48</v>
      </c>
      <c r="C4" s="98" t="s">
        <v>447</v>
      </c>
      <c r="D4" s="85" t="s">
        <v>448</v>
      </c>
      <c r="E4" s="64" t="s">
        <v>407</v>
      </c>
      <c r="F4" s="63"/>
      <c r="G4" s="63"/>
      <c r="H4" s="62"/>
      <c r="I4" s="72"/>
      <c r="J4" s="66">
        <f>装修列表!$I3*G4</f>
        <v>0</v>
      </c>
      <c r="K4" s="67">
        <f t="shared" ref="K4:K36" si="0">F4*G4+H4+I4</f>
        <v>0</v>
      </c>
      <c r="L4" s="68" t="s">
        <v>83</v>
      </c>
      <c r="M4" s="62"/>
    </row>
    <row r="5" spans="1:13" s="69" customFormat="1" ht="20" customHeight="1">
      <c r="A5" s="61"/>
      <c r="B5" s="62" t="s">
        <v>48</v>
      </c>
      <c r="C5" s="98" t="s">
        <v>828</v>
      </c>
      <c r="D5" s="85"/>
      <c r="E5" s="64" t="s">
        <v>215</v>
      </c>
      <c r="F5" s="63"/>
      <c r="G5" s="63"/>
      <c r="H5" s="62"/>
      <c r="I5" s="72"/>
      <c r="J5" s="66" t="e">
        <f>装修列表!$I4*G5</f>
        <v>#VALUE!</v>
      </c>
      <c r="K5" s="67">
        <f t="shared" si="0"/>
        <v>0</v>
      </c>
      <c r="L5" s="68" t="s">
        <v>83</v>
      </c>
      <c r="M5" s="62"/>
    </row>
    <row r="6" spans="1:13" s="69" customFormat="1" ht="20" customHeight="1">
      <c r="A6" s="61"/>
      <c r="B6" s="62" t="s">
        <v>48</v>
      </c>
      <c r="C6" s="98" t="s">
        <v>382</v>
      </c>
      <c r="D6" s="85" t="s">
        <v>418</v>
      </c>
      <c r="E6" s="64" t="s">
        <v>384</v>
      </c>
      <c r="F6" s="63"/>
      <c r="G6" s="63"/>
      <c r="H6" s="62"/>
      <c r="I6" s="72"/>
      <c r="J6" s="66">
        <f>装修列表!$I5*G6</f>
        <v>0</v>
      </c>
      <c r="K6" s="67">
        <f t="shared" si="0"/>
        <v>0</v>
      </c>
      <c r="L6" s="68" t="s">
        <v>83</v>
      </c>
      <c r="M6" s="62"/>
    </row>
    <row r="7" spans="1:13" s="69" customFormat="1" ht="20" customHeight="1">
      <c r="A7" s="61"/>
      <c r="B7" s="62" t="s">
        <v>48</v>
      </c>
      <c r="C7" s="98" t="s">
        <v>964</v>
      </c>
      <c r="D7" s="74" t="s">
        <v>449</v>
      </c>
      <c r="E7" s="64" t="s">
        <v>384</v>
      </c>
      <c r="F7" s="63"/>
      <c r="G7" s="63"/>
      <c r="H7" s="62"/>
      <c r="I7" s="72"/>
      <c r="J7" s="66">
        <f>装修列表!$I6*G7</f>
        <v>0</v>
      </c>
      <c r="K7" s="67">
        <f t="shared" si="0"/>
        <v>0</v>
      </c>
      <c r="L7" s="68" t="s">
        <v>83</v>
      </c>
      <c r="M7" s="62"/>
    </row>
    <row r="8" spans="1:13" s="69" customFormat="1" ht="20" customHeight="1">
      <c r="A8" s="61"/>
      <c r="B8" s="62" t="s">
        <v>48</v>
      </c>
      <c r="C8" s="98" t="s">
        <v>965</v>
      </c>
      <c r="D8" s="74" t="s">
        <v>420</v>
      </c>
      <c r="E8" s="64" t="s">
        <v>384</v>
      </c>
      <c r="F8" s="63"/>
      <c r="G8" s="63"/>
      <c r="H8" s="62"/>
      <c r="I8" s="72"/>
      <c r="J8" s="66">
        <f>装修列表!$I7*G8</f>
        <v>0</v>
      </c>
      <c r="K8" s="67">
        <f t="shared" si="0"/>
        <v>0</v>
      </c>
      <c r="L8" s="68" t="s">
        <v>83</v>
      </c>
      <c r="M8" s="62"/>
    </row>
    <row r="9" spans="1:13" s="69" customFormat="1" ht="20" customHeight="1">
      <c r="A9" s="61"/>
      <c r="B9" s="62" t="s">
        <v>48</v>
      </c>
      <c r="C9" s="98" t="s">
        <v>966</v>
      </c>
      <c r="D9" s="62" t="s">
        <v>789</v>
      </c>
      <c r="E9" s="64" t="s">
        <v>384</v>
      </c>
      <c r="F9" s="63"/>
      <c r="G9" s="63"/>
      <c r="H9" s="62"/>
      <c r="I9" s="72"/>
      <c r="J9" s="66">
        <f>装修列表!$I8*G9</f>
        <v>0</v>
      </c>
      <c r="K9" s="67">
        <f t="shared" si="0"/>
        <v>0</v>
      </c>
      <c r="L9" s="68" t="s">
        <v>567</v>
      </c>
      <c r="M9" s="62"/>
    </row>
    <row r="10" spans="1:13" s="69" customFormat="1" ht="20" customHeight="1">
      <c r="A10" s="61"/>
      <c r="B10" s="62" t="s">
        <v>48</v>
      </c>
      <c r="C10" s="98" t="s">
        <v>967</v>
      </c>
      <c r="D10" s="74" t="s">
        <v>421</v>
      </c>
      <c r="E10" s="64" t="s">
        <v>384</v>
      </c>
      <c r="F10" s="63"/>
      <c r="G10" s="63"/>
      <c r="H10" s="62"/>
      <c r="I10" s="72"/>
      <c r="J10" s="66">
        <f>装修列表!$I9*G10</f>
        <v>0</v>
      </c>
      <c r="K10" s="67">
        <f t="shared" si="0"/>
        <v>0</v>
      </c>
      <c r="L10" s="68" t="s">
        <v>83</v>
      </c>
      <c r="M10" s="62"/>
    </row>
    <row r="11" spans="1:13" s="69" customFormat="1" ht="20" customHeight="1">
      <c r="A11" s="61"/>
      <c r="B11" s="62" t="s">
        <v>48</v>
      </c>
      <c r="C11" s="98" t="s">
        <v>968</v>
      </c>
      <c r="D11" s="62" t="s">
        <v>789</v>
      </c>
      <c r="E11" s="64" t="s">
        <v>384</v>
      </c>
      <c r="F11" s="63"/>
      <c r="G11" s="63"/>
      <c r="H11" s="62"/>
      <c r="I11" s="72"/>
      <c r="J11" s="66">
        <f>装修列表!$I10*G11</f>
        <v>0</v>
      </c>
      <c r="K11" s="67">
        <f t="shared" si="0"/>
        <v>0</v>
      </c>
      <c r="L11" s="68" t="s">
        <v>567</v>
      </c>
      <c r="M11" s="62"/>
    </row>
    <row r="12" spans="1:13" s="69" customFormat="1" ht="20" customHeight="1">
      <c r="A12" s="61"/>
      <c r="B12" s="62" t="s">
        <v>48</v>
      </c>
      <c r="C12" s="98" t="s">
        <v>969</v>
      </c>
      <c r="D12" s="62" t="s">
        <v>740</v>
      </c>
      <c r="E12" s="64" t="s">
        <v>384</v>
      </c>
      <c r="F12" s="63"/>
      <c r="G12" s="63"/>
      <c r="H12" s="62"/>
      <c r="I12" s="72"/>
      <c r="J12" s="66">
        <f>装修列表!$I11*G12</f>
        <v>0</v>
      </c>
      <c r="K12" s="67">
        <f t="shared" si="0"/>
        <v>0</v>
      </c>
      <c r="L12" s="68" t="s">
        <v>83</v>
      </c>
      <c r="M12" s="62"/>
    </row>
    <row r="13" spans="1:13" s="69" customFormat="1" ht="20" customHeight="1">
      <c r="A13" s="61"/>
      <c r="B13" s="62" t="s">
        <v>48</v>
      </c>
      <c r="C13" s="98" t="s">
        <v>970</v>
      </c>
      <c r="D13" s="74"/>
      <c r="E13" s="64" t="s">
        <v>400</v>
      </c>
      <c r="F13" s="63"/>
      <c r="G13" s="63"/>
      <c r="H13" s="62"/>
      <c r="I13" s="72"/>
      <c r="J13" s="66">
        <f>装修列表!$I12*G13</f>
        <v>0</v>
      </c>
      <c r="K13" s="67">
        <f t="shared" si="0"/>
        <v>0</v>
      </c>
      <c r="L13" s="68" t="s">
        <v>83</v>
      </c>
      <c r="M13" s="62"/>
    </row>
    <row r="14" spans="1:13" s="69" customFormat="1" ht="20" customHeight="1">
      <c r="A14" s="61"/>
      <c r="B14" s="62" t="s">
        <v>48</v>
      </c>
      <c r="C14" s="98" t="s">
        <v>971</v>
      </c>
      <c r="D14" s="74"/>
      <c r="E14" s="64" t="s">
        <v>384</v>
      </c>
      <c r="F14" s="63"/>
      <c r="G14" s="63"/>
      <c r="H14" s="62"/>
      <c r="I14" s="72"/>
      <c r="J14" s="66">
        <f>装修列表!$I13*G14</f>
        <v>0</v>
      </c>
      <c r="K14" s="67">
        <f t="shared" si="0"/>
        <v>0</v>
      </c>
      <c r="L14" s="68" t="s">
        <v>83</v>
      </c>
      <c r="M14" s="62"/>
    </row>
    <row r="15" spans="1:13" s="69" customFormat="1" ht="20" customHeight="1">
      <c r="A15" s="61"/>
      <c r="B15" s="62" t="s">
        <v>48</v>
      </c>
      <c r="C15" s="98" t="s">
        <v>972</v>
      </c>
      <c r="D15" s="74" t="s">
        <v>839</v>
      </c>
      <c r="E15" s="64" t="s">
        <v>404</v>
      </c>
      <c r="F15" s="63"/>
      <c r="G15" s="63"/>
      <c r="H15" s="62"/>
      <c r="I15" s="72"/>
      <c r="J15" s="66">
        <f>装修列表!$I14*G15</f>
        <v>0</v>
      </c>
      <c r="K15" s="67">
        <f t="shared" si="0"/>
        <v>0</v>
      </c>
      <c r="L15" s="68" t="s">
        <v>83</v>
      </c>
      <c r="M15" s="62"/>
    </row>
    <row r="16" spans="1:13" s="69" customFormat="1" ht="20" customHeight="1">
      <c r="A16" s="61"/>
      <c r="B16" s="62" t="s">
        <v>48</v>
      </c>
      <c r="C16" s="98" t="s">
        <v>973</v>
      </c>
      <c r="D16" s="63" t="s">
        <v>1013</v>
      </c>
      <c r="E16" s="64" t="s">
        <v>395</v>
      </c>
      <c r="F16" s="69">
        <v>1899</v>
      </c>
      <c r="G16" s="63">
        <v>1</v>
      </c>
      <c r="H16" s="62"/>
      <c r="I16" s="72">
        <v>0</v>
      </c>
      <c r="J16" s="66">
        <f>装修列表!$I15*G16</f>
        <v>0</v>
      </c>
      <c r="K16" s="67">
        <f t="shared" si="0"/>
        <v>1899</v>
      </c>
      <c r="L16" s="68" t="s">
        <v>79</v>
      </c>
      <c r="M16" s="62" t="s">
        <v>1014</v>
      </c>
    </row>
    <row r="17" spans="1:13" s="69" customFormat="1" ht="20" customHeight="1">
      <c r="A17" s="61"/>
      <c r="B17" s="62" t="s">
        <v>48</v>
      </c>
      <c r="C17" s="98" t="s">
        <v>1003</v>
      </c>
      <c r="D17" s="74"/>
      <c r="E17" s="64" t="s">
        <v>1005</v>
      </c>
      <c r="F17" s="63"/>
      <c r="G17" s="63"/>
      <c r="H17" s="62"/>
      <c r="I17" s="72"/>
      <c r="J17" s="66"/>
      <c r="K17" s="67">
        <f t="shared" si="0"/>
        <v>0</v>
      </c>
      <c r="L17" s="68"/>
      <c r="M17" s="62"/>
    </row>
    <row r="18" spans="1:13" s="69" customFormat="1" ht="20" customHeight="1">
      <c r="A18" s="61"/>
      <c r="B18" s="62" t="s">
        <v>48</v>
      </c>
      <c r="C18" s="98" t="s">
        <v>974</v>
      </c>
      <c r="D18" s="85" t="s">
        <v>394</v>
      </c>
      <c r="E18" s="64" t="s">
        <v>400</v>
      </c>
      <c r="F18" s="63"/>
      <c r="G18" s="63"/>
      <c r="H18" s="62"/>
      <c r="I18" s="72"/>
      <c r="J18" s="66">
        <f>装修列表!$I16*G18</f>
        <v>0</v>
      </c>
      <c r="K18" s="67">
        <f t="shared" si="0"/>
        <v>0</v>
      </c>
      <c r="L18" s="68" t="s">
        <v>83</v>
      </c>
      <c r="M18" s="62"/>
    </row>
    <row r="19" spans="1:13" s="69" customFormat="1" ht="20" customHeight="1">
      <c r="A19" s="61"/>
      <c r="B19" s="62" t="s">
        <v>48</v>
      </c>
      <c r="C19" s="98" t="s">
        <v>975</v>
      </c>
      <c r="D19" s="85" t="s">
        <v>451</v>
      </c>
      <c r="E19" s="64" t="s">
        <v>402</v>
      </c>
      <c r="F19" s="63"/>
      <c r="G19" s="63"/>
      <c r="H19" s="62"/>
      <c r="I19" s="72"/>
      <c r="J19" s="66">
        <f>装修列表!$I17*G19</f>
        <v>0</v>
      </c>
      <c r="K19" s="67">
        <f t="shared" si="0"/>
        <v>0</v>
      </c>
      <c r="L19" s="68" t="s">
        <v>83</v>
      </c>
      <c r="M19" s="62"/>
    </row>
    <row r="20" spans="1:13" s="69" customFormat="1" ht="20" customHeight="1">
      <c r="A20" s="61"/>
      <c r="B20" s="62" t="s">
        <v>48</v>
      </c>
      <c r="C20" s="98" t="s">
        <v>49</v>
      </c>
      <c r="D20" s="85" t="s">
        <v>436</v>
      </c>
      <c r="E20" s="64" t="s">
        <v>384</v>
      </c>
      <c r="F20" s="63"/>
      <c r="G20" s="63"/>
      <c r="H20" s="62"/>
      <c r="I20" s="72"/>
      <c r="J20" s="66">
        <f>装修列表!$I18*G20</f>
        <v>0</v>
      </c>
      <c r="K20" s="67">
        <f t="shared" si="0"/>
        <v>0</v>
      </c>
      <c r="L20" s="68" t="s">
        <v>83</v>
      </c>
      <c r="M20" s="62"/>
    </row>
    <row r="21" spans="1:13" s="69" customFormat="1" ht="20" customHeight="1">
      <c r="A21" s="61"/>
      <c r="B21" s="62" t="s">
        <v>48</v>
      </c>
      <c r="C21" s="98" t="s">
        <v>43</v>
      </c>
      <c r="D21" s="85" t="s">
        <v>452</v>
      </c>
      <c r="E21" s="64" t="s">
        <v>407</v>
      </c>
      <c r="F21" s="63"/>
      <c r="G21" s="63"/>
      <c r="H21" s="62"/>
      <c r="I21" s="72"/>
      <c r="J21" s="66">
        <f>装修列表!$I19*G21</f>
        <v>0</v>
      </c>
      <c r="K21" s="67">
        <f t="shared" si="0"/>
        <v>0</v>
      </c>
      <c r="L21" s="68" t="s">
        <v>83</v>
      </c>
      <c r="M21" s="62"/>
    </row>
    <row r="22" spans="1:13" s="69" customFormat="1" ht="20" customHeight="1">
      <c r="A22" s="61"/>
      <c r="B22" s="62" t="s">
        <v>48</v>
      </c>
      <c r="C22" s="98" t="s">
        <v>488</v>
      </c>
      <c r="D22" s="62"/>
      <c r="E22" s="63" t="s">
        <v>385</v>
      </c>
      <c r="F22" s="63"/>
      <c r="G22" s="81"/>
      <c r="H22" s="62"/>
      <c r="I22" s="72"/>
      <c r="J22" s="66">
        <f>装修列表!$I20*G22</f>
        <v>0</v>
      </c>
      <c r="K22" s="67">
        <f t="shared" si="0"/>
        <v>0</v>
      </c>
      <c r="L22" s="68" t="s">
        <v>83</v>
      </c>
      <c r="M22" s="62"/>
    </row>
    <row r="23" spans="1:13" s="69" customFormat="1" ht="20" customHeight="1">
      <c r="A23" s="61"/>
      <c r="B23" s="62" t="s">
        <v>48</v>
      </c>
      <c r="C23" s="98" t="s">
        <v>50</v>
      </c>
      <c r="D23" s="62" t="s">
        <v>455</v>
      </c>
      <c r="E23" s="63" t="s">
        <v>385</v>
      </c>
      <c r="F23" s="63"/>
      <c r="G23" s="81"/>
      <c r="H23" s="62"/>
      <c r="I23" s="72"/>
      <c r="J23" s="66">
        <f>装修列表!$I21*G23</f>
        <v>0</v>
      </c>
      <c r="K23" s="67">
        <f t="shared" si="0"/>
        <v>0</v>
      </c>
      <c r="L23" s="68" t="s">
        <v>83</v>
      </c>
      <c r="M23" s="62"/>
    </row>
    <row r="24" spans="1:13" s="69" customFormat="1" ht="20" customHeight="1">
      <c r="A24" s="61"/>
      <c r="B24" s="62" t="s">
        <v>48</v>
      </c>
      <c r="C24" s="98" t="s">
        <v>496</v>
      </c>
      <c r="D24" s="62"/>
      <c r="E24" s="63" t="s">
        <v>400</v>
      </c>
      <c r="F24" s="63"/>
      <c r="G24" s="63"/>
      <c r="H24" s="62"/>
      <c r="I24" s="72"/>
      <c r="J24" s="66">
        <f>装修列表!$I22*G24</f>
        <v>0</v>
      </c>
      <c r="K24" s="67">
        <f t="shared" si="0"/>
        <v>0</v>
      </c>
      <c r="L24" s="68" t="s">
        <v>83</v>
      </c>
      <c r="M24" s="62"/>
    </row>
    <row r="25" spans="1:13" s="69" customFormat="1" ht="20" customHeight="1">
      <c r="A25" s="61"/>
      <c r="B25" s="62" t="s">
        <v>48</v>
      </c>
      <c r="C25" s="98" t="s">
        <v>976</v>
      </c>
      <c r="D25" s="62" t="s">
        <v>457</v>
      </c>
      <c r="E25" s="64" t="s">
        <v>400</v>
      </c>
      <c r="F25" s="63"/>
      <c r="G25" s="63"/>
      <c r="H25" s="62"/>
      <c r="I25" s="72"/>
      <c r="J25" s="66">
        <f>装修列表!$I23*G25</f>
        <v>0</v>
      </c>
      <c r="K25" s="67">
        <f t="shared" si="0"/>
        <v>0</v>
      </c>
      <c r="L25" s="68" t="s">
        <v>83</v>
      </c>
      <c r="M25" s="62"/>
    </row>
    <row r="26" spans="1:13" s="69" customFormat="1" ht="20" customHeight="1">
      <c r="A26" s="61"/>
      <c r="B26" s="62" t="s">
        <v>48</v>
      </c>
      <c r="C26" s="98" t="s">
        <v>484</v>
      </c>
      <c r="D26" s="62" t="s">
        <v>842</v>
      </c>
      <c r="E26" s="64" t="s">
        <v>696</v>
      </c>
      <c r="F26" s="63"/>
      <c r="G26" s="63"/>
      <c r="H26" s="62"/>
      <c r="I26" s="72"/>
      <c r="J26" s="66">
        <f>装修列表!$I24*G26</f>
        <v>0</v>
      </c>
      <c r="K26" s="67">
        <f t="shared" si="0"/>
        <v>0</v>
      </c>
      <c r="L26" s="68" t="s">
        <v>79</v>
      </c>
      <c r="M26" s="62"/>
    </row>
    <row r="27" spans="1:13" s="69" customFormat="1" ht="20" customHeight="1">
      <c r="A27" s="61"/>
      <c r="B27" s="62" t="s">
        <v>48</v>
      </c>
      <c r="C27" s="98" t="s">
        <v>790</v>
      </c>
      <c r="D27" s="62"/>
      <c r="E27" s="64" t="s">
        <v>691</v>
      </c>
      <c r="F27" s="63"/>
      <c r="G27" s="63"/>
      <c r="H27" s="62"/>
      <c r="I27" s="72"/>
      <c r="J27" s="66"/>
      <c r="K27" s="67">
        <f t="shared" si="0"/>
        <v>0</v>
      </c>
      <c r="L27" s="68" t="s">
        <v>79</v>
      </c>
      <c r="M27" s="62"/>
    </row>
    <row r="28" spans="1:13" s="69" customFormat="1" ht="20" customHeight="1">
      <c r="A28" s="61"/>
      <c r="B28" s="62" t="s">
        <v>48</v>
      </c>
      <c r="C28" s="98" t="s">
        <v>844</v>
      </c>
      <c r="D28" s="62"/>
      <c r="E28" s="63" t="s">
        <v>395</v>
      </c>
      <c r="F28" s="63"/>
      <c r="G28" s="63"/>
      <c r="H28" s="62"/>
      <c r="I28" s="72"/>
      <c r="J28" s="66"/>
      <c r="K28" s="67">
        <f t="shared" si="0"/>
        <v>0</v>
      </c>
      <c r="L28" s="68" t="s">
        <v>79</v>
      </c>
      <c r="M28" s="62"/>
    </row>
    <row r="29" spans="1:13" s="69" customFormat="1" ht="20" customHeight="1">
      <c r="A29" s="61"/>
      <c r="B29" s="62" t="s">
        <v>48</v>
      </c>
      <c r="C29" s="98" t="s">
        <v>845</v>
      </c>
      <c r="D29" s="62"/>
      <c r="E29" s="63" t="s">
        <v>395</v>
      </c>
      <c r="F29" s="63"/>
      <c r="G29" s="63"/>
      <c r="H29" s="62"/>
      <c r="I29" s="72"/>
      <c r="J29" s="66"/>
      <c r="K29" s="67">
        <f t="shared" si="0"/>
        <v>0</v>
      </c>
      <c r="L29" s="68" t="s">
        <v>79</v>
      </c>
      <c r="M29" s="62"/>
    </row>
    <row r="30" spans="1:13" s="69" customFormat="1" ht="20" customHeight="1">
      <c r="A30" s="61"/>
      <c r="B30" s="62" t="s">
        <v>48</v>
      </c>
      <c r="C30" s="98" t="s">
        <v>760</v>
      </c>
      <c r="D30" s="62"/>
      <c r="E30" s="63" t="s">
        <v>395</v>
      </c>
      <c r="F30" s="63"/>
      <c r="G30" s="63"/>
      <c r="H30" s="62"/>
      <c r="I30" s="72"/>
      <c r="J30" s="66"/>
      <c r="K30" s="67">
        <f t="shared" si="0"/>
        <v>0</v>
      </c>
      <c r="L30" s="68" t="s">
        <v>79</v>
      </c>
      <c r="M30" s="62"/>
    </row>
    <row r="31" spans="1:13" s="69" customFormat="1" ht="20" customHeight="1">
      <c r="A31" s="61"/>
      <c r="B31" s="62" t="s">
        <v>48</v>
      </c>
      <c r="C31" s="98" t="s">
        <v>761</v>
      </c>
      <c r="D31" s="62"/>
      <c r="E31" s="63" t="s">
        <v>395</v>
      </c>
      <c r="F31" s="63"/>
      <c r="G31" s="63"/>
      <c r="H31" s="62"/>
      <c r="I31" s="72"/>
      <c r="J31" s="66"/>
      <c r="K31" s="67">
        <f t="shared" si="0"/>
        <v>0</v>
      </c>
      <c r="L31" s="68" t="s">
        <v>79</v>
      </c>
      <c r="M31" s="62"/>
    </row>
    <row r="32" spans="1:13" s="69" customFormat="1" ht="20" customHeight="1">
      <c r="A32" s="61"/>
      <c r="B32" s="62" t="s">
        <v>48</v>
      </c>
      <c r="C32" s="98" t="s">
        <v>977</v>
      </c>
      <c r="D32" s="62" t="s">
        <v>765</v>
      </c>
      <c r="E32" s="63" t="s">
        <v>395</v>
      </c>
      <c r="F32" s="63"/>
      <c r="G32" s="63"/>
      <c r="H32" s="62"/>
      <c r="I32" s="72"/>
      <c r="J32" s="66">
        <f>装修列表!$I30*G32</f>
        <v>0</v>
      </c>
      <c r="K32" s="67">
        <f t="shared" si="0"/>
        <v>0</v>
      </c>
      <c r="L32" s="68" t="s">
        <v>567</v>
      </c>
      <c r="M32" s="62"/>
    </row>
    <row r="33" spans="1:17" s="69" customFormat="1" ht="20" customHeight="1">
      <c r="A33" s="61"/>
      <c r="B33" s="62" t="s">
        <v>48</v>
      </c>
      <c r="C33" s="98" t="s">
        <v>978</v>
      </c>
      <c r="D33" s="62" t="s">
        <v>765</v>
      </c>
      <c r="E33" s="63" t="s">
        <v>395</v>
      </c>
      <c r="F33" s="63"/>
      <c r="G33" s="63"/>
      <c r="H33" s="62"/>
      <c r="I33" s="72"/>
      <c r="J33" s="66">
        <f>装修列表!$I31*G33</f>
        <v>0</v>
      </c>
      <c r="K33" s="67">
        <f t="shared" si="0"/>
        <v>0</v>
      </c>
      <c r="L33" s="68" t="s">
        <v>567</v>
      </c>
      <c r="M33" s="62"/>
    </row>
    <row r="34" spans="1:17" ht="20" customHeight="1">
      <c r="C34" s="117" t="s">
        <v>1007</v>
      </c>
      <c r="D34" s="130" t="s">
        <v>1029</v>
      </c>
      <c r="E34" s="114" t="s">
        <v>1010</v>
      </c>
      <c r="F34" s="114">
        <v>799</v>
      </c>
      <c r="G34" s="114">
        <v>1</v>
      </c>
      <c r="H34" s="114"/>
      <c r="I34" s="114"/>
      <c r="J34" s="66">
        <f>装修列表!$I32*G34</f>
        <v>150</v>
      </c>
      <c r="K34" s="67">
        <f t="shared" si="0"/>
        <v>799</v>
      </c>
      <c r="L34" s="68" t="s">
        <v>79</v>
      </c>
      <c r="M34" s="114"/>
      <c r="N34" s="114" t="s">
        <v>1031</v>
      </c>
      <c r="P34" s="114"/>
      <c r="Q34" s="114"/>
    </row>
    <row r="35" spans="1:17" ht="20" customHeight="1">
      <c r="C35" s="117" t="s">
        <v>1025</v>
      </c>
      <c r="D35" s="130" t="s">
        <v>1030</v>
      </c>
      <c r="E35" s="114" t="s">
        <v>1004</v>
      </c>
      <c r="F35" s="114">
        <v>169</v>
      </c>
      <c r="G35" s="114">
        <v>1</v>
      </c>
      <c r="H35" s="114"/>
      <c r="I35" s="114"/>
      <c r="J35" s="66">
        <f>装修列表!$I33*G35</f>
        <v>30</v>
      </c>
      <c r="K35" s="67">
        <f t="shared" si="0"/>
        <v>169</v>
      </c>
      <c r="L35" s="68" t="s">
        <v>79</v>
      </c>
      <c r="M35" s="114"/>
      <c r="N35" s="114" t="s">
        <v>1028</v>
      </c>
      <c r="P35" s="114"/>
      <c r="Q35" s="114"/>
    </row>
    <row r="36" spans="1:17" ht="20" customHeight="1">
      <c r="C36" s="138" t="s">
        <v>1052</v>
      </c>
      <c r="E36" s="153" t="s">
        <v>997</v>
      </c>
      <c r="F36">
        <v>3088</v>
      </c>
      <c r="G36">
        <v>1</v>
      </c>
      <c r="J36" s="66">
        <f>装修列表!$I34*G36</f>
        <v>20</v>
      </c>
      <c r="K36" s="67">
        <f t="shared" si="0"/>
        <v>3088</v>
      </c>
      <c r="L36" s="68" t="s">
        <v>79</v>
      </c>
    </row>
    <row r="37" spans="1:17" ht="20" customHeight="1">
      <c r="C37" s="138" t="s">
        <v>1020</v>
      </c>
    </row>
  </sheetData>
  <phoneticPr fontId="47" type="noConversion"/>
  <conditionalFormatting sqref="L3:L33">
    <cfRule type="dataBar" priority="4">
      <dataBar>
        <cfvo type="min"/>
        <cfvo type="max"/>
        <color theme="5"/>
      </dataBar>
    </cfRule>
  </conditionalFormatting>
  <conditionalFormatting sqref="L36">
    <cfRule type="dataBar" priority="3">
      <dataBar>
        <cfvo type="min"/>
        <cfvo type="max"/>
        <color theme="5"/>
      </dataBar>
    </cfRule>
  </conditionalFormatting>
  <conditionalFormatting sqref="L35">
    <cfRule type="dataBar" priority="2">
      <dataBar>
        <cfvo type="min"/>
        <cfvo type="max"/>
        <color theme="5"/>
      </dataBar>
    </cfRule>
  </conditionalFormatting>
  <conditionalFormatting sqref="L34">
    <cfRule type="dataBar" priority="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3:A33" xr:uid="{00000000-0002-0000-04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N49"/>
  <sheetViews>
    <sheetView workbookViewId="0">
      <selection activeCell="H52" sqref="H52"/>
    </sheetView>
  </sheetViews>
  <sheetFormatPr baseColWidth="10" defaultColWidth="9" defaultRowHeight="24" customHeight="1"/>
  <cols>
    <col min="3" max="3" width="13.3984375" customWidth="1"/>
    <col min="4" max="4" width="20.59765625" customWidth="1"/>
    <col min="11" max="11" width="10.19921875" bestFit="1" customWidth="1"/>
  </cols>
  <sheetData>
    <row r="1" spans="1:14" ht="24" customHeight="1">
      <c r="I1" t="s">
        <v>75</v>
      </c>
      <c r="J1">
        <f>SUM(K:K)</f>
        <v>9278</v>
      </c>
    </row>
    <row r="2" spans="1:14" s="60" customFormat="1" ht="24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  <c r="N2" s="60" t="s">
        <v>996</v>
      </c>
    </row>
    <row r="3" spans="1:14" s="69" customFormat="1" ht="24" customHeight="1">
      <c r="A3" s="61">
        <v>1</v>
      </c>
      <c r="B3" s="62" t="s">
        <v>0</v>
      </c>
      <c r="C3" s="131" t="s">
        <v>6</v>
      </c>
      <c r="D3" s="62"/>
      <c r="E3" s="63" t="s">
        <v>372</v>
      </c>
      <c r="F3" s="61"/>
      <c r="G3" s="64"/>
      <c r="H3" s="65"/>
      <c r="I3" s="66"/>
      <c r="J3" s="66">
        <f>I3+H3</f>
        <v>0</v>
      </c>
      <c r="K3" s="67">
        <f>J3+F3*G3</f>
        <v>0</v>
      </c>
      <c r="L3" s="68" t="s">
        <v>80</v>
      </c>
    </row>
    <row r="4" spans="1:14" s="69" customFormat="1" ht="24" customHeight="1">
      <c r="A4" s="61">
        <v>2</v>
      </c>
      <c r="B4" s="62" t="s">
        <v>0</v>
      </c>
      <c r="C4" s="131" t="s">
        <v>7</v>
      </c>
      <c r="D4" s="62"/>
      <c r="E4" s="63" t="s">
        <v>372</v>
      </c>
      <c r="F4" s="61"/>
      <c r="G4" s="64"/>
      <c r="H4" s="65"/>
      <c r="I4" s="66"/>
      <c r="J4" s="66"/>
      <c r="K4" s="67">
        <f t="shared" ref="K4:K9" si="0">J4+F4*G4</f>
        <v>0</v>
      </c>
      <c r="L4" s="68" t="s">
        <v>80</v>
      </c>
      <c r="M4" s="61"/>
    </row>
    <row r="5" spans="1:14" s="69" customFormat="1" ht="24" customHeight="1">
      <c r="A5" s="61">
        <v>3</v>
      </c>
      <c r="B5" s="62" t="s">
        <v>0</v>
      </c>
      <c r="C5" s="131" t="s">
        <v>8</v>
      </c>
      <c r="D5" s="62" t="s">
        <v>1033</v>
      </c>
      <c r="E5" s="63" t="s">
        <v>372</v>
      </c>
      <c r="F5" s="61">
        <v>3899</v>
      </c>
      <c r="G5" s="64">
        <v>1</v>
      </c>
      <c r="H5" s="65">
        <v>0</v>
      </c>
      <c r="I5" s="66">
        <v>0</v>
      </c>
      <c r="J5" s="66">
        <f>装修列表!$I7*G5</f>
        <v>0</v>
      </c>
      <c r="K5" s="67">
        <f t="shared" si="0"/>
        <v>3899</v>
      </c>
      <c r="L5" s="68" t="s">
        <v>80</v>
      </c>
      <c r="M5" s="70" t="s">
        <v>998</v>
      </c>
      <c r="N5" s="129" t="s">
        <v>1006</v>
      </c>
    </row>
    <row r="6" spans="1:14" s="69" customFormat="1" ht="24" customHeight="1">
      <c r="A6" s="61">
        <v>4</v>
      </c>
      <c r="B6" s="62" t="s">
        <v>0</v>
      </c>
      <c r="C6" s="132" t="s">
        <v>9</v>
      </c>
      <c r="D6" s="62"/>
      <c r="E6" s="63" t="s">
        <v>372</v>
      </c>
      <c r="F6" s="64"/>
      <c r="G6" s="64">
        <v>1</v>
      </c>
      <c r="H6" s="71">
        <v>0</v>
      </c>
      <c r="I6" s="72">
        <v>0</v>
      </c>
      <c r="J6" s="66">
        <f>装修列表!$I8*G6</f>
        <v>0</v>
      </c>
      <c r="K6" s="67">
        <f t="shared" si="0"/>
        <v>0</v>
      </c>
      <c r="L6" s="68" t="s">
        <v>80</v>
      </c>
      <c r="M6" s="70"/>
    </row>
    <row r="7" spans="1:14" s="69" customFormat="1" ht="24" customHeight="1">
      <c r="A7" s="61"/>
      <c r="B7" s="62" t="s">
        <v>993</v>
      </c>
      <c r="C7" s="132" t="s">
        <v>994</v>
      </c>
      <c r="D7" s="62" t="s">
        <v>1034</v>
      </c>
      <c r="E7" s="63" t="s">
        <v>372</v>
      </c>
      <c r="F7" s="64">
        <v>105</v>
      </c>
      <c r="G7" s="64">
        <v>1</v>
      </c>
      <c r="H7" s="71"/>
      <c r="I7" s="72"/>
      <c r="J7" s="66"/>
      <c r="K7" s="67">
        <f t="shared" si="0"/>
        <v>105</v>
      </c>
      <c r="L7" s="68" t="s">
        <v>80</v>
      </c>
      <c r="M7" s="70"/>
      <c r="N7" s="69" t="s">
        <v>1035</v>
      </c>
    </row>
    <row r="8" spans="1:14" s="69" customFormat="1" ht="24" customHeight="1">
      <c r="A8" s="61">
        <v>5</v>
      </c>
      <c r="B8" s="62" t="s">
        <v>0</v>
      </c>
      <c r="C8" s="132" t="s">
        <v>20</v>
      </c>
      <c r="D8" s="62" t="s">
        <v>1056</v>
      </c>
      <c r="E8" s="63" t="s">
        <v>372</v>
      </c>
      <c r="F8" s="64">
        <v>2999</v>
      </c>
      <c r="G8" s="64">
        <v>1</v>
      </c>
      <c r="H8" s="71">
        <v>0</v>
      </c>
      <c r="I8" s="72">
        <v>0</v>
      </c>
      <c r="J8" s="66">
        <f>装修列表!$I9*G8</f>
        <v>0</v>
      </c>
      <c r="K8" s="67">
        <f t="shared" si="0"/>
        <v>2999</v>
      </c>
      <c r="L8" s="68" t="s">
        <v>80</v>
      </c>
      <c r="M8" s="74"/>
      <c r="N8" s="69" t="s">
        <v>1055</v>
      </c>
    </row>
    <row r="9" spans="1:14" s="69" customFormat="1" ht="24" customHeight="1">
      <c r="A9" s="61">
        <v>6</v>
      </c>
      <c r="B9" s="62" t="s">
        <v>0</v>
      </c>
      <c r="C9" s="132" t="s">
        <v>689</v>
      </c>
      <c r="D9" s="62"/>
      <c r="E9" s="63" t="s">
        <v>691</v>
      </c>
      <c r="F9" s="64"/>
      <c r="G9" s="64">
        <v>1</v>
      </c>
      <c r="H9" s="71">
        <v>227</v>
      </c>
      <c r="I9" s="72">
        <v>0</v>
      </c>
      <c r="J9" s="66">
        <f>装修列表!$I10*G9</f>
        <v>0</v>
      </c>
      <c r="K9" s="67">
        <f t="shared" si="0"/>
        <v>0</v>
      </c>
      <c r="L9" s="68" t="s">
        <v>80</v>
      </c>
      <c r="M9" s="74"/>
    </row>
    <row r="10" spans="1:14" s="69" customFormat="1" ht="18" hidden="1" customHeight="1">
      <c r="A10" s="61">
        <v>8</v>
      </c>
      <c r="B10" s="62" t="s">
        <v>0</v>
      </c>
      <c r="C10" s="96" t="s">
        <v>10</v>
      </c>
      <c r="D10" s="62"/>
      <c r="E10" s="63" t="s">
        <v>381</v>
      </c>
      <c r="F10" s="64"/>
      <c r="G10" s="64"/>
      <c r="H10" s="71"/>
      <c r="I10" s="72"/>
      <c r="J10" s="66"/>
      <c r="K10" s="67"/>
      <c r="L10" s="68" t="s">
        <v>486</v>
      </c>
      <c r="M10" s="64"/>
    </row>
    <row r="11" spans="1:14" s="69" customFormat="1" ht="18" hidden="1" customHeight="1">
      <c r="A11" s="61">
        <v>9</v>
      </c>
      <c r="B11" s="62" t="s">
        <v>84</v>
      </c>
      <c r="C11" s="97" t="s">
        <v>13</v>
      </c>
      <c r="D11" s="62"/>
      <c r="E11" s="63" t="s">
        <v>386</v>
      </c>
      <c r="F11" s="63"/>
      <c r="G11" s="17"/>
      <c r="H11" s="75"/>
      <c r="I11" s="72"/>
      <c r="J11" s="66"/>
      <c r="K11" s="67"/>
      <c r="L11" s="68" t="s">
        <v>83</v>
      </c>
      <c r="M11" s="62"/>
    </row>
    <row r="12" spans="1:14" s="69" customFormat="1" ht="18" hidden="1" customHeight="1">
      <c r="A12" s="61">
        <v>10</v>
      </c>
      <c r="B12" s="62" t="s">
        <v>84</v>
      </c>
      <c r="C12" s="97" t="s">
        <v>383</v>
      </c>
      <c r="D12" s="62"/>
      <c r="E12" s="63" t="s">
        <v>387</v>
      </c>
      <c r="F12" s="63"/>
      <c r="G12" s="17"/>
      <c r="H12" s="75"/>
      <c r="I12" s="72"/>
      <c r="J12" s="66"/>
      <c r="K12" s="67"/>
      <c r="L12" s="68" t="s">
        <v>83</v>
      </c>
      <c r="M12" s="62"/>
    </row>
    <row r="13" spans="1:14" s="69" customFormat="1" ht="24" customHeight="1">
      <c r="A13" s="61">
        <v>11</v>
      </c>
      <c r="B13" s="62" t="s">
        <v>84</v>
      </c>
      <c r="C13" s="133" t="s">
        <v>526</v>
      </c>
      <c r="D13" s="62"/>
      <c r="E13" s="63" t="s">
        <v>396</v>
      </c>
      <c r="F13" s="63"/>
      <c r="G13" s="17">
        <v>1</v>
      </c>
      <c r="H13" s="75">
        <v>0</v>
      </c>
      <c r="I13" s="72">
        <v>0</v>
      </c>
      <c r="J13" s="66">
        <f>装修列表!$I15*G13</f>
        <v>0</v>
      </c>
      <c r="K13" s="67">
        <f t="shared" ref="K13" si="1">J13+F13*G13</f>
        <v>0</v>
      </c>
      <c r="L13" s="68" t="s">
        <v>80</v>
      </c>
      <c r="M13" s="62"/>
    </row>
    <row r="14" spans="1:14" s="69" customFormat="1" ht="18" hidden="1" customHeight="1">
      <c r="A14" s="61">
        <v>12</v>
      </c>
      <c r="B14" s="62" t="s">
        <v>0</v>
      </c>
      <c r="C14" s="97" t="s">
        <v>14</v>
      </c>
      <c r="D14" s="62"/>
      <c r="E14" s="63" t="s">
        <v>381</v>
      </c>
      <c r="F14" s="63"/>
      <c r="G14" s="63"/>
      <c r="H14" s="75"/>
      <c r="I14" s="72"/>
      <c r="J14" s="66"/>
      <c r="K14" s="67"/>
      <c r="L14" s="68" t="s">
        <v>83</v>
      </c>
      <c r="M14" s="62"/>
    </row>
    <row r="15" spans="1:14" s="69" customFormat="1" ht="18" hidden="1" customHeight="1">
      <c r="A15" s="61">
        <v>13</v>
      </c>
      <c r="B15" s="62" t="s">
        <v>0</v>
      </c>
      <c r="C15" s="97" t="s">
        <v>563</v>
      </c>
      <c r="D15" s="62"/>
      <c r="E15" s="63" t="s">
        <v>385</v>
      </c>
      <c r="F15" s="63"/>
      <c r="G15" s="63"/>
      <c r="H15" s="76"/>
      <c r="I15" s="72"/>
      <c r="J15" s="66"/>
      <c r="K15" s="67"/>
      <c r="L15" s="68" t="s">
        <v>558</v>
      </c>
      <c r="M15" s="62" t="s">
        <v>559</v>
      </c>
    </row>
    <row r="16" spans="1:14" s="69" customFormat="1" ht="24" customHeight="1">
      <c r="A16" s="61">
        <v>14</v>
      </c>
      <c r="B16" s="62" t="s">
        <v>0</v>
      </c>
      <c r="C16" s="133" t="s">
        <v>565</v>
      </c>
      <c r="D16" s="62" t="s">
        <v>561</v>
      </c>
      <c r="E16" s="63" t="s">
        <v>560</v>
      </c>
      <c r="F16" s="63"/>
      <c r="G16" s="63"/>
      <c r="H16" s="76"/>
      <c r="I16" s="72"/>
      <c r="J16" s="66">
        <f>装修列表!$I18*G16</f>
        <v>0</v>
      </c>
      <c r="K16" s="67">
        <f t="shared" ref="K16:K17" si="2">J16+F16*G16</f>
        <v>0</v>
      </c>
      <c r="L16" s="68" t="s">
        <v>80</v>
      </c>
      <c r="M16" s="62"/>
    </row>
    <row r="17" spans="1:13" s="69" customFormat="1" ht="24" customHeight="1">
      <c r="A17" s="61">
        <v>15</v>
      </c>
      <c r="B17" s="62" t="s">
        <v>0</v>
      </c>
      <c r="C17" s="133" t="s">
        <v>565</v>
      </c>
      <c r="D17" s="62" t="s">
        <v>585</v>
      </c>
      <c r="E17" s="63" t="s">
        <v>560</v>
      </c>
      <c r="F17" s="63"/>
      <c r="G17" s="63"/>
      <c r="H17" s="76"/>
      <c r="I17" s="72"/>
      <c r="J17" s="66">
        <f>装修列表!$I19*G17</f>
        <v>0</v>
      </c>
      <c r="K17" s="67">
        <f t="shared" si="2"/>
        <v>0</v>
      </c>
      <c r="L17" s="68" t="s">
        <v>80</v>
      </c>
      <c r="M17" s="62"/>
    </row>
    <row r="18" spans="1:13" s="69" customFormat="1" ht="18" hidden="1" customHeight="1">
      <c r="A18" s="61">
        <v>16</v>
      </c>
      <c r="B18" s="62" t="s">
        <v>0</v>
      </c>
      <c r="C18" s="97" t="s">
        <v>564</v>
      </c>
      <c r="D18" s="62"/>
      <c r="E18" s="63" t="s">
        <v>385</v>
      </c>
      <c r="F18" s="63"/>
      <c r="G18" s="63"/>
      <c r="H18" s="75"/>
      <c r="I18" s="72"/>
      <c r="J18" s="66"/>
      <c r="K18" s="67"/>
      <c r="L18" s="68" t="s">
        <v>567</v>
      </c>
      <c r="M18" s="62"/>
    </row>
    <row r="19" spans="1:13" s="69" customFormat="1" ht="24" customHeight="1">
      <c r="A19" s="61">
        <v>17</v>
      </c>
      <c r="B19" s="62" t="s">
        <v>0</v>
      </c>
      <c r="C19" s="133" t="s">
        <v>566</v>
      </c>
      <c r="D19" s="62" t="s">
        <v>562</v>
      </c>
      <c r="E19" s="63" t="s">
        <v>560</v>
      </c>
      <c r="F19" s="63"/>
      <c r="G19" s="63"/>
      <c r="H19" s="75"/>
      <c r="I19" s="72"/>
      <c r="J19" s="66">
        <f>装修列表!$I21*G19</f>
        <v>0</v>
      </c>
      <c r="K19" s="67">
        <f t="shared" ref="K19" si="3">J19+F19*G19</f>
        <v>0</v>
      </c>
      <c r="L19" s="68" t="s">
        <v>79</v>
      </c>
      <c r="M19" s="62"/>
    </row>
    <row r="20" spans="1:13" s="69" customFormat="1" ht="18" hidden="1" customHeight="1">
      <c r="A20" s="61">
        <v>18</v>
      </c>
      <c r="B20" s="62" t="s">
        <v>0</v>
      </c>
      <c r="C20" s="97" t="s">
        <v>15</v>
      </c>
      <c r="D20" s="62"/>
      <c r="E20" s="63" t="s">
        <v>385</v>
      </c>
      <c r="F20" s="63"/>
      <c r="G20" s="63"/>
      <c r="H20" s="75"/>
      <c r="I20" s="72"/>
      <c r="J20" s="66"/>
      <c r="K20" s="67"/>
      <c r="L20" s="68" t="s">
        <v>83</v>
      </c>
      <c r="M20" s="62"/>
    </row>
    <row r="21" spans="1:13" s="69" customFormat="1" ht="18" hidden="1" customHeight="1">
      <c r="A21" s="61">
        <v>19</v>
      </c>
      <c r="B21" s="62" t="s">
        <v>0</v>
      </c>
      <c r="C21" s="97" t="s">
        <v>16</v>
      </c>
      <c r="D21" s="62"/>
      <c r="E21" s="63" t="s">
        <v>385</v>
      </c>
      <c r="F21" s="63"/>
      <c r="G21" s="63"/>
      <c r="H21" s="75"/>
      <c r="I21" s="72"/>
      <c r="J21" s="66"/>
      <c r="K21" s="67"/>
      <c r="L21" s="68" t="s">
        <v>83</v>
      </c>
      <c r="M21" s="62" t="s">
        <v>542</v>
      </c>
    </row>
    <row r="22" spans="1:13" s="69" customFormat="1" ht="24" customHeight="1">
      <c r="A22" s="61">
        <v>20</v>
      </c>
      <c r="B22" s="62" t="s">
        <v>0</v>
      </c>
      <c r="C22" s="133" t="s">
        <v>17</v>
      </c>
      <c r="D22" s="62" t="s">
        <v>475</v>
      </c>
      <c r="E22" s="63" t="s">
        <v>469</v>
      </c>
      <c r="F22" s="63"/>
      <c r="G22" s="63">
        <v>1</v>
      </c>
      <c r="H22" s="75">
        <v>0</v>
      </c>
      <c r="I22" s="72">
        <v>0</v>
      </c>
      <c r="J22" s="66">
        <f>装修列表!$I24*G22</f>
        <v>0</v>
      </c>
      <c r="K22" s="67">
        <f t="shared" ref="K22" si="4">J22+F22*G22</f>
        <v>0</v>
      </c>
      <c r="L22" s="68" t="s">
        <v>80</v>
      </c>
      <c r="M22" s="62"/>
    </row>
    <row r="23" spans="1:13" s="69" customFormat="1" ht="18" hidden="1" customHeight="1">
      <c r="A23" s="61">
        <v>21</v>
      </c>
      <c r="B23" s="62" t="s">
        <v>0</v>
      </c>
      <c r="C23" s="97" t="s">
        <v>18</v>
      </c>
      <c r="D23" s="62"/>
      <c r="E23" s="63" t="s">
        <v>395</v>
      </c>
      <c r="F23" s="63"/>
      <c r="G23" s="63"/>
      <c r="H23" s="75"/>
      <c r="I23" s="72"/>
      <c r="J23" s="66"/>
      <c r="K23" s="67"/>
      <c r="L23" s="68" t="s">
        <v>567</v>
      </c>
      <c r="M23" s="62" t="s">
        <v>920</v>
      </c>
    </row>
    <row r="24" spans="1:13" s="69" customFormat="1" ht="18" hidden="1" customHeight="1">
      <c r="A24" s="61">
        <v>22</v>
      </c>
      <c r="B24" s="62" t="s">
        <v>0</v>
      </c>
      <c r="C24" s="97" t="s">
        <v>19</v>
      </c>
      <c r="D24" s="62"/>
      <c r="E24" s="63" t="s">
        <v>400</v>
      </c>
      <c r="F24" s="63"/>
      <c r="G24" s="63"/>
      <c r="H24" s="75"/>
      <c r="I24" s="72"/>
      <c r="J24" s="66"/>
      <c r="K24" s="67"/>
      <c r="L24" s="68" t="s">
        <v>558</v>
      </c>
      <c r="M24" s="62"/>
    </row>
    <row r="25" spans="1:13" s="69" customFormat="1" ht="24" customHeight="1">
      <c r="A25" s="61">
        <v>23</v>
      </c>
      <c r="B25" s="62" t="s">
        <v>0</v>
      </c>
      <c r="C25" s="116" t="s">
        <v>569</v>
      </c>
      <c r="D25" s="62" t="s">
        <v>530</v>
      </c>
      <c r="E25" s="63" t="s">
        <v>404</v>
      </c>
      <c r="F25" s="63"/>
      <c r="G25" s="63">
        <v>1</v>
      </c>
      <c r="H25" s="75"/>
      <c r="I25" s="72"/>
      <c r="J25" s="66">
        <f>装修列表!$I27*G25</f>
        <v>0</v>
      </c>
      <c r="K25" s="67">
        <f t="shared" ref="K25" si="5">J25+F25*G25</f>
        <v>0</v>
      </c>
      <c r="L25" s="68" t="s">
        <v>80</v>
      </c>
      <c r="M25" s="62"/>
    </row>
    <row r="26" spans="1:13" s="69" customFormat="1" ht="18" hidden="1" customHeight="1">
      <c r="A26" s="61">
        <v>24</v>
      </c>
      <c r="B26" s="62" t="s">
        <v>0</v>
      </c>
      <c r="C26" s="99" t="s">
        <v>570</v>
      </c>
      <c r="D26" s="62"/>
      <c r="E26" s="63" t="s">
        <v>691</v>
      </c>
      <c r="F26" s="63"/>
      <c r="G26" s="63"/>
      <c r="H26" s="75"/>
      <c r="I26" s="72"/>
      <c r="J26" s="66"/>
      <c r="K26" s="67"/>
      <c r="L26" s="68" t="s">
        <v>558</v>
      </c>
      <c r="M26" s="62"/>
    </row>
    <row r="27" spans="1:13" s="69" customFormat="1" ht="18" hidden="1" customHeight="1">
      <c r="A27" s="61">
        <v>25</v>
      </c>
      <c r="B27" s="62" t="s">
        <v>0</v>
      </c>
      <c r="C27" s="99" t="s">
        <v>504</v>
      </c>
      <c r="D27" s="62"/>
      <c r="E27" s="63" t="s">
        <v>398</v>
      </c>
      <c r="F27" s="63"/>
      <c r="G27" s="63"/>
      <c r="H27" s="75"/>
      <c r="I27" s="72"/>
      <c r="J27" s="66"/>
      <c r="K27" s="67"/>
      <c r="L27" s="68" t="s">
        <v>83</v>
      </c>
      <c r="M27" s="62"/>
    </row>
    <row r="28" spans="1:13" s="69" customFormat="1" ht="24" customHeight="1">
      <c r="A28" s="61">
        <v>26</v>
      </c>
      <c r="B28" s="62" t="s">
        <v>0</v>
      </c>
      <c r="C28" s="116" t="s">
        <v>506</v>
      </c>
      <c r="D28" s="62" t="s">
        <v>532</v>
      </c>
      <c r="E28" s="63" t="s">
        <v>372</v>
      </c>
      <c r="F28" s="63"/>
      <c r="G28" s="63">
        <v>1</v>
      </c>
      <c r="H28" s="75">
        <v>0</v>
      </c>
      <c r="I28" s="72">
        <v>0</v>
      </c>
      <c r="J28" s="66">
        <f>装修列表!$I30*G28</f>
        <v>0</v>
      </c>
      <c r="K28" s="67">
        <f t="shared" ref="K28:K29" si="6">J28+F28*G28</f>
        <v>0</v>
      </c>
      <c r="L28" s="68" t="s">
        <v>80</v>
      </c>
      <c r="M28" s="62" t="s">
        <v>497</v>
      </c>
    </row>
    <row r="29" spans="1:13" s="69" customFormat="1" ht="24" customHeight="1">
      <c r="A29" s="61">
        <v>27</v>
      </c>
      <c r="B29" s="62" t="s">
        <v>0</v>
      </c>
      <c r="C29" s="116" t="s">
        <v>21</v>
      </c>
      <c r="D29" s="62" t="s">
        <v>1036</v>
      </c>
      <c r="E29" s="63" t="s">
        <v>372</v>
      </c>
      <c r="F29" s="63">
        <v>1999</v>
      </c>
      <c r="G29" s="63">
        <v>1</v>
      </c>
      <c r="H29" s="75"/>
      <c r="I29" s="72"/>
      <c r="J29" s="66">
        <f>装修列表!$I31*G29</f>
        <v>0</v>
      </c>
      <c r="K29" s="67">
        <f t="shared" si="6"/>
        <v>1999</v>
      </c>
      <c r="L29" s="68" t="s">
        <v>80</v>
      </c>
      <c r="M29" s="62" t="s">
        <v>1039</v>
      </c>
    </row>
    <row r="30" spans="1:13" s="69" customFormat="1" ht="18" hidden="1" customHeight="1">
      <c r="A30" s="61">
        <v>28</v>
      </c>
      <c r="B30" s="62" t="s">
        <v>0</v>
      </c>
      <c r="C30" s="99" t="s">
        <v>923</v>
      </c>
      <c r="D30" s="62"/>
      <c r="E30" s="63" t="s">
        <v>691</v>
      </c>
      <c r="F30" s="63"/>
      <c r="G30" s="63"/>
      <c r="H30" s="75"/>
      <c r="I30" s="72"/>
      <c r="J30" s="66"/>
      <c r="K30" s="67"/>
      <c r="L30" s="68" t="s">
        <v>567</v>
      </c>
      <c r="M30" s="62"/>
    </row>
    <row r="31" spans="1:13" s="69" customFormat="1" ht="24" customHeight="1">
      <c r="A31" s="61"/>
      <c r="B31" s="62"/>
      <c r="C31" s="116" t="s">
        <v>1032</v>
      </c>
      <c r="D31" s="62" t="s">
        <v>1038</v>
      </c>
      <c r="E31" s="63" t="s">
        <v>469</v>
      </c>
      <c r="F31" s="63">
        <v>276</v>
      </c>
      <c r="G31" s="63">
        <v>1</v>
      </c>
      <c r="H31" s="75"/>
      <c r="I31" s="72"/>
      <c r="J31" s="66"/>
      <c r="K31" s="67">
        <f t="shared" ref="K31" si="7">J31+F31*G31</f>
        <v>276</v>
      </c>
      <c r="L31" s="68" t="s">
        <v>80</v>
      </c>
      <c r="M31" s="62" t="s">
        <v>1037</v>
      </c>
    </row>
    <row r="32" spans="1:13" s="69" customFormat="1" ht="18" hidden="1" customHeight="1">
      <c r="A32" s="61">
        <v>29</v>
      </c>
      <c r="B32" s="62" t="s">
        <v>0</v>
      </c>
      <c r="C32" s="99" t="s">
        <v>503</v>
      </c>
      <c r="D32" s="62"/>
      <c r="E32" s="63" t="s">
        <v>400</v>
      </c>
      <c r="F32" s="63"/>
      <c r="G32" s="63"/>
      <c r="H32" s="75"/>
      <c r="I32" s="72"/>
      <c r="J32" s="66"/>
      <c r="K32" s="67"/>
      <c r="L32" s="68" t="s">
        <v>83</v>
      </c>
      <c r="M32" s="62"/>
    </row>
    <row r="33" spans="1:13" s="69" customFormat="1" ht="18" hidden="1" customHeight="1">
      <c r="A33" s="61">
        <v>30</v>
      </c>
      <c r="B33" s="62" t="s">
        <v>0</v>
      </c>
      <c r="C33" s="99" t="s">
        <v>573</v>
      </c>
      <c r="D33" s="62"/>
      <c r="E33" s="63" t="s">
        <v>402</v>
      </c>
      <c r="F33" s="63"/>
      <c r="G33" s="63"/>
      <c r="H33" s="75"/>
      <c r="I33" s="72"/>
      <c r="J33" s="66"/>
      <c r="K33" s="67"/>
      <c r="L33" s="68" t="s">
        <v>83</v>
      </c>
      <c r="M33" s="62"/>
    </row>
    <row r="34" spans="1:13" s="69" customFormat="1" ht="18" hidden="1" customHeight="1">
      <c r="A34" s="61">
        <v>31</v>
      </c>
      <c r="B34" s="62" t="s">
        <v>0</v>
      </c>
      <c r="C34" s="98" t="s">
        <v>495</v>
      </c>
      <c r="D34" s="62"/>
      <c r="E34" s="63" t="s">
        <v>396</v>
      </c>
      <c r="F34" s="63"/>
      <c r="G34" s="63"/>
      <c r="H34" s="75"/>
      <c r="I34" s="72"/>
      <c r="J34" s="66"/>
      <c r="K34" s="67"/>
      <c r="L34" s="68" t="s">
        <v>83</v>
      </c>
      <c r="M34" s="62"/>
    </row>
    <row r="35" spans="1:13" s="69" customFormat="1" ht="18" hidden="1" customHeight="1">
      <c r="A35" s="61">
        <v>32</v>
      </c>
      <c r="B35" s="62" t="s">
        <v>0</v>
      </c>
      <c r="C35" s="99" t="s">
        <v>515</v>
      </c>
      <c r="D35" s="62"/>
      <c r="E35" s="63" t="s">
        <v>404</v>
      </c>
      <c r="F35" s="63"/>
      <c r="G35" s="63"/>
      <c r="H35" s="75"/>
      <c r="I35" s="72"/>
      <c r="J35" s="66"/>
      <c r="K35" s="67"/>
      <c r="L35" s="68" t="s">
        <v>83</v>
      </c>
      <c r="M35" s="62"/>
    </row>
    <row r="36" spans="1:13" s="69" customFormat="1" ht="18" hidden="1" customHeight="1">
      <c r="A36" s="61">
        <v>33</v>
      </c>
      <c r="B36" s="62" t="s">
        <v>0</v>
      </c>
      <c r="C36" s="99" t="s">
        <v>924</v>
      </c>
      <c r="D36" s="62"/>
      <c r="E36" s="63" t="s">
        <v>696</v>
      </c>
      <c r="F36" s="63"/>
      <c r="G36" s="63"/>
      <c r="H36" s="75"/>
      <c r="I36" s="72"/>
      <c r="J36" s="66"/>
      <c r="K36" s="67"/>
      <c r="L36" s="68" t="s">
        <v>567</v>
      </c>
      <c r="M36" s="62"/>
    </row>
    <row r="37" spans="1:13" s="69" customFormat="1" ht="18" hidden="1" customHeight="1">
      <c r="A37" s="61">
        <v>34</v>
      </c>
      <c r="B37" s="62" t="s">
        <v>0</v>
      </c>
      <c r="C37" s="99" t="s">
        <v>924</v>
      </c>
      <c r="D37" s="62"/>
      <c r="E37" s="63" t="s">
        <v>696</v>
      </c>
      <c r="F37" s="63"/>
      <c r="G37" s="63"/>
      <c r="H37" s="75"/>
      <c r="I37" s="72"/>
      <c r="J37" s="66"/>
      <c r="K37" s="67"/>
      <c r="L37" s="68" t="s">
        <v>567</v>
      </c>
      <c r="M37" s="62"/>
    </row>
    <row r="38" spans="1:13" s="69" customFormat="1" ht="24" customHeight="1">
      <c r="A38" s="61">
        <v>35</v>
      </c>
      <c r="B38" s="62" t="s">
        <v>0</v>
      </c>
      <c r="C38" s="115" t="s">
        <v>512</v>
      </c>
      <c r="D38" s="62"/>
      <c r="E38" s="63" t="s">
        <v>696</v>
      </c>
      <c r="F38" s="63"/>
      <c r="G38" s="63">
        <v>1</v>
      </c>
      <c r="H38" s="75"/>
      <c r="I38" s="72"/>
      <c r="J38" s="66">
        <f>装修列表!$I39*G38</f>
        <v>0</v>
      </c>
      <c r="K38" s="67">
        <f t="shared" ref="K38:K45" si="8">J38+F38*G38</f>
        <v>0</v>
      </c>
      <c r="L38" s="68" t="s">
        <v>558</v>
      </c>
      <c r="M38" s="62"/>
    </row>
    <row r="39" spans="1:13" s="69" customFormat="1" ht="24" customHeight="1">
      <c r="A39" s="61">
        <v>36</v>
      </c>
      <c r="B39" s="62" t="s">
        <v>0</v>
      </c>
      <c r="C39" s="133" t="s">
        <v>577</v>
      </c>
      <c r="D39" s="62" t="s">
        <v>405</v>
      </c>
      <c r="E39" s="63" t="s">
        <v>395</v>
      </c>
      <c r="F39" s="63"/>
      <c r="G39" s="63">
        <v>1</v>
      </c>
      <c r="H39" s="75"/>
      <c r="I39" s="72"/>
      <c r="J39" s="66">
        <f>装修列表!$I40*G39</f>
        <v>0</v>
      </c>
      <c r="K39" s="67">
        <f t="shared" si="8"/>
        <v>0</v>
      </c>
      <c r="L39" s="68" t="s">
        <v>558</v>
      </c>
      <c r="M39" s="62"/>
    </row>
    <row r="40" spans="1:13" s="69" customFormat="1" ht="24" customHeight="1">
      <c r="A40" s="61">
        <v>37</v>
      </c>
      <c r="B40" s="62" t="s">
        <v>0</v>
      </c>
      <c r="C40" s="133" t="s">
        <v>700</v>
      </c>
      <c r="D40" s="69" t="s">
        <v>579</v>
      </c>
      <c r="E40" s="63" t="s">
        <v>395</v>
      </c>
      <c r="F40" s="63"/>
      <c r="G40" s="63">
        <v>4</v>
      </c>
      <c r="J40" s="66">
        <f>装修列表!$I41*G40</f>
        <v>0</v>
      </c>
      <c r="K40" s="67">
        <f t="shared" si="8"/>
        <v>0</v>
      </c>
      <c r="L40" s="68" t="s">
        <v>558</v>
      </c>
    </row>
    <row r="41" spans="1:13" s="69" customFormat="1" ht="24" customHeight="1">
      <c r="A41" s="61">
        <v>38</v>
      </c>
      <c r="B41" s="62" t="s">
        <v>0</v>
      </c>
      <c r="C41" s="133" t="s">
        <v>578</v>
      </c>
      <c r="D41" s="62" t="s">
        <v>405</v>
      </c>
      <c r="E41" s="63" t="s">
        <v>395</v>
      </c>
      <c r="F41" s="63"/>
      <c r="G41" s="63">
        <v>12</v>
      </c>
      <c r="H41" s="75"/>
      <c r="I41" s="72"/>
      <c r="J41" s="66">
        <f>装修列表!$I42*G41</f>
        <v>0</v>
      </c>
      <c r="K41" s="67">
        <f t="shared" si="8"/>
        <v>0</v>
      </c>
      <c r="L41" s="68" t="s">
        <v>558</v>
      </c>
      <c r="M41" s="62"/>
    </row>
    <row r="42" spans="1:13" s="69" customFormat="1" ht="24" customHeight="1">
      <c r="A42" s="61">
        <v>39</v>
      </c>
      <c r="B42" s="62" t="s">
        <v>0</v>
      </c>
      <c r="C42" s="133" t="s">
        <v>701</v>
      </c>
      <c r="D42" s="62" t="s">
        <v>405</v>
      </c>
      <c r="E42" s="63" t="s">
        <v>395</v>
      </c>
      <c r="F42" s="63"/>
      <c r="G42" s="63">
        <f>1+2+3</f>
        <v>6</v>
      </c>
      <c r="H42" s="75"/>
      <c r="I42" s="72"/>
      <c r="J42" s="66">
        <f>装修列表!$I43*G42</f>
        <v>0</v>
      </c>
      <c r="K42" s="67">
        <f t="shared" si="8"/>
        <v>0</v>
      </c>
      <c r="L42" s="68" t="s">
        <v>558</v>
      </c>
      <c r="M42" s="62"/>
    </row>
    <row r="43" spans="1:13" s="69" customFormat="1" ht="24" customHeight="1">
      <c r="A43" s="61">
        <v>40</v>
      </c>
      <c r="B43" s="62" t="s">
        <v>0</v>
      </c>
      <c r="C43" s="133" t="s">
        <v>702</v>
      </c>
      <c r="D43" s="62" t="s">
        <v>405</v>
      </c>
      <c r="E43" s="63" t="s">
        <v>395</v>
      </c>
      <c r="F43" s="63"/>
      <c r="G43" s="63">
        <f>1+1</f>
        <v>2</v>
      </c>
      <c r="H43" s="75"/>
      <c r="I43" s="72"/>
      <c r="J43" s="66">
        <f>装修列表!$I44*G43</f>
        <v>0</v>
      </c>
      <c r="K43" s="67">
        <f t="shared" si="8"/>
        <v>0</v>
      </c>
      <c r="L43" s="68" t="s">
        <v>558</v>
      </c>
      <c r="M43" s="62"/>
    </row>
    <row r="44" spans="1:13" s="69" customFormat="1" ht="24" customHeight="1">
      <c r="A44" s="61">
        <v>41</v>
      </c>
      <c r="B44" s="62" t="s">
        <v>0</v>
      </c>
      <c r="C44" s="133" t="s">
        <v>703</v>
      </c>
      <c r="D44" s="62" t="s">
        <v>405</v>
      </c>
      <c r="E44" s="63" t="s">
        <v>395</v>
      </c>
      <c r="F44" s="63"/>
      <c r="G44" s="63">
        <f>1+1+1</f>
        <v>3</v>
      </c>
      <c r="J44" s="66">
        <f>装修列表!$I45*G44</f>
        <v>0</v>
      </c>
      <c r="K44" s="67">
        <f t="shared" si="8"/>
        <v>0</v>
      </c>
      <c r="L44" s="68" t="s">
        <v>558</v>
      </c>
    </row>
    <row r="45" spans="1:13" s="69" customFormat="1" ht="24" customHeight="1">
      <c r="A45" s="61">
        <v>42</v>
      </c>
      <c r="B45" s="62" t="s">
        <v>0</v>
      </c>
      <c r="C45" s="133" t="s">
        <v>704</v>
      </c>
      <c r="D45" s="62" t="s">
        <v>405</v>
      </c>
      <c r="E45" s="63" t="s">
        <v>395</v>
      </c>
      <c r="F45" s="63"/>
      <c r="G45" s="63">
        <v>1</v>
      </c>
      <c r="J45" s="66">
        <f>装修列表!$I46*G45</f>
        <v>0</v>
      </c>
      <c r="K45" s="67">
        <f t="shared" si="8"/>
        <v>0</v>
      </c>
      <c r="L45" s="68" t="s">
        <v>558</v>
      </c>
    </row>
    <row r="46" spans="1:13" s="69" customFormat="1" ht="18" hidden="1" customHeight="1">
      <c r="A46" s="61">
        <v>43</v>
      </c>
      <c r="B46" s="62" t="s">
        <v>705</v>
      </c>
      <c r="C46" s="97" t="s">
        <v>925</v>
      </c>
      <c r="D46" s="62"/>
      <c r="E46" s="63" t="s">
        <v>706</v>
      </c>
      <c r="G46" s="63"/>
      <c r="J46" s="66"/>
      <c r="K46" s="67"/>
      <c r="L46" s="68" t="s">
        <v>558</v>
      </c>
    </row>
    <row r="47" spans="1:13" s="69" customFormat="1" ht="10" hidden="1" customHeight="1">
      <c r="A47" s="61">
        <v>44</v>
      </c>
      <c r="B47" s="62" t="s">
        <v>705</v>
      </c>
      <c r="C47" s="97" t="s">
        <v>926</v>
      </c>
      <c r="D47" s="62"/>
      <c r="E47" s="63" t="s">
        <v>706</v>
      </c>
      <c r="G47" s="63"/>
      <c r="J47" s="66"/>
      <c r="K47" s="67"/>
      <c r="L47" s="68" t="s">
        <v>558</v>
      </c>
    </row>
    <row r="48" spans="1:13" ht="24" customHeight="1">
      <c r="C48" s="134" t="s">
        <v>1040</v>
      </c>
      <c r="D48" s="135" t="s">
        <v>1041</v>
      </c>
      <c r="E48" s="63" t="s">
        <v>372</v>
      </c>
      <c r="F48">
        <v>0</v>
      </c>
      <c r="G48">
        <v>1</v>
      </c>
      <c r="L48" s="68" t="s">
        <v>80</v>
      </c>
    </row>
    <row r="49" spans="3:3" ht="24" customHeight="1">
      <c r="C49" s="139"/>
    </row>
  </sheetData>
  <autoFilter ref="A2:N49" xr:uid="{67E6CA6F-0513-454E-B729-D1AA6FB3E4D8}">
    <filterColumn colId="11">
      <filters blank="1">
        <filter val="自购"/>
      </filters>
    </filterColumn>
  </autoFilter>
  <phoneticPr fontId="1" type="noConversion"/>
  <conditionalFormatting sqref="L3:L33 L35:L47">
    <cfRule type="dataBar" priority="2">
      <dataBar>
        <cfvo type="min"/>
        <cfvo type="max"/>
        <color theme="5"/>
      </dataBar>
    </cfRule>
  </conditionalFormatting>
  <conditionalFormatting sqref="L48">
    <cfRule type="dataBar" priority="1">
      <dataBar>
        <cfvo type="min"/>
        <cfvo type="max"/>
        <color theme="5"/>
      </dataBar>
    </cfRule>
  </conditionalFormatting>
  <dataValidations disablePrompts="1" count="1">
    <dataValidation allowBlank="1" showInputMessage="1" showErrorMessage="1" errorTitle="Invalid Data" error="Please select an entry from the list. To add or change items, use the Room/Area table on the Room Lookup worksheet. " sqref="A3:A47" xr:uid="{00000000-0002-0000-0500-000000000000}"/>
  </dataValidations>
  <hyperlinks>
    <hyperlink ref="N5" r:id="rId1" xr:uid="{339BF1FC-2C40-7641-99A8-503AB55DDF1F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"/>
  <sheetViews>
    <sheetView workbookViewId="0">
      <selection activeCell="G47" sqref="G47"/>
    </sheetView>
  </sheetViews>
  <sheetFormatPr baseColWidth="10" defaultColWidth="9" defaultRowHeight="12"/>
  <cols>
    <col min="11" max="11" width="10.19921875" bestFit="1" customWidth="1"/>
  </cols>
  <sheetData>
    <row r="1" spans="1:13" s="114" customFormat="1">
      <c r="I1" s="114" t="s">
        <v>1045</v>
      </c>
      <c r="J1" s="114">
        <f>SUM(K:K)</f>
        <v>6098</v>
      </c>
    </row>
    <row r="2" spans="1:13" s="60" customFormat="1" ht="28.5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</row>
    <row r="3" spans="1:13">
      <c r="C3" t="s">
        <v>1015</v>
      </c>
      <c r="J3" s="137">
        <f>H3+I3</f>
        <v>0</v>
      </c>
      <c r="K3" s="137">
        <f>J3+F3*G3</f>
        <v>0</v>
      </c>
      <c r="L3" s="114" t="s">
        <v>1002</v>
      </c>
    </row>
    <row r="4" spans="1:13">
      <c r="C4" s="99" t="s">
        <v>10</v>
      </c>
      <c r="J4" s="137">
        <f t="shared" ref="J4:J43" si="0">H4+I4</f>
        <v>0</v>
      </c>
      <c r="K4" s="137">
        <f t="shared" ref="K4:K14" si="1">J4+F4*G4</f>
        <v>0</v>
      </c>
      <c r="L4" t="s">
        <v>1069</v>
      </c>
    </row>
    <row r="5" spans="1:13">
      <c r="C5" s="98" t="s">
        <v>406</v>
      </c>
      <c r="J5" s="137">
        <f t="shared" si="0"/>
        <v>0</v>
      </c>
      <c r="K5" s="137">
        <f t="shared" si="1"/>
        <v>0</v>
      </c>
    </row>
    <row r="6" spans="1:13">
      <c r="C6" s="98" t="s">
        <v>526</v>
      </c>
      <c r="J6" s="137">
        <f t="shared" si="0"/>
        <v>0</v>
      </c>
      <c r="K6" s="137">
        <f t="shared" si="1"/>
        <v>0</v>
      </c>
    </row>
    <row r="7" spans="1:13">
      <c r="C7" s="98" t="s">
        <v>927</v>
      </c>
      <c r="J7" s="137">
        <f t="shared" si="0"/>
        <v>0</v>
      </c>
      <c r="K7" s="137">
        <f t="shared" si="1"/>
        <v>0</v>
      </c>
    </row>
    <row r="8" spans="1:13">
      <c r="C8" s="99" t="s">
        <v>14</v>
      </c>
      <c r="J8" s="137">
        <f t="shared" si="0"/>
        <v>0</v>
      </c>
      <c r="K8" s="137">
        <f t="shared" si="1"/>
        <v>0</v>
      </c>
    </row>
    <row r="9" spans="1:13">
      <c r="C9" s="99" t="s">
        <v>580</v>
      </c>
      <c r="J9" s="137">
        <f t="shared" si="0"/>
        <v>0</v>
      </c>
      <c r="K9" s="137">
        <f t="shared" si="1"/>
        <v>0</v>
      </c>
    </row>
    <row r="10" spans="1:13">
      <c r="C10" s="99" t="s">
        <v>565</v>
      </c>
      <c r="J10" s="137">
        <f t="shared" si="0"/>
        <v>0</v>
      </c>
      <c r="K10" s="137">
        <f t="shared" si="1"/>
        <v>0</v>
      </c>
    </row>
    <row r="11" spans="1:13">
      <c r="C11" s="99" t="s">
        <v>582</v>
      </c>
      <c r="J11" s="137">
        <f t="shared" si="0"/>
        <v>0</v>
      </c>
      <c r="K11" s="137">
        <f t="shared" si="1"/>
        <v>0</v>
      </c>
    </row>
    <row r="12" spans="1:13">
      <c r="C12" s="99" t="s">
        <v>566</v>
      </c>
      <c r="J12" s="137">
        <f t="shared" si="0"/>
        <v>0</v>
      </c>
      <c r="K12" s="137">
        <f t="shared" si="1"/>
        <v>0</v>
      </c>
    </row>
    <row r="13" spans="1:13">
      <c r="C13" s="99" t="s">
        <v>545</v>
      </c>
      <c r="J13" s="137">
        <f t="shared" si="0"/>
        <v>0</v>
      </c>
      <c r="K13" s="137">
        <f t="shared" si="1"/>
        <v>0</v>
      </c>
      <c r="L13" s="114" t="s">
        <v>1002</v>
      </c>
    </row>
    <row r="14" spans="1:13">
      <c r="C14" s="99" t="s">
        <v>928</v>
      </c>
      <c r="J14" s="137">
        <f t="shared" si="0"/>
        <v>0</v>
      </c>
      <c r="K14" s="137">
        <f t="shared" si="1"/>
        <v>0</v>
      </c>
    </row>
    <row r="15" spans="1:13">
      <c r="C15" t="s">
        <v>1016</v>
      </c>
      <c r="E15" t="s">
        <v>1004</v>
      </c>
      <c r="F15">
        <v>2999</v>
      </c>
      <c r="G15">
        <v>1</v>
      </c>
      <c r="J15" s="137">
        <f t="shared" si="0"/>
        <v>0</v>
      </c>
      <c r="K15" s="137">
        <f t="shared" ref="K15:K43" si="2">J15+F15*G15</f>
        <v>2999</v>
      </c>
      <c r="L15" t="s">
        <v>1002</v>
      </c>
    </row>
    <row r="16" spans="1:13">
      <c r="C16" s="99" t="s">
        <v>23</v>
      </c>
      <c r="J16" s="137">
        <f t="shared" si="0"/>
        <v>0</v>
      </c>
      <c r="K16" s="137">
        <f t="shared" si="2"/>
        <v>0</v>
      </c>
    </row>
    <row r="17" spans="3:12">
      <c r="C17" s="99" t="s">
        <v>24</v>
      </c>
      <c r="J17" s="137">
        <f t="shared" si="0"/>
        <v>0</v>
      </c>
      <c r="K17" s="137">
        <f t="shared" si="2"/>
        <v>0</v>
      </c>
    </row>
    <row r="18" spans="3:12">
      <c r="C18" s="99" t="s">
        <v>25</v>
      </c>
      <c r="J18" s="137">
        <f t="shared" si="0"/>
        <v>0</v>
      </c>
      <c r="K18" s="137">
        <f t="shared" si="2"/>
        <v>0</v>
      </c>
    </row>
    <row r="19" spans="3:12">
      <c r="C19" s="99" t="s">
        <v>26</v>
      </c>
      <c r="J19" s="137">
        <f t="shared" si="0"/>
        <v>0</v>
      </c>
      <c r="K19" s="137">
        <f t="shared" si="2"/>
        <v>0</v>
      </c>
    </row>
    <row r="20" spans="3:12">
      <c r="C20" s="99" t="s">
        <v>708</v>
      </c>
      <c r="J20" s="137">
        <f t="shared" si="0"/>
        <v>0</v>
      </c>
      <c r="K20" s="137">
        <f t="shared" si="2"/>
        <v>0</v>
      </c>
    </row>
    <row r="21" spans="3:12">
      <c r="C21" s="99" t="s">
        <v>27</v>
      </c>
      <c r="J21" s="137">
        <f t="shared" si="0"/>
        <v>0</v>
      </c>
      <c r="K21" s="137">
        <f t="shared" si="2"/>
        <v>0</v>
      </c>
      <c r="L21" s="148" t="s">
        <v>79</v>
      </c>
    </row>
    <row r="22" spans="3:12">
      <c r="C22" s="99" t="s">
        <v>712</v>
      </c>
      <c r="J22" s="137">
        <f t="shared" si="0"/>
        <v>0</v>
      </c>
      <c r="K22" s="137">
        <f t="shared" si="2"/>
        <v>0</v>
      </c>
    </row>
    <row r="23" spans="3:12">
      <c r="C23" s="97" t="s">
        <v>473</v>
      </c>
      <c r="E23" t="s">
        <v>1004</v>
      </c>
      <c r="F23">
        <v>3099</v>
      </c>
      <c r="G23">
        <v>1</v>
      </c>
      <c r="J23" s="137">
        <f t="shared" si="0"/>
        <v>0</v>
      </c>
      <c r="K23" s="137">
        <f t="shared" si="2"/>
        <v>3099</v>
      </c>
      <c r="L23" t="s">
        <v>1002</v>
      </c>
    </row>
    <row r="24" spans="3:12">
      <c r="C24" s="97" t="s">
        <v>716</v>
      </c>
      <c r="J24" s="137">
        <f t="shared" si="0"/>
        <v>0</v>
      </c>
      <c r="K24" s="137">
        <f t="shared" si="2"/>
        <v>0</v>
      </c>
    </row>
    <row r="25" spans="3:12">
      <c r="C25" s="97" t="s">
        <v>474</v>
      </c>
      <c r="J25" s="137">
        <f t="shared" si="0"/>
        <v>0</v>
      </c>
      <c r="K25" s="137">
        <f t="shared" si="2"/>
        <v>0</v>
      </c>
    </row>
    <row r="26" spans="3:12">
      <c r="C26" s="97" t="s">
        <v>509</v>
      </c>
      <c r="J26" s="137">
        <f t="shared" si="0"/>
        <v>0</v>
      </c>
      <c r="K26" s="137">
        <f t="shared" si="2"/>
        <v>0</v>
      </c>
      <c r="L26" s="148" t="s">
        <v>79</v>
      </c>
    </row>
    <row r="27" spans="3:12">
      <c r="C27" s="97" t="s">
        <v>491</v>
      </c>
      <c r="J27" s="137">
        <f t="shared" si="0"/>
        <v>0</v>
      </c>
      <c r="K27" s="137">
        <f t="shared" si="2"/>
        <v>0</v>
      </c>
      <c r="L27" s="148" t="s">
        <v>79</v>
      </c>
    </row>
    <row r="28" spans="3:12">
      <c r="C28" s="97" t="s">
        <v>471</v>
      </c>
      <c r="J28" s="137">
        <f t="shared" si="0"/>
        <v>0</v>
      </c>
      <c r="K28" s="137">
        <f t="shared" si="2"/>
        <v>0</v>
      </c>
      <c r="L28" s="148" t="s">
        <v>79</v>
      </c>
    </row>
    <row r="29" spans="3:12">
      <c r="C29" s="97" t="s">
        <v>507</v>
      </c>
      <c r="J29" s="137">
        <f t="shared" si="0"/>
        <v>0</v>
      </c>
      <c r="K29" s="137">
        <f t="shared" si="2"/>
        <v>0</v>
      </c>
    </row>
    <row r="30" spans="3:12">
      <c r="C30" s="97" t="s">
        <v>929</v>
      </c>
      <c r="J30" s="137">
        <f t="shared" si="0"/>
        <v>0</v>
      </c>
      <c r="K30" s="137">
        <f t="shared" si="2"/>
        <v>0</v>
      </c>
    </row>
    <row r="31" spans="3:12">
      <c r="C31" s="97" t="s">
        <v>28</v>
      </c>
      <c r="J31" s="137">
        <f t="shared" si="0"/>
        <v>0</v>
      </c>
      <c r="K31" s="137">
        <f t="shared" si="2"/>
        <v>0</v>
      </c>
    </row>
    <row r="32" spans="3:12">
      <c r="C32" s="97" t="s">
        <v>18</v>
      </c>
      <c r="J32" s="137">
        <f t="shared" si="0"/>
        <v>0</v>
      </c>
      <c r="K32" s="137">
        <f t="shared" si="2"/>
        <v>0</v>
      </c>
    </row>
    <row r="33" spans="3:11">
      <c r="C33" s="99" t="s">
        <v>29</v>
      </c>
      <c r="J33" s="137">
        <f t="shared" si="0"/>
        <v>0</v>
      </c>
      <c r="K33" s="137">
        <f t="shared" si="2"/>
        <v>0</v>
      </c>
    </row>
    <row r="34" spans="3:11">
      <c r="C34" s="99" t="s">
        <v>30</v>
      </c>
      <c r="J34" s="137">
        <f t="shared" si="0"/>
        <v>0</v>
      </c>
      <c r="K34" s="137">
        <f t="shared" si="2"/>
        <v>0</v>
      </c>
    </row>
    <row r="35" spans="3:11">
      <c r="C35" s="99" t="s">
        <v>930</v>
      </c>
      <c r="J35" s="137">
        <f t="shared" si="0"/>
        <v>0</v>
      </c>
      <c r="K35" s="137">
        <f t="shared" si="2"/>
        <v>0</v>
      </c>
    </row>
    <row r="36" spans="3:11">
      <c r="C36" s="99" t="s">
        <v>504</v>
      </c>
      <c r="J36" s="137">
        <f t="shared" si="0"/>
        <v>0</v>
      </c>
      <c r="K36" s="137">
        <f t="shared" si="2"/>
        <v>0</v>
      </c>
    </row>
    <row r="37" spans="3:11">
      <c r="C37" s="99" t="s">
        <v>931</v>
      </c>
      <c r="J37" s="137">
        <f t="shared" si="0"/>
        <v>0</v>
      </c>
      <c r="K37" s="137">
        <f t="shared" si="2"/>
        <v>0</v>
      </c>
    </row>
    <row r="38" spans="3:11">
      <c r="C38" s="99" t="s">
        <v>551</v>
      </c>
      <c r="J38" s="137">
        <f t="shared" si="0"/>
        <v>0</v>
      </c>
      <c r="K38" s="137">
        <f t="shared" si="2"/>
        <v>0</v>
      </c>
    </row>
    <row r="39" spans="3:11">
      <c r="C39" s="99" t="s">
        <v>702</v>
      </c>
      <c r="J39" s="137">
        <f t="shared" si="0"/>
        <v>0</v>
      </c>
      <c r="K39" s="137">
        <f t="shared" si="2"/>
        <v>0</v>
      </c>
    </row>
    <row r="40" spans="3:11">
      <c r="C40" s="99" t="s">
        <v>704</v>
      </c>
      <c r="J40" s="137">
        <f t="shared" si="0"/>
        <v>0</v>
      </c>
      <c r="K40" s="137">
        <f t="shared" si="2"/>
        <v>0</v>
      </c>
    </row>
    <row r="41" spans="3:11">
      <c r="C41" s="99" t="s">
        <v>728</v>
      </c>
      <c r="J41" s="137">
        <f t="shared" si="0"/>
        <v>0</v>
      </c>
      <c r="K41" s="137">
        <f t="shared" si="2"/>
        <v>0</v>
      </c>
    </row>
    <row r="42" spans="3:11">
      <c r="C42" s="99" t="s">
        <v>925</v>
      </c>
      <c r="J42" s="137">
        <f t="shared" si="0"/>
        <v>0</v>
      </c>
      <c r="K42" s="137">
        <f t="shared" si="2"/>
        <v>0</v>
      </c>
    </row>
    <row r="43" spans="3:11">
      <c r="C43" s="99" t="s">
        <v>926</v>
      </c>
      <c r="J43" s="137">
        <f t="shared" si="0"/>
        <v>0</v>
      </c>
      <c r="K43" s="137">
        <f t="shared" si="2"/>
        <v>0</v>
      </c>
    </row>
  </sheetData>
  <phoneticPr fontId="4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9"/>
  <sheetViews>
    <sheetView topLeftCell="A16" workbookViewId="0">
      <selection activeCell="P13" sqref="P13"/>
    </sheetView>
  </sheetViews>
  <sheetFormatPr baseColWidth="10" defaultColWidth="9" defaultRowHeight="23" customHeight="1"/>
  <sheetData>
    <row r="1" spans="1:14" s="114" customFormat="1" ht="23" customHeight="1">
      <c r="I1" s="114" t="s">
        <v>1045</v>
      </c>
      <c r="J1" s="114">
        <f>SUM(K:K)</f>
        <v>8703.4</v>
      </c>
    </row>
    <row r="2" spans="1:14" s="60" customFormat="1" ht="23" customHeight="1">
      <c r="A2" s="58" t="s">
        <v>2</v>
      </c>
      <c r="B2" s="59" t="s">
        <v>3</v>
      </c>
      <c r="C2" s="59" t="s">
        <v>4</v>
      </c>
      <c r="D2" s="59" t="s">
        <v>5</v>
      </c>
      <c r="E2" s="59" t="s">
        <v>371</v>
      </c>
      <c r="F2" s="59" t="s">
        <v>72</v>
      </c>
      <c r="G2" s="59" t="s">
        <v>730</v>
      </c>
      <c r="H2" s="59" t="s">
        <v>73</v>
      </c>
      <c r="I2" s="59" t="s">
        <v>86</v>
      </c>
      <c r="J2" s="59" t="s">
        <v>731</v>
      </c>
      <c r="K2" s="59" t="s">
        <v>75</v>
      </c>
      <c r="L2" s="59" t="s">
        <v>76</v>
      </c>
      <c r="M2" s="59" t="s">
        <v>87</v>
      </c>
    </row>
    <row r="3" spans="1:14" ht="23" customHeight="1">
      <c r="C3" t="s">
        <v>1053</v>
      </c>
      <c r="E3" t="s">
        <v>1061</v>
      </c>
      <c r="F3">
        <v>12</v>
      </c>
      <c r="G3">
        <f>(3.7*1.7+2.7*3.3)*11</f>
        <v>167.2</v>
      </c>
      <c r="J3">
        <f>I3+H3</f>
        <v>0</v>
      </c>
      <c r="K3">
        <f>F3*G3+J3</f>
        <v>2006.3999999999999</v>
      </c>
      <c r="L3" s="114" t="s">
        <v>1002</v>
      </c>
      <c r="M3" s="114" t="s">
        <v>1062</v>
      </c>
      <c r="N3" t="s">
        <v>1063</v>
      </c>
    </row>
    <row r="4" spans="1:14" ht="23" customHeight="1">
      <c r="C4" s="130" t="s">
        <v>1054</v>
      </c>
      <c r="E4" s="130" t="s">
        <v>1061</v>
      </c>
      <c r="F4">
        <v>80</v>
      </c>
      <c r="G4">
        <v>6</v>
      </c>
      <c r="J4" s="114">
        <f t="shared" ref="J4:J29" si="0">I4+H4</f>
        <v>0</v>
      </c>
      <c r="K4" s="114">
        <f t="shared" ref="K4:K29" si="1">F4*G4+J4</f>
        <v>480</v>
      </c>
      <c r="L4" s="114" t="s">
        <v>1002</v>
      </c>
      <c r="M4" s="150" t="s">
        <v>1068</v>
      </c>
      <c r="N4" t="s">
        <v>1067</v>
      </c>
    </row>
    <row r="5" spans="1:14" ht="23" customHeight="1">
      <c r="C5" t="s">
        <v>1064</v>
      </c>
      <c r="E5" t="s">
        <v>1004</v>
      </c>
      <c r="F5">
        <v>65</v>
      </c>
      <c r="G5">
        <v>2</v>
      </c>
      <c r="J5" s="114">
        <f t="shared" si="0"/>
        <v>0</v>
      </c>
      <c r="K5" s="114">
        <f t="shared" si="1"/>
        <v>130</v>
      </c>
      <c r="L5" t="s">
        <v>1002</v>
      </c>
      <c r="M5" s="114" t="s">
        <v>1065</v>
      </c>
      <c r="N5" s="114" t="s">
        <v>1066</v>
      </c>
    </row>
    <row r="6" spans="1:14" s="114" customFormat="1" ht="23" customHeight="1">
      <c r="C6" s="151" t="s">
        <v>382</v>
      </c>
    </row>
    <row r="7" spans="1:14" ht="23" customHeight="1">
      <c r="C7" s="130" t="s">
        <v>1074</v>
      </c>
      <c r="J7" s="114">
        <f t="shared" si="0"/>
        <v>0</v>
      </c>
      <c r="K7" s="114">
        <f t="shared" si="1"/>
        <v>0</v>
      </c>
      <c r="L7" t="s">
        <v>1069</v>
      </c>
    </row>
    <row r="8" spans="1:14" ht="23" customHeight="1">
      <c r="C8" s="130" t="s">
        <v>1075</v>
      </c>
      <c r="J8" s="114">
        <f t="shared" si="0"/>
        <v>0</v>
      </c>
      <c r="K8" s="114">
        <f t="shared" si="1"/>
        <v>0</v>
      </c>
      <c r="L8" s="114" t="s">
        <v>1069</v>
      </c>
    </row>
    <row r="9" spans="1:14" ht="23" customHeight="1">
      <c r="C9" s="130" t="s">
        <v>1076</v>
      </c>
      <c r="J9" s="114">
        <f t="shared" si="0"/>
        <v>0</v>
      </c>
      <c r="K9" s="114">
        <f t="shared" si="1"/>
        <v>0</v>
      </c>
      <c r="L9" s="114" t="s">
        <v>1069</v>
      </c>
    </row>
    <row r="10" spans="1:14" ht="23" customHeight="1">
      <c r="C10" s="98" t="s">
        <v>510</v>
      </c>
      <c r="D10" s="62" t="s">
        <v>1072</v>
      </c>
      <c r="E10" s="63" t="s">
        <v>396</v>
      </c>
      <c r="F10" s="63">
        <v>3799</v>
      </c>
      <c r="G10" s="63">
        <v>1</v>
      </c>
      <c r="J10" s="114">
        <f t="shared" si="0"/>
        <v>0</v>
      </c>
      <c r="K10" s="114">
        <f t="shared" si="1"/>
        <v>3799</v>
      </c>
      <c r="L10" s="114" t="s">
        <v>1002</v>
      </c>
      <c r="M10" t="s">
        <v>1073</v>
      </c>
    </row>
    <row r="11" spans="1:14" ht="23" customHeight="1">
      <c r="C11" s="99" t="s">
        <v>498</v>
      </c>
      <c r="D11" s="62" t="s">
        <v>847</v>
      </c>
      <c r="E11" s="63" t="s">
        <v>122</v>
      </c>
      <c r="F11" s="63">
        <v>1380</v>
      </c>
      <c r="G11" s="63">
        <v>1</v>
      </c>
      <c r="J11" s="114">
        <f t="shared" si="0"/>
        <v>0</v>
      </c>
      <c r="K11" s="114">
        <f t="shared" si="1"/>
        <v>1380</v>
      </c>
      <c r="L11" s="114" t="s">
        <v>1002</v>
      </c>
    </row>
    <row r="12" spans="1:14" ht="23" customHeight="1">
      <c r="C12" s="98" t="s">
        <v>979</v>
      </c>
      <c r="D12" s="62"/>
      <c r="E12" s="63" t="s">
        <v>396</v>
      </c>
      <c r="F12" s="113">
        <v>600</v>
      </c>
      <c r="G12" s="63">
        <v>1</v>
      </c>
      <c r="J12" s="114">
        <f t="shared" si="0"/>
        <v>0</v>
      </c>
      <c r="K12" s="114">
        <f t="shared" si="1"/>
        <v>600</v>
      </c>
      <c r="L12" s="114" t="s">
        <v>1002</v>
      </c>
    </row>
    <row r="13" spans="1:14" ht="23" customHeight="1">
      <c r="C13" s="98" t="s">
        <v>980</v>
      </c>
      <c r="D13" s="62"/>
      <c r="E13" s="63" t="s">
        <v>396</v>
      </c>
      <c r="F13" s="63">
        <v>308</v>
      </c>
      <c r="G13" s="63">
        <v>1</v>
      </c>
      <c r="J13" s="114">
        <f t="shared" si="0"/>
        <v>0</v>
      </c>
      <c r="K13" s="114">
        <f t="shared" si="1"/>
        <v>308</v>
      </c>
      <c r="L13" s="114" t="s">
        <v>1002</v>
      </c>
    </row>
    <row r="14" spans="1:14" ht="23" customHeight="1">
      <c r="C14" s="138" t="s">
        <v>1070</v>
      </c>
      <c r="J14" s="114">
        <f t="shared" si="0"/>
        <v>0</v>
      </c>
      <c r="K14" s="114">
        <f t="shared" si="1"/>
        <v>0</v>
      </c>
      <c r="L14" s="114" t="s">
        <v>1002</v>
      </c>
    </row>
    <row r="15" spans="1:14" ht="23" customHeight="1">
      <c r="C15" s="138" t="s">
        <v>1071</v>
      </c>
      <c r="J15" s="114">
        <f t="shared" si="0"/>
        <v>0</v>
      </c>
      <c r="K15" s="114">
        <f t="shared" si="1"/>
        <v>0</v>
      </c>
      <c r="L15" s="114" t="s">
        <v>1002</v>
      </c>
    </row>
    <row r="16" spans="1:14" ht="23" customHeight="1">
      <c r="C16" s="99" t="s">
        <v>520</v>
      </c>
      <c r="J16" s="114">
        <f t="shared" si="0"/>
        <v>0</v>
      </c>
      <c r="K16" s="114">
        <f t="shared" si="1"/>
        <v>0</v>
      </c>
      <c r="L16" s="114" t="s">
        <v>1069</v>
      </c>
    </row>
    <row r="17" spans="3:12" ht="23" customHeight="1">
      <c r="C17" s="99" t="s">
        <v>521</v>
      </c>
      <c r="J17" s="114">
        <f t="shared" si="0"/>
        <v>0</v>
      </c>
      <c r="K17" s="114">
        <f t="shared" si="1"/>
        <v>0</v>
      </c>
      <c r="L17" s="114" t="s">
        <v>1069</v>
      </c>
    </row>
    <row r="18" spans="3:12" ht="23" customHeight="1">
      <c r="C18" s="99" t="s">
        <v>52</v>
      </c>
      <c r="J18" s="114">
        <f t="shared" si="0"/>
        <v>0</v>
      </c>
      <c r="K18" s="114">
        <f t="shared" si="1"/>
        <v>0</v>
      </c>
      <c r="L18" s="114" t="s">
        <v>1069</v>
      </c>
    </row>
    <row r="19" spans="3:12" ht="23" customHeight="1">
      <c r="C19" s="99" t="s">
        <v>40</v>
      </c>
      <c r="J19" s="114">
        <f t="shared" si="0"/>
        <v>0</v>
      </c>
      <c r="K19" s="114">
        <f t="shared" si="1"/>
        <v>0</v>
      </c>
      <c r="L19" s="114" t="s">
        <v>1069</v>
      </c>
    </row>
    <row r="20" spans="3:12" ht="23" customHeight="1">
      <c r="C20" s="99" t="s">
        <v>32</v>
      </c>
      <c r="J20" s="114">
        <f t="shared" si="0"/>
        <v>0</v>
      </c>
      <c r="K20" s="114">
        <f t="shared" si="1"/>
        <v>0</v>
      </c>
      <c r="L20" s="114" t="s">
        <v>1069</v>
      </c>
    </row>
    <row r="21" spans="3:12" ht="23" customHeight="1">
      <c r="C21" s="99" t="s">
        <v>33</v>
      </c>
      <c r="J21" s="114">
        <f t="shared" si="0"/>
        <v>0</v>
      </c>
      <c r="K21" s="114">
        <f t="shared" si="1"/>
        <v>0</v>
      </c>
      <c r="L21" s="114" t="s">
        <v>1069</v>
      </c>
    </row>
    <row r="22" spans="3:12" ht="23" customHeight="1">
      <c r="C22" s="99" t="s">
        <v>41</v>
      </c>
      <c r="J22" s="114">
        <f t="shared" si="0"/>
        <v>0</v>
      </c>
      <c r="K22" s="114">
        <f t="shared" si="1"/>
        <v>0</v>
      </c>
      <c r="L22" s="114" t="s">
        <v>1069</v>
      </c>
    </row>
    <row r="23" spans="3:12" ht="23" customHeight="1">
      <c r="C23" s="99" t="s">
        <v>489</v>
      </c>
      <c r="J23" s="114">
        <f t="shared" si="0"/>
        <v>0</v>
      </c>
      <c r="K23" s="114">
        <f t="shared" si="1"/>
        <v>0</v>
      </c>
      <c r="L23" s="114" t="s">
        <v>1069</v>
      </c>
    </row>
    <row r="24" spans="3:12" ht="23" customHeight="1">
      <c r="C24" s="99" t="s">
        <v>42</v>
      </c>
      <c r="J24" s="114">
        <f t="shared" si="0"/>
        <v>0</v>
      </c>
      <c r="K24" s="114">
        <f t="shared" si="1"/>
        <v>0</v>
      </c>
      <c r="L24" s="114" t="s">
        <v>1069</v>
      </c>
    </row>
    <row r="25" spans="3:12" ht="23" customHeight="1">
      <c r="C25" s="99" t="s">
        <v>53</v>
      </c>
      <c r="J25" s="114">
        <f t="shared" si="0"/>
        <v>0</v>
      </c>
      <c r="K25" s="114">
        <f t="shared" si="1"/>
        <v>0</v>
      </c>
      <c r="L25" s="114" t="s">
        <v>1069</v>
      </c>
    </row>
    <row r="26" spans="3:12" ht="23" customHeight="1">
      <c r="C26" s="99" t="s">
        <v>492</v>
      </c>
      <c r="J26" s="114">
        <f t="shared" si="0"/>
        <v>0</v>
      </c>
      <c r="K26" s="114">
        <f t="shared" si="1"/>
        <v>0</v>
      </c>
      <c r="L26" s="114" t="s">
        <v>1069</v>
      </c>
    </row>
    <row r="27" spans="3:12" ht="23" customHeight="1">
      <c r="C27" s="99" t="s">
        <v>759</v>
      </c>
      <c r="J27" s="114">
        <f t="shared" si="0"/>
        <v>0</v>
      </c>
      <c r="K27" s="114">
        <f t="shared" si="1"/>
        <v>0</v>
      </c>
      <c r="L27" s="114" t="s">
        <v>1069</v>
      </c>
    </row>
    <row r="28" spans="3:12" ht="23" customHeight="1">
      <c r="C28" s="99" t="s">
        <v>54</v>
      </c>
      <c r="J28" s="114">
        <f t="shared" si="0"/>
        <v>0</v>
      </c>
      <c r="K28" s="114">
        <f t="shared" si="1"/>
        <v>0</v>
      </c>
      <c r="L28" s="114" t="s">
        <v>1069</v>
      </c>
    </row>
    <row r="29" spans="3:12" ht="23" customHeight="1">
      <c r="C29" s="98" t="s">
        <v>517</v>
      </c>
      <c r="J29" s="114">
        <f t="shared" si="0"/>
        <v>0</v>
      </c>
      <c r="K29" s="114">
        <f t="shared" si="1"/>
        <v>0</v>
      </c>
      <c r="L29" s="114" t="s">
        <v>1069</v>
      </c>
    </row>
  </sheetData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</vt:i4>
      </vt:variant>
    </vt:vector>
  </HeadingPairs>
  <TitlesOfParts>
    <vt:vector size="15" baseType="lpstr">
      <vt:lpstr>房型图</vt:lpstr>
      <vt:lpstr>合计</vt:lpstr>
      <vt:lpstr>玄关书房餐厅</vt:lpstr>
      <vt:lpstr>客厅</vt:lpstr>
      <vt:lpstr>主卧</vt:lpstr>
      <vt:lpstr>次卧</vt:lpstr>
      <vt:lpstr>厨房</vt:lpstr>
      <vt:lpstr>卫生间</vt:lpstr>
      <vt:lpstr>阳台花园</vt:lpstr>
      <vt:lpstr>人工参考</vt:lpstr>
      <vt:lpstr>瓷砖计算</vt:lpstr>
      <vt:lpstr>开关布置</vt:lpstr>
      <vt:lpstr>加项</vt:lpstr>
      <vt:lpstr>装修列表</vt:lpstr>
      <vt:lpstr>装修列表!Print_Titles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2013-03-05T03:27:25Z</dcterms:created>
  <dcterms:modified xsi:type="dcterms:W3CDTF">2019-03-15T06:08:51Z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</Properties>
</file>