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le/Desktop/UniBo/2° anno/2° Semestre/Economia Aziendale/Esercizitazioni/"/>
    </mc:Choice>
  </mc:AlternateContent>
  <xr:revisionPtr revIDLastSave="0" documentId="13_ncr:1_{7CF13D9E-7C0E-F74A-834D-1052CED8E604}" xr6:coauthVersionLast="47" xr6:coauthVersionMax="47" xr10:uidLastSave="{00000000-0000-0000-0000-000000000000}"/>
  <bookViews>
    <workbookView xWindow="0" yWindow="500" windowWidth="28800" windowHeight="16420" activeTab="1" xr2:uid="{4FBCA3A3-0D01-3B46-9C5F-2256490616DB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2" l="1"/>
  <c r="E43" i="2"/>
  <c r="F43" i="2"/>
  <c r="G43" i="2"/>
  <c r="D44" i="2"/>
  <c r="E44" i="2"/>
  <c r="F44" i="2"/>
  <c r="G44" i="2"/>
  <c r="E42" i="2"/>
  <c r="F42" i="2"/>
  <c r="G42" i="2"/>
  <c r="D42" i="2"/>
  <c r="Q36" i="2"/>
  <c r="Q37" i="2"/>
  <c r="Q38" i="2"/>
  <c r="Q39" i="2"/>
  <c r="Q35" i="2"/>
  <c r="O39" i="2"/>
  <c r="O38" i="2"/>
  <c r="O37" i="2"/>
  <c r="O36" i="2"/>
  <c r="O35" i="2"/>
  <c r="N36" i="2"/>
  <c r="N37" i="2"/>
  <c r="N38" i="2"/>
  <c r="N39" i="2"/>
  <c r="N35" i="2"/>
  <c r="L38" i="2"/>
  <c r="L39" i="2"/>
  <c r="L37" i="2"/>
  <c r="L36" i="2"/>
  <c r="L35" i="2"/>
  <c r="H38" i="2"/>
  <c r="H39" i="2"/>
  <c r="F39" i="2"/>
  <c r="F38" i="2"/>
  <c r="J39" i="2"/>
  <c r="J38" i="2"/>
  <c r="J37" i="2"/>
  <c r="J36" i="2"/>
  <c r="J35" i="2"/>
  <c r="H37" i="2"/>
  <c r="H36" i="2"/>
  <c r="H35" i="2"/>
  <c r="F37" i="2"/>
  <c r="F35" i="2"/>
  <c r="F36" i="2"/>
  <c r="G25" i="2"/>
  <c r="G26" i="2"/>
  <c r="G27" i="2"/>
  <c r="G28" i="2"/>
  <c r="G29" i="2"/>
  <c r="F25" i="2"/>
  <c r="F26" i="2"/>
  <c r="F27" i="2"/>
  <c r="F28" i="2"/>
  <c r="F29" i="2"/>
  <c r="E25" i="2"/>
  <c r="E26" i="2"/>
  <c r="E27" i="2"/>
  <c r="E28" i="2"/>
  <c r="E29" i="2"/>
  <c r="D25" i="2"/>
  <c r="D26" i="2"/>
  <c r="D27" i="2"/>
  <c r="D28" i="2"/>
  <c r="D29" i="2"/>
  <c r="E24" i="2"/>
  <c r="F24" i="2"/>
  <c r="G24" i="2"/>
  <c r="D24" i="2"/>
  <c r="B12" i="2"/>
  <c r="B11" i="2"/>
  <c r="B13" i="2" s="1"/>
  <c r="E5" i="2"/>
  <c r="D5" i="2"/>
  <c r="E4" i="2"/>
  <c r="D4" i="2"/>
  <c r="F4" i="2" s="1"/>
  <c r="G4" i="2" s="1"/>
  <c r="E3" i="2"/>
  <c r="D3" i="2"/>
  <c r="F3" i="2" s="1"/>
  <c r="G3" i="2" s="1"/>
  <c r="F5" i="2" l="1"/>
  <c r="G5" i="2" s="1"/>
  <c r="B18" i="1"/>
  <c r="C15" i="2" s="1"/>
  <c r="D6" i="2" l="1"/>
  <c r="E6" i="2"/>
  <c r="D19" i="2" l="1"/>
  <c r="E7" i="2"/>
  <c r="E8" i="2" s="1"/>
  <c r="D7" i="2"/>
  <c r="F6" i="2"/>
  <c r="G6" i="2" s="1"/>
  <c r="C19" i="2"/>
  <c r="F7" i="2" l="1"/>
  <c r="G7" i="2" s="1"/>
  <c r="D8" i="2"/>
  <c r="F8" i="2" s="1"/>
  <c r="G8" i="2" s="1"/>
</calcChain>
</file>

<file path=xl/sharedStrings.xml><?xml version="1.0" encoding="utf-8"?>
<sst xmlns="http://schemas.openxmlformats.org/spreadsheetml/2006/main" count="134" uniqueCount="76">
  <si>
    <t>Volume di vendita e produzione del prodotto A (unità)</t>
  </si>
  <si>
    <t>Volume di vendita e produzione del prodotto B (unità)</t>
  </si>
  <si>
    <t>Prezzo unitario di vendita prodotto A</t>
  </si>
  <si>
    <t>Prezzo unitario di vendita prodotto b</t>
  </si>
  <si>
    <t>Costi di produzione variabili</t>
  </si>
  <si>
    <t>Costi variabili prodotto A</t>
  </si>
  <si>
    <t>Costi variabili prodotto B</t>
  </si>
  <si>
    <t>Costi Fissi Diretti di produzione</t>
  </si>
  <si>
    <t>Costi fissi diretti prodotto A</t>
  </si>
  <si>
    <t>Costi fissi diretti prodotto B</t>
  </si>
  <si>
    <t>Costi Indiretti</t>
  </si>
  <si>
    <t xml:space="preserve">Ammortamento Impianto </t>
  </si>
  <si>
    <t>Approvigionamento</t>
  </si>
  <si>
    <t>Controllo di Qualità</t>
  </si>
  <si>
    <t>Manutenzione</t>
  </si>
  <si>
    <t>Magazzino</t>
  </si>
  <si>
    <t>Spedizione</t>
  </si>
  <si>
    <t>Costi Indiretti Totale</t>
  </si>
  <si>
    <t>Capacità produttiva impianto (ore)</t>
  </si>
  <si>
    <t>Capacità produttiva dell'attività di approvvigionamento (nr. Ordini)</t>
  </si>
  <si>
    <t>Capacità produttiva dell'attività di controllo qualità (nr. Ore disponibili))</t>
  </si>
  <si>
    <t>Capacità produttiva dell'attività di manutenzione (nr. Ore disponibili)</t>
  </si>
  <si>
    <t>Capacità produttiva dell'attività di magazzino (nr. Pallets movimentabili)</t>
  </si>
  <si>
    <t>Capacità produttiva dell'attività di spedizione (nr. confezione)</t>
  </si>
  <si>
    <t>Tempo di Produzione (unità/ora)</t>
  </si>
  <si>
    <t>A</t>
  </si>
  <si>
    <t>B</t>
  </si>
  <si>
    <t>Attività</t>
  </si>
  <si>
    <t>Aprovvigionamento</t>
  </si>
  <si>
    <t>Controllo Qualità</t>
  </si>
  <si>
    <t>Ordine di Acquisto</t>
  </si>
  <si>
    <t>Ora Test</t>
  </si>
  <si>
    <t>Ora di Manutenzione</t>
  </si>
  <si>
    <t>Pallet Movimentato</t>
  </si>
  <si>
    <t>Confezione Spedita</t>
  </si>
  <si>
    <t>Numero di ordini d'acquisto necessari per realizzare 1.000 unità di prodotto finito</t>
  </si>
  <si>
    <t>Numero di ore test necessarie per realizzare 1.000 unità di prodotto finito</t>
  </si>
  <si>
    <t xml:space="preserve">Numero di ore di manutenzione delle attrezzature per ogni 100 ore di utilizzo impianto </t>
  </si>
  <si>
    <t>Numero di unità di confezioni di prodotto finito contenute in un pallet</t>
  </si>
  <si>
    <t>Numero di unità di prodotto finito contenute in una confezione</t>
  </si>
  <si>
    <t>Cost Drivers</t>
  </si>
  <si>
    <t>Efficienza Attività</t>
  </si>
  <si>
    <t>Ricavi</t>
  </si>
  <si>
    <r>
      <rPr>
        <sz val="12"/>
        <color theme="0"/>
        <rFont val="Calibri (Corpo)"/>
      </rPr>
      <t xml:space="preserve"> 1) Conto economico, evidenziando margine lordo industriale di A e B (usare ore di impianto per coeff. di allocazione)	</t>
    </r>
    <r>
      <rPr>
        <sz val="12"/>
        <color theme="1"/>
        <rFont val="Calibri"/>
        <family val="2"/>
        <scheme val="minor"/>
      </rPr>
      <t xml:space="preserve">								</t>
    </r>
  </si>
  <si>
    <t>Conto Economico</t>
  </si>
  <si>
    <t>Costi Variabili di Produzione</t>
  </si>
  <si>
    <t>Costi Fissi Diretti</t>
  </si>
  <si>
    <t>Costi di Competenza</t>
  </si>
  <si>
    <t>Margine Lordo Industriale</t>
  </si>
  <si>
    <t>Impresa</t>
  </si>
  <si>
    <t>%</t>
  </si>
  <si>
    <t>Ore impianto</t>
  </si>
  <si>
    <t>tot</t>
  </si>
  <si>
    <t>Coeff.  Di allocazione</t>
  </si>
  <si>
    <t>2) Il costo pieno unitario dei due prodotti in base alle ipotesi di cui al punto precedente</t>
  </si>
  <si>
    <t>Costo Pieno Unitario</t>
  </si>
  <si>
    <t>3) Il conto economico dell’impresa utilizzando il ABC</t>
  </si>
  <si>
    <t>Margine Lordo linee di prodotto</t>
  </si>
  <si>
    <t>Costo capacità non utilizzata</t>
  </si>
  <si>
    <t>Margine Lordo di Impresa</t>
  </si>
  <si>
    <t>Coeff. Utilizzo A</t>
  </si>
  <si>
    <t>Utilizzo A</t>
  </si>
  <si>
    <t>Coeff. Utilizzo B</t>
  </si>
  <si>
    <t>Utilizzo B</t>
  </si>
  <si>
    <t>TOT (=capacità utilizzata)</t>
  </si>
  <si>
    <t>Capacità non utilizzata</t>
  </si>
  <si>
    <t>Ammortamento Impianto</t>
  </si>
  <si>
    <t>Approvvigionamento</t>
  </si>
  <si>
    <t>Margine Lordo Industriale anti capacità non utilizzata</t>
  </si>
  <si>
    <t>Approvvigionamento non utilizzati</t>
  </si>
  <si>
    <t>Controllo di Qualità non utilizzati</t>
  </si>
  <si>
    <t>Manutenzione non utilizzati</t>
  </si>
  <si>
    <t>Magazzino non utilizzati</t>
  </si>
  <si>
    <t>Spedizione non utilizzati</t>
  </si>
  <si>
    <t>Costi capacità non utilizzata</t>
  </si>
  <si>
    <t>Margine Lordo Industriale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</si>
</sst>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88" formatCode="0.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 (Corpo)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0" fontId="0" fillId="2" borderId="5" xfId="0" applyFill="1" applyBorder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 applyAlignment="1"/>
    <xf numFmtId="2" fontId="0" fillId="0" borderId="0" xfId="0" applyNumberFormat="1"/>
    <xf numFmtId="2" fontId="0" fillId="0" borderId="1" xfId="0" applyNumberFormat="1" applyBorder="1"/>
    <xf numFmtId="0" fontId="3" fillId="0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/>
    <xf numFmtId="169" fontId="0" fillId="0" borderId="1" xfId="0" applyNumberFormat="1" applyBorder="1" applyAlignment="1">
      <alignment horizontal="center"/>
    </xf>
    <xf numFmtId="188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7195-A7C3-2943-BAB8-C24D03CAC3D0}">
  <dimension ref="A1:H29"/>
  <sheetViews>
    <sheetView workbookViewId="0">
      <selection activeCell="E25" sqref="E25"/>
    </sheetView>
  </sheetViews>
  <sheetFormatPr baseColWidth="10" defaultRowHeight="16" x14ac:dyDescent="0.2"/>
  <cols>
    <col min="1" max="1" width="61.6640625" customWidth="1"/>
    <col min="4" max="4" width="32.5" customWidth="1"/>
    <col min="5" max="5" width="21.6640625" customWidth="1"/>
    <col min="6" max="6" width="75.83203125" customWidth="1"/>
  </cols>
  <sheetData>
    <row r="1" spans="1:8" x14ac:dyDescent="0.2">
      <c r="A1" s="1" t="s">
        <v>0</v>
      </c>
      <c r="B1" s="2">
        <v>60000</v>
      </c>
    </row>
    <row r="2" spans="1:8" x14ac:dyDescent="0.2">
      <c r="A2" s="3" t="s">
        <v>1</v>
      </c>
      <c r="B2" s="4">
        <v>100000</v>
      </c>
    </row>
    <row r="3" spans="1:8" x14ac:dyDescent="0.2">
      <c r="A3" s="3" t="s">
        <v>2</v>
      </c>
      <c r="B3" s="4">
        <v>3</v>
      </c>
    </row>
    <row r="4" spans="1:8" x14ac:dyDescent="0.2">
      <c r="A4" s="3" t="s">
        <v>3</v>
      </c>
      <c r="B4" s="4">
        <v>2</v>
      </c>
    </row>
    <row r="5" spans="1:8" x14ac:dyDescent="0.2">
      <c r="A5" s="8" t="s">
        <v>4</v>
      </c>
      <c r="B5" s="9"/>
    </row>
    <row r="6" spans="1:8" x14ac:dyDescent="0.2">
      <c r="A6" s="3" t="s">
        <v>5</v>
      </c>
      <c r="B6" s="4">
        <v>50000</v>
      </c>
    </row>
    <row r="7" spans="1:8" x14ac:dyDescent="0.2">
      <c r="A7" s="3" t="s">
        <v>6</v>
      </c>
      <c r="B7" s="4">
        <v>80000</v>
      </c>
    </row>
    <row r="8" spans="1:8" x14ac:dyDescent="0.2">
      <c r="A8" s="3" t="s">
        <v>7</v>
      </c>
      <c r="B8" s="4"/>
    </row>
    <row r="9" spans="1:8" x14ac:dyDescent="0.2">
      <c r="A9" s="3" t="s">
        <v>8</v>
      </c>
      <c r="B9" s="4">
        <v>35000</v>
      </c>
    </row>
    <row r="10" spans="1:8" x14ac:dyDescent="0.2">
      <c r="A10" s="3" t="s">
        <v>9</v>
      </c>
      <c r="B10" s="4">
        <v>30000</v>
      </c>
    </row>
    <row r="11" spans="1:8" x14ac:dyDescent="0.2">
      <c r="A11" s="8" t="s">
        <v>10</v>
      </c>
      <c r="B11" s="9"/>
    </row>
    <row r="12" spans="1:8" x14ac:dyDescent="0.2">
      <c r="A12" s="5" t="s">
        <v>11</v>
      </c>
      <c r="B12" s="4">
        <v>8000</v>
      </c>
      <c r="D12" s="12" t="s">
        <v>27</v>
      </c>
      <c r="E12" s="12" t="s">
        <v>40</v>
      </c>
      <c r="F12" s="12" t="s">
        <v>41</v>
      </c>
      <c r="G12" s="12" t="s">
        <v>25</v>
      </c>
      <c r="H12" s="12" t="s">
        <v>26</v>
      </c>
    </row>
    <row r="13" spans="1:8" x14ac:dyDescent="0.2">
      <c r="A13" s="3" t="s">
        <v>12</v>
      </c>
      <c r="B13" s="4">
        <v>25000</v>
      </c>
      <c r="D13" s="10" t="s">
        <v>28</v>
      </c>
      <c r="E13" s="10" t="s">
        <v>30</v>
      </c>
      <c r="F13" s="10" t="s">
        <v>35</v>
      </c>
      <c r="G13" s="10">
        <v>12</v>
      </c>
      <c r="H13" s="10">
        <v>8</v>
      </c>
    </row>
    <row r="14" spans="1:8" x14ac:dyDescent="0.2">
      <c r="A14" s="3" t="s">
        <v>13</v>
      </c>
      <c r="B14" s="4">
        <v>30000</v>
      </c>
      <c r="D14" s="10" t="s">
        <v>29</v>
      </c>
      <c r="E14" s="10" t="s">
        <v>31</v>
      </c>
      <c r="F14" s="10" t="s">
        <v>36</v>
      </c>
      <c r="G14" s="10">
        <v>10</v>
      </c>
      <c r="H14" s="10">
        <v>2.5</v>
      </c>
    </row>
    <row r="15" spans="1:8" x14ac:dyDescent="0.2">
      <c r="A15" s="3" t="s">
        <v>14</v>
      </c>
      <c r="B15" s="4">
        <v>35000</v>
      </c>
      <c r="D15" s="10" t="s">
        <v>14</v>
      </c>
      <c r="E15" s="10" t="s">
        <v>32</v>
      </c>
      <c r="F15" s="11" t="s">
        <v>37</v>
      </c>
      <c r="G15" s="10">
        <v>25</v>
      </c>
      <c r="H15" s="10">
        <v>15</v>
      </c>
    </row>
    <row r="16" spans="1:8" x14ac:dyDescent="0.2">
      <c r="A16" s="3" t="s">
        <v>15</v>
      </c>
      <c r="B16" s="4">
        <v>7500</v>
      </c>
      <c r="D16" s="10" t="s">
        <v>15</v>
      </c>
      <c r="E16" s="10" t="s">
        <v>33</v>
      </c>
      <c r="F16" s="10" t="s">
        <v>38</v>
      </c>
      <c r="G16" s="10">
        <v>27</v>
      </c>
      <c r="H16" s="10">
        <v>36</v>
      </c>
    </row>
    <row r="17" spans="1:8" x14ac:dyDescent="0.2">
      <c r="A17" s="3" t="s">
        <v>16</v>
      </c>
      <c r="B17" s="4">
        <v>30000</v>
      </c>
      <c r="D17" s="10" t="s">
        <v>16</v>
      </c>
      <c r="E17" s="10" t="s">
        <v>34</v>
      </c>
      <c r="F17" s="10" t="s">
        <v>39</v>
      </c>
      <c r="G17" s="10">
        <v>20</v>
      </c>
      <c r="H17" s="10">
        <v>16</v>
      </c>
    </row>
    <row r="18" spans="1:8" x14ac:dyDescent="0.2">
      <c r="A18" s="8" t="s">
        <v>17</v>
      </c>
      <c r="B18" s="9">
        <f>SUM(B12:B17)</f>
        <v>135500</v>
      </c>
    </row>
    <row r="19" spans="1:8" x14ac:dyDescent="0.2">
      <c r="A19" s="3"/>
      <c r="B19" s="4"/>
    </row>
    <row r="20" spans="1:8" x14ac:dyDescent="0.2">
      <c r="A20" s="3" t="s">
        <v>18</v>
      </c>
      <c r="B20" s="4">
        <v>3250</v>
      </c>
    </row>
    <row r="21" spans="1:8" x14ac:dyDescent="0.2">
      <c r="A21" s="3" t="s">
        <v>19</v>
      </c>
      <c r="B21" s="4">
        <v>1800</v>
      </c>
    </row>
    <row r="22" spans="1:8" x14ac:dyDescent="0.2">
      <c r="A22" s="3" t="s">
        <v>20</v>
      </c>
      <c r="B22" s="4">
        <v>1000</v>
      </c>
    </row>
    <row r="23" spans="1:8" x14ac:dyDescent="0.2">
      <c r="A23" s="3" t="s">
        <v>21</v>
      </c>
      <c r="B23" s="4">
        <v>1500</v>
      </c>
    </row>
    <row r="24" spans="1:8" x14ac:dyDescent="0.2">
      <c r="A24" s="3" t="s">
        <v>22</v>
      </c>
      <c r="B24" s="4">
        <v>500</v>
      </c>
    </row>
    <row r="25" spans="1:8" x14ac:dyDescent="0.2">
      <c r="A25" s="6" t="s">
        <v>23</v>
      </c>
      <c r="B25" s="7">
        <v>10000</v>
      </c>
    </row>
    <row r="28" spans="1:8" x14ac:dyDescent="0.2">
      <c r="B28" s="10" t="s">
        <v>25</v>
      </c>
      <c r="C28" s="10" t="s">
        <v>26</v>
      </c>
    </row>
    <row r="29" spans="1:8" x14ac:dyDescent="0.2">
      <c r="A29" s="10" t="s">
        <v>24</v>
      </c>
      <c r="B29" s="10">
        <v>80</v>
      </c>
      <c r="C29" s="10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67A3-167A-1148-964C-505812B5D7BD}">
  <dimension ref="A1:Q60"/>
  <sheetViews>
    <sheetView tabSelected="1" workbookViewId="0">
      <selection activeCell="D45" sqref="D45"/>
    </sheetView>
  </sheetViews>
  <sheetFormatPr baseColWidth="10" defaultRowHeight="16" x14ac:dyDescent="0.2"/>
  <cols>
    <col min="9" max="9" width="10.83203125" customWidth="1"/>
    <col min="17" max="17" width="13.6640625" bestFit="1" customWidth="1"/>
  </cols>
  <sheetData>
    <row r="1" spans="1:10" x14ac:dyDescent="0.2">
      <c r="A1" s="18" t="s">
        <v>43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">
      <c r="A2" s="22" t="s">
        <v>44</v>
      </c>
      <c r="B2" s="22"/>
      <c r="C2" s="22"/>
      <c r="D2" s="12" t="s">
        <v>25</v>
      </c>
      <c r="E2" s="12" t="s">
        <v>26</v>
      </c>
      <c r="F2" s="12" t="s">
        <v>49</v>
      </c>
      <c r="G2" s="12" t="s">
        <v>50</v>
      </c>
    </row>
    <row r="3" spans="1:10" x14ac:dyDescent="0.2">
      <c r="A3" s="21" t="s">
        <v>42</v>
      </c>
      <c r="B3" s="21"/>
      <c r="C3" s="21"/>
      <c r="D3" s="10">
        <f>Foglio1!B1*Foglio1!B3</f>
        <v>180000</v>
      </c>
      <c r="E3" s="10">
        <f>Foglio1!B2*Foglio1!B4</f>
        <v>200000</v>
      </c>
      <c r="F3" s="10">
        <f>D3+E3</f>
        <v>380000</v>
      </c>
      <c r="G3" s="10">
        <f>F3/$F$3*100</f>
        <v>100</v>
      </c>
    </row>
    <row r="4" spans="1:10" x14ac:dyDescent="0.2">
      <c r="A4" s="21" t="s">
        <v>45</v>
      </c>
      <c r="B4" s="21"/>
      <c r="C4" s="21"/>
      <c r="D4" s="10">
        <f>Foglio1!B6</f>
        <v>50000</v>
      </c>
      <c r="E4" s="10">
        <f>Foglio1!B7</f>
        <v>80000</v>
      </c>
      <c r="F4" s="10">
        <f t="shared" ref="F4:F8" si="0">D4+E4</f>
        <v>130000</v>
      </c>
      <c r="G4" s="15">
        <f t="shared" ref="G4:G8" si="1">F4/$F$3*100</f>
        <v>34.210526315789473</v>
      </c>
    </row>
    <row r="5" spans="1:10" x14ac:dyDescent="0.2">
      <c r="A5" s="21" t="s">
        <v>46</v>
      </c>
      <c r="B5" s="21"/>
      <c r="C5" s="21"/>
      <c r="D5" s="10">
        <f>Foglio1!B9</f>
        <v>35000</v>
      </c>
      <c r="E5" s="10">
        <f>Foglio1!B10</f>
        <v>30000</v>
      </c>
      <c r="F5" s="10">
        <f t="shared" si="0"/>
        <v>65000</v>
      </c>
      <c r="G5" s="15">
        <f t="shared" si="1"/>
        <v>17.105263157894736</v>
      </c>
    </row>
    <row r="6" spans="1:10" x14ac:dyDescent="0.2">
      <c r="A6" s="21" t="s">
        <v>10</v>
      </c>
      <c r="B6" s="21"/>
      <c r="C6" s="21"/>
      <c r="D6" s="15">
        <f>C15*B11</f>
        <v>31269.23076923077</v>
      </c>
      <c r="E6" s="15">
        <f>C15*B12</f>
        <v>104230.76923076923</v>
      </c>
      <c r="F6" s="10">
        <f t="shared" si="0"/>
        <v>135500</v>
      </c>
      <c r="G6" s="15">
        <f t="shared" si="1"/>
        <v>35.657894736842103</v>
      </c>
    </row>
    <row r="7" spans="1:10" x14ac:dyDescent="0.2">
      <c r="A7" s="21" t="s">
        <v>47</v>
      </c>
      <c r="B7" s="21"/>
      <c r="C7" s="21"/>
      <c r="D7" s="15">
        <f>D4+D5+D6</f>
        <v>116269.23076923077</v>
      </c>
      <c r="E7" s="15">
        <f>E4+E5+E6</f>
        <v>214230.76923076925</v>
      </c>
      <c r="F7" s="10">
        <f t="shared" si="0"/>
        <v>330500</v>
      </c>
      <c r="G7" s="15">
        <f t="shared" si="1"/>
        <v>86.973684210526315</v>
      </c>
    </row>
    <row r="8" spans="1:10" x14ac:dyDescent="0.2">
      <c r="A8" s="21" t="s">
        <v>48</v>
      </c>
      <c r="B8" s="21"/>
      <c r="C8" s="21"/>
      <c r="D8" s="15">
        <f>D3-D7</f>
        <v>63730.769230769234</v>
      </c>
      <c r="E8" s="15">
        <f>E3-E7</f>
        <v>-14230.769230769249</v>
      </c>
      <c r="F8" s="10">
        <f t="shared" si="0"/>
        <v>49499.999999999985</v>
      </c>
      <c r="G8" s="15">
        <f t="shared" si="1"/>
        <v>13.02631578947368</v>
      </c>
    </row>
    <row r="10" spans="1:10" x14ac:dyDescent="0.2">
      <c r="A10" s="13"/>
      <c r="B10" s="21" t="s">
        <v>51</v>
      </c>
      <c r="C10" s="21"/>
    </row>
    <row r="11" spans="1:10" x14ac:dyDescent="0.2">
      <c r="A11" s="10" t="s">
        <v>25</v>
      </c>
      <c r="B11" s="21">
        <f>Foglio1!B1/Foglio1!B29</f>
        <v>750</v>
      </c>
      <c r="C11" s="21"/>
    </row>
    <row r="12" spans="1:10" x14ac:dyDescent="0.2">
      <c r="A12" s="10" t="s">
        <v>26</v>
      </c>
      <c r="B12" s="21">
        <f>Foglio1!B2/Foglio1!C29</f>
        <v>2500</v>
      </c>
      <c r="C12" s="21"/>
    </row>
    <row r="13" spans="1:10" x14ac:dyDescent="0.2">
      <c r="A13" s="10" t="s">
        <v>52</v>
      </c>
      <c r="B13" s="21">
        <f>B11+B12</f>
        <v>3250</v>
      </c>
      <c r="C13" s="21"/>
    </row>
    <row r="15" spans="1:10" x14ac:dyDescent="0.2">
      <c r="A15" s="21" t="s">
        <v>53</v>
      </c>
      <c r="B15" s="21"/>
      <c r="C15" s="15">
        <f>Foglio1!B18/Foglio2!B13</f>
        <v>41.692307692307693</v>
      </c>
    </row>
    <row r="17" spans="1:13" x14ac:dyDescent="0.2">
      <c r="A17" s="17" t="s">
        <v>54</v>
      </c>
      <c r="B17" s="18"/>
      <c r="C17" s="18"/>
      <c r="D17" s="18"/>
      <c r="E17" s="18"/>
      <c r="F17" s="18"/>
      <c r="G17" s="18"/>
      <c r="H17" s="18"/>
      <c r="I17" s="18"/>
      <c r="J17" s="18"/>
    </row>
    <row r="18" spans="1:13" x14ac:dyDescent="0.2">
      <c r="C18" t="s">
        <v>25</v>
      </c>
      <c r="D18" t="s">
        <v>26</v>
      </c>
    </row>
    <row r="19" spans="1:13" x14ac:dyDescent="0.2">
      <c r="A19" s="19" t="s">
        <v>55</v>
      </c>
      <c r="B19" s="19"/>
      <c r="C19" s="14">
        <f>(Foglio2!D5+Foglio2!D6+Foglio2!D4)/Foglio1!B1</f>
        <v>1.9378205128205128</v>
      </c>
      <c r="D19" s="14">
        <f>(E4+E5+E6)/Foglio1!B2</f>
        <v>2.1423076923076927</v>
      </c>
    </row>
    <row r="21" spans="1:13" x14ac:dyDescent="0.2">
      <c r="A21" s="20" t="s">
        <v>56</v>
      </c>
      <c r="B21" s="20"/>
      <c r="C21" s="20"/>
      <c r="D21" s="20"/>
      <c r="E21" s="20"/>
      <c r="F21" s="20"/>
      <c r="G21" s="20"/>
      <c r="H21" s="20"/>
      <c r="I21" s="20"/>
      <c r="J21" s="20"/>
    </row>
    <row r="22" spans="1:13" x14ac:dyDescent="0.2">
      <c r="A22" s="16"/>
    </row>
    <row r="23" spans="1:13" x14ac:dyDescent="0.2">
      <c r="A23" s="26" t="s">
        <v>44</v>
      </c>
      <c r="B23" s="26"/>
      <c r="C23" s="26"/>
      <c r="D23" s="27" t="s">
        <v>25</v>
      </c>
      <c r="E23" s="27" t="s">
        <v>26</v>
      </c>
      <c r="F23" s="27" t="s">
        <v>49</v>
      </c>
      <c r="G23" s="27" t="s">
        <v>50</v>
      </c>
    </row>
    <row r="24" spans="1:13" x14ac:dyDescent="0.2">
      <c r="A24" s="26" t="s">
        <v>42</v>
      </c>
      <c r="B24" s="26"/>
      <c r="C24" s="26"/>
      <c r="D24" s="27">
        <f>D3</f>
        <v>180000</v>
      </c>
      <c r="E24" s="27">
        <f t="shared" ref="E24:G24" si="2">E3</f>
        <v>200000</v>
      </c>
      <c r="F24" s="27">
        <f t="shared" si="2"/>
        <v>380000</v>
      </c>
      <c r="G24" s="27">
        <f t="shared" si="2"/>
        <v>100</v>
      </c>
    </row>
    <row r="25" spans="1:13" x14ac:dyDescent="0.2">
      <c r="A25" s="26" t="s">
        <v>45</v>
      </c>
      <c r="B25" s="26"/>
      <c r="C25" s="26"/>
      <c r="D25" s="27">
        <f t="shared" ref="D25:G29" si="3">D4</f>
        <v>50000</v>
      </c>
      <c r="E25" s="27">
        <f t="shared" si="3"/>
        <v>80000</v>
      </c>
      <c r="F25" s="27">
        <f t="shared" si="3"/>
        <v>130000</v>
      </c>
      <c r="G25" s="27">
        <f t="shared" si="3"/>
        <v>34.210526315789473</v>
      </c>
    </row>
    <row r="26" spans="1:13" x14ac:dyDescent="0.2">
      <c r="A26" s="26" t="s">
        <v>46</v>
      </c>
      <c r="B26" s="26"/>
      <c r="C26" s="26"/>
      <c r="D26" s="27">
        <f t="shared" si="3"/>
        <v>35000</v>
      </c>
      <c r="E26" s="27">
        <f t="shared" si="3"/>
        <v>30000</v>
      </c>
      <c r="F26" s="27">
        <f t="shared" si="3"/>
        <v>65000</v>
      </c>
      <c r="G26" s="27">
        <f t="shared" si="3"/>
        <v>17.105263157894736</v>
      </c>
    </row>
    <row r="27" spans="1:13" x14ac:dyDescent="0.2">
      <c r="A27" s="26" t="s">
        <v>10</v>
      </c>
      <c r="B27" s="26"/>
      <c r="C27" s="26"/>
      <c r="D27" s="27">
        <f t="shared" si="3"/>
        <v>31269.23076923077</v>
      </c>
      <c r="E27" s="27">
        <f t="shared" si="3"/>
        <v>104230.76923076923</v>
      </c>
      <c r="F27" s="27">
        <f t="shared" si="3"/>
        <v>135500</v>
      </c>
      <c r="G27" s="27">
        <f t="shared" si="3"/>
        <v>35.657894736842103</v>
      </c>
    </row>
    <row r="28" spans="1:13" x14ac:dyDescent="0.2">
      <c r="A28" s="26" t="s">
        <v>47</v>
      </c>
      <c r="B28" s="26"/>
      <c r="C28" s="26"/>
      <c r="D28" s="27">
        <f t="shared" si="3"/>
        <v>116269.23076923077</v>
      </c>
      <c r="E28" s="27">
        <f t="shared" si="3"/>
        <v>214230.76923076925</v>
      </c>
      <c r="F28" s="27">
        <f t="shared" si="3"/>
        <v>330500</v>
      </c>
      <c r="G28" s="27">
        <f t="shared" si="3"/>
        <v>86.973684210526315</v>
      </c>
    </row>
    <row r="29" spans="1:13" x14ac:dyDescent="0.2">
      <c r="A29" s="26" t="s">
        <v>48</v>
      </c>
      <c r="B29" s="26"/>
      <c r="C29" s="26"/>
      <c r="D29" s="27">
        <f t="shared" si="3"/>
        <v>63730.769230769234</v>
      </c>
      <c r="E29" s="27">
        <f t="shared" si="3"/>
        <v>-14230.769230769249</v>
      </c>
      <c r="F29" s="27">
        <f t="shared" si="3"/>
        <v>49499.999999999985</v>
      </c>
      <c r="G29" s="27">
        <f t="shared" si="3"/>
        <v>13.02631578947368</v>
      </c>
      <c r="J29" s="23"/>
      <c r="K29" s="23"/>
      <c r="L29" s="23"/>
      <c r="M29" s="23"/>
    </row>
    <row r="30" spans="1:13" x14ac:dyDescent="0.2">
      <c r="A30" s="26" t="s">
        <v>57</v>
      </c>
      <c r="B30" s="26"/>
      <c r="C30" s="26"/>
      <c r="D30" s="27"/>
      <c r="E30" s="27"/>
      <c r="F30" s="27"/>
      <c r="G30" s="27"/>
      <c r="J30" s="23"/>
      <c r="K30" s="23"/>
      <c r="L30" s="23"/>
      <c r="M30" s="23"/>
    </row>
    <row r="31" spans="1:13" x14ac:dyDescent="0.2">
      <c r="A31" s="26" t="s">
        <v>58</v>
      </c>
      <c r="B31" s="26"/>
      <c r="C31" s="26"/>
      <c r="D31" s="27"/>
      <c r="E31" s="27"/>
      <c r="F31" s="27"/>
      <c r="G31" s="27"/>
      <c r="J31" s="23"/>
      <c r="K31" s="23"/>
      <c r="L31" s="23"/>
      <c r="M31" s="23"/>
    </row>
    <row r="32" spans="1:13" x14ac:dyDescent="0.2">
      <c r="A32" s="26" t="s">
        <v>59</v>
      </c>
      <c r="B32" s="26"/>
      <c r="C32" s="26"/>
      <c r="D32" s="27"/>
      <c r="E32" s="27"/>
      <c r="F32" s="27"/>
      <c r="G32" s="27"/>
      <c r="J32" s="23"/>
      <c r="K32" s="23"/>
      <c r="L32" s="23"/>
      <c r="M32" s="23"/>
    </row>
    <row r="34" spans="1:17" x14ac:dyDescent="0.2">
      <c r="A34" s="12" t="s">
        <v>27</v>
      </c>
      <c r="B34" s="12" t="s">
        <v>40</v>
      </c>
      <c r="C34" s="12" t="s">
        <v>41</v>
      </c>
      <c r="D34" s="12" t="s">
        <v>25</v>
      </c>
      <c r="E34" s="12" t="s">
        <v>26</v>
      </c>
      <c r="F34" s="22" t="s">
        <v>60</v>
      </c>
      <c r="G34" s="22"/>
      <c r="H34" s="22" t="s">
        <v>61</v>
      </c>
      <c r="I34" s="22"/>
      <c r="J34" s="22" t="s">
        <v>62</v>
      </c>
      <c r="K34" s="22"/>
      <c r="L34" s="22" t="s">
        <v>63</v>
      </c>
      <c r="M34" s="22"/>
      <c r="N34" s="12" t="s">
        <v>64</v>
      </c>
      <c r="O34" s="22" t="s">
        <v>65</v>
      </c>
      <c r="P34" s="22"/>
      <c r="Q34" s="12" t="s">
        <v>50</v>
      </c>
    </row>
    <row r="35" spans="1:17" x14ac:dyDescent="0.2">
      <c r="A35" s="10" t="s">
        <v>28</v>
      </c>
      <c r="B35" s="10" t="s">
        <v>30</v>
      </c>
      <c r="C35" s="10" t="s">
        <v>35</v>
      </c>
      <c r="D35" s="10">
        <v>12</v>
      </c>
      <c r="E35" s="10">
        <v>8</v>
      </c>
      <c r="F35" s="21">
        <f>Foglio1!G13/1000</f>
        <v>1.2E-2</v>
      </c>
      <c r="G35" s="21"/>
      <c r="H35" s="21">
        <f>F35*Foglio1!B1</f>
        <v>720</v>
      </c>
      <c r="I35" s="21"/>
      <c r="J35" s="21">
        <f>Foglio1!H13/1000</f>
        <v>8.0000000000000002E-3</v>
      </c>
      <c r="K35" s="21"/>
      <c r="L35" s="21">
        <f>Foglio1!B2*Foglio2!J35</f>
        <v>800</v>
      </c>
      <c r="M35" s="21"/>
      <c r="N35" s="10">
        <f>H35+L35</f>
        <v>1520</v>
      </c>
      <c r="O35" s="21">
        <f>Foglio1!B21-Foglio2!N35</f>
        <v>280</v>
      </c>
      <c r="P35" s="21"/>
      <c r="Q35" s="15">
        <f>O35/Foglio1!B21*100</f>
        <v>15.555555555555555</v>
      </c>
    </row>
    <row r="36" spans="1:17" x14ac:dyDescent="0.2">
      <c r="A36" s="10" t="s">
        <v>29</v>
      </c>
      <c r="B36" s="10" t="s">
        <v>31</v>
      </c>
      <c r="C36" s="10" t="s">
        <v>36</v>
      </c>
      <c r="D36" s="10">
        <v>10</v>
      </c>
      <c r="E36" s="10">
        <v>2.5</v>
      </c>
      <c r="F36" s="21">
        <f>Foglio1!G14/1000</f>
        <v>0.01</v>
      </c>
      <c r="G36" s="21"/>
      <c r="H36" s="21">
        <f>F36*Foglio1!B1</f>
        <v>600</v>
      </c>
      <c r="I36" s="21"/>
      <c r="J36" s="21">
        <f>E36/1000</f>
        <v>2.5000000000000001E-3</v>
      </c>
      <c r="K36" s="21"/>
      <c r="L36" s="21">
        <f>J36*Foglio1!B2</f>
        <v>250</v>
      </c>
      <c r="M36" s="21"/>
      <c r="N36" s="10">
        <f t="shared" ref="N36:N39" si="4">H36+L36</f>
        <v>850</v>
      </c>
      <c r="O36" s="21">
        <f>Foglio1!B22-Foglio2!N36</f>
        <v>150</v>
      </c>
      <c r="P36" s="21"/>
      <c r="Q36" s="15">
        <f>O36/Foglio1!B22*100</f>
        <v>15</v>
      </c>
    </row>
    <row r="37" spans="1:17" x14ac:dyDescent="0.2">
      <c r="A37" s="10" t="s">
        <v>14</v>
      </c>
      <c r="B37" s="10" t="s">
        <v>32</v>
      </c>
      <c r="C37" s="11" t="s">
        <v>37</v>
      </c>
      <c r="D37" s="10">
        <v>25</v>
      </c>
      <c r="E37" s="10">
        <v>15</v>
      </c>
      <c r="F37" s="21">
        <f>Foglio1!G15/100</f>
        <v>0.25</v>
      </c>
      <c r="G37" s="21"/>
      <c r="H37" s="21">
        <f>Foglio2!B11*Foglio2!F37</f>
        <v>187.5</v>
      </c>
      <c r="I37" s="21"/>
      <c r="J37" s="21">
        <f>E37/100</f>
        <v>0.15</v>
      </c>
      <c r="K37" s="21"/>
      <c r="L37" s="21">
        <f>B12*J37</f>
        <v>375</v>
      </c>
      <c r="M37" s="21"/>
      <c r="N37" s="10">
        <f t="shared" si="4"/>
        <v>562.5</v>
      </c>
      <c r="O37" s="21">
        <f>Foglio1!B23-Foglio2!N37</f>
        <v>937.5</v>
      </c>
      <c r="P37" s="21"/>
      <c r="Q37" s="15">
        <f>O37/Foglio1!B23*100</f>
        <v>62.5</v>
      </c>
    </row>
    <row r="38" spans="1:17" x14ac:dyDescent="0.2">
      <c r="A38" s="10" t="s">
        <v>15</v>
      </c>
      <c r="B38" s="10" t="s">
        <v>33</v>
      </c>
      <c r="C38" s="10" t="s">
        <v>38</v>
      </c>
      <c r="D38" s="10">
        <v>27</v>
      </c>
      <c r="E38" s="10">
        <v>36</v>
      </c>
      <c r="F38" s="21">
        <f>1/Foglio1!G16</f>
        <v>3.7037037037037035E-2</v>
      </c>
      <c r="G38" s="21"/>
      <c r="H38" s="21">
        <f>F38*H39</f>
        <v>111.1111111111111</v>
      </c>
      <c r="I38" s="21"/>
      <c r="J38" s="24">
        <f>1/E38</f>
        <v>2.7777777777777776E-2</v>
      </c>
      <c r="K38" s="24"/>
      <c r="L38" s="21">
        <f>J38*L39</f>
        <v>173.61111111111111</v>
      </c>
      <c r="M38" s="21"/>
      <c r="N38" s="10">
        <f t="shared" si="4"/>
        <v>284.72222222222223</v>
      </c>
      <c r="O38" s="21">
        <f>Foglio1!B24-Foglio2!N38</f>
        <v>215.27777777777777</v>
      </c>
      <c r="P38" s="21"/>
      <c r="Q38" s="15">
        <f>O38/Foglio1!B24*100</f>
        <v>43.05555555555555</v>
      </c>
    </row>
    <row r="39" spans="1:17" x14ac:dyDescent="0.2">
      <c r="A39" s="10" t="s">
        <v>16</v>
      </c>
      <c r="B39" s="10" t="s">
        <v>34</v>
      </c>
      <c r="C39" s="10" t="s">
        <v>39</v>
      </c>
      <c r="D39" s="10">
        <v>20</v>
      </c>
      <c r="E39" s="10">
        <v>16</v>
      </c>
      <c r="F39" s="21">
        <f>1/D39</f>
        <v>0.05</v>
      </c>
      <c r="G39" s="21"/>
      <c r="H39" s="25">
        <f>F39*Foglio1!B1</f>
        <v>3000</v>
      </c>
      <c r="I39" s="25"/>
      <c r="J39" s="24">
        <f>1/E39</f>
        <v>6.25E-2</v>
      </c>
      <c r="K39" s="24"/>
      <c r="L39" s="25">
        <f>J39*Foglio1!B2</f>
        <v>6250</v>
      </c>
      <c r="M39" s="25"/>
      <c r="N39" s="10">
        <f t="shared" si="4"/>
        <v>9250</v>
      </c>
      <c r="O39" s="21">
        <f>Foglio1!B25-Foglio2!N39</f>
        <v>750</v>
      </c>
      <c r="P39" s="21"/>
      <c r="Q39" s="15">
        <f>O39/Foglio1!B25*100</f>
        <v>7.5</v>
      </c>
    </row>
    <row r="41" spans="1:17" x14ac:dyDescent="0.2">
      <c r="A41" s="22" t="s">
        <v>44</v>
      </c>
      <c r="B41" s="22"/>
      <c r="C41" s="22"/>
      <c r="D41" s="12" t="s">
        <v>25</v>
      </c>
      <c r="E41" s="12" t="s">
        <v>26</v>
      </c>
      <c r="F41" s="12" t="s">
        <v>49</v>
      </c>
      <c r="G41" s="12" t="s">
        <v>50</v>
      </c>
    </row>
    <row r="42" spans="1:17" x14ac:dyDescent="0.2">
      <c r="A42" s="21" t="s">
        <v>42</v>
      </c>
      <c r="B42" s="21"/>
      <c r="C42" s="21"/>
      <c r="D42" s="10">
        <f>D3</f>
        <v>180000</v>
      </c>
      <c r="E42" s="10">
        <f t="shared" ref="E42:G42" si="5">E3</f>
        <v>200000</v>
      </c>
      <c r="F42" s="10">
        <f t="shared" si="5"/>
        <v>380000</v>
      </c>
      <c r="G42" s="10">
        <f t="shared" si="5"/>
        <v>100</v>
      </c>
    </row>
    <row r="43" spans="1:17" x14ac:dyDescent="0.2">
      <c r="A43" s="21" t="s">
        <v>45</v>
      </c>
      <c r="B43" s="21"/>
      <c r="C43" s="21"/>
      <c r="D43" s="10">
        <f t="shared" ref="D43:G43" si="6">D4</f>
        <v>50000</v>
      </c>
      <c r="E43" s="10">
        <f t="shared" si="6"/>
        <v>80000</v>
      </c>
      <c r="F43" s="10">
        <f t="shared" si="6"/>
        <v>130000</v>
      </c>
      <c r="G43" s="10">
        <f t="shared" si="6"/>
        <v>34.210526315789473</v>
      </c>
    </row>
    <row r="44" spans="1:17" x14ac:dyDescent="0.2">
      <c r="A44" s="21" t="s">
        <v>46</v>
      </c>
      <c r="B44" s="21"/>
      <c r="C44" s="21"/>
      <c r="D44" s="10">
        <f t="shared" ref="D44:G44" si="7">D5</f>
        <v>35000</v>
      </c>
      <c r="E44" s="10">
        <f t="shared" si="7"/>
        <v>30000</v>
      </c>
      <c r="F44" s="10">
        <f t="shared" si="7"/>
        <v>65000</v>
      </c>
      <c r="G44" s="10">
        <f t="shared" si="7"/>
        <v>17.105263157894736</v>
      </c>
    </row>
    <row r="45" spans="1:17" x14ac:dyDescent="0.2">
      <c r="A45" s="21" t="s">
        <v>66</v>
      </c>
      <c r="B45" s="21"/>
      <c r="C45" s="21"/>
      <c r="D45" s="10"/>
      <c r="E45" s="10"/>
      <c r="F45" s="10"/>
      <c r="G45" s="10"/>
    </row>
    <row r="46" spans="1:17" x14ac:dyDescent="0.2">
      <c r="A46" s="21" t="s">
        <v>67</v>
      </c>
      <c r="B46" s="21"/>
      <c r="C46" s="21"/>
      <c r="E46" s="10"/>
      <c r="F46" s="10"/>
      <c r="G46" s="10"/>
    </row>
    <row r="47" spans="1:17" x14ac:dyDescent="0.2">
      <c r="A47" s="21" t="s">
        <v>13</v>
      </c>
      <c r="B47" s="21"/>
      <c r="C47" s="21"/>
      <c r="D47" s="10"/>
      <c r="E47" s="10"/>
      <c r="F47" s="10"/>
      <c r="G47" s="10"/>
    </row>
    <row r="48" spans="1:17" x14ac:dyDescent="0.2">
      <c r="A48" s="21" t="s">
        <v>14</v>
      </c>
      <c r="B48" s="21"/>
      <c r="C48" s="21"/>
      <c r="D48" s="10"/>
      <c r="E48" s="10"/>
      <c r="F48" s="10"/>
      <c r="G48" s="10"/>
    </row>
    <row r="49" spans="1:7" x14ac:dyDescent="0.2">
      <c r="A49" s="21" t="s">
        <v>15</v>
      </c>
      <c r="B49" s="21"/>
      <c r="C49" s="21"/>
      <c r="D49" s="10"/>
      <c r="E49" s="10"/>
      <c r="F49" s="10"/>
      <c r="G49" s="10"/>
    </row>
    <row r="50" spans="1:7" x14ac:dyDescent="0.2">
      <c r="A50" s="21" t="s">
        <v>16</v>
      </c>
      <c r="B50" s="21"/>
      <c r="C50" s="21"/>
      <c r="D50" s="10"/>
      <c r="E50" s="10"/>
      <c r="F50" s="10"/>
      <c r="G50" s="10"/>
    </row>
    <row r="51" spans="1:7" x14ac:dyDescent="0.2">
      <c r="A51" s="21" t="s">
        <v>10</v>
      </c>
      <c r="B51" s="21"/>
      <c r="C51" s="21"/>
      <c r="D51" s="10"/>
      <c r="E51" s="10"/>
      <c r="F51" s="10"/>
      <c r="G51" s="10"/>
    </row>
    <row r="52" spans="1:7" x14ac:dyDescent="0.2">
      <c r="A52" s="21" t="s">
        <v>47</v>
      </c>
      <c r="B52" s="21"/>
      <c r="C52" s="21"/>
      <c r="D52" s="10"/>
      <c r="E52" s="10"/>
      <c r="F52" s="10"/>
      <c r="G52" s="10"/>
    </row>
    <row r="53" spans="1:7" x14ac:dyDescent="0.2">
      <c r="A53" s="21" t="s">
        <v>68</v>
      </c>
      <c r="B53" s="21"/>
      <c r="C53" s="21"/>
      <c r="D53" s="10"/>
      <c r="E53" s="10"/>
      <c r="F53" s="10"/>
      <c r="G53" s="10"/>
    </row>
    <row r="54" spans="1:7" x14ac:dyDescent="0.2">
      <c r="A54" s="21" t="s">
        <v>69</v>
      </c>
      <c r="B54" s="21"/>
      <c r="C54" s="21"/>
      <c r="D54" s="10"/>
      <c r="E54" s="10"/>
      <c r="F54" s="10"/>
      <c r="G54" s="10"/>
    </row>
    <row r="55" spans="1:7" x14ac:dyDescent="0.2">
      <c r="A55" s="21" t="s">
        <v>70</v>
      </c>
      <c r="B55" s="21"/>
      <c r="C55" s="21"/>
      <c r="D55" s="10"/>
      <c r="E55" s="10"/>
      <c r="F55" s="10"/>
      <c r="G55" s="10"/>
    </row>
    <row r="56" spans="1:7" x14ac:dyDescent="0.2">
      <c r="A56" s="21" t="s">
        <v>71</v>
      </c>
      <c r="B56" s="21"/>
      <c r="C56" s="21"/>
      <c r="D56" s="10"/>
      <c r="E56" s="10"/>
      <c r="F56" s="10"/>
      <c r="G56" s="10"/>
    </row>
    <row r="57" spans="1:7" x14ac:dyDescent="0.2">
      <c r="A57" s="21" t="s">
        <v>72</v>
      </c>
      <c r="B57" s="21"/>
      <c r="C57" s="21"/>
      <c r="D57" s="10"/>
      <c r="E57" s="10"/>
      <c r="F57" s="10"/>
      <c r="G57" s="10"/>
    </row>
    <row r="58" spans="1:7" x14ac:dyDescent="0.2">
      <c r="A58" s="21" t="s">
        <v>73</v>
      </c>
      <c r="B58" s="21"/>
      <c r="C58" s="21"/>
      <c r="D58" s="10"/>
      <c r="E58" s="10"/>
      <c r="F58" s="10"/>
      <c r="G58" s="10"/>
    </row>
    <row r="59" spans="1:7" x14ac:dyDescent="0.2">
      <c r="A59" s="21" t="s">
        <v>74</v>
      </c>
      <c r="B59" s="21"/>
      <c r="C59" s="21"/>
      <c r="D59" s="10"/>
      <c r="E59" s="10"/>
      <c r="F59" s="10"/>
      <c r="G59" s="10"/>
    </row>
    <row r="60" spans="1:7" x14ac:dyDescent="0.2">
      <c r="A60" s="21" t="s">
        <v>75</v>
      </c>
      <c r="B60" s="21"/>
      <c r="C60" s="21"/>
      <c r="D60" s="10"/>
      <c r="E60" s="10"/>
      <c r="F60" s="10"/>
      <c r="G60" s="10"/>
    </row>
  </sheetData>
  <mergeCells count="76">
    <mergeCell ref="A60:C60"/>
    <mergeCell ref="A55:C55"/>
    <mergeCell ref="A56:C56"/>
    <mergeCell ref="A57:C57"/>
    <mergeCell ref="A58:C58"/>
    <mergeCell ref="A59:C59"/>
    <mergeCell ref="A50:C50"/>
    <mergeCell ref="A51:C51"/>
    <mergeCell ref="A52:C52"/>
    <mergeCell ref="A53:C53"/>
    <mergeCell ref="A54:C54"/>
    <mergeCell ref="A45:C45"/>
    <mergeCell ref="A46:C46"/>
    <mergeCell ref="A47:C47"/>
    <mergeCell ref="A48:C48"/>
    <mergeCell ref="A49:C49"/>
    <mergeCell ref="O39:P39"/>
    <mergeCell ref="A41:C41"/>
    <mergeCell ref="A42:C42"/>
    <mergeCell ref="A43:C43"/>
    <mergeCell ref="A44:C44"/>
    <mergeCell ref="O34:P34"/>
    <mergeCell ref="O35:P35"/>
    <mergeCell ref="O36:P36"/>
    <mergeCell ref="O37:P37"/>
    <mergeCell ref="O38:P38"/>
    <mergeCell ref="J37:K37"/>
    <mergeCell ref="L37:M37"/>
    <mergeCell ref="J38:K38"/>
    <mergeCell ref="L38:M38"/>
    <mergeCell ref="J39:K39"/>
    <mergeCell ref="L39:M39"/>
    <mergeCell ref="H35:I35"/>
    <mergeCell ref="H36:I36"/>
    <mergeCell ref="H37:I37"/>
    <mergeCell ref="H38:I38"/>
    <mergeCell ref="H39:I39"/>
    <mergeCell ref="J34:K34"/>
    <mergeCell ref="L34:M34"/>
    <mergeCell ref="J35:K35"/>
    <mergeCell ref="L35:M35"/>
    <mergeCell ref="J36:K36"/>
    <mergeCell ref="L36:M36"/>
    <mergeCell ref="F38:G38"/>
    <mergeCell ref="F39:G39"/>
    <mergeCell ref="F34:G34"/>
    <mergeCell ref="H34:I34"/>
    <mergeCell ref="F35:G35"/>
    <mergeCell ref="F36:G36"/>
    <mergeCell ref="F37:G37"/>
    <mergeCell ref="A30:C30"/>
    <mergeCell ref="A31:C31"/>
    <mergeCell ref="A32:C32"/>
    <mergeCell ref="A28:C28"/>
    <mergeCell ref="A29:C29"/>
    <mergeCell ref="A23:C23"/>
    <mergeCell ref="A24:C24"/>
    <mergeCell ref="A25:C25"/>
    <mergeCell ref="A26:C26"/>
    <mergeCell ref="A27:C27"/>
    <mergeCell ref="A1:J1"/>
    <mergeCell ref="A2:C2"/>
    <mergeCell ref="A3:C3"/>
    <mergeCell ref="A5:C5"/>
    <mergeCell ref="B10:C10"/>
    <mergeCell ref="A6:C6"/>
    <mergeCell ref="A7:C7"/>
    <mergeCell ref="A4:C4"/>
    <mergeCell ref="A8:C8"/>
    <mergeCell ref="A19:B19"/>
    <mergeCell ref="A21:J21"/>
    <mergeCell ref="B11:C11"/>
    <mergeCell ref="B12:C12"/>
    <mergeCell ref="B13:C13"/>
    <mergeCell ref="A15:B15"/>
    <mergeCell ref="A17:J17"/>
  </mergeCells>
  <pageMargins left="0.7" right="0.7" top="0.75" bottom="0.75" header="0.3" footer="0.3"/>
  <ignoredErrors>
    <ignoredError sqref="J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Pellegrino</dc:creator>
  <cp:lastModifiedBy>Lorenzo Pellegrino</cp:lastModifiedBy>
  <dcterms:created xsi:type="dcterms:W3CDTF">2022-05-19T16:16:51Z</dcterms:created>
  <dcterms:modified xsi:type="dcterms:W3CDTF">2022-05-26T13:44:19Z</dcterms:modified>
</cp:coreProperties>
</file>