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 excel/"/>
    </mc:Choice>
  </mc:AlternateContent>
  <xr:revisionPtr revIDLastSave="0" documentId="13_ncr:1_{0E3C7061-A019-6F40-BF49-0D345F57CEB2}" xr6:coauthVersionLast="47" xr6:coauthVersionMax="47" xr10:uidLastSave="{00000000-0000-0000-0000-000000000000}"/>
  <bookViews>
    <workbookView xWindow="14520" yWindow="0" windowWidth="14280" windowHeight="18000" activeTab="1" xr2:uid="{67526CB4-3CA0-4330-8702-A546E18DAA10}"/>
  </bookViews>
  <sheets>
    <sheet name="Indicatori Huawei" sheetId="6" r:id="rId1"/>
    <sheet name="Indicatori Samsung Huawei" sheetId="7" r:id="rId2"/>
    <sheet name="Conto Economico" sheetId="1" r:id="rId3"/>
    <sheet name="Stato Patrimoniale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D12" i="7"/>
  <c r="C12" i="7"/>
  <c r="D11" i="7"/>
  <c r="C11" i="7"/>
  <c r="D10" i="7"/>
  <c r="C10" i="7"/>
  <c r="D9" i="7"/>
  <c r="C9" i="7"/>
  <c r="D8" i="7"/>
  <c r="C8" i="7"/>
  <c r="C8" i="6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C3" i="6"/>
  <c r="D13" i="6"/>
  <c r="C13" i="6"/>
  <c r="J12" i="6"/>
  <c r="J11" i="6"/>
  <c r="D12" i="6"/>
  <c r="D11" i="6"/>
  <c r="C11" i="6"/>
  <c r="D10" i="6"/>
  <c r="C10" i="6"/>
  <c r="D9" i="6"/>
  <c r="C9" i="6"/>
  <c r="D8" i="6"/>
  <c r="D7" i="6"/>
  <c r="C7" i="6"/>
  <c r="D6" i="6"/>
  <c r="C6" i="6"/>
  <c r="D5" i="6"/>
  <c r="C5" i="6"/>
  <c r="D4" i="6"/>
  <c r="C4" i="6"/>
  <c r="J3" i="6"/>
  <c r="D3" i="6" s="1"/>
  <c r="J4" i="6"/>
  <c r="C18" i="1"/>
  <c r="B18" i="1"/>
  <c r="C15" i="1"/>
  <c r="B15" i="1"/>
  <c r="C11" i="1"/>
  <c r="B11" i="1"/>
  <c r="C6" i="1"/>
  <c r="B6" i="1"/>
  <c r="G28" i="2"/>
  <c r="F28" i="2"/>
  <c r="G26" i="2"/>
  <c r="F26" i="2"/>
  <c r="G21" i="2"/>
  <c r="F21" i="2"/>
  <c r="G19" i="2"/>
  <c r="F19" i="2"/>
  <c r="G9" i="2"/>
  <c r="F9" i="2"/>
  <c r="C28" i="2"/>
  <c r="B28" i="2"/>
  <c r="C22" i="2"/>
  <c r="B22" i="2"/>
  <c r="C14" i="2"/>
  <c r="B14" i="2"/>
  <c r="D7" i="7"/>
  <c r="C7" i="7"/>
  <c r="D6" i="7"/>
  <c r="C6" i="7"/>
  <c r="D5" i="7"/>
  <c r="C5" i="7"/>
  <c r="D4" i="7"/>
  <c r="C4" i="7"/>
  <c r="D3" i="7"/>
  <c r="C3" i="7"/>
  <c r="C12" i="6" l="1"/>
</calcChain>
</file>

<file path=xl/sharedStrings.xml><?xml version="1.0" encoding="utf-8"?>
<sst xmlns="http://schemas.openxmlformats.org/spreadsheetml/2006/main" count="95" uniqueCount="77">
  <si>
    <t>Ricavi</t>
  </si>
  <si>
    <t>Costo del Venduto</t>
  </si>
  <si>
    <t>Margine Lordo</t>
  </si>
  <si>
    <t>Costi Amministrativi</t>
  </si>
  <si>
    <t>Reddito Operativo</t>
  </si>
  <si>
    <t>Partecipazione di altre aziende</t>
  </si>
  <si>
    <t>Reddito ante imposte</t>
  </si>
  <si>
    <t>Imposte</t>
  </si>
  <si>
    <t>Reddito Netto</t>
  </si>
  <si>
    <t>ATTIVITA'</t>
  </si>
  <si>
    <t>Cassa</t>
  </si>
  <si>
    <t>Rimanenze</t>
  </si>
  <si>
    <t>Attività Correnti</t>
  </si>
  <si>
    <t>Totale Attività</t>
  </si>
  <si>
    <t>PASSIVITA'</t>
  </si>
  <si>
    <t>Altri Passività Correnti</t>
  </si>
  <si>
    <t>Passività Correnti</t>
  </si>
  <si>
    <t>Passività Non Correnti</t>
  </si>
  <si>
    <t>CAPITALE NETTO</t>
  </si>
  <si>
    <t>Totale Passività</t>
  </si>
  <si>
    <t>Interessi di minoranza (non-controllers)</t>
  </si>
  <si>
    <t>Totale Capitale Netto</t>
  </si>
  <si>
    <t>Passività + Capitale Netto</t>
  </si>
  <si>
    <t>CONTO ECONOMICO HUAWEI 2020 E 2021</t>
  </si>
  <si>
    <t>(in million Yuan)</t>
  </si>
  <si>
    <t>Costi di R&amp;D (Ricerca e Sviluppo)</t>
  </si>
  <si>
    <t>Altri rediti</t>
  </si>
  <si>
    <t>Altri reditti e Spese</t>
  </si>
  <si>
    <t>Avviamento e Attività Immateriali</t>
  </si>
  <si>
    <t>Terreno, impianto e macchinari</t>
  </si>
  <si>
    <t>Diritto di utilizzo dei beni</t>
  </si>
  <si>
    <t>Partecipazione joint ventures</t>
  </si>
  <si>
    <t>Altri investimenti</t>
  </si>
  <si>
    <t>Imposte differite attive</t>
  </si>
  <si>
    <t>Credito Commerciale LT</t>
  </si>
  <si>
    <t>Altri Attività non correnti</t>
  </si>
  <si>
    <t>Attività non-correnti</t>
  </si>
  <si>
    <t>Contratti Attività</t>
  </si>
  <si>
    <t>Credito Commerciale BT</t>
  </si>
  <si>
    <t>Altri Attività Correnti</t>
  </si>
  <si>
    <t>Altri investimenti e derivati</t>
  </si>
  <si>
    <t>Contratti Attività LT</t>
  </si>
  <si>
    <t>Prestiti LT</t>
  </si>
  <si>
    <t>Risconto Imposte dei Passivi</t>
  </si>
  <si>
    <t>Leasing LT</t>
  </si>
  <si>
    <t>Altri Passività Non Correnti</t>
  </si>
  <si>
    <t>Prestiti BT</t>
  </si>
  <si>
    <t>Benefici Dipendenti BT</t>
  </si>
  <si>
    <t>Imposte di Redditto</t>
  </si>
  <si>
    <t>Debito Fornitori BT</t>
  </si>
  <si>
    <t>Contratti BT</t>
  </si>
  <si>
    <t>Lease BT</t>
  </si>
  <si>
    <t>Accantonamenti</t>
  </si>
  <si>
    <t>Capitale attribuiti agli azionisti</t>
  </si>
  <si>
    <t>STATO PATRIMONIALE HUAWEI 2020 E 2021</t>
  </si>
  <si>
    <t>ROE</t>
  </si>
  <si>
    <t>ROI</t>
  </si>
  <si>
    <t>Margine Lordo %</t>
  </si>
  <si>
    <t>Risultato Operativo %</t>
  </si>
  <si>
    <t>Giorni di Incasso dei crediti commerciali</t>
  </si>
  <si>
    <t>Rotazione delle Rimanenze</t>
  </si>
  <si>
    <t>Indice di Liquidità</t>
  </si>
  <si>
    <t>Rotazione del capitale</t>
  </si>
  <si>
    <t>Indicatore</t>
  </si>
  <si>
    <t>Samsung</t>
  </si>
  <si>
    <t>Huawei</t>
  </si>
  <si>
    <t>Reddito Netto %</t>
  </si>
  <si>
    <t>Quick Ratio</t>
  </si>
  <si>
    <t>Tipo Indicatori</t>
  </si>
  <si>
    <t>Performance</t>
  </si>
  <si>
    <t>Redditività</t>
  </si>
  <si>
    <t>Efficienza</t>
  </si>
  <si>
    <t>Indice di Indebitamento</t>
  </si>
  <si>
    <t>Debiti finanziari 2021</t>
  </si>
  <si>
    <t>Debiti finanziari 2020</t>
  </si>
  <si>
    <t>Indice Rotazione del capitale 2021</t>
  </si>
  <si>
    <t>Indice di rotazione del capitale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</si>
</sst>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\ [$CNY]_-;\-* #,##0.00\ [$CNY]_-;_-* &quot;-&quot;??\ [$CNY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1" xfId="0" applyFill="1" applyBorder="1"/>
    <xf numFmtId="0" fontId="1" fillId="0" borderId="1" xfId="0" applyFont="1" applyFill="1" applyBorder="1"/>
    <xf numFmtId="164" fontId="0" fillId="0" borderId="1" xfId="0" applyNumberForma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165" fontId="2" fillId="0" borderId="1" xfId="0" applyNumberFormat="1" applyFont="1" applyFill="1" applyBorder="1"/>
    <xf numFmtId="165" fontId="3" fillId="0" borderId="1" xfId="0" applyNumberFormat="1" applyFont="1" applyFill="1" applyBorder="1"/>
    <xf numFmtId="0" fontId="0" fillId="0" borderId="1" xfId="0" applyFont="1" applyFill="1" applyBorder="1"/>
    <xf numFmtId="165" fontId="0" fillId="2" borderId="0" xfId="0" applyNumberFormat="1" applyFill="1"/>
    <xf numFmtId="1" fontId="1" fillId="0" borderId="1" xfId="0" applyNumberFormat="1" applyFont="1" applyFill="1" applyBorder="1"/>
    <xf numFmtId="165" fontId="0" fillId="0" borderId="1" xfId="0" applyNumberFormat="1" applyFont="1" applyFill="1" applyBorder="1"/>
    <xf numFmtId="0" fontId="6" fillId="0" borderId="1" xfId="0" applyFont="1" applyFill="1" applyBorder="1"/>
    <xf numFmtId="165" fontId="7" fillId="0" borderId="1" xfId="0" applyNumberFormat="1" applyFont="1" applyFill="1" applyBorder="1"/>
    <xf numFmtId="165" fontId="8" fillId="0" borderId="1" xfId="0" applyNumberFormat="1" applyFont="1" applyFill="1" applyBorder="1"/>
    <xf numFmtId="0" fontId="0" fillId="2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2" fontId="0" fillId="0" borderId="1" xfId="1" applyNumberFormat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quotePrefix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4_07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i"/>
      <sheetName val="Conto Economico"/>
      <sheetName val="Stato Patrimoniale"/>
    </sheetNames>
    <sheetDataSet>
      <sheetData sheetId="0">
        <row r="4">
          <cell r="B4">
            <v>0.40483374175663284</v>
          </cell>
          <cell r="C4">
            <v>0.38984783601476564</v>
          </cell>
        </row>
        <row r="5">
          <cell r="B5">
            <v>0.18466727278330866</v>
          </cell>
          <cell r="C5">
            <v>0.15199668016180717</v>
          </cell>
        </row>
        <row r="6">
          <cell r="B6">
            <v>0.14272805862911678</v>
          </cell>
          <cell r="C6">
            <v>0.11151626873578627</v>
          </cell>
        </row>
        <row r="9">
          <cell r="B9">
            <v>0.13088704212537697</v>
          </cell>
          <cell r="C9">
            <v>9.5698574107594567E-2</v>
          </cell>
          <cell r="H9">
            <v>34724156</v>
          </cell>
        </row>
        <row r="10">
          <cell r="B10">
            <v>0.14982498305327813</v>
          </cell>
          <cell r="C10">
            <v>0.1151432234898588</v>
          </cell>
          <cell r="H10">
            <v>32036462</v>
          </cell>
        </row>
      </sheetData>
      <sheetData sheetId="1">
        <row r="4">
          <cell r="B4">
            <v>244388604</v>
          </cell>
          <cell r="C4">
            <v>206981172</v>
          </cell>
        </row>
        <row r="5">
          <cell r="B5">
            <v>145451851</v>
          </cell>
          <cell r="C5">
            <v>126290010</v>
          </cell>
        </row>
      </sheetData>
      <sheetData sheetId="2">
        <row r="10">
          <cell r="B10">
            <v>35585565</v>
          </cell>
          <cell r="C10">
            <v>27065012</v>
          </cell>
        </row>
        <row r="13">
          <cell r="B13">
            <v>36172043</v>
          </cell>
          <cell r="C13">
            <v>28007314</v>
          </cell>
        </row>
        <row r="16">
          <cell r="B16">
            <v>190685555</v>
          </cell>
          <cell r="C16">
            <v>173250348</v>
          </cell>
        </row>
        <row r="17">
          <cell r="F17">
            <v>77018789</v>
          </cell>
          <cell r="G17">
            <v>66081991</v>
          </cell>
        </row>
        <row r="40">
          <cell r="F40">
            <v>266497817</v>
          </cell>
          <cell r="G40">
            <v>241192392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E019-974F-4981-B27D-A415030204C1}">
  <dimension ref="A1:J13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10.5" style="1" customWidth="1"/>
    <col min="2" max="2" width="34.6640625" style="1" bestFit="1" customWidth="1"/>
    <col min="3" max="4" width="9.83203125" style="19" bestFit="1" customWidth="1"/>
    <col min="5" max="7" width="8.83203125" style="1"/>
    <col min="8" max="8" width="20.83203125" style="1" customWidth="1"/>
    <col min="9" max="12" width="15.33203125" style="1" bestFit="1" customWidth="1"/>
    <col min="13" max="16384" width="8.83203125" style="1"/>
  </cols>
  <sheetData>
    <row r="1" spans="1:10" x14ac:dyDescent="0.2">
      <c r="A1" s="30" t="s">
        <v>68</v>
      </c>
      <c r="B1" s="29" t="s">
        <v>63</v>
      </c>
      <c r="C1" s="28" t="s">
        <v>65</v>
      </c>
      <c r="D1" s="28"/>
    </row>
    <row r="2" spans="1:10" x14ac:dyDescent="0.2">
      <c r="A2" s="30"/>
      <c r="B2" s="29"/>
      <c r="C2" s="20">
        <v>2021</v>
      </c>
      <c r="D2" s="20">
        <v>2020</v>
      </c>
    </row>
    <row r="3" spans="1:10" ht="30.5" customHeight="1" x14ac:dyDescent="0.2">
      <c r="A3" s="27" t="s">
        <v>69</v>
      </c>
      <c r="B3" s="20" t="s">
        <v>55</v>
      </c>
      <c r="C3" s="21">
        <f>'Conto Economico'!B11/('Stato Patrimoniale'!F26+'Indicatori Huawei'!J4)</f>
        <v>0.17376320448362079</v>
      </c>
      <c r="D3" s="21">
        <f>'Conto Economico'!C11/('Stato Patrimoniale'!G26+'Indicatori Huawei'!J3)</f>
        <v>0.12278066425963434</v>
      </c>
      <c r="H3" s="34" t="s">
        <v>74</v>
      </c>
      <c r="I3" s="34"/>
      <c r="J3" s="35">
        <f>'Stato Patrimoniale'!G5+'Stato Patrimoniale'!G7+'Stato Patrimoniale'!G8+'Stato Patrimoniale'!G11+'Stato Patrimoniale'!G16+'Stato Patrimoniale'!G17</f>
        <v>260084</v>
      </c>
    </row>
    <row r="4" spans="1:10" ht="35.5" customHeight="1" x14ac:dyDescent="0.2">
      <c r="A4" s="27"/>
      <c r="B4" s="20" t="s">
        <v>56</v>
      </c>
      <c r="C4" s="21">
        <f>'Conto Economico'!B18/'Stato Patrimoniale'!F26</f>
        <v>0.27424924997347172</v>
      </c>
      <c r="D4" s="21">
        <f>'Conto Economico'!C18/'Stato Patrimoniale'!G26</f>
        <v>0.19566414856783129</v>
      </c>
      <c r="H4" s="34" t="s">
        <v>73</v>
      </c>
      <c r="I4" s="34"/>
      <c r="J4" s="35">
        <f>'Stato Patrimoniale'!F5+'Stato Patrimoniale'!F7+'Stato Patrimoniale'!F8+'Stato Patrimoniale'!F11+'Stato Patrimoniale'!F16+'Stato Patrimoniale'!F17</f>
        <v>284069</v>
      </c>
    </row>
    <row r="5" spans="1:10" ht="22.75" customHeight="1" x14ac:dyDescent="0.2">
      <c r="A5" s="27" t="s">
        <v>70</v>
      </c>
      <c r="B5" s="20" t="s">
        <v>57</v>
      </c>
      <c r="C5" s="22">
        <f>'Conto Economico'!B6/'Conto Economico'!B4</f>
        <v>0.48278677841166945</v>
      </c>
      <c r="D5" s="22">
        <f>'Conto Economico'!C6/'Conto Economico'!C4</f>
        <v>0.36699993717521834</v>
      </c>
    </row>
    <row r="6" spans="1:10" ht="19.25" customHeight="1" x14ac:dyDescent="0.2">
      <c r="A6" s="27"/>
      <c r="B6" s="20" t="s">
        <v>58</v>
      </c>
      <c r="C6" s="22">
        <f>'Conto Economico'!B11/'Conto Economico'!B4</f>
        <v>0.19065745194383857</v>
      </c>
      <c r="D6" s="22">
        <f>'Conto Economico'!C11/'Conto Economico'!C4</f>
        <v>8.1336776729700869E-2</v>
      </c>
    </row>
    <row r="7" spans="1:10" ht="19.25" customHeight="1" x14ac:dyDescent="0.2">
      <c r="A7" s="27"/>
      <c r="B7" s="20" t="s">
        <v>66</v>
      </c>
      <c r="C7" s="22">
        <f>'Conto Economico'!B18/'Conto Economico'!B4</f>
        <v>0.17857529832429606</v>
      </c>
      <c r="D7" s="22">
        <f>'Conto Economico'!C18/'Conto Economico'!C4</f>
        <v>7.2527844840739181E-2</v>
      </c>
    </row>
    <row r="8" spans="1:10" x14ac:dyDescent="0.2">
      <c r="A8" s="27" t="s">
        <v>71</v>
      </c>
      <c r="B8" s="20" t="s">
        <v>59</v>
      </c>
      <c r="C8" s="23">
        <f>'Stato Patrimoniale'!B18/('Conto Economico'!B4/365)</f>
        <v>43.695201214810766</v>
      </c>
      <c r="D8" s="23">
        <f>'Stato Patrimoniale'!C18/('Conto Economico'!C4/365)</f>
        <v>30.605165318925518</v>
      </c>
    </row>
    <row r="9" spans="1:10" x14ac:dyDescent="0.2">
      <c r="A9" s="27"/>
      <c r="B9" s="20" t="s">
        <v>60</v>
      </c>
      <c r="C9" s="23">
        <f>'Conto Economico'!B5/'Stato Patrimoniale'!B16</f>
        <v>2.0418645307676093</v>
      </c>
      <c r="D9" s="23">
        <f>'Conto Economico'!C5/'Stato Patrimoniale'!C16</f>
        <v>3.3652179617933164</v>
      </c>
    </row>
    <row r="10" spans="1:10" x14ac:dyDescent="0.2">
      <c r="A10" s="27"/>
      <c r="B10" s="20" t="s">
        <v>61</v>
      </c>
      <c r="C10" s="23">
        <f>'Stato Patrimoniale'!B22/'Stato Patrimoniale'!F19</f>
        <v>1.9604234880432152</v>
      </c>
      <c r="D10" s="23">
        <f>'Stato Patrimoniale'!C22/'Stato Patrimoniale'!G19</f>
        <v>1.7622676712580161</v>
      </c>
    </row>
    <row r="11" spans="1:10" x14ac:dyDescent="0.2">
      <c r="A11" s="27"/>
      <c r="B11" s="20" t="s">
        <v>67</v>
      </c>
      <c r="C11" s="23">
        <f>('Stato Patrimoniale'!B22-'Stato Patrimoniale'!B16)/'Stato Patrimoniale'!F19</f>
        <v>1.5494056643436827</v>
      </c>
      <c r="D11" s="23">
        <f>('Stato Patrimoniale'!C22-'Stato Patrimoniale'!C16)/'Stato Patrimoniale'!G19</f>
        <v>1.3349076802300093</v>
      </c>
      <c r="H11" s="34" t="s">
        <v>75</v>
      </c>
      <c r="I11" s="34"/>
      <c r="J11" s="36">
        <f>'Conto Economico'!B4/('Stato Patrimoniale'!F26+'Indicatori Huawei'!J4)</f>
        <v>0.91138952457418632</v>
      </c>
    </row>
    <row r="12" spans="1:10" x14ac:dyDescent="0.2">
      <c r="A12" s="27"/>
      <c r="B12" s="20" t="s">
        <v>72</v>
      </c>
      <c r="C12" s="22">
        <f>J4/(J4+'Stato Patrimoniale'!F26)</f>
        <v>0.40655569247238882</v>
      </c>
      <c r="D12" s="22">
        <f>J3/(J3+'Stato Patrimoniale'!G26)</f>
        <v>0.44045304593457657</v>
      </c>
      <c r="H12" s="34" t="s">
        <v>76</v>
      </c>
      <c r="I12" s="34"/>
      <c r="J12" s="36">
        <f>'Conto Economico'!C4/('Stato Patrimoniale'!G26+'Indicatori Huawei'!J3)</f>
        <v>1.509534422142891</v>
      </c>
    </row>
    <row r="13" spans="1:10" x14ac:dyDescent="0.2">
      <c r="A13" s="27"/>
      <c r="B13" s="20" t="s">
        <v>62</v>
      </c>
      <c r="C13" s="24">
        <f>J11</f>
        <v>0.91138952457418632</v>
      </c>
      <c r="D13" s="24">
        <f>J12</f>
        <v>1.509534422142891</v>
      </c>
    </row>
  </sheetData>
  <mergeCells count="10">
    <mergeCell ref="H4:I4"/>
    <mergeCell ref="H3:I3"/>
    <mergeCell ref="H11:I11"/>
    <mergeCell ref="H12:I12"/>
    <mergeCell ref="A8:A13"/>
    <mergeCell ref="C1:D1"/>
    <mergeCell ref="B1:B2"/>
    <mergeCell ref="A1:A2"/>
    <mergeCell ref="A3:A4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2A2A-CFEA-43AA-8ECA-122F8A31FD78}">
  <dimension ref="A1:F13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0.5" style="1" customWidth="1"/>
    <col min="2" max="2" width="34.6640625" style="1" bestFit="1" customWidth="1"/>
    <col min="3" max="6" width="9.83203125" style="19" bestFit="1" customWidth="1"/>
    <col min="7" max="10" width="8.83203125" style="1"/>
    <col min="11" max="14" width="15.33203125" style="1" bestFit="1" customWidth="1"/>
    <col min="15" max="16384" width="8.83203125" style="1"/>
  </cols>
  <sheetData>
    <row r="1" spans="1:6" x14ac:dyDescent="0.2">
      <c r="A1" s="29" t="s">
        <v>68</v>
      </c>
      <c r="B1" s="29" t="s">
        <v>63</v>
      </c>
      <c r="C1" s="28" t="s">
        <v>64</v>
      </c>
      <c r="D1" s="28"/>
      <c r="E1" s="28" t="s">
        <v>65</v>
      </c>
      <c r="F1" s="28"/>
    </row>
    <row r="2" spans="1:6" x14ac:dyDescent="0.2">
      <c r="A2" s="29"/>
      <c r="B2" s="29"/>
      <c r="C2" s="20">
        <v>2021</v>
      </c>
      <c r="D2" s="20">
        <v>2020</v>
      </c>
      <c r="E2" s="20">
        <v>2021</v>
      </c>
      <c r="F2" s="20">
        <v>2020</v>
      </c>
    </row>
    <row r="3" spans="1:6" ht="30.5" customHeight="1" x14ac:dyDescent="0.2">
      <c r="A3" s="27" t="s">
        <v>69</v>
      </c>
      <c r="B3" s="20" t="s">
        <v>55</v>
      </c>
      <c r="C3" s="22">
        <f>[1]Indici!$B$9</f>
        <v>0.13088704212537697</v>
      </c>
      <c r="D3" s="22">
        <f>[1]Indici!$C$9</f>
        <v>9.5698574107594567E-2</v>
      </c>
      <c r="E3" s="21">
        <f>0.1738</f>
        <v>0.17380000000000001</v>
      </c>
      <c r="F3" s="21">
        <f>0.1228</f>
        <v>0.12280000000000001</v>
      </c>
    </row>
    <row r="4" spans="1:6" ht="35.5" customHeight="1" x14ac:dyDescent="0.2">
      <c r="A4" s="27"/>
      <c r="B4" s="20" t="s">
        <v>56</v>
      </c>
      <c r="C4" s="22">
        <f>[1]Indici!$B$10</f>
        <v>0.14982498305327813</v>
      </c>
      <c r="D4" s="22">
        <f>[1]Indici!$C$10</f>
        <v>0.1151432234898588</v>
      </c>
      <c r="E4" s="21">
        <f>0.2742</f>
        <v>0.2742</v>
      </c>
      <c r="F4" s="21">
        <f>0.1957</f>
        <v>0.19570000000000001</v>
      </c>
    </row>
    <row r="5" spans="1:6" ht="22.75" customHeight="1" x14ac:dyDescent="0.2">
      <c r="A5" s="27" t="s">
        <v>70</v>
      </c>
      <c r="B5" s="20" t="s">
        <v>57</v>
      </c>
      <c r="C5" s="22">
        <f>[1]Indici!$B$4</f>
        <v>0.40483374175663284</v>
      </c>
      <c r="D5" s="22">
        <f>[1]Indici!$C$4</f>
        <v>0.38984783601476564</v>
      </c>
      <c r="E5" s="22">
        <f>0.4828</f>
        <v>0.48280000000000001</v>
      </c>
      <c r="F5" s="22">
        <f>'Indicatori Huawei'!D5</f>
        <v>0.36699993717521834</v>
      </c>
    </row>
    <row r="6" spans="1:6" ht="19.25" customHeight="1" x14ac:dyDescent="0.2">
      <c r="A6" s="27"/>
      <c r="B6" s="20" t="s">
        <v>58</v>
      </c>
      <c r="C6" s="22">
        <f>[1]Indici!$B$5</f>
        <v>0.18466727278330866</v>
      </c>
      <c r="D6" s="22">
        <f>[1]Indici!$C$5</f>
        <v>0.15199668016180717</v>
      </c>
      <c r="E6" s="22">
        <f>'Indicatori Huawei'!C6</f>
        <v>0.19065745194383857</v>
      </c>
      <c r="F6" s="22">
        <f>'Indicatori Huawei'!D6</f>
        <v>8.1336776729700869E-2</v>
      </c>
    </row>
    <row r="7" spans="1:6" ht="19.25" customHeight="1" x14ac:dyDescent="0.2">
      <c r="A7" s="27"/>
      <c r="B7" s="20" t="s">
        <v>66</v>
      </c>
      <c r="C7" s="22">
        <f>[1]Indici!$B$6</f>
        <v>0.14272805862911678</v>
      </c>
      <c r="D7" s="22">
        <f>[1]Indici!$C$6</f>
        <v>0.11151626873578627</v>
      </c>
      <c r="E7" s="22">
        <f>'Indicatori Huawei'!C7</f>
        <v>0.17857529832429606</v>
      </c>
      <c r="F7" s="22">
        <f>'Indicatori Huawei'!D7</f>
        <v>7.2527844840739181E-2</v>
      </c>
    </row>
    <row r="8" spans="1:6" x14ac:dyDescent="0.2">
      <c r="A8" s="27" t="s">
        <v>71</v>
      </c>
      <c r="B8" s="20" t="s">
        <v>59</v>
      </c>
      <c r="C8" s="25">
        <f>'[1]Stato Patrimoniale'!$B$10/('[1]Conto Economico'!$B$4/365)</f>
        <v>53.147859648152824</v>
      </c>
      <c r="D8" s="25">
        <f>'[1]Stato Patrimoniale'!$C$10/('[1]Conto Economico'!$C$4/365)</f>
        <v>47.727671481152889</v>
      </c>
      <c r="E8" s="23">
        <f>'Indicatori Huawei'!C8</f>
        <v>43.695201214810766</v>
      </c>
      <c r="F8" s="23">
        <f>'Indicatori Huawei'!D8</f>
        <v>30.605165318925518</v>
      </c>
    </row>
    <row r="9" spans="1:6" x14ac:dyDescent="0.2">
      <c r="A9" s="27"/>
      <c r="B9" s="20" t="s">
        <v>60</v>
      </c>
      <c r="C9" s="25">
        <f>'[1]Conto Economico'!$B$5/'[1]Stato Patrimoniale'!$B$13</f>
        <v>4.0211124099349327</v>
      </c>
      <c r="D9" s="25">
        <f>'[1]Conto Economico'!$C$5/'[1]Stato Patrimoniale'!$C$13</f>
        <v>4.5091796378617381</v>
      </c>
      <c r="E9" s="23">
        <f>'Indicatori Huawei'!C9</f>
        <v>2.0418645307676093</v>
      </c>
      <c r="F9" s="23">
        <f>'Indicatori Huawei'!D9</f>
        <v>3.3652179617933164</v>
      </c>
    </row>
    <row r="10" spans="1:6" x14ac:dyDescent="0.2">
      <c r="A10" s="27"/>
      <c r="B10" s="20" t="s">
        <v>61</v>
      </c>
      <c r="C10" s="25">
        <f>'[1]Stato Patrimoniale'!$B$16/'[1]Stato Patrimoniale'!$F$17</f>
        <v>2.4758316441459498</v>
      </c>
      <c r="D10" s="25">
        <f>'[1]Stato Patrimoniale'!$C$16/'[1]Stato Patrimoniale'!$G$17</f>
        <v>2.6217483065847698</v>
      </c>
      <c r="E10" s="23">
        <f>'Indicatori Huawei'!C10</f>
        <v>1.9604234880432152</v>
      </c>
      <c r="F10" s="23">
        <f>'Indicatori Huawei'!D10</f>
        <v>1.7622676712580161</v>
      </c>
    </row>
    <row r="11" spans="1:6" x14ac:dyDescent="0.2">
      <c r="A11" s="27"/>
      <c r="B11" s="20" t="s">
        <v>67</v>
      </c>
      <c r="C11" s="25">
        <f>('[1]Stato Patrimoniale'!$B$16-'[1]Stato Patrimoniale'!$B$13)/'[1]Stato Patrimoniale'!$F$17</f>
        <v>2.0061794531721344</v>
      </c>
      <c r="D11" s="25">
        <f>('[1]Stato Patrimoniale'!$C$16-'[1]Stato Patrimoniale'!$C$13)/'[1]Stato Patrimoniale'!$G$17</f>
        <v>2.1979215789669535</v>
      </c>
      <c r="E11" s="23">
        <f>'Indicatori Huawei'!C11</f>
        <v>1.5494056643436827</v>
      </c>
      <c r="F11" s="23">
        <f>'Indicatori Huawei'!D11</f>
        <v>1.3349076802300093</v>
      </c>
    </row>
    <row r="12" spans="1:6" x14ac:dyDescent="0.2">
      <c r="A12" s="27"/>
      <c r="B12" s="20" t="s">
        <v>72</v>
      </c>
      <c r="C12" s="22">
        <f>[1]Indici!$H$9/([1]Indici!$H$9+'[1]Stato Patrimoniale'!$F$40)</f>
        <v>0.11527763281731111</v>
      </c>
      <c r="D12" s="22">
        <f>[1]Indici!$H$10/([1]Indici!$H$10+'[1]Stato Patrimoniale'!$G$40)</f>
        <v>0.11725138663429742</v>
      </c>
      <c r="E12" s="22">
        <f>'Indicatori Huawei'!C12</f>
        <v>0.40655569247238882</v>
      </c>
      <c r="F12" s="22">
        <f>'Indicatori Huawei'!D12</f>
        <v>0.44045304593457657</v>
      </c>
    </row>
    <row r="13" spans="1:6" x14ac:dyDescent="0.2">
      <c r="A13" s="27"/>
      <c r="B13" s="20" t="s">
        <v>62</v>
      </c>
      <c r="C13" s="26">
        <f>'[1]Conto Economico'!$B$4/([1]Indici!$H$9+'[1]Stato Patrimoniale'!$F$40)</f>
        <v>0.81132396008839636</v>
      </c>
      <c r="D13" s="26">
        <f>'[1]Conto Economico'!$C$4/([1]Indici!$H$10+'[1]Stato Patrimoniale'!$G$40)</f>
        <v>0.75753775258304157</v>
      </c>
      <c r="E13" s="24">
        <f>'Indicatori Huawei'!C13</f>
        <v>0.91138952457418632</v>
      </c>
      <c r="F13" s="24">
        <f>'Indicatori Huawei'!D13</f>
        <v>1.509534422142891</v>
      </c>
    </row>
  </sheetData>
  <mergeCells count="7">
    <mergeCell ref="A8:A13"/>
    <mergeCell ref="A1:A2"/>
    <mergeCell ref="B1:B2"/>
    <mergeCell ref="C1:D1"/>
    <mergeCell ref="E1:F1"/>
    <mergeCell ref="A3:A4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1D2E-EDE9-4A84-8101-4E1874D13613}">
  <dimension ref="A1:C18"/>
  <sheetViews>
    <sheetView zoomScale="138" workbookViewId="0">
      <selection activeCell="C18" sqref="C18"/>
    </sheetView>
  </sheetViews>
  <sheetFormatPr baseColWidth="10" defaultColWidth="8.83203125" defaultRowHeight="15" x14ac:dyDescent="0.2"/>
  <cols>
    <col min="1" max="1" width="38.33203125" style="1" bestFit="1" customWidth="1"/>
    <col min="2" max="2" width="18.6640625" style="1" bestFit="1" customWidth="1"/>
    <col min="3" max="3" width="18.83203125" style="1" bestFit="1" customWidth="1"/>
    <col min="4" max="16384" width="8.83203125" style="1"/>
  </cols>
  <sheetData>
    <row r="1" spans="1:3" ht="21" x14ac:dyDescent="0.25">
      <c r="A1" s="31" t="s">
        <v>23</v>
      </c>
      <c r="B1" s="31"/>
      <c r="C1" s="31"/>
    </row>
    <row r="2" spans="1:3" x14ac:dyDescent="0.2">
      <c r="A2" s="32" t="s">
        <v>24</v>
      </c>
      <c r="B2" s="32"/>
      <c r="C2" s="32"/>
    </row>
    <row r="3" spans="1:3" x14ac:dyDescent="0.2">
      <c r="A3" s="2"/>
      <c r="B3" s="3">
        <v>2021</v>
      </c>
      <c r="C3" s="3">
        <v>2020</v>
      </c>
    </row>
    <row r="4" spans="1:3" x14ac:dyDescent="0.2">
      <c r="A4" s="2" t="s">
        <v>0</v>
      </c>
      <c r="B4" s="9">
        <v>636807</v>
      </c>
      <c r="C4" s="9">
        <v>891368</v>
      </c>
    </row>
    <row r="5" spans="1:3" x14ac:dyDescent="0.2">
      <c r="A5" s="2" t="s">
        <v>1</v>
      </c>
      <c r="B5" s="9">
        <v>329365</v>
      </c>
      <c r="C5" s="9">
        <v>564236</v>
      </c>
    </row>
    <row r="6" spans="1:3" x14ac:dyDescent="0.2">
      <c r="A6" s="5" t="s">
        <v>2</v>
      </c>
      <c r="B6" s="10">
        <f>B4-B5</f>
        <v>307442</v>
      </c>
      <c r="C6" s="10">
        <f>C4-C5</f>
        <v>327132</v>
      </c>
    </row>
    <row r="7" spans="1:3" x14ac:dyDescent="0.2">
      <c r="A7" s="5"/>
      <c r="B7" s="10"/>
      <c r="C7" s="10"/>
    </row>
    <row r="8" spans="1:3" x14ac:dyDescent="0.2">
      <c r="A8" s="2" t="s">
        <v>25</v>
      </c>
      <c r="B8" s="9">
        <v>142666</v>
      </c>
      <c r="C8" s="9">
        <v>141893</v>
      </c>
    </row>
    <row r="9" spans="1:3" x14ac:dyDescent="0.2">
      <c r="A9" s="2" t="s">
        <v>3</v>
      </c>
      <c r="B9" s="9">
        <v>104161</v>
      </c>
      <c r="C9" s="9">
        <v>113430</v>
      </c>
    </row>
    <row r="10" spans="1:3" x14ac:dyDescent="0.2">
      <c r="A10" s="2" t="s">
        <v>26</v>
      </c>
      <c r="B10" s="9">
        <v>60797</v>
      </c>
      <c r="C10" s="9">
        <v>692</v>
      </c>
    </row>
    <row r="11" spans="1:3" x14ac:dyDescent="0.2">
      <c r="A11" s="5" t="s">
        <v>4</v>
      </c>
      <c r="B11" s="10">
        <f>B6-B8-B9+B10</f>
        <v>121412</v>
      </c>
      <c r="C11" s="10">
        <f>C6-C8-C9+C10</f>
        <v>72501</v>
      </c>
    </row>
    <row r="12" spans="1:3" x14ac:dyDescent="0.2">
      <c r="A12" s="2"/>
      <c r="B12" s="9"/>
      <c r="C12" s="9"/>
    </row>
    <row r="13" spans="1:3" x14ac:dyDescent="0.2">
      <c r="A13" s="2" t="s">
        <v>27</v>
      </c>
      <c r="B13" s="9">
        <v>493</v>
      </c>
      <c r="C13" s="9">
        <v>-367</v>
      </c>
    </row>
    <row r="14" spans="1:3" x14ac:dyDescent="0.2">
      <c r="A14" s="2" t="s">
        <v>5</v>
      </c>
      <c r="B14" s="9">
        <v>40</v>
      </c>
      <c r="C14" s="9">
        <v>170</v>
      </c>
    </row>
    <row r="15" spans="1:3" x14ac:dyDescent="0.2">
      <c r="A15" s="5" t="s">
        <v>6</v>
      </c>
      <c r="B15" s="10">
        <f>B11+B13+B14</f>
        <v>121945</v>
      </c>
      <c r="C15" s="10">
        <f>C11+C13+C14</f>
        <v>72304</v>
      </c>
    </row>
    <row r="16" spans="1:3" x14ac:dyDescent="0.2">
      <c r="A16" s="2"/>
      <c r="B16" s="9"/>
      <c r="C16" s="9"/>
    </row>
    <row r="17" spans="1:3" x14ac:dyDescent="0.2">
      <c r="A17" s="2" t="s">
        <v>7</v>
      </c>
      <c r="B17" s="9">
        <v>8227</v>
      </c>
      <c r="C17" s="9">
        <v>7655</v>
      </c>
    </row>
    <row r="18" spans="1:3" x14ac:dyDescent="0.2">
      <c r="A18" s="7" t="s">
        <v>8</v>
      </c>
      <c r="B18" s="11">
        <f>B15-B17</f>
        <v>113718</v>
      </c>
      <c r="C18" s="11">
        <f>C15-C17</f>
        <v>64649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0AA-5DD0-4F2A-AC00-BFF27E7EC566}">
  <dimension ref="A1:G28"/>
  <sheetViews>
    <sheetView topLeftCell="A9" workbookViewId="0">
      <selection activeCell="F26" sqref="F26"/>
    </sheetView>
  </sheetViews>
  <sheetFormatPr baseColWidth="10" defaultColWidth="8.83203125" defaultRowHeight="15" x14ac:dyDescent="0.2"/>
  <cols>
    <col min="1" max="1" width="58.5" style="1" bestFit="1" customWidth="1"/>
    <col min="2" max="3" width="19.6640625" style="1" bestFit="1" customWidth="1"/>
    <col min="4" max="4" width="8.83203125" style="1"/>
    <col min="5" max="5" width="65" style="1" bestFit="1" customWidth="1"/>
    <col min="6" max="7" width="19.6640625" style="13" bestFit="1" customWidth="1"/>
    <col min="8" max="16384" width="8.83203125" style="1"/>
  </cols>
  <sheetData>
    <row r="1" spans="1:7" ht="21" x14ac:dyDescent="0.25">
      <c r="A1" s="31" t="s">
        <v>54</v>
      </c>
      <c r="B1" s="31"/>
      <c r="C1" s="31"/>
      <c r="D1" s="31"/>
      <c r="E1" s="31"/>
      <c r="F1" s="31"/>
      <c r="G1" s="31"/>
    </row>
    <row r="2" spans="1:7" x14ac:dyDescent="0.2">
      <c r="A2" s="32" t="s">
        <v>24</v>
      </c>
      <c r="B2" s="32"/>
      <c r="C2" s="32"/>
      <c r="D2" s="32"/>
      <c r="E2" s="32"/>
      <c r="F2" s="32"/>
      <c r="G2" s="32"/>
    </row>
    <row r="3" spans="1:7" x14ac:dyDescent="0.2">
      <c r="A3" s="33" t="s">
        <v>9</v>
      </c>
      <c r="B3" s="33"/>
      <c r="C3" s="33"/>
      <c r="D3" s="2"/>
      <c r="E3" s="33" t="s">
        <v>14</v>
      </c>
      <c r="F3" s="33"/>
      <c r="G3" s="33"/>
    </row>
    <row r="4" spans="1:7" x14ac:dyDescent="0.2">
      <c r="A4" s="2"/>
      <c r="B4" s="3">
        <v>2021</v>
      </c>
      <c r="C4" s="3">
        <v>2020</v>
      </c>
      <c r="D4" s="2"/>
      <c r="E4" s="2"/>
      <c r="F4" s="14">
        <v>2021</v>
      </c>
      <c r="G4" s="14">
        <v>2020</v>
      </c>
    </row>
    <row r="5" spans="1:7" x14ac:dyDescent="0.2">
      <c r="A5" s="2" t="s">
        <v>28</v>
      </c>
      <c r="B5" s="9">
        <v>8104</v>
      </c>
      <c r="C5" s="9">
        <v>9169</v>
      </c>
      <c r="D5" s="2"/>
      <c r="E5" s="2" t="s">
        <v>42</v>
      </c>
      <c r="F5" s="9">
        <v>162276</v>
      </c>
      <c r="G5" s="9">
        <v>141270</v>
      </c>
    </row>
    <row r="6" spans="1:7" x14ac:dyDescent="0.2">
      <c r="A6" s="2" t="s">
        <v>29</v>
      </c>
      <c r="B6" s="9">
        <v>124134</v>
      </c>
      <c r="C6" s="9">
        <v>118378</v>
      </c>
      <c r="D6" s="2"/>
      <c r="E6" s="2" t="s">
        <v>43</v>
      </c>
      <c r="F6" s="9">
        <v>4282</v>
      </c>
      <c r="G6" s="9">
        <v>1921</v>
      </c>
    </row>
    <row r="7" spans="1:7" x14ac:dyDescent="0.2">
      <c r="A7" s="2" t="s">
        <v>30</v>
      </c>
      <c r="B7" s="9">
        <v>21666</v>
      </c>
      <c r="C7" s="9">
        <v>18423</v>
      </c>
      <c r="D7" s="2"/>
      <c r="E7" s="2" t="s">
        <v>44</v>
      </c>
      <c r="F7" s="9">
        <v>6552</v>
      </c>
      <c r="G7" s="9">
        <v>6608</v>
      </c>
    </row>
    <row r="8" spans="1:7" x14ac:dyDescent="0.2">
      <c r="A8" s="2" t="s">
        <v>31</v>
      </c>
      <c r="B8" s="9">
        <v>4342</v>
      </c>
      <c r="C8" s="9">
        <v>1839</v>
      </c>
      <c r="D8" s="2"/>
      <c r="E8" s="2" t="s">
        <v>45</v>
      </c>
      <c r="F8" s="9">
        <v>2754</v>
      </c>
      <c r="G8" s="9">
        <v>4315</v>
      </c>
    </row>
    <row r="9" spans="1:7" x14ac:dyDescent="0.2">
      <c r="A9" s="2" t="s">
        <v>32</v>
      </c>
      <c r="B9" s="9">
        <v>30194</v>
      </c>
      <c r="C9" s="9">
        <v>10244</v>
      </c>
      <c r="D9" s="2"/>
      <c r="E9" s="5" t="s">
        <v>17</v>
      </c>
      <c r="F9" s="10">
        <f>SUM(F5:F8)</f>
        <v>175864</v>
      </c>
      <c r="G9" s="10">
        <f>SUM(G5:G8)</f>
        <v>154114</v>
      </c>
    </row>
    <row r="10" spans="1:7" x14ac:dyDescent="0.2">
      <c r="A10" s="2" t="s">
        <v>33</v>
      </c>
      <c r="B10" s="9">
        <v>10340</v>
      </c>
      <c r="C10" s="9">
        <v>10748</v>
      </c>
      <c r="D10" s="2"/>
      <c r="E10" s="2"/>
      <c r="F10" s="9"/>
      <c r="G10" s="9"/>
    </row>
    <row r="11" spans="1:7" x14ac:dyDescent="0.2">
      <c r="A11" s="2" t="s">
        <v>41</v>
      </c>
      <c r="B11" s="9">
        <v>1207</v>
      </c>
      <c r="C11" s="9">
        <v>1648</v>
      </c>
      <c r="D11" s="2"/>
      <c r="E11" s="2" t="s">
        <v>46</v>
      </c>
      <c r="F11" s="9">
        <v>12824</v>
      </c>
      <c r="G11" s="9">
        <v>541</v>
      </c>
    </row>
    <row r="12" spans="1:7" x14ac:dyDescent="0.2">
      <c r="A12" s="2" t="s">
        <v>34</v>
      </c>
      <c r="B12" s="9">
        <v>3113</v>
      </c>
      <c r="C12" s="9">
        <v>3963</v>
      </c>
      <c r="D12" s="2"/>
      <c r="E12" s="2" t="s">
        <v>47</v>
      </c>
      <c r="F12" s="9">
        <v>99927</v>
      </c>
      <c r="G12" s="9">
        <v>105245</v>
      </c>
    </row>
    <row r="13" spans="1:7" x14ac:dyDescent="0.2">
      <c r="A13" s="2" t="s">
        <v>35</v>
      </c>
      <c r="B13" s="9">
        <v>10493</v>
      </c>
      <c r="C13" s="9">
        <v>11048</v>
      </c>
      <c r="D13" s="2"/>
      <c r="E13" s="2" t="s">
        <v>48</v>
      </c>
      <c r="F13" s="9">
        <v>2755</v>
      </c>
      <c r="G13" s="9">
        <v>3979</v>
      </c>
    </row>
    <row r="14" spans="1:7" x14ac:dyDescent="0.2">
      <c r="A14" s="5" t="s">
        <v>36</v>
      </c>
      <c r="B14" s="10">
        <f>SUM(B5:B13)</f>
        <v>213593</v>
      </c>
      <c r="C14" s="10">
        <f>SUM(C5:C13)</f>
        <v>185460</v>
      </c>
      <c r="D14" s="2"/>
      <c r="E14" s="2" t="s">
        <v>49</v>
      </c>
      <c r="F14" s="9">
        <v>81694</v>
      </c>
      <c r="G14" s="9">
        <v>78977</v>
      </c>
    </row>
    <row r="15" spans="1:7" x14ac:dyDescent="0.2">
      <c r="A15" s="2"/>
      <c r="B15" s="10"/>
      <c r="C15" s="10"/>
      <c r="D15" s="2"/>
      <c r="E15" s="2" t="s">
        <v>50</v>
      </c>
      <c r="F15" s="9">
        <v>78149</v>
      </c>
      <c r="G15" s="9">
        <v>71948</v>
      </c>
    </row>
    <row r="16" spans="1:7" x14ac:dyDescent="0.2">
      <c r="A16" s="12" t="s">
        <v>11</v>
      </c>
      <c r="B16" s="9">
        <v>161306</v>
      </c>
      <c r="C16" s="9">
        <v>167667</v>
      </c>
      <c r="D16" s="2"/>
      <c r="E16" s="12" t="s">
        <v>51</v>
      </c>
      <c r="F16" s="15">
        <v>2952</v>
      </c>
      <c r="G16" s="15">
        <v>3042</v>
      </c>
    </row>
    <row r="17" spans="1:7" x14ac:dyDescent="0.2">
      <c r="A17" s="2" t="s">
        <v>37</v>
      </c>
      <c r="B17" s="9">
        <v>51337</v>
      </c>
      <c r="C17" s="9">
        <v>51954</v>
      </c>
      <c r="D17" s="2"/>
      <c r="E17" s="2" t="s">
        <v>15</v>
      </c>
      <c r="F17" s="9">
        <v>96711</v>
      </c>
      <c r="G17" s="9">
        <v>104308</v>
      </c>
    </row>
    <row r="18" spans="1:7" ht="16" x14ac:dyDescent="0.2">
      <c r="A18" s="8" t="s">
        <v>38</v>
      </c>
      <c r="B18" s="9">
        <v>76234</v>
      </c>
      <c r="C18" s="9">
        <v>74741</v>
      </c>
      <c r="D18" s="2"/>
      <c r="E18" s="2" t="s">
        <v>52</v>
      </c>
      <c r="F18" s="9">
        <v>17443</v>
      </c>
      <c r="G18" s="9">
        <v>24292</v>
      </c>
    </row>
    <row r="19" spans="1:7" x14ac:dyDescent="0.2">
      <c r="A19" s="2" t="s">
        <v>39</v>
      </c>
      <c r="B19" s="9">
        <v>63923</v>
      </c>
      <c r="C19" s="9">
        <v>39442</v>
      </c>
      <c r="D19" s="2"/>
      <c r="E19" s="5" t="s">
        <v>16</v>
      </c>
      <c r="F19" s="10">
        <f>SUM(F11:F18)</f>
        <v>392455</v>
      </c>
      <c r="G19" s="10">
        <f>SUM(G11:G18)</f>
        <v>392332</v>
      </c>
    </row>
    <row r="20" spans="1:7" x14ac:dyDescent="0.2">
      <c r="A20" s="2" t="s">
        <v>40</v>
      </c>
      <c r="B20" s="9">
        <v>288183</v>
      </c>
      <c r="C20" s="9">
        <v>184692</v>
      </c>
      <c r="D20" s="2"/>
      <c r="E20" s="2"/>
      <c r="F20" s="9"/>
      <c r="G20" s="9"/>
    </row>
    <row r="21" spans="1:7" ht="18" x14ac:dyDescent="0.35">
      <c r="A21" s="2" t="s">
        <v>10</v>
      </c>
      <c r="B21" s="9">
        <v>128395</v>
      </c>
      <c r="C21" s="9">
        <v>172898</v>
      </c>
      <c r="D21" s="2"/>
      <c r="E21" s="7" t="s">
        <v>19</v>
      </c>
      <c r="F21" s="17">
        <f>F9+F19</f>
        <v>568319</v>
      </c>
      <c r="G21" s="17">
        <f>G9+G19</f>
        <v>546446</v>
      </c>
    </row>
    <row r="22" spans="1:7" x14ac:dyDescent="0.2">
      <c r="A22" s="5" t="s">
        <v>12</v>
      </c>
      <c r="B22" s="10">
        <f>SUM(B16:B21)</f>
        <v>769378</v>
      </c>
      <c r="C22" s="10">
        <f>SUM(C16:C21)</f>
        <v>691394</v>
      </c>
      <c r="D22" s="2"/>
      <c r="E22" s="2"/>
      <c r="F22" s="9"/>
      <c r="G22" s="9"/>
    </row>
    <row r="23" spans="1:7" x14ac:dyDescent="0.2">
      <c r="A23" s="2"/>
      <c r="B23" s="9"/>
      <c r="C23" s="9"/>
      <c r="D23" s="2"/>
      <c r="E23" s="33" t="s">
        <v>18</v>
      </c>
      <c r="F23" s="33"/>
      <c r="G23" s="33"/>
    </row>
    <row r="24" spans="1:7" x14ac:dyDescent="0.2">
      <c r="A24" s="5"/>
      <c r="B24" s="6"/>
      <c r="C24" s="6"/>
      <c r="D24" s="2"/>
      <c r="E24" s="2" t="s">
        <v>53</v>
      </c>
      <c r="F24" s="9">
        <v>414557</v>
      </c>
      <c r="G24" s="9">
        <v>330325</v>
      </c>
    </row>
    <row r="25" spans="1:7" x14ac:dyDescent="0.2">
      <c r="A25" s="5"/>
      <c r="B25" s="6"/>
      <c r="C25" s="6"/>
      <c r="D25" s="2"/>
      <c r="E25" s="2" t="s">
        <v>20</v>
      </c>
      <c r="F25" s="9">
        <v>95</v>
      </c>
      <c r="G25" s="9">
        <v>83</v>
      </c>
    </row>
    <row r="26" spans="1:7" x14ac:dyDescent="0.2">
      <c r="A26" s="2"/>
      <c r="B26" s="4"/>
      <c r="C26" s="4"/>
      <c r="D26" s="2"/>
      <c r="E26" s="7" t="s">
        <v>21</v>
      </c>
      <c r="F26" s="11">
        <f>F24+F25</f>
        <v>414652</v>
      </c>
      <c r="G26" s="11">
        <f>G24+G25</f>
        <v>330408</v>
      </c>
    </row>
    <row r="27" spans="1:7" x14ac:dyDescent="0.2">
      <c r="A27" s="2"/>
      <c r="B27" s="2"/>
      <c r="C27" s="2"/>
      <c r="D27" s="2"/>
      <c r="E27" s="2"/>
      <c r="F27" s="9"/>
      <c r="G27" s="9"/>
    </row>
    <row r="28" spans="1:7" ht="18" x14ac:dyDescent="0.35">
      <c r="A28" s="7" t="s">
        <v>13</v>
      </c>
      <c r="B28" s="10">
        <f>B14+B22</f>
        <v>982971</v>
      </c>
      <c r="C28" s="10">
        <f>C14+C22</f>
        <v>876854</v>
      </c>
      <c r="D28" s="2"/>
      <c r="E28" s="16" t="s">
        <v>22</v>
      </c>
      <c r="F28" s="18">
        <f>F21+F26</f>
        <v>982971</v>
      </c>
      <c r="G28" s="18">
        <f>G21+G26</f>
        <v>876854</v>
      </c>
    </row>
  </sheetData>
  <mergeCells count="5">
    <mergeCell ref="A3:C3"/>
    <mergeCell ref="E3:G3"/>
    <mergeCell ref="E23:G23"/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Indicatori Huawei</vt:lpstr>
      <vt:lpstr>Indicatori Samsung Huawei</vt:lpstr>
      <vt:lpstr>Conto Economico</vt:lpstr>
      <vt:lpstr>Stato Patrimoniale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Herica Righi</dc:creator>
  <cp:lastModifiedBy>Lorenzo Pellegrino</cp:lastModifiedBy>
  <dcterms:created xsi:type="dcterms:W3CDTF">2022-04-06T17:09:34Z</dcterms:created>
  <dcterms:modified xsi:type="dcterms:W3CDTF">2022-05-12T13:56:29Z</dcterms:modified>
</cp:coreProperties>
</file>