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tazioni/"/>
    </mc:Choice>
  </mc:AlternateContent>
  <xr:revisionPtr revIDLastSave="0" documentId="13_ncr:1_{4AC9361D-6B82-0142-ABF7-76AA9F0D4C26}" xr6:coauthVersionLast="47" xr6:coauthVersionMax="47" xr10:uidLastSave="{00000000-0000-0000-0000-000000000000}"/>
  <bookViews>
    <workbookView xWindow="0" yWindow="0" windowWidth="28800" windowHeight="18000" xr2:uid="{ABF944C0-88D8-BC4D-AF24-9F6A3A8DAF6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B36" i="1"/>
  <c r="N31" i="1"/>
  <c r="L31" i="1"/>
  <c r="N30" i="1"/>
  <c r="L30" i="1"/>
  <c r="N29" i="1"/>
  <c r="L29" i="1"/>
  <c r="E34" i="1"/>
  <c r="B34" i="1"/>
  <c r="E32" i="1"/>
  <c r="E29" i="1"/>
  <c r="E30" i="1"/>
  <c r="E31" i="1"/>
  <c r="E28" i="1"/>
  <c r="B32" i="1"/>
  <c r="B29" i="1"/>
  <c r="B30" i="1"/>
  <c r="B31" i="1"/>
  <c r="B28" i="1"/>
  <c r="S5" i="1"/>
  <c r="S6" i="1"/>
  <c r="S7" i="1"/>
  <c r="Q5" i="1"/>
  <c r="Q6" i="1"/>
  <c r="Q7" i="1"/>
  <c r="Q4" i="1"/>
  <c r="S4" i="1" s="1"/>
  <c r="K8" i="1"/>
  <c r="F7" i="1"/>
  <c r="J23" i="1"/>
  <c r="D23" i="1" s="1"/>
  <c r="E20" i="1"/>
  <c r="C20" i="1"/>
  <c r="E19" i="1"/>
  <c r="E18" i="1"/>
  <c r="C18" i="1"/>
  <c r="C19" i="1"/>
  <c r="G5" i="1"/>
  <c r="G4" i="1"/>
  <c r="E5" i="1"/>
  <c r="E4" i="1"/>
  <c r="D9" i="1"/>
  <c r="D7" i="1"/>
  <c r="F8" i="1"/>
  <c r="D8" i="1"/>
  <c r="F6" i="1"/>
  <c r="G6" i="1"/>
  <c r="E6" i="1"/>
  <c r="F5" i="1"/>
  <c r="D6" i="1"/>
  <c r="D5" i="1"/>
  <c r="F4" i="1"/>
  <c r="D4" i="1"/>
  <c r="C14" i="1" l="1"/>
  <c r="B23" i="1"/>
  <c r="C13" i="1" s="1"/>
</calcChain>
</file>

<file path=xl/sharedStrings.xml><?xml version="1.0" encoding="utf-8"?>
<sst xmlns="http://schemas.openxmlformats.org/spreadsheetml/2006/main" count="59" uniqueCount="37">
  <si>
    <t>Costi</t>
  </si>
  <si>
    <t>Sedia da Regista</t>
  </si>
  <si>
    <t>Sedia da Scrivania</t>
  </si>
  <si>
    <t>Prezzo</t>
  </si>
  <si>
    <t>Quantità</t>
  </si>
  <si>
    <t>Legno</t>
  </si>
  <si>
    <t>Tessuto</t>
  </si>
  <si>
    <t>Manodopera</t>
  </si>
  <si>
    <t>Volume di produzione</t>
  </si>
  <si>
    <t>Tempi di produzione</t>
  </si>
  <si>
    <t>Costi indiretti</t>
  </si>
  <si>
    <t>1) costo unitario pieno - metodo tradizionale</t>
  </si>
  <si>
    <t>Indiretti</t>
  </si>
  <si>
    <t>costo x unità</t>
  </si>
  <si>
    <t>Coeff. di allocazione</t>
  </si>
  <si>
    <r>
      <t>2</t>
    </r>
    <r>
      <rPr>
        <sz val="12"/>
        <color theme="0"/>
        <rFont val="Calibri (Corpo)"/>
      </rPr>
      <t>2) costo unitario pieno - ABC</t>
    </r>
    <r>
      <rPr>
        <sz val="12"/>
        <color theme="1"/>
        <rFont val="Calibri"/>
        <family val="2"/>
        <scheme val="minor"/>
      </rPr>
      <t>1</t>
    </r>
  </si>
  <si>
    <t>Attività</t>
  </si>
  <si>
    <t xml:space="preserve">Costo (€) </t>
  </si>
  <si>
    <t>Activity Driver</t>
  </si>
  <si>
    <t>Consumo</t>
  </si>
  <si>
    <t>Activity Driver - sedia Regista</t>
  </si>
  <si>
    <t>Activity Driver - sedia Scrivania</t>
  </si>
  <si>
    <t>Progettazione</t>
  </si>
  <si>
    <t>Acquisti</t>
  </si>
  <si>
    <t>Riparazione</t>
  </si>
  <si>
    <t>Vendite</t>
  </si>
  <si>
    <t>Ore di progettazione</t>
  </si>
  <si>
    <t>Ordini di acquisto</t>
  </si>
  <si>
    <t>Numero di riparazioni</t>
  </si>
  <si>
    <t>Ordini evasi</t>
  </si>
  <si>
    <t>TOT</t>
  </si>
  <si>
    <t>Total Driver</t>
  </si>
  <si>
    <t>Driver Rate</t>
  </si>
  <si>
    <t>costo x attività - sedia Regista</t>
  </si>
  <si>
    <t>costo x attività - sedia Scrivania</t>
  </si>
  <si>
    <t>costi indiretti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</si>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</sst>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02124"/>
      <name val="Arial"/>
      <family val="2"/>
    </font>
    <font>
      <sz val="12"/>
      <color rgb="FF000000"/>
      <name val="Calibri"/>
      <family val="2"/>
      <scheme val="minor"/>
    </font>
    <font>
      <sz val="12"/>
      <color theme="0"/>
      <name val="Calibri (Corpo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4287-ED1F-5A42-9127-AFEABE8F1AC1}">
  <dimension ref="A1:V36"/>
  <sheetViews>
    <sheetView tabSelected="1" zoomScale="85" zoomScaleNormal="64" workbookViewId="0">
      <selection activeCell="L35" sqref="L35"/>
    </sheetView>
  </sheetViews>
  <sheetFormatPr baseColWidth="10" defaultRowHeight="16" x14ac:dyDescent="0.2"/>
  <cols>
    <col min="1" max="1" width="12.1640625" customWidth="1"/>
    <col min="9" max="9" width="7.33203125" customWidth="1"/>
    <col min="10" max="10" width="14.6640625" customWidth="1"/>
    <col min="12" max="12" width="24" customWidth="1"/>
    <col min="13" max="13" width="13.33203125" customWidth="1"/>
    <col min="14" max="14" width="15.1640625" customWidth="1"/>
    <col min="15" max="15" width="14.1640625" customWidth="1"/>
    <col min="16" max="16" width="16.1640625" customWidth="1"/>
  </cols>
  <sheetData>
    <row r="1" spans="1:22" x14ac:dyDescent="0.2">
      <c r="V1" s="13"/>
    </row>
    <row r="2" spans="1:22" x14ac:dyDescent="0.2">
      <c r="B2" s="2"/>
      <c r="C2" s="2"/>
      <c r="D2" s="3" t="s">
        <v>1</v>
      </c>
      <c r="E2" s="3"/>
      <c r="F2" s="3" t="s">
        <v>2</v>
      </c>
      <c r="G2" s="3"/>
      <c r="J2" s="3" t="s">
        <v>16</v>
      </c>
      <c r="K2" s="3" t="s">
        <v>17</v>
      </c>
      <c r="L2" s="3" t="s">
        <v>18</v>
      </c>
      <c r="M2" s="3" t="s">
        <v>19</v>
      </c>
      <c r="N2" s="3"/>
      <c r="O2" s="3"/>
      <c r="P2" s="3"/>
      <c r="Q2" s="2" t="s">
        <v>31</v>
      </c>
      <c r="R2" s="2"/>
      <c r="S2" s="2" t="s">
        <v>32</v>
      </c>
      <c r="T2" s="2"/>
      <c r="V2" s="13"/>
    </row>
    <row r="3" spans="1:22" x14ac:dyDescent="0.2">
      <c r="B3" s="2"/>
      <c r="C3" s="2"/>
      <c r="D3" s="4" t="s">
        <v>3</v>
      </c>
      <c r="E3" s="4" t="s">
        <v>4</v>
      </c>
      <c r="F3" s="4" t="s">
        <v>3</v>
      </c>
      <c r="G3" s="4" t="s">
        <v>4</v>
      </c>
      <c r="J3" s="3"/>
      <c r="K3" s="3"/>
      <c r="L3" s="3"/>
      <c r="M3" s="3" t="s">
        <v>20</v>
      </c>
      <c r="N3" s="3"/>
      <c r="O3" s="3" t="s">
        <v>21</v>
      </c>
      <c r="P3" s="3"/>
      <c r="Q3" s="2"/>
      <c r="R3" s="2"/>
      <c r="S3" s="2"/>
      <c r="T3" s="2"/>
      <c r="V3" s="13"/>
    </row>
    <row r="4" spans="1:22" x14ac:dyDescent="0.2">
      <c r="B4" s="3" t="s">
        <v>5</v>
      </c>
      <c r="C4" s="3"/>
      <c r="D4" s="4" t="str">
        <f>2 &amp; "€/m"</f>
        <v>2€/m</v>
      </c>
      <c r="E4" s="4" t="str">
        <f>2 &amp; "m/unità"</f>
        <v>2m/unità</v>
      </c>
      <c r="F4" s="4" t="str">
        <f>4 &amp; "€/m"</f>
        <v>4€/m</v>
      </c>
      <c r="G4" s="4" t="str">
        <f>1 &amp; "m/unità"</f>
        <v>1m/unità</v>
      </c>
      <c r="J4" s="4" t="s">
        <v>22</v>
      </c>
      <c r="K4" s="4">
        <v>80000</v>
      </c>
      <c r="L4" s="4" t="s">
        <v>26</v>
      </c>
      <c r="M4" s="3">
        <v>400</v>
      </c>
      <c r="N4" s="3"/>
      <c r="O4" s="3">
        <v>600</v>
      </c>
      <c r="P4" s="3"/>
      <c r="Q4" s="3">
        <f>SUM(M4:P4)</f>
        <v>1000</v>
      </c>
      <c r="R4" s="3"/>
      <c r="S4" s="3">
        <f>K4/Q4</f>
        <v>80</v>
      </c>
      <c r="T4" s="3"/>
      <c r="V4" s="13"/>
    </row>
    <row r="5" spans="1:22" x14ac:dyDescent="0.2">
      <c r="B5" s="3" t="s">
        <v>6</v>
      </c>
      <c r="C5" s="3"/>
      <c r="D5" s="4" t="str">
        <f>1.6 &amp; "€/m"</f>
        <v>1,6€/m</v>
      </c>
      <c r="E5" s="4" t="str">
        <f>1 &amp; "m/unità"</f>
        <v>1m/unità</v>
      </c>
      <c r="F5" s="4" t="str">
        <f>2 &amp; "€/m"</f>
        <v>2€/m</v>
      </c>
      <c r="G5" s="4" t="str">
        <f>1.5 &amp; "m/unità"</f>
        <v>1,5m/unità</v>
      </c>
      <c r="J5" s="4" t="s">
        <v>23</v>
      </c>
      <c r="K5" s="4">
        <v>96000</v>
      </c>
      <c r="L5" s="4" t="s">
        <v>27</v>
      </c>
      <c r="M5" s="3">
        <v>2000</v>
      </c>
      <c r="N5" s="3"/>
      <c r="O5" s="3">
        <v>6000</v>
      </c>
      <c r="P5" s="3"/>
      <c r="Q5" s="3">
        <f t="shared" ref="Q5:Q7" si="0">SUM(M5:P5)</f>
        <v>8000</v>
      </c>
      <c r="R5" s="3"/>
      <c r="S5" s="3">
        <f t="shared" ref="S5:S7" si="1">K5/Q5</f>
        <v>12</v>
      </c>
      <c r="T5" s="3"/>
      <c r="V5" s="13"/>
    </row>
    <row r="6" spans="1:22" x14ac:dyDescent="0.2">
      <c r="B6" s="3" t="s">
        <v>7</v>
      </c>
      <c r="C6" s="3"/>
      <c r="D6" s="4" t="str">
        <f>40 &amp; "€/h"</f>
        <v>40€/h</v>
      </c>
      <c r="E6" s="4" t="str">
        <f>30 &amp; "min/unità"</f>
        <v>30min/unità</v>
      </c>
      <c r="F6" s="4" t="str">
        <f>20 &amp; "€/h"</f>
        <v>20€/h</v>
      </c>
      <c r="G6" s="4" t="str">
        <f>30 &amp; "min/unità"</f>
        <v>30min/unità</v>
      </c>
      <c r="J6" s="4" t="s">
        <v>24</v>
      </c>
      <c r="K6" s="4">
        <v>28000</v>
      </c>
      <c r="L6" s="4" t="s">
        <v>28</v>
      </c>
      <c r="M6" s="3">
        <v>120</v>
      </c>
      <c r="N6" s="3"/>
      <c r="O6" s="3">
        <v>160</v>
      </c>
      <c r="P6" s="3"/>
      <c r="Q6" s="3">
        <f t="shared" si="0"/>
        <v>280</v>
      </c>
      <c r="R6" s="3"/>
      <c r="S6" s="3">
        <f t="shared" si="1"/>
        <v>100</v>
      </c>
      <c r="T6" s="3"/>
      <c r="V6" s="13"/>
    </row>
    <row r="7" spans="1:22" x14ac:dyDescent="0.2">
      <c r="B7" s="3" t="s">
        <v>8</v>
      </c>
      <c r="C7" s="3"/>
      <c r="D7" s="3" t="str">
        <f>8000 &amp; "unità/anno"</f>
        <v>8000unità/anno</v>
      </c>
      <c r="E7" s="3"/>
      <c r="F7" s="3" t="str">
        <f>5000 &amp; "unità/anno"</f>
        <v>5000unità/anno</v>
      </c>
      <c r="G7" s="3"/>
      <c r="J7" s="4" t="s">
        <v>25</v>
      </c>
      <c r="K7" s="4">
        <v>120000</v>
      </c>
      <c r="L7" s="4" t="s">
        <v>29</v>
      </c>
      <c r="M7" s="3">
        <v>700</v>
      </c>
      <c r="N7" s="3"/>
      <c r="O7" s="3">
        <v>300</v>
      </c>
      <c r="P7" s="3"/>
      <c r="Q7" s="3">
        <f t="shared" si="0"/>
        <v>1000</v>
      </c>
      <c r="R7" s="3"/>
      <c r="S7" s="3">
        <f t="shared" si="1"/>
        <v>120</v>
      </c>
      <c r="T7" s="3"/>
      <c r="V7" s="13"/>
    </row>
    <row r="8" spans="1:22" x14ac:dyDescent="0.2">
      <c r="B8" s="3" t="s">
        <v>9</v>
      </c>
      <c r="C8" s="3"/>
      <c r="D8" s="6" t="str">
        <f>24000 &amp; "h/anno"</f>
        <v>24000h/anno</v>
      </c>
      <c r="E8" s="6"/>
      <c r="F8" s="6" t="str">
        <f>6000 &amp; "h/anno"</f>
        <v>6000h/anno</v>
      </c>
      <c r="G8" s="6"/>
      <c r="J8" s="15" t="s">
        <v>30</v>
      </c>
      <c r="K8" s="4">
        <f>SUM(K4:K7)</f>
        <v>324000</v>
      </c>
      <c r="V8" s="13"/>
    </row>
    <row r="9" spans="1:22" ht="20" x14ac:dyDescent="0.2">
      <c r="B9" s="3" t="s">
        <v>10</v>
      </c>
      <c r="C9" s="3"/>
      <c r="D9" s="3" t="str">
        <f>324000 &amp; " €/anno"</f>
        <v>324000 €/anno</v>
      </c>
      <c r="E9" s="3"/>
      <c r="F9" s="3"/>
      <c r="G9" s="3"/>
      <c r="I9" s="5"/>
      <c r="V9" s="13"/>
    </row>
    <row r="10" spans="1:22" x14ac:dyDescent="0.2">
      <c r="V10" s="13"/>
    </row>
    <row r="11" spans="1:22" x14ac:dyDescent="0.2">
      <c r="A11" s="7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7" thickBot="1" x14ac:dyDescent="0.25">
      <c r="L12" s="13"/>
    </row>
    <row r="13" spans="1:22" x14ac:dyDescent="0.2">
      <c r="A13" s="17" t="s">
        <v>1</v>
      </c>
      <c r="B13" s="18"/>
      <c r="C13" s="19">
        <f>C18+C19+C20+B23</f>
        <v>58.000000000000007</v>
      </c>
      <c r="L13" s="13"/>
    </row>
    <row r="14" spans="1:22" ht="17" thickBot="1" x14ac:dyDescent="0.25">
      <c r="A14" s="20" t="s">
        <v>2</v>
      </c>
      <c r="B14" s="21"/>
      <c r="C14" s="22">
        <f>E18+E19+E20+D23</f>
        <v>29.96</v>
      </c>
      <c r="L14" s="13"/>
    </row>
    <row r="15" spans="1:22" x14ac:dyDescent="0.2">
      <c r="L15" s="13"/>
    </row>
    <row r="16" spans="1:22" x14ac:dyDescent="0.2">
      <c r="A16" s="2"/>
      <c r="B16" s="2"/>
      <c r="C16" s="3" t="s">
        <v>1</v>
      </c>
      <c r="D16" s="3"/>
      <c r="E16" s="3" t="s">
        <v>2</v>
      </c>
      <c r="F16" s="3"/>
      <c r="L16" s="13"/>
    </row>
    <row r="17" spans="1:15" x14ac:dyDescent="0.2">
      <c r="A17" s="2"/>
      <c r="B17" s="2"/>
      <c r="C17" s="8" t="s">
        <v>13</v>
      </c>
      <c r="D17" s="10"/>
      <c r="E17" s="10"/>
      <c r="F17" s="9"/>
      <c r="L17" s="13"/>
    </row>
    <row r="18" spans="1:15" x14ac:dyDescent="0.2">
      <c r="A18" s="3" t="s">
        <v>5</v>
      </c>
      <c r="B18" s="3"/>
      <c r="C18" s="8">
        <f>2*2</f>
        <v>4</v>
      </c>
      <c r="D18" s="9"/>
      <c r="E18" s="8">
        <f>4*1</f>
        <v>4</v>
      </c>
      <c r="F18" s="9"/>
      <c r="L18" s="13"/>
    </row>
    <row r="19" spans="1:15" x14ac:dyDescent="0.2">
      <c r="A19" s="3" t="s">
        <v>6</v>
      </c>
      <c r="B19" s="3"/>
      <c r="C19" s="8">
        <f>1.6*1</f>
        <v>1.6</v>
      </c>
      <c r="D19" s="9"/>
      <c r="E19" s="8">
        <f>2*1.5</f>
        <v>3</v>
      </c>
      <c r="F19" s="9"/>
      <c r="L19" s="13"/>
    </row>
    <row r="20" spans="1:15" x14ac:dyDescent="0.2">
      <c r="A20" s="3" t="s">
        <v>7</v>
      </c>
      <c r="B20" s="3"/>
      <c r="C20" s="8">
        <f>40*30/60</f>
        <v>20</v>
      </c>
      <c r="D20" s="9"/>
      <c r="E20" s="8">
        <f>20*30/60</f>
        <v>10</v>
      </c>
      <c r="F20" s="9"/>
      <c r="L20" s="13"/>
    </row>
    <row r="21" spans="1:15" x14ac:dyDescent="0.2">
      <c r="L21" s="13"/>
    </row>
    <row r="22" spans="1:15" x14ac:dyDescent="0.2">
      <c r="A22" s="11" t="s">
        <v>0</v>
      </c>
      <c r="B22" s="12" t="s">
        <v>1</v>
      </c>
      <c r="C22" s="12"/>
      <c r="D22" s="12" t="s">
        <v>2</v>
      </c>
      <c r="E22" s="12"/>
      <c r="L22" s="13"/>
    </row>
    <row r="23" spans="1:15" x14ac:dyDescent="0.2">
      <c r="A23" s="4" t="s">
        <v>12</v>
      </c>
      <c r="B23" s="3">
        <f>J23*24000/8000</f>
        <v>32.400000000000006</v>
      </c>
      <c r="C23" s="3"/>
      <c r="D23" s="3">
        <f>J23*6000/5000</f>
        <v>12.96</v>
      </c>
      <c r="E23" s="3"/>
      <c r="F23" s="1"/>
      <c r="H23" s="3" t="s">
        <v>14</v>
      </c>
      <c r="I23" s="3"/>
      <c r="J23" s="4">
        <f>324000/(24000+6000)</f>
        <v>10.8</v>
      </c>
      <c r="L23" s="13"/>
    </row>
    <row r="24" spans="1:15" x14ac:dyDescent="0.2">
      <c r="L24" s="13"/>
    </row>
    <row r="25" spans="1:15" x14ac:dyDescent="0.2">
      <c r="A25" s="14" t="s">
        <v>15</v>
      </c>
      <c r="B25" s="14"/>
      <c r="C25" s="14"/>
      <c r="D25" s="14"/>
      <c r="E25" s="14"/>
      <c r="F25" s="14"/>
      <c r="G25" s="14"/>
      <c r="H25" s="14"/>
      <c r="I25" s="14"/>
      <c r="J25" s="14"/>
      <c r="K25" s="13"/>
      <c r="L25" s="13"/>
    </row>
    <row r="27" spans="1:15" x14ac:dyDescent="0.2">
      <c r="B27" s="3" t="s">
        <v>33</v>
      </c>
      <c r="C27" s="3"/>
      <c r="D27" s="3"/>
      <c r="E27" s="3" t="s">
        <v>34</v>
      </c>
      <c r="F27" s="3"/>
      <c r="G27" s="3"/>
      <c r="J27" s="2"/>
      <c r="K27" s="2"/>
      <c r="L27" s="3" t="s">
        <v>1</v>
      </c>
      <c r="M27" s="3"/>
      <c r="N27" s="3" t="s">
        <v>2</v>
      </c>
      <c r="O27" s="3"/>
    </row>
    <row r="28" spans="1:15" x14ac:dyDescent="0.2">
      <c r="A28" s="16" t="s">
        <v>22</v>
      </c>
      <c r="B28" s="3">
        <f>S4*M4</f>
        <v>32000</v>
      </c>
      <c r="C28" s="3"/>
      <c r="D28" s="3"/>
      <c r="E28" s="3">
        <f>S4*O4</f>
        <v>48000</v>
      </c>
      <c r="F28" s="3"/>
      <c r="G28" s="3"/>
      <c r="J28" s="2"/>
      <c r="K28" s="2"/>
      <c r="L28" s="8" t="s">
        <v>13</v>
      </c>
      <c r="M28" s="10"/>
      <c r="N28" s="10"/>
      <c r="O28" s="9"/>
    </row>
    <row r="29" spans="1:15" x14ac:dyDescent="0.2">
      <c r="A29" s="16" t="s">
        <v>23</v>
      </c>
      <c r="B29" s="3">
        <f t="shared" ref="B29:B31" si="2">S5*M5</f>
        <v>24000</v>
      </c>
      <c r="C29" s="3"/>
      <c r="D29" s="3"/>
      <c r="E29" s="3">
        <f t="shared" ref="E29:E31" si="3">S5*O5</f>
        <v>72000</v>
      </c>
      <c r="F29" s="3"/>
      <c r="G29" s="3"/>
      <c r="J29" s="3" t="s">
        <v>5</v>
      </c>
      <c r="K29" s="3"/>
      <c r="L29" s="8">
        <f>2*2</f>
        <v>4</v>
      </c>
      <c r="M29" s="9"/>
      <c r="N29" s="8">
        <f>4*1</f>
        <v>4</v>
      </c>
      <c r="O29" s="9"/>
    </row>
    <row r="30" spans="1:15" x14ac:dyDescent="0.2">
      <c r="A30" s="16" t="s">
        <v>24</v>
      </c>
      <c r="B30" s="3">
        <f t="shared" si="2"/>
        <v>12000</v>
      </c>
      <c r="C30" s="3"/>
      <c r="D30" s="3"/>
      <c r="E30" s="3">
        <f t="shared" si="3"/>
        <v>16000</v>
      </c>
      <c r="F30" s="3"/>
      <c r="G30" s="3"/>
      <c r="J30" s="3" t="s">
        <v>6</v>
      </c>
      <c r="K30" s="3"/>
      <c r="L30" s="8">
        <f>1.6*1</f>
        <v>1.6</v>
      </c>
      <c r="M30" s="9"/>
      <c r="N30" s="8">
        <f>2*1.5</f>
        <v>3</v>
      </c>
      <c r="O30" s="9"/>
    </row>
    <row r="31" spans="1:15" x14ac:dyDescent="0.2">
      <c r="A31" s="16" t="s">
        <v>25</v>
      </c>
      <c r="B31" s="3">
        <f t="shared" si="2"/>
        <v>84000</v>
      </c>
      <c r="C31" s="3"/>
      <c r="D31" s="3"/>
      <c r="E31" s="3">
        <f t="shared" si="3"/>
        <v>36000</v>
      </c>
      <c r="F31" s="3"/>
      <c r="G31" s="3"/>
      <c r="J31" s="3" t="s">
        <v>7</v>
      </c>
      <c r="K31" s="3"/>
      <c r="L31" s="8">
        <f>40*30/60</f>
        <v>20</v>
      </c>
      <c r="M31" s="9"/>
      <c r="N31" s="8">
        <f>20*30/60</f>
        <v>10</v>
      </c>
      <c r="O31" s="9"/>
    </row>
    <row r="32" spans="1:15" x14ac:dyDescent="0.2">
      <c r="A32" s="15" t="s">
        <v>30</v>
      </c>
      <c r="B32" s="3">
        <f>SUM(B28:D31)</f>
        <v>152000</v>
      </c>
      <c r="C32" s="3"/>
      <c r="D32" s="3"/>
      <c r="E32" s="3">
        <f>SUM(E28:G31)</f>
        <v>172000</v>
      </c>
      <c r="F32" s="3"/>
      <c r="G32" s="3"/>
    </row>
    <row r="34" spans="1:7" x14ac:dyDescent="0.2">
      <c r="A34" s="4" t="s">
        <v>35</v>
      </c>
      <c r="B34" s="3">
        <f>B32/8000</f>
        <v>19</v>
      </c>
      <c r="C34" s="3"/>
      <c r="D34" s="3"/>
      <c r="E34" s="3">
        <f>E32/5000</f>
        <v>34.4</v>
      </c>
      <c r="F34" s="3"/>
      <c r="G34" s="3"/>
    </row>
    <row r="35" spans="1:7" ht="17" thickBot="1" x14ac:dyDescent="0.25"/>
    <row r="36" spans="1:7" ht="17" thickBot="1" x14ac:dyDescent="0.25">
      <c r="A36" s="23" t="s">
        <v>36</v>
      </c>
      <c r="B36" s="24">
        <f>L29+L30+L31+B34</f>
        <v>44.6</v>
      </c>
      <c r="C36" s="24"/>
      <c r="D36" s="24"/>
      <c r="E36" s="24">
        <f>N29+N30+N31+E34</f>
        <v>51.4</v>
      </c>
      <c r="F36" s="24"/>
      <c r="G36" s="25"/>
    </row>
  </sheetData>
  <mergeCells count="89">
    <mergeCell ref="N30:O30"/>
    <mergeCell ref="J31:K31"/>
    <mergeCell ref="L31:M31"/>
    <mergeCell ref="N31:O31"/>
    <mergeCell ref="B36:D36"/>
    <mergeCell ref="E36:G36"/>
    <mergeCell ref="B34:D34"/>
    <mergeCell ref="E34:G34"/>
    <mergeCell ref="J27:K28"/>
    <mergeCell ref="L27:M27"/>
    <mergeCell ref="N27:O27"/>
    <mergeCell ref="L28:O28"/>
    <mergeCell ref="J29:K29"/>
    <mergeCell ref="L29:M29"/>
    <mergeCell ref="N29:O29"/>
    <mergeCell ref="J30:K30"/>
    <mergeCell ref="B29:D29"/>
    <mergeCell ref="B30:D30"/>
    <mergeCell ref="B31:D31"/>
    <mergeCell ref="B32:D32"/>
    <mergeCell ref="E27:G27"/>
    <mergeCell ref="E28:G28"/>
    <mergeCell ref="E29:G29"/>
    <mergeCell ref="E30:G30"/>
    <mergeCell ref="E31:G31"/>
    <mergeCell ref="E32:G32"/>
    <mergeCell ref="L30:M30"/>
    <mergeCell ref="B27:D27"/>
    <mergeCell ref="B28:D28"/>
    <mergeCell ref="Q2:R3"/>
    <mergeCell ref="Q4:R4"/>
    <mergeCell ref="Q5:R5"/>
    <mergeCell ref="Q6:R6"/>
    <mergeCell ref="Q7:R7"/>
    <mergeCell ref="S2:T3"/>
    <mergeCell ref="S4:T4"/>
    <mergeCell ref="S5:T5"/>
    <mergeCell ref="S6:T6"/>
    <mergeCell ref="S7:T7"/>
    <mergeCell ref="O5:P5"/>
    <mergeCell ref="O6:P6"/>
    <mergeCell ref="O7:P7"/>
    <mergeCell ref="M5:N5"/>
    <mergeCell ref="M6:N6"/>
    <mergeCell ref="M7:N7"/>
    <mergeCell ref="L2:L3"/>
    <mergeCell ref="M2:P2"/>
    <mergeCell ref="M3:N3"/>
    <mergeCell ref="O3:P3"/>
    <mergeCell ref="M4:N4"/>
    <mergeCell ref="O4:P4"/>
    <mergeCell ref="E20:F20"/>
    <mergeCell ref="C17:F17"/>
    <mergeCell ref="H23:I23"/>
    <mergeCell ref="A25:J25"/>
    <mergeCell ref="J2:J3"/>
    <mergeCell ref="K2:K3"/>
    <mergeCell ref="A16:B17"/>
    <mergeCell ref="C16:D16"/>
    <mergeCell ref="E16:F16"/>
    <mergeCell ref="A18:B18"/>
    <mergeCell ref="A19:B19"/>
    <mergeCell ref="A20:B20"/>
    <mergeCell ref="C18:D18"/>
    <mergeCell ref="E18:F18"/>
    <mergeCell ref="A11:J11"/>
    <mergeCell ref="A13:B13"/>
    <mergeCell ref="A14:B14"/>
    <mergeCell ref="B22:C22"/>
    <mergeCell ref="D22:E22"/>
    <mergeCell ref="B23:C23"/>
    <mergeCell ref="D23:E23"/>
    <mergeCell ref="C19:D19"/>
    <mergeCell ref="E19:F19"/>
    <mergeCell ref="C20:D20"/>
    <mergeCell ref="B9:C9"/>
    <mergeCell ref="B7:C7"/>
    <mergeCell ref="D7:E7"/>
    <mergeCell ref="F7:G7"/>
    <mergeCell ref="B8:C8"/>
    <mergeCell ref="D8:E8"/>
    <mergeCell ref="F8:G8"/>
    <mergeCell ref="D9:G9"/>
    <mergeCell ref="B2:C3"/>
    <mergeCell ref="D2:E2"/>
    <mergeCell ref="F2:G2"/>
    <mergeCell ref="B4:C4"/>
    <mergeCell ref="B5:C5"/>
    <mergeCell ref="B6:C6"/>
  </mergeCells>
  <pageMargins left="0.7" right="0.7" top="0.75" bottom="0.75" header="0.3" footer="0.3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Pellegrino</dc:creator>
  <cp:lastModifiedBy>Lorenzo Pellegrino</cp:lastModifiedBy>
  <dcterms:created xsi:type="dcterms:W3CDTF">2022-05-19T13:30:11Z</dcterms:created>
  <dcterms:modified xsi:type="dcterms:W3CDTF">2022-05-19T16:14:54Z</dcterms:modified>
</cp:coreProperties>
</file>