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_labs\fundamentalsOfElectricalEngineering\ЛР3\"/>
    </mc:Choice>
  </mc:AlternateContent>
  <xr:revisionPtr revIDLastSave="0" documentId="13_ncr:1_{380D68A6-E134-46FA-88E8-182CB2AF5EBB}" xr6:coauthVersionLast="47" xr6:coauthVersionMax="47" xr10:uidLastSave="{00000000-0000-0000-0000-000000000000}"/>
  <bookViews>
    <workbookView xWindow="38280" yWindow="4185" windowWidth="29040" windowHeight="15720" xr2:uid="{B075411F-12B3-4334-AAC8-819761A07B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Z40" i="1"/>
  <c r="X40" i="1"/>
  <c r="AF40" i="1"/>
  <c r="AG40" i="1"/>
  <c r="AI40" i="1"/>
  <c r="AM40" i="1"/>
  <c r="V40" i="1" s="1"/>
  <c r="V2" i="1"/>
  <c r="Z2" i="1"/>
  <c r="X2" i="1"/>
  <c r="T2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40" i="1"/>
  <c r="AD41" i="1"/>
  <c r="AE41" i="1" s="1"/>
  <c r="AD42" i="1"/>
  <c r="AF42" i="1" s="1"/>
  <c r="AD43" i="1"/>
  <c r="AF43" i="1" s="1"/>
  <c r="AD44" i="1"/>
  <c r="AF44" i="1" s="1"/>
  <c r="AD45" i="1"/>
  <c r="AF45" i="1" s="1"/>
  <c r="AG45" i="1" s="1"/>
  <c r="AD46" i="1"/>
  <c r="AF46" i="1" s="1"/>
  <c r="AJ46" i="1" s="1"/>
  <c r="AD47" i="1"/>
  <c r="AF47" i="1" s="1"/>
  <c r="AG47" i="1" s="1"/>
  <c r="AD48" i="1"/>
  <c r="AF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F54" i="1" s="1"/>
  <c r="AD55" i="1"/>
  <c r="AF55" i="1" s="1"/>
  <c r="AD56" i="1"/>
  <c r="AF56" i="1" s="1"/>
  <c r="AJ56" i="1" s="1"/>
  <c r="AD57" i="1"/>
  <c r="AE57" i="1" s="1"/>
  <c r="AK57" i="1" s="1"/>
  <c r="AD58" i="1"/>
  <c r="AE58" i="1" s="1"/>
  <c r="AK58" i="1" s="1"/>
  <c r="AD59" i="1"/>
  <c r="AE59" i="1" s="1"/>
  <c r="AD40" i="1"/>
  <c r="T33" i="1"/>
  <c r="Y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" i="1"/>
  <c r="S2" i="1" s="1"/>
  <c r="Z3" i="1"/>
  <c r="S3" i="1" s="1"/>
  <c r="Z4" i="1"/>
  <c r="S4" i="1" s="1"/>
  <c r="Z11" i="1"/>
  <c r="S11" i="1" s="1"/>
  <c r="Z12" i="1"/>
  <c r="S12" i="1" s="1"/>
  <c r="Z13" i="1"/>
  <c r="S13" i="1" s="1"/>
  <c r="Z14" i="1"/>
  <c r="S14" i="1" s="1"/>
  <c r="Z15" i="1"/>
  <c r="Z16" i="1"/>
  <c r="S16" i="1" s="1"/>
  <c r="S15" i="1"/>
  <c r="AG3" i="1"/>
  <c r="AG4" i="1"/>
  <c r="AG5" i="1"/>
  <c r="Z5" i="1" s="1"/>
  <c r="S5" i="1" s="1"/>
  <c r="AG6" i="1"/>
  <c r="Z6" i="1" s="1"/>
  <c r="S6" i="1" s="1"/>
  <c r="AG7" i="1"/>
  <c r="Z7" i="1" s="1"/>
  <c r="S7" i="1" s="1"/>
  <c r="AG8" i="1"/>
  <c r="Z8" i="1" s="1"/>
  <c r="S8" i="1" s="1"/>
  <c r="AG9" i="1"/>
  <c r="Z9" i="1" s="1"/>
  <c r="S9" i="1" s="1"/>
  <c r="AG10" i="1"/>
  <c r="Z10" i="1" s="1"/>
  <c r="S10" i="1" s="1"/>
  <c r="AG11" i="1"/>
  <c r="AG12" i="1"/>
  <c r="AG13" i="1"/>
  <c r="AG14" i="1"/>
  <c r="AG15" i="1"/>
  <c r="AG16" i="1"/>
  <c r="AG17" i="1"/>
  <c r="Z17" i="1" s="1"/>
  <c r="S17" i="1" s="1"/>
  <c r="AG18" i="1"/>
  <c r="Z18" i="1" s="1"/>
  <c r="S18" i="1" s="1"/>
  <c r="AG19" i="1"/>
  <c r="Z19" i="1" s="1"/>
  <c r="S19" i="1" s="1"/>
  <c r="AG20" i="1"/>
  <c r="Z20" i="1" s="1"/>
  <c r="S20" i="1" s="1"/>
  <c r="AG21" i="1"/>
  <c r="Z21" i="1" s="1"/>
  <c r="S21" i="1" s="1"/>
  <c r="AG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" i="1"/>
  <c r="S25" i="1"/>
  <c r="AE56" i="1" l="1"/>
  <c r="AH56" i="1" s="1"/>
  <c r="AE55" i="1"/>
  <c r="AH55" i="1" s="1"/>
  <c r="AE54" i="1"/>
  <c r="AH54" i="1" s="1"/>
  <c r="AF59" i="1"/>
  <c r="AG59" i="1" s="1"/>
  <c r="AF58" i="1"/>
  <c r="AJ58" i="1" s="1"/>
  <c r="AL58" i="1" s="1"/>
  <c r="AF57" i="1"/>
  <c r="AG57" i="1" s="1"/>
  <c r="AJ55" i="1"/>
  <c r="AG55" i="1"/>
  <c r="AI55" i="1" s="1"/>
  <c r="AJ54" i="1"/>
  <c r="AG54" i="1"/>
  <c r="AI54" i="1" s="1"/>
  <c r="AH59" i="1"/>
  <c r="AI59" i="1" s="1"/>
  <c r="AK59" i="1"/>
  <c r="AJ44" i="1"/>
  <c r="AG44" i="1"/>
  <c r="AJ43" i="1"/>
  <c r="AG43" i="1"/>
  <c r="AJ42" i="1"/>
  <c r="AG42" i="1"/>
  <c r="AE47" i="1"/>
  <c r="AH47" i="1" s="1"/>
  <c r="AI47" i="1" s="1"/>
  <c r="AE48" i="1"/>
  <c r="AK48" i="1" s="1"/>
  <c r="AE46" i="1"/>
  <c r="AK46" i="1" s="1"/>
  <c r="AL46" i="1" s="1"/>
  <c r="AK56" i="1"/>
  <c r="AL56" i="1" s="1"/>
  <c r="AE45" i="1"/>
  <c r="AK45" i="1" s="1"/>
  <c r="AK55" i="1"/>
  <c r="AE44" i="1"/>
  <c r="AE40" i="1"/>
  <c r="AK40" i="1" s="1"/>
  <c r="AE43" i="1"/>
  <c r="AC43" i="1" s="1"/>
  <c r="X43" i="1" s="1"/>
  <c r="AE42" i="1"/>
  <c r="AG56" i="1"/>
  <c r="AI56" i="1" s="1"/>
  <c r="AJ40" i="1"/>
  <c r="AJ48" i="1"/>
  <c r="AG48" i="1"/>
  <c r="AH52" i="1"/>
  <c r="AC52" i="1"/>
  <c r="X52" i="1" s="1"/>
  <c r="AK52" i="1"/>
  <c r="AH41" i="1"/>
  <c r="AC41" i="1"/>
  <c r="X41" i="1" s="1"/>
  <c r="AK41" i="1"/>
  <c r="AH51" i="1"/>
  <c r="AC51" i="1"/>
  <c r="X51" i="1" s="1"/>
  <c r="AK51" i="1"/>
  <c r="AH53" i="1"/>
  <c r="AC53" i="1"/>
  <c r="X53" i="1" s="1"/>
  <c r="AK53" i="1"/>
  <c r="AH50" i="1"/>
  <c r="AC50" i="1"/>
  <c r="X50" i="1" s="1"/>
  <c r="AK50" i="1"/>
  <c r="AC49" i="1"/>
  <c r="X49" i="1" s="1"/>
  <c r="AK49" i="1"/>
  <c r="AH49" i="1"/>
  <c r="AC59" i="1"/>
  <c r="X59" i="1" s="1"/>
  <c r="AC58" i="1"/>
  <c r="X58" i="1" s="1"/>
  <c r="AH58" i="1"/>
  <c r="AJ45" i="1"/>
  <c r="AF53" i="1"/>
  <c r="AF41" i="1"/>
  <c r="AC57" i="1"/>
  <c r="X57" i="1" s="1"/>
  <c r="AH57" i="1"/>
  <c r="AF52" i="1"/>
  <c r="AC56" i="1"/>
  <c r="X56" i="1" s="1"/>
  <c r="AF51" i="1"/>
  <c r="AC55" i="1"/>
  <c r="X55" i="1" s="1"/>
  <c r="AC42" i="1"/>
  <c r="X42" i="1" s="1"/>
  <c r="AJ47" i="1"/>
  <c r="AF50" i="1"/>
  <c r="AC54" i="1"/>
  <c r="X54" i="1" s="1"/>
  <c r="AG46" i="1"/>
  <c r="AF49" i="1"/>
  <c r="AJ57" i="1" l="1"/>
  <c r="AL57" i="1" s="1"/>
  <c r="AK54" i="1"/>
  <c r="AL54" i="1" s="1"/>
  <c r="T54" i="1" s="1"/>
  <c r="AJ59" i="1"/>
  <c r="AC48" i="1"/>
  <c r="X48" i="1" s="1"/>
  <c r="AH48" i="1"/>
  <c r="AG58" i="1"/>
  <c r="AI58" i="1" s="1"/>
  <c r="AI57" i="1"/>
  <c r="T57" i="1" s="1"/>
  <c r="T56" i="1"/>
  <c r="AM58" i="1"/>
  <c r="V58" i="1" s="1"/>
  <c r="T58" i="1"/>
  <c r="AL59" i="1"/>
  <c r="T59" i="1" s="1"/>
  <c r="AC45" i="1"/>
  <c r="X45" i="1" s="1"/>
  <c r="AC46" i="1"/>
  <c r="X46" i="1" s="1"/>
  <c r="AH46" i="1"/>
  <c r="AI46" i="1" s="1"/>
  <c r="T46" i="1" s="1"/>
  <c r="AH45" i="1"/>
  <c r="AI45" i="1" s="1"/>
  <c r="AL48" i="1"/>
  <c r="AL40" i="1"/>
  <c r="AL43" i="1"/>
  <c r="AC40" i="1"/>
  <c r="AL45" i="1"/>
  <c r="AH44" i="1"/>
  <c r="AI44" i="1" s="1"/>
  <c r="AK44" i="1"/>
  <c r="AL44" i="1" s="1"/>
  <c r="T44" i="1" s="1"/>
  <c r="AH40" i="1"/>
  <c r="AH42" i="1"/>
  <c r="AI42" i="1" s="1"/>
  <c r="AK42" i="1"/>
  <c r="AL42" i="1" s="1"/>
  <c r="AC44" i="1"/>
  <c r="X44" i="1" s="1"/>
  <c r="AH43" i="1"/>
  <c r="AI43" i="1" s="1"/>
  <c r="AK43" i="1"/>
  <c r="AC47" i="1"/>
  <c r="X47" i="1" s="1"/>
  <c r="AK47" i="1"/>
  <c r="AL47" i="1" s="1"/>
  <c r="AL55" i="1"/>
  <c r="AM56" i="1"/>
  <c r="V56" i="1" s="1"/>
  <c r="AJ50" i="1"/>
  <c r="AL50" i="1" s="1"/>
  <c r="AG50" i="1"/>
  <c r="AI50" i="1" s="1"/>
  <c r="AJ53" i="1"/>
  <c r="AL53" i="1" s="1"/>
  <c r="AG53" i="1"/>
  <c r="AI53" i="1" s="1"/>
  <c r="AJ52" i="1"/>
  <c r="AL52" i="1" s="1"/>
  <c r="AG52" i="1"/>
  <c r="AI52" i="1" s="1"/>
  <c r="AI48" i="1"/>
  <c r="AJ51" i="1"/>
  <c r="AL51" i="1" s="1"/>
  <c r="AG51" i="1"/>
  <c r="AI51" i="1" s="1"/>
  <c r="AJ49" i="1"/>
  <c r="AL49" i="1" s="1"/>
  <c r="AG49" i="1"/>
  <c r="AI49" i="1" s="1"/>
  <c r="AM57" i="1"/>
  <c r="V57" i="1" s="1"/>
  <c r="AJ41" i="1"/>
  <c r="AL41" i="1" s="1"/>
  <c r="AG41" i="1"/>
  <c r="AI41" i="1" s="1"/>
  <c r="AM59" i="1" l="1"/>
  <c r="V59" i="1" s="1"/>
  <c r="AM54" i="1"/>
  <c r="V54" i="1" s="1"/>
  <c r="T45" i="1"/>
  <c r="AM46" i="1"/>
  <c r="V46" i="1" s="1"/>
  <c r="T47" i="1"/>
  <c r="AM47" i="1"/>
  <c r="V47" i="1" s="1"/>
  <c r="AM44" i="1"/>
  <c r="V44" i="1" s="1"/>
  <c r="T55" i="1"/>
  <c r="AM55" i="1"/>
  <c r="V55" i="1" s="1"/>
  <c r="AM45" i="1"/>
  <c r="V45" i="1" s="1"/>
  <c r="AM43" i="1"/>
  <c r="V43" i="1" s="1"/>
  <c r="T43" i="1"/>
  <c r="T42" i="1"/>
  <c r="AM42" i="1"/>
  <c r="V42" i="1" s="1"/>
  <c r="AM41" i="1"/>
  <c r="V41" i="1" s="1"/>
  <c r="T41" i="1"/>
  <c r="AM53" i="1"/>
  <c r="V53" i="1" s="1"/>
  <c r="T53" i="1"/>
  <c r="T40" i="1"/>
  <c r="AM50" i="1"/>
  <c r="V50" i="1" s="1"/>
  <c r="T50" i="1"/>
  <c r="T49" i="1"/>
  <c r="AM49" i="1"/>
  <c r="V49" i="1" s="1"/>
  <c r="T51" i="1"/>
  <c r="AM51" i="1"/>
  <c r="V51" i="1" s="1"/>
  <c r="AM52" i="1"/>
  <c r="V52" i="1" s="1"/>
  <c r="T52" i="1"/>
  <c r="T48" i="1"/>
  <c r="AM48" i="1"/>
  <c r="V48" i="1" s="1"/>
</calcChain>
</file>

<file path=xl/sharedStrings.xml><?xml version="1.0" encoding="utf-8"?>
<sst xmlns="http://schemas.openxmlformats.org/spreadsheetml/2006/main" count="49" uniqueCount="38">
  <si>
    <t>phi</t>
  </si>
  <si>
    <t>катушка</t>
  </si>
  <si>
    <t>конденсатор</t>
  </si>
  <si>
    <t>резистор</t>
  </si>
  <si>
    <t>ток</t>
  </si>
  <si>
    <t>рассчет</t>
  </si>
  <si>
    <t>I</t>
  </si>
  <si>
    <t>UR_1</t>
  </si>
  <si>
    <t>Uk</t>
  </si>
  <si>
    <t>UC</t>
  </si>
  <si>
    <t>r=</t>
  </si>
  <si>
    <t>X</t>
  </si>
  <si>
    <t>Z</t>
  </si>
  <si>
    <t>U=</t>
  </si>
  <si>
    <t>L=</t>
  </si>
  <si>
    <t>C=</t>
  </si>
  <si>
    <t>на катушке</t>
  </si>
  <si>
    <t>U = I * XL</t>
  </si>
  <si>
    <t>XL</t>
  </si>
  <si>
    <t>U=IZ</t>
  </si>
  <si>
    <t>Z=</t>
  </si>
  <si>
    <t>X_c</t>
  </si>
  <si>
    <t>f'=</t>
  </si>
  <si>
    <t>ро=</t>
  </si>
  <si>
    <t>I_1(катушка)</t>
  </si>
  <si>
    <t>I_2(конд)</t>
  </si>
  <si>
    <t>X_L</t>
  </si>
  <si>
    <t>f</t>
  </si>
  <si>
    <t>R_1</t>
  </si>
  <si>
    <t>R_k</t>
  </si>
  <si>
    <t>G_1</t>
  </si>
  <si>
    <t>G_k</t>
  </si>
  <si>
    <t>G</t>
  </si>
  <si>
    <t>B_1</t>
  </si>
  <si>
    <t>B_k</t>
  </si>
  <si>
    <t>B</t>
  </si>
  <si>
    <t>Y</t>
  </si>
  <si>
    <t>z_2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</si>
</sst>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3" borderId="0" xfId="2"/>
    <xf numFmtId="0" fontId="3" fillId="0" borderId="0" xfId="0" applyFont="1" applyAlignment="1">
      <alignment vertical="center" wrapText="1"/>
    </xf>
    <xf numFmtId="0" fontId="4" fillId="0" borderId="0" xfId="0" applyFont="1"/>
    <xf numFmtId="164" fontId="2" fillId="3" borderId="0" xfId="2" applyNumberFormat="1"/>
    <xf numFmtId="164" fontId="1" fillId="2" borderId="0" xfId="1" applyNumberFormat="1"/>
    <xf numFmtId="164" fontId="0" fillId="0" borderId="0" xfId="0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I, катушка, полученные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Лист1!$E$40:$E$59</c:f>
              <c:numCache>
                <c:formatCode>0.000</c:formatCode>
                <c:ptCount val="20"/>
                <c:pt idx="0">
                  <c:v>0.79800000000000004</c:v>
                </c:pt>
                <c:pt idx="1">
                  <c:v>0.66968700000000003</c:v>
                </c:pt>
                <c:pt idx="2">
                  <c:v>0.55135599999999996</c:v>
                </c:pt>
                <c:pt idx="3">
                  <c:v>0.46155200000000002</c:v>
                </c:pt>
                <c:pt idx="4">
                  <c:v>0.39636700000000002</c:v>
                </c:pt>
                <c:pt idx="5">
                  <c:v>0.349107</c:v>
                </c:pt>
                <c:pt idx="6">
                  <c:v>0.31454199999999999</c:v>
                </c:pt>
                <c:pt idx="7">
                  <c:v>0.289053</c:v>
                </c:pt>
                <c:pt idx="8">
                  <c:v>0.27017200000000002</c:v>
                </c:pt>
                <c:pt idx="9">
                  <c:v>0.256193</c:v>
                </c:pt>
                <c:pt idx="10">
                  <c:v>0.24591099999999999</c:v>
                </c:pt>
                <c:pt idx="11">
                  <c:v>0.238451</c:v>
                </c:pt>
                <c:pt idx="12">
                  <c:v>0.23317099999999999</c:v>
                </c:pt>
                <c:pt idx="13">
                  <c:v>0.22958899999999999</c:v>
                </c:pt>
                <c:pt idx="14">
                  <c:v>0.22733900000000001</c:v>
                </c:pt>
                <c:pt idx="15">
                  <c:v>0.22614000000000001</c:v>
                </c:pt>
                <c:pt idx="16">
                  <c:v>0.225775</c:v>
                </c:pt>
                <c:pt idx="17">
                  <c:v>0.226074</c:v>
                </c:pt>
                <c:pt idx="18">
                  <c:v>0.22690399999999999</c:v>
                </c:pt>
                <c:pt idx="19">
                  <c:v>0.228159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4D8-8C37-6AACA7F86DDB}"/>
            </c:ext>
          </c:extLst>
        </c:ser>
        <c:ser>
          <c:idx val="3"/>
          <c:order val="1"/>
          <c:tx>
            <c:v>I, конденсатор, полученные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Лист1!$H$40:$H$59</c:f>
              <c:numCache>
                <c:formatCode>0.000</c:formatCode>
                <c:ptCount val="20"/>
                <c:pt idx="0">
                  <c:v>0.14779400000000001</c:v>
                </c:pt>
                <c:pt idx="1">
                  <c:v>0.27077699999999999</c:v>
                </c:pt>
                <c:pt idx="2">
                  <c:v>0.36088100000000001</c:v>
                </c:pt>
                <c:pt idx="3">
                  <c:v>0.42303600000000002</c:v>
                </c:pt>
                <c:pt idx="4">
                  <c:v>0.46538499999999999</c:v>
                </c:pt>
                <c:pt idx="5">
                  <c:v>0.49461699999999997</c:v>
                </c:pt>
                <c:pt idx="6">
                  <c:v>0.51528300000000005</c:v>
                </c:pt>
                <c:pt idx="7">
                  <c:v>0.53029199999999999</c:v>
                </c:pt>
                <c:pt idx="8">
                  <c:v>0.541489</c:v>
                </c:pt>
                <c:pt idx="9">
                  <c:v>0.55005400000000004</c:v>
                </c:pt>
                <c:pt idx="10">
                  <c:v>0.556759</c:v>
                </c:pt>
                <c:pt idx="11">
                  <c:v>0.56211800000000001</c:v>
                </c:pt>
                <c:pt idx="12">
                  <c:v>0.56648600000000005</c:v>
                </c:pt>
                <c:pt idx="13">
                  <c:v>0.570106</c:v>
                </c:pt>
                <c:pt idx="14">
                  <c:v>0.57315499999999997</c:v>
                </c:pt>
                <c:pt idx="15">
                  <c:v>0.57576099999999997</c:v>
                </c:pt>
                <c:pt idx="16">
                  <c:v>0.578017</c:v>
                </c:pt>
                <c:pt idx="17">
                  <c:v>0.57999299999999998</c:v>
                </c:pt>
                <c:pt idx="18">
                  <c:v>0.58174499999999996</c:v>
                </c:pt>
                <c:pt idx="19">
                  <c:v>0.58331299999999997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4-44D8-8C37-6AACA7F86DDB}"/>
            </c:ext>
          </c:extLst>
        </c:ser>
        <c:ser>
          <c:idx val="5"/>
          <c:order val="2"/>
          <c:tx>
            <c:v>I, входной, полученные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Лист1!$J$40:$J$59</c:f>
              <c:numCache>
                <c:formatCode>0.000</c:formatCode>
                <c:ptCount val="20"/>
                <c:pt idx="0">
                  <c:v>0.79107499999999997</c:v>
                </c:pt>
                <c:pt idx="1">
                  <c:v>0.66652100000000003</c:v>
                </c:pt>
                <c:pt idx="2">
                  <c:v>0.58395699999999995</c:v>
                </c:pt>
                <c:pt idx="3">
                  <c:v>0.54984699999999997</c:v>
                </c:pt>
                <c:pt idx="4">
                  <c:v>0.54194399999999998</c:v>
                </c:pt>
                <c:pt idx="5">
                  <c:v>0.54441099999999998</c:v>
                </c:pt>
                <c:pt idx="6">
                  <c:v>0.55002600000000001</c:v>
                </c:pt>
                <c:pt idx="7">
                  <c:v>0.55603400000000003</c:v>
                </c:pt>
                <c:pt idx="8">
                  <c:v>0.56152400000000002</c:v>
                </c:pt>
                <c:pt idx="9">
                  <c:v>0.56627799999999995</c:v>
                </c:pt>
                <c:pt idx="10">
                  <c:v>0.57032000000000005</c:v>
                </c:pt>
                <c:pt idx="11">
                  <c:v>0.57374499999999995</c:v>
                </c:pt>
                <c:pt idx="12">
                  <c:v>0.57665699999999998</c:v>
                </c:pt>
                <c:pt idx="13">
                  <c:v>0.57915099999999997</c:v>
                </c:pt>
                <c:pt idx="14">
                  <c:v>0.58130400000000004</c:v>
                </c:pt>
                <c:pt idx="15">
                  <c:v>0.58318099999999995</c:v>
                </c:pt>
                <c:pt idx="16">
                  <c:v>0.58483300000000005</c:v>
                </c:pt>
                <c:pt idx="17">
                  <c:v>0.58629900000000001</c:v>
                </c:pt>
                <c:pt idx="18">
                  <c:v>0.58761200000000002</c:v>
                </c:pt>
                <c:pt idx="19">
                  <c:v>0.58879800000000004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94-44D8-8C37-6AACA7F86DDB}"/>
            </c:ext>
          </c:extLst>
        </c:ser>
        <c:ser>
          <c:idx val="6"/>
          <c:order val="3"/>
          <c:tx>
            <c:v>I, входной, выч.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Лист1!$V$40:$V$59</c:f>
              <c:numCache>
                <c:formatCode>0.000</c:formatCode>
                <c:ptCount val="20"/>
                <c:pt idx="0">
                  <c:v>0.79433366997365362</c:v>
                </c:pt>
                <c:pt idx="1">
                  <c:v>0.66639664518890895</c:v>
                </c:pt>
                <c:pt idx="2">
                  <c:v>0.58127263322181688</c:v>
                </c:pt>
                <c:pt idx="3">
                  <c:v>0.5462021751214472</c:v>
                </c:pt>
                <c:pt idx="4">
                  <c:v>0.53819237934043807</c:v>
                </c:pt>
                <c:pt idx="5">
                  <c:v>0.54078150037803496</c:v>
                </c:pt>
                <c:pt idx="6">
                  <c:v>0.5464967706802657</c:v>
                </c:pt>
                <c:pt idx="7">
                  <c:v>0.55252310230959645</c:v>
                </c:pt>
                <c:pt idx="8">
                  <c:v>0.55795001518275833</c:v>
                </c:pt>
                <c:pt idx="9">
                  <c:v>0.56257472450168766</c:v>
                </c:pt>
                <c:pt idx="10">
                  <c:v>0.56643636242716888</c:v>
                </c:pt>
                <c:pt idx="11">
                  <c:v>0.56964309176151251</c:v>
                </c:pt>
                <c:pt idx="12">
                  <c:v>0.57230880009796603</c:v>
                </c:pt>
                <c:pt idx="13">
                  <c:v>0.57453450259039496</c:v>
                </c:pt>
                <c:pt idx="14">
                  <c:v>0.57640380868332963</c:v>
                </c:pt>
                <c:pt idx="15">
                  <c:v>0.57798387556752295</c:v>
                </c:pt>
                <c:pt idx="16">
                  <c:v>0.57932865381359799</c:v>
                </c:pt>
                <c:pt idx="17">
                  <c:v>0.58048054647215808</c:v>
                </c:pt>
                <c:pt idx="18">
                  <c:v>0.58147344593825401</c:v>
                </c:pt>
                <c:pt idx="19">
                  <c:v>0.58233434796523986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94-44D8-8C37-6AACA7F86DDB}"/>
            </c:ext>
          </c:extLst>
        </c:ser>
        <c:ser>
          <c:idx val="8"/>
          <c:order val="4"/>
          <c:tx>
            <c:v>I, катушка, выч.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Лист1!$X$40:$X$59</c:f>
              <c:numCache>
                <c:formatCode>0.000</c:formatCode>
                <c:ptCount val="20"/>
                <c:pt idx="0">
                  <c:v>0.80098041596738556</c:v>
                </c:pt>
                <c:pt idx="1">
                  <c:v>0.66806030962488439</c:v>
                </c:pt>
                <c:pt idx="2">
                  <c:v>0.54415320906426079</c:v>
                </c:pt>
                <c:pt idx="3">
                  <c:v>0.44863234119954987</c:v>
                </c:pt>
                <c:pt idx="4">
                  <c:v>0.37758015965061337</c:v>
                </c:pt>
                <c:pt idx="5">
                  <c:v>0.32419138472691028</c:v>
                </c:pt>
                <c:pt idx="6">
                  <c:v>0.28318427249005629</c:v>
                </c:pt>
                <c:pt idx="7">
                  <c:v>0.25094610541552403</c:v>
                </c:pt>
                <c:pt idx="8">
                  <c:v>0.225051935906944</c:v>
                </c:pt>
                <c:pt idx="9">
                  <c:v>0.20385678336720836</c:v>
                </c:pt>
                <c:pt idx="10">
                  <c:v>0.18622141213933513</c:v>
                </c:pt>
                <c:pt idx="11">
                  <c:v>0.17133546426871443</c:v>
                </c:pt>
                <c:pt idx="12">
                  <c:v>0.15861467732049322</c:v>
                </c:pt>
                <c:pt idx="13">
                  <c:v>0.14762577793258966</c:v>
                </c:pt>
                <c:pt idx="14">
                  <c:v>0.13804221046513848</c:v>
                </c:pt>
                <c:pt idx="15">
                  <c:v>0.12961450946039013</c:v>
                </c:pt>
                <c:pt idx="16">
                  <c:v>0.12214601518604537</c:v>
                </c:pt>
                <c:pt idx="17">
                  <c:v>0.11548393050622406</c:v>
                </c:pt>
                <c:pt idx="18">
                  <c:v>0.10950537874357907</c:v>
                </c:pt>
                <c:pt idx="19">
                  <c:v>0.10411160981303931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94-44D8-8C37-6AACA7F86DDB}"/>
            </c:ext>
          </c:extLst>
        </c:ser>
        <c:ser>
          <c:idx val="10"/>
          <c:order val="5"/>
          <c:tx>
            <c:v>I, конденсатор, выч.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Лист1!$Z$40:$Z$59</c:f>
              <c:numCache>
                <c:formatCode>0.000</c:formatCode>
                <c:ptCount val="20"/>
                <c:pt idx="0">
                  <c:v>0.1485487104119661</c:v>
                </c:pt>
                <c:pt idx="1">
                  <c:v>0.27239510984553522</c:v>
                </c:pt>
                <c:pt idx="2">
                  <c:v>0.36319403478895473</c:v>
                </c:pt>
                <c:pt idx="3">
                  <c:v>0.42573517991993404</c:v>
                </c:pt>
                <c:pt idx="4">
                  <c:v>0.46818833010593486</c:v>
                </c:pt>
                <c:pt idx="5">
                  <c:v>0.49732401643815416</c:v>
                </c:pt>
                <c:pt idx="6">
                  <c:v>0.51775975775674843</c:v>
                </c:pt>
                <c:pt idx="7">
                  <c:v>0.53245465981359563</c:v>
                </c:pt>
                <c:pt idx="8">
                  <c:v>0.54328417836067833</c:v>
                </c:pt>
                <c:pt idx="9">
                  <c:v>0.55144881888322828</c:v>
                </c:pt>
                <c:pt idx="10">
                  <c:v>0.55773207146550807</c:v>
                </c:pt>
                <c:pt idx="11">
                  <c:v>0.5626578696461898</c:v>
                </c:pt>
                <c:pt idx="12">
                  <c:v>0.56658289817464469</c:v>
                </c:pt>
                <c:pt idx="13">
                  <c:v>0.56975639899346353</c:v>
                </c:pt>
                <c:pt idx="14">
                  <c:v>0.57235583665027501</c:v>
                </c:pt>
                <c:pt idx="15">
                  <c:v>0.574509744744785</c:v>
                </c:pt>
                <c:pt idx="16">
                  <c:v>0.57631360612189175</c:v>
                </c:pt>
                <c:pt idx="17">
                  <c:v>0.57783840975515754</c:v>
                </c:pt>
                <c:pt idx="18">
                  <c:v>0.57913834512964868</c:v>
                </c:pt>
                <c:pt idx="19">
                  <c:v>0.58025506259978465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94-44D8-8C37-6AACA7F8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44095"/>
        <c:axId val="972642015"/>
      </c:lineChart>
      <c:catAx>
        <c:axId val="97264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642015"/>
        <c:crosses val="autoZero"/>
        <c:auto val="1"/>
        <c:lblAlgn val="ctr"/>
        <c:lblOffset val="100"/>
        <c:noMultiLvlLbl val="0"/>
      </c:catAx>
      <c:valAx>
        <c:axId val="972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6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29</xdr:col>
      <xdr:colOff>104775</xdr:colOff>
      <xdr:row>0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012F36-B7E5-43D3-BBFA-4635129B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0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38</xdr:row>
      <xdr:rowOff>0</xdr:rowOff>
    </xdr:from>
    <xdr:to>
      <xdr:col>29</xdr:col>
      <xdr:colOff>104775</xdr:colOff>
      <xdr:row>38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DCCD37-B456-446C-A487-8B861718F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0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185736</xdr:colOff>
      <xdr:row>63</xdr:row>
      <xdr:rowOff>14286</xdr:rowOff>
    </xdr:from>
    <xdr:to>
      <xdr:col>31</xdr:col>
      <xdr:colOff>342899</xdr:colOff>
      <xdr:row>106</xdr:row>
      <xdr:rowOff>190499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39FB3FB-D04E-4AED-BDE6-4D998405C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F65D-628E-49C8-B821-63BE300132F5}">
  <dimension ref="A1:AN64"/>
  <sheetViews>
    <sheetView tabSelected="1" topLeftCell="C1" zoomScaleNormal="100" workbookViewId="0">
      <selection activeCell="AB2" sqref="AB2:AB21"/>
    </sheetView>
  </sheetViews>
  <sheetFormatPr defaultRowHeight="15" x14ac:dyDescent="0.25"/>
  <cols>
    <col min="20" max="20" width="12" bestFit="1" customWidth="1"/>
  </cols>
  <sheetData>
    <row r="1" spans="1:34" x14ac:dyDescent="0.25">
      <c r="A1" s="2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S1" t="s">
        <v>5</v>
      </c>
      <c r="T1" s="4" t="s">
        <v>0</v>
      </c>
      <c r="U1" s="4"/>
      <c r="V1" s="4" t="s">
        <v>6</v>
      </c>
      <c r="W1" s="4"/>
      <c r="X1" s="4" t="s">
        <v>7</v>
      </c>
      <c r="Y1" s="4"/>
      <c r="Z1" s="4" t="s">
        <v>8</v>
      </c>
      <c r="AA1" s="4"/>
      <c r="AB1" s="4" t="s">
        <v>9</v>
      </c>
      <c r="AE1" t="s">
        <v>11</v>
      </c>
      <c r="AF1" t="s">
        <v>12</v>
      </c>
      <c r="AG1" t="s">
        <v>18</v>
      </c>
      <c r="AH1" t="s">
        <v>21</v>
      </c>
    </row>
    <row r="2" spans="1:34" x14ac:dyDescent="0.25">
      <c r="A2" s="2">
        <v>1</v>
      </c>
      <c r="B2" s="2">
        <v>-80.735900000000001</v>
      </c>
      <c r="C2" s="2"/>
      <c r="D2" s="2">
        <v>1</v>
      </c>
      <c r="E2" s="8">
        <v>0.85713200000000001</v>
      </c>
      <c r="F2" s="8"/>
      <c r="G2" s="8">
        <v>1</v>
      </c>
      <c r="H2" s="8">
        <v>12.9536</v>
      </c>
      <c r="I2" s="8"/>
      <c r="J2" s="8">
        <v>1</v>
      </c>
      <c r="K2" s="8">
        <v>1.23858</v>
      </c>
      <c r="L2" s="8"/>
      <c r="M2" s="8">
        <v>1</v>
      </c>
      <c r="N2" s="8">
        <v>5.6291599999999997E-2</v>
      </c>
      <c r="O2" s="2"/>
      <c r="P2" s="2">
        <v>34.046199999999999</v>
      </c>
      <c r="S2">
        <f>ABS(ABS(AH2)-ABS(E2))</f>
        <v>228.2711730040362</v>
      </c>
      <c r="T2" s="4">
        <f>DEGREES(ATAN(AE2/37))</f>
        <v>-80.735914924986346</v>
      </c>
      <c r="U2" s="4"/>
      <c r="V2" s="4">
        <f>$T$24/AF2</f>
        <v>5.6562365804956077E-2</v>
      </c>
      <c r="W2" s="4"/>
      <c r="X2" s="7">
        <f>V2*$U$23</f>
        <v>1.2443720477090336</v>
      </c>
      <c r="Y2" s="7"/>
      <c r="Z2" s="7">
        <f>V2*SQRT(15^2+AG2^2)</f>
        <v>0.85827677393888691</v>
      </c>
      <c r="AA2" s="7"/>
      <c r="AB2" s="7">
        <f>1/(AD2*$T$27)*V2</f>
        <v>12.960039003907845</v>
      </c>
      <c r="AD2">
        <f>P2*2*PI()</f>
        <v>213.91858360529761</v>
      </c>
      <c r="AE2">
        <f>(AD2*0.010711)-(1/(AD2*0.000020402))</f>
        <v>-226.83702305503988</v>
      </c>
      <c r="AF2">
        <f>SQRT($T$23^2+AE2^2)</f>
        <v>229.83479942879123</v>
      </c>
      <c r="AG2">
        <f>AD2*$T$26</f>
        <v>2.2912819489963425</v>
      </c>
      <c r="AH2">
        <f>-1/(AD2*$T$27)</f>
        <v>-229.12830500403621</v>
      </c>
    </row>
    <row r="3" spans="1:34" x14ac:dyDescent="0.25">
      <c r="A3" s="2">
        <v>2</v>
      </c>
      <c r="B3" s="2">
        <v>-71.405600000000007</v>
      </c>
      <c r="C3" s="2"/>
      <c r="D3" s="2">
        <v>2</v>
      </c>
      <c r="E3" s="8">
        <v>1.75319</v>
      </c>
      <c r="F3" s="8"/>
      <c r="G3" s="8">
        <v>2</v>
      </c>
      <c r="H3" s="8">
        <v>12.8627</v>
      </c>
      <c r="I3" s="8"/>
      <c r="J3" s="8">
        <v>2</v>
      </c>
      <c r="K3" s="8">
        <v>2.4411</v>
      </c>
      <c r="L3" s="8"/>
      <c r="M3" s="8">
        <v>2</v>
      </c>
      <c r="N3" s="8">
        <v>0.110944</v>
      </c>
      <c r="O3" s="2"/>
      <c r="P3" s="2">
        <v>68.092399999999998</v>
      </c>
      <c r="S3">
        <f t="shared" ref="S3:S21" si="0">ABS(ABS(E3)-ABS(Z3))</f>
        <v>3.9583967839700307E-3</v>
      </c>
      <c r="T3" s="4">
        <f t="shared" ref="T3:T21" si="1">DEGREES(ATAN(AE3/37))</f>
        <v>-71.406033988621985</v>
      </c>
      <c r="U3" s="4"/>
      <c r="V3" s="4">
        <f t="shared" ref="V3:V21" si="2">$T$24/AF3</f>
        <v>0.11203171453844428</v>
      </c>
      <c r="W3" s="4"/>
      <c r="X3" s="7">
        <f t="shared" ref="X3:X21" si="3">V3*$U$23</f>
        <v>2.4646977198457742</v>
      </c>
      <c r="Y3" s="7"/>
      <c r="Z3" s="7">
        <f t="shared" ref="Z3:Z21" si="4">V3*SQRT(15^2+AG3^2)</f>
        <v>1.7571483967839701</v>
      </c>
      <c r="AA3" s="7"/>
      <c r="AB3" s="7">
        <f t="shared" ref="AB3:AB21" si="5">1/(AD3*$T$27)*V3</f>
        <v>12.834818429444889</v>
      </c>
      <c r="AD3">
        <f t="shared" ref="AD3:AD21" si="6">P3*2*PI()</f>
        <v>427.83716721059523</v>
      </c>
      <c r="AE3">
        <f t="shared" ref="AE3:AE21" si="7">(AD3*0.010711)-(1/(AD3*0.000020402))</f>
        <v>-109.98158860402542</v>
      </c>
      <c r="AF3">
        <f t="shared" ref="AF3:AF21" si="8">SQRT($T$23^2+AE3^2)</f>
        <v>116.03857044907565</v>
      </c>
      <c r="AG3">
        <f t="shared" ref="AG3:AG21" si="9">AD3*$T$26</f>
        <v>4.582563897992685</v>
      </c>
      <c r="AH3">
        <f t="shared" ref="AH3:AH21" si="10">-1/(AD3*$T$27)</f>
        <v>-114.5641525020181</v>
      </c>
    </row>
    <row r="4" spans="1:34" x14ac:dyDescent="0.25">
      <c r="A4" s="2">
        <v>3</v>
      </c>
      <c r="B4" s="2">
        <v>-61.969900000000003</v>
      </c>
      <c r="C4" s="2"/>
      <c r="D4" s="2">
        <v>3</v>
      </c>
      <c r="E4" s="8">
        <v>2.7115300000000002</v>
      </c>
      <c r="F4" s="8"/>
      <c r="G4" s="8">
        <v>3</v>
      </c>
      <c r="H4" s="8">
        <v>12.7</v>
      </c>
      <c r="I4" s="8"/>
      <c r="J4" s="8">
        <v>3</v>
      </c>
      <c r="K4" s="8">
        <v>3.5741399999999999</v>
      </c>
      <c r="L4" s="8"/>
      <c r="M4" s="8">
        <v>3</v>
      </c>
      <c r="N4" s="8">
        <v>0.162439</v>
      </c>
      <c r="O4" s="2"/>
      <c r="P4" s="2">
        <v>102.139</v>
      </c>
      <c r="S4">
        <f t="shared" si="0"/>
        <v>1.2729201377173371E-2</v>
      </c>
      <c r="T4" s="4">
        <f t="shared" si="1"/>
        <v>-61.970978931117244</v>
      </c>
      <c r="U4" s="4"/>
      <c r="V4" s="4">
        <f t="shared" si="2"/>
        <v>0.16510657981248317</v>
      </c>
      <c r="W4" s="4"/>
      <c r="X4" s="7">
        <f t="shared" si="3"/>
        <v>3.6323447558746298</v>
      </c>
      <c r="Y4" s="7"/>
      <c r="Z4" s="7">
        <f t="shared" si="4"/>
        <v>2.7242592013771736</v>
      </c>
      <c r="AA4" s="7"/>
      <c r="AB4" s="7">
        <f t="shared" si="5"/>
        <v>12.610147541361737</v>
      </c>
      <c r="AD4">
        <f t="shared" si="6"/>
        <v>641.7582640900157</v>
      </c>
      <c r="AE4">
        <f t="shared" si="7"/>
        <v>-69.501929794825671</v>
      </c>
      <c r="AF4">
        <f t="shared" si="8"/>
        <v>78.737019534681878</v>
      </c>
      <c r="AG4">
        <f t="shared" si="9"/>
        <v>6.8738727666681578</v>
      </c>
      <c r="AH4">
        <f t="shared" si="10"/>
        <v>-76.375802561493828</v>
      </c>
    </row>
    <row r="5" spans="1:34" x14ac:dyDescent="0.25">
      <c r="A5" s="2">
        <v>4</v>
      </c>
      <c r="B5" s="2">
        <v>-52.430500000000002</v>
      </c>
      <c r="C5" s="2"/>
      <c r="D5" s="2">
        <v>4</v>
      </c>
      <c r="E5" s="8">
        <v>3.7326700000000002</v>
      </c>
      <c r="F5" s="8"/>
      <c r="G5" s="8">
        <v>4</v>
      </c>
      <c r="H5" s="8">
        <v>12.4534</v>
      </c>
      <c r="I5" s="8"/>
      <c r="J5" s="8">
        <v>4</v>
      </c>
      <c r="K5" s="8">
        <v>4.6003299999999996</v>
      </c>
      <c r="L5" s="8"/>
      <c r="M5" s="8">
        <v>4</v>
      </c>
      <c r="N5" s="8">
        <v>0.20907700000000001</v>
      </c>
      <c r="O5" s="2"/>
      <c r="P5" s="2">
        <v>136.185</v>
      </c>
      <c r="S5">
        <f t="shared" si="0"/>
        <v>3.2191596395379385E-2</v>
      </c>
      <c r="T5" s="4">
        <f t="shared" si="1"/>
        <v>-52.441106266596194</v>
      </c>
      <c r="U5" s="4"/>
      <c r="V5" s="4">
        <f t="shared" si="2"/>
        <v>0.21417555755343076</v>
      </c>
      <c r="W5" s="4"/>
      <c r="X5" s="7">
        <f t="shared" si="3"/>
        <v>4.7118622661754763</v>
      </c>
      <c r="Y5" s="7"/>
      <c r="Z5" s="7">
        <f t="shared" si="4"/>
        <v>3.7648615963953795</v>
      </c>
      <c r="AA5" s="7"/>
      <c r="AB5" s="7">
        <f t="shared" si="5"/>
        <v>12.268402601591777</v>
      </c>
      <c r="AD5">
        <f t="shared" si="6"/>
        <v>855.67559105825194</v>
      </c>
      <c r="AE5">
        <f t="shared" si="7"/>
        <v>-48.116850871269946</v>
      </c>
      <c r="AF5">
        <f t="shared" si="8"/>
        <v>60.697869301714633</v>
      </c>
      <c r="AG5">
        <f t="shared" si="9"/>
        <v>9.1651412558249366</v>
      </c>
      <c r="AH5">
        <f t="shared" si="10"/>
        <v>-57.281992127094881</v>
      </c>
    </row>
    <row r="6" spans="1:34" x14ac:dyDescent="0.25">
      <c r="A6" s="2">
        <v>5</v>
      </c>
      <c r="B6" s="2">
        <v>-42.9039</v>
      </c>
      <c r="C6" s="2"/>
      <c r="D6" s="2">
        <v>5</v>
      </c>
      <c r="E6" s="8">
        <v>4.7936300000000003</v>
      </c>
      <c r="F6" s="8"/>
      <c r="G6" s="8">
        <v>5</v>
      </c>
      <c r="H6" s="8">
        <v>12.1137</v>
      </c>
      <c r="I6" s="8"/>
      <c r="J6" s="8">
        <v>5</v>
      </c>
      <c r="K6" s="8">
        <v>5.4833299999999996</v>
      </c>
      <c r="L6" s="8"/>
      <c r="M6" s="8">
        <v>5</v>
      </c>
      <c r="N6" s="8">
        <v>0.24920900000000001</v>
      </c>
      <c r="O6" s="2"/>
      <c r="P6" s="2">
        <v>170.23099999999999</v>
      </c>
      <c r="S6">
        <f t="shared" si="0"/>
        <v>6.5174082949464029E-2</v>
      </c>
      <c r="T6" s="4">
        <f t="shared" si="1"/>
        <v>-42.888970600846264</v>
      </c>
      <c r="U6" s="4"/>
      <c r="V6" s="4">
        <f t="shared" si="2"/>
        <v>0.25742597313041898</v>
      </c>
      <c r="W6" s="4"/>
      <c r="X6" s="7">
        <f t="shared" si="3"/>
        <v>5.6633714088692173</v>
      </c>
      <c r="Y6" s="7"/>
      <c r="Z6" s="7">
        <f t="shared" si="4"/>
        <v>4.8588040829494643</v>
      </c>
      <c r="AA6" s="7"/>
      <c r="AB6" s="7">
        <f t="shared" si="5"/>
        <v>11.796715377477492</v>
      </c>
      <c r="AD6">
        <f t="shared" si="6"/>
        <v>1069.5929180264882</v>
      </c>
      <c r="AE6">
        <f t="shared" si="7"/>
        <v>-34.369251255825517</v>
      </c>
      <c r="AF6">
        <f t="shared" si="8"/>
        <v>50.499954771128891</v>
      </c>
      <c r="AG6">
        <f t="shared" si="9"/>
        <v>11.456409744981714</v>
      </c>
      <c r="AH6">
        <f t="shared" si="10"/>
        <v>-45.82566100080723</v>
      </c>
    </row>
    <row r="7" spans="1:34" x14ac:dyDescent="0.25">
      <c r="A7" s="2">
        <v>6</v>
      </c>
      <c r="B7" s="2">
        <v>-33.602499999999999</v>
      </c>
      <c r="C7" s="2"/>
      <c r="D7" s="2">
        <v>6</v>
      </c>
      <c r="E7" s="8">
        <v>5.8545299999999996</v>
      </c>
      <c r="F7" s="8"/>
      <c r="G7" s="8">
        <v>6</v>
      </c>
      <c r="H7" s="8">
        <v>11.683999999999999</v>
      </c>
      <c r="I7" s="8"/>
      <c r="J7" s="8">
        <v>6</v>
      </c>
      <c r="K7" s="8">
        <v>6.1968199999999998</v>
      </c>
      <c r="L7" s="8"/>
      <c r="M7" s="8">
        <v>6</v>
      </c>
      <c r="N7" s="8">
        <v>0.28163500000000002</v>
      </c>
      <c r="O7" s="2"/>
      <c r="P7" s="2">
        <v>204.27699999999999</v>
      </c>
      <c r="S7">
        <f t="shared" si="0"/>
        <v>0.11052172206293953</v>
      </c>
      <c r="T7" s="4">
        <f t="shared" si="1"/>
        <v>-33.446821184033979</v>
      </c>
      <c r="U7" s="4"/>
      <c r="V7" s="4">
        <f t="shared" si="2"/>
        <v>0.29316677372699534</v>
      </c>
      <c r="W7" s="4"/>
      <c r="X7" s="7">
        <f t="shared" si="3"/>
        <v>6.4496690219938975</v>
      </c>
      <c r="Y7" s="7"/>
      <c r="Z7" s="7">
        <f t="shared" si="4"/>
        <v>5.9650517220629391</v>
      </c>
      <c r="AA7" s="7"/>
      <c r="AB7" s="7">
        <f t="shared" si="5"/>
        <v>11.19547861899332</v>
      </c>
      <c r="AD7">
        <f t="shared" si="6"/>
        <v>1283.5102449947242</v>
      </c>
      <c r="AE7">
        <f t="shared" si="7"/>
        <v>-24.440409988365353</v>
      </c>
      <c r="AF7">
        <f t="shared" si="8"/>
        <v>44.343360725134367</v>
      </c>
      <c r="AG7">
        <f t="shared" si="9"/>
        <v>13.74767823413849</v>
      </c>
      <c r="AH7">
        <f t="shared" si="10"/>
        <v>-38.188088222503843</v>
      </c>
    </row>
    <row r="8" spans="1:34" x14ac:dyDescent="0.25">
      <c r="A8" s="2">
        <v>7</v>
      </c>
      <c r="B8" s="2">
        <v>-24.681899999999999</v>
      </c>
      <c r="C8" s="2"/>
      <c r="D8" s="2">
        <v>7</v>
      </c>
      <c r="E8" s="8">
        <v>6.8701699999999999</v>
      </c>
      <c r="F8" s="8"/>
      <c r="G8" s="8">
        <v>7</v>
      </c>
      <c r="H8" s="8">
        <v>11.180300000000001</v>
      </c>
      <c r="I8" s="8"/>
      <c r="J8" s="8">
        <v>7</v>
      </c>
      <c r="K8" s="8">
        <v>6.7308899999999996</v>
      </c>
      <c r="L8" s="8"/>
      <c r="M8" s="8">
        <v>7</v>
      </c>
      <c r="N8" s="8">
        <v>0.30590800000000001</v>
      </c>
      <c r="O8" s="2"/>
      <c r="P8" s="2">
        <v>238.32300000000001</v>
      </c>
      <c r="S8">
        <f t="shared" si="0"/>
        <v>0.16285235970321299</v>
      </c>
      <c r="T8" s="4">
        <f t="shared" si="1"/>
        <v>-24.284025535337467</v>
      </c>
      <c r="U8" s="4"/>
      <c r="V8" s="4">
        <f t="shared" si="2"/>
        <v>0.32026307205009369</v>
      </c>
      <c r="W8" s="4"/>
      <c r="X8" s="7">
        <f t="shared" si="3"/>
        <v>7.0457875851020608</v>
      </c>
      <c r="Y8" s="7"/>
      <c r="Z8" s="7">
        <f t="shared" si="4"/>
        <v>7.0330223597032129</v>
      </c>
      <c r="AA8" s="7"/>
      <c r="AB8" s="7">
        <f t="shared" si="5"/>
        <v>10.483065431006924</v>
      </c>
      <c r="AD8">
        <f t="shared" si="6"/>
        <v>1497.4275719629607</v>
      </c>
      <c r="AE8">
        <f t="shared" si="7"/>
        <v>-16.693723215520603</v>
      </c>
      <c r="AF8">
        <f t="shared" si="8"/>
        <v>40.591629614939229</v>
      </c>
      <c r="AG8">
        <f t="shared" si="9"/>
        <v>16.038946723295272</v>
      </c>
      <c r="AH8">
        <f t="shared" si="10"/>
        <v>-32.732669938815874</v>
      </c>
    </row>
    <row r="9" spans="1:34" x14ac:dyDescent="0.25">
      <c r="A9" s="2">
        <v>8</v>
      </c>
      <c r="B9" s="2">
        <v>-16.210899999999999</v>
      </c>
      <c r="C9" s="2"/>
      <c r="D9" s="2">
        <v>8</v>
      </c>
      <c r="E9" s="8">
        <v>7.8021599999999998</v>
      </c>
      <c r="F9" s="8"/>
      <c r="G9" s="8">
        <v>8</v>
      </c>
      <c r="H9" s="8">
        <v>10.630599999999999</v>
      </c>
      <c r="I9" s="8"/>
      <c r="J9" s="8">
        <v>8</v>
      </c>
      <c r="K9" s="8">
        <v>7.0941999999999998</v>
      </c>
      <c r="L9" s="8"/>
      <c r="M9" s="8">
        <v>8</v>
      </c>
      <c r="N9" s="8">
        <v>0.32241900000000001</v>
      </c>
      <c r="O9" s="2"/>
      <c r="P9" s="2">
        <v>272.37</v>
      </c>
      <c r="S9">
        <f t="shared" si="0"/>
        <v>0.2143018926839142</v>
      </c>
      <c r="T9" s="4">
        <f t="shared" si="1"/>
        <v>-15.571448852956847</v>
      </c>
      <c r="U9" s="4"/>
      <c r="V9" s="4">
        <f t="shared" si="2"/>
        <v>0.3384555105322869</v>
      </c>
      <c r="W9" s="4"/>
      <c r="X9" s="7">
        <f t="shared" si="3"/>
        <v>7.4460212317103114</v>
      </c>
      <c r="Y9" s="7"/>
      <c r="Z9" s="7">
        <f t="shared" si="4"/>
        <v>8.016461892683914</v>
      </c>
      <c r="AA9" s="7"/>
      <c r="AB9" s="7">
        <f t="shared" si="5"/>
        <v>9.6937029448411689</v>
      </c>
      <c r="AD9">
        <f t="shared" si="6"/>
        <v>1711.3511821165039</v>
      </c>
      <c r="AE9">
        <f t="shared" si="7"/>
        <v>-10.310713551897567</v>
      </c>
      <c r="AF9">
        <f t="shared" si="8"/>
        <v>38.409774979154513</v>
      </c>
      <c r="AG9">
        <f t="shared" si="9"/>
        <v>18.330282511649873</v>
      </c>
      <c r="AH9">
        <f t="shared" si="10"/>
        <v>-28.640996063547441</v>
      </c>
    </row>
    <row r="10" spans="1:34" x14ac:dyDescent="0.25">
      <c r="A10" s="2">
        <v>9</v>
      </c>
      <c r="B10" s="2">
        <v>-8.1991599999999991</v>
      </c>
      <c r="C10" s="2"/>
      <c r="D10" s="2">
        <v>9</v>
      </c>
      <c r="E10" s="8">
        <v>8.6263100000000001</v>
      </c>
      <c r="F10" s="8"/>
      <c r="G10" s="8">
        <v>9</v>
      </c>
      <c r="H10" s="8">
        <v>10.068899999999999</v>
      </c>
      <c r="I10" s="8"/>
      <c r="J10" s="8">
        <v>9</v>
      </c>
      <c r="K10" s="8">
        <v>7.3091100000000004</v>
      </c>
      <c r="L10" s="8"/>
      <c r="M10" s="8">
        <v>9</v>
      </c>
      <c r="N10" s="8">
        <v>0.33218700000000001</v>
      </c>
      <c r="O10" s="2"/>
      <c r="P10" s="2">
        <v>306.416</v>
      </c>
      <c r="S10">
        <f t="shared" si="0"/>
        <v>0.25754198640374071</v>
      </c>
      <c r="T10" s="4">
        <f t="shared" si="1"/>
        <v>-7.4482262666866834</v>
      </c>
      <c r="U10" s="4"/>
      <c r="V10" s="4">
        <f t="shared" si="2"/>
        <v>0.34838679022133123</v>
      </c>
      <c r="W10" s="4"/>
      <c r="X10" s="7">
        <f t="shared" si="3"/>
        <v>7.6645093848692873</v>
      </c>
      <c r="Y10" s="7"/>
      <c r="Z10" s="7">
        <f t="shared" si="4"/>
        <v>8.8838519864037409</v>
      </c>
      <c r="AA10" s="7"/>
      <c r="AB10" s="7">
        <f t="shared" si="5"/>
        <v>8.8694691807400439</v>
      </c>
      <c r="AD10">
        <f t="shared" si="6"/>
        <v>1925.2685090847401</v>
      </c>
      <c r="AE10">
        <f t="shared" si="7"/>
        <v>-4.8371329381143475</v>
      </c>
      <c r="AF10">
        <f t="shared" si="8"/>
        <v>37.314847648904994</v>
      </c>
      <c r="AG10">
        <f t="shared" si="9"/>
        <v>20.621551000806651</v>
      </c>
      <c r="AH10">
        <f t="shared" si="10"/>
        <v>-25.458683938920998</v>
      </c>
    </row>
    <row r="11" spans="1:34" x14ac:dyDescent="0.25">
      <c r="A11" s="2">
        <v>10</v>
      </c>
      <c r="B11" s="2">
        <v>0</v>
      </c>
      <c r="C11" s="2"/>
      <c r="D11" s="2">
        <v>10</v>
      </c>
      <c r="E11" s="8">
        <v>9.3337400000000006</v>
      </c>
      <c r="F11" s="8"/>
      <c r="G11" s="8">
        <v>10</v>
      </c>
      <c r="H11" s="8">
        <v>9.5267099999999996</v>
      </c>
      <c r="I11" s="8"/>
      <c r="J11" s="8">
        <v>10</v>
      </c>
      <c r="K11" s="8">
        <v>7.4046599999999998</v>
      </c>
      <c r="L11" s="8"/>
      <c r="M11" s="8">
        <v>10</v>
      </c>
      <c r="N11" s="8">
        <v>0.33652900000000002</v>
      </c>
      <c r="O11" s="2"/>
      <c r="P11" s="2">
        <v>340.46199999999999</v>
      </c>
      <c r="S11">
        <f t="shared" si="0"/>
        <v>0.28839569798654274</v>
      </c>
      <c r="T11" s="4">
        <v>0</v>
      </c>
      <c r="U11" s="4"/>
      <c r="V11" s="4">
        <f t="shared" si="2"/>
        <v>0.35135135135133583</v>
      </c>
      <c r="W11" s="4"/>
      <c r="X11" s="7">
        <f t="shared" si="3"/>
        <v>7.7297297297293879</v>
      </c>
      <c r="Y11" s="7"/>
      <c r="Z11" s="7">
        <f t="shared" si="4"/>
        <v>9.6221356979865433</v>
      </c>
      <c r="AA11" s="7"/>
      <c r="AB11" s="7">
        <f t="shared" si="5"/>
        <v>8.0504539596009153</v>
      </c>
      <c r="AD11">
        <f t="shared" si="6"/>
        <v>2139.1858360529764</v>
      </c>
      <c r="AE11">
        <f t="shared" si="7"/>
        <v>-1.10104401862543E-5</v>
      </c>
      <c r="AF11">
        <f t="shared" si="8"/>
        <v>37.000000000001634</v>
      </c>
      <c r="AG11">
        <f t="shared" si="9"/>
        <v>22.912819489963429</v>
      </c>
      <c r="AH11">
        <f t="shared" si="10"/>
        <v>-22.912830500403615</v>
      </c>
    </row>
    <row r="12" spans="1:34" x14ac:dyDescent="0.25">
      <c r="A12" s="2">
        <v>11</v>
      </c>
      <c r="B12" s="2">
        <v>6.5437000000000003</v>
      </c>
      <c r="C12" s="2"/>
      <c r="D12" s="2">
        <v>11</v>
      </c>
      <c r="E12" s="8">
        <v>9.9303100000000004</v>
      </c>
      <c r="F12" s="8"/>
      <c r="G12" s="8">
        <v>11</v>
      </c>
      <c r="H12" s="8">
        <v>9.0311800000000009</v>
      </c>
      <c r="I12" s="8"/>
      <c r="J12" s="8">
        <v>11</v>
      </c>
      <c r="K12" s="8">
        <v>7.4102399999999999</v>
      </c>
      <c r="L12" s="8"/>
      <c r="M12" s="8">
        <v>11</v>
      </c>
      <c r="N12" s="8">
        <v>0.336783</v>
      </c>
      <c r="O12" s="2"/>
      <c r="P12" s="2">
        <v>374.50799999999998</v>
      </c>
      <c r="S12">
        <f t="shared" si="0"/>
        <v>0.30353927781345824</v>
      </c>
      <c r="T12" s="4">
        <f t="shared" si="1"/>
        <v>6.7423525029388589</v>
      </c>
      <c r="U12" s="4"/>
      <c r="V12" s="4">
        <f t="shared" si="2"/>
        <v>0.34892145329316793</v>
      </c>
      <c r="W12" s="4"/>
      <c r="X12" s="7">
        <f t="shared" si="3"/>
        <v>7.6762719724496939</v>
      </c>
      <c r="Y12" s="7"/>
      <c r="Z12" s="7">
        <f t="shared" si="4"/>
        <v>10.233849277813459</v>
      </c>
      <c r="AA12" s="7"/>
      <c r="AB12" s="7">
        <f t="shared" si="5"/>
        <v>7.2679839879491634</v>
      </c>
      <c r="AD12">
        <f t="shared" si="6"/>
        <v>2353.1031630212124</v>
      </c>
      <c r="AE12">
        <f t="shared" si="7"/>
        <v>4.3742309458167341</v>
      </c>
      <c r="AF12">
        <f t="shared" si="8"/>
        <v>37.257668960461558</v>
      </c>
      <c r="AG12">
        <f t="shared" si="9"/>
        <v>25.204087979120207</v>
      </c>
      <c r="AH12">
        <f t="shared" si="10"/>
        <v>-20.829857033303472</v>
      </c>
    </row>
    <row r="13" spans="1:34" x14ac:dyDescent="0.25">
      <c r="A13" s="2">
        <v>12</v>
      </c>
      <c r="B13" s="2">
        <v>13.3498</v>
      </c>
      <c r="C13" s="2"/>
      <c r="D13" s="2">
        <v>12</v>
      </c>
      <c r="E13" s="8">
        <v>10.4254</v>
      </c>
      <c r="F13" s="8"/>
      <c r="G13" s="8">
        <v>12</v>
      </c>
      <c r="H13" s="8">
        <v>8.5956700000000001</v>
      </c>
      <c r="I13" s="8"/>
      <c r="J13" s="8">
        <v>12</v>
      </c>
      <c r="K13" s="8">
        <v>7.3510600000000004</v>
      </c>
      <c r="L13" s="8"/>
      <c r="M13" s="8">
        <v>12</v>
      </c>
      <c r="N13" s="8">
        <v>0.334094</v>
      </c>
      <c r="O13" s="2"/>
      <c r="P13" s="2">
        <v>408.55399999999997</v>
      </c>
      <c r="S13">
        <f t="shared" si="0"/>
        <v>0.30605121009818781</v>
      </c>
      <c r="T13" s="4">
        <f t="shared" si="1"/>
        <v>12.792811806876578</v>
      </c>
      <c r="U13" s="4"/>
      <c r="V13" s="4">
        <f t="shared" si="2"/>
        <v>0.34262980650189045</v>
      </c>
      <c r="W13" s="4"/>
      <c r="X13" s="7">
        <f t="shared" si="3"/>
        <v>7.5378557430415896</v>
      </c>
      <c r="Y13" s="7"/>
      <c r="Z13" s="7">
        <f t="shared" si="4"/>
        <v>10.731451210098188</v>
      </c>
      <c r="AA13" s="7"/>
      <c r="AB13" s="7">
        <f t="shared" si="5"/>
        <v>6.5421886391768069</v>
      </c>
      <c r="AD13">
        <f t="shared" si="6"/>
        <v>2567.0204899894484</v>
      </c>
      <c r="AE13">
        <f t="shared" si="7"/>
        <v>8.4013123570250592</v>
      </c>
      <c r="AF13">
        <f t="shared" si="8"/>
        <v>37.941824538631529</v>
      </c>
      <c r="AG13">
        <f t="shared" si="9"/>
        <v>27.495356468276981</v>
      </c>
      <c r="AH13">
        <f t="shared" si="10"/>
        <v>-19.094044111251922</v>
      </c>
    </row>
    <row r="14" spans="1:34" x14ac:dyDescent="0.25">
      <c r="A14" s="2">
        <v>13</v>
      </c>
      <c r="B14" s="2">
        <v>19.830200000000001</v>
      </c>
      <c r="C14" s="2"/>
      <c r="D14" s="3">
        <v>13</v>
      </c>
      <c r="E14" s="8">
        <v>10.834300000000001</v>
      </c>
      <c r="F14" s="8"/>
      <c r="G14" s="8">
        <v>13</v>
      </c>
      <c r="H14" s="8">
        <v>8.2279099999999996</v>
      </c>
      <c r="I14" s="8"/>
      <c r="J14" s="8">
        <v>13</v>
      </c>
      <c r="K14" s="8">
        <v>7.2483700000000004</v>
      </c>
      <c r="L14" s="8"/>
      <c r="M14" s="8">
        <v>13</v>
      </c>
      <c r="N14" s="8">
        <v>0.32942700000000003</v>
      </c>
      <c r="O14" s="2"/>
      <c r="P14" s="2">
        <v>442.601</v>
      </c>
      <c r="S14">
        <f t="shared" si="0"/>
        <v>0.29749929223767424</v>
      </c>
      <c r="T14" s="4">
        <f t="shared" si="1"/>
        <v>18.195070878660388</v>
      </c>
      <c r="U14" s="4"/>
      <c r="V14" s="4">
        <f t="shared" si="2"/>
        <v>0.33378340361944303</v>
      </c>
      <c r="W14" s="4"/>
      <c r="X14" s="7">
        <f t="shared" si="3"/>
        <v>7.3432348796277465</v>
      </c>
      <c r="Y14" s="7"/>
      <c r="Z14" s="7">
        <f t="shared" si="4"/>
        <v>11.131799292237675</v>
      </c>
      <c r="AA14" s="7"/>
      <c r="AB14" s="7">
        <f t="shared" si="5"/>
        <v>5.883012030139537</v>
      </c>
      <c r="AD14">
        <f t="shared" si="6"/>
        <v>2780.9441001429918</v>
      </c>
      <c r="AE14">
        <f t="shared" si="7"/>
        <v>12.161453954349355</v>
      </c>
      <c r="AF14">
        <f t="shared" si="8"/>
        <v>38.947412780360132</v>
      </c>
      <c r="AG14">
        <f t="shared" si="9"/>
        <v>29.786692256631586</v>
      </c>
      <c r="AH14">
        <f t="shared" si="10"/>
        <v>-17.625238302282231</v>
      </c>
    </row>
    <row r="15" spans="1:34" x14ac:dyDescent="0.25">
      <c r="A15" s="2">
        <v>14</v>
      </c>
      <c r="B15" s="2">
        <v>26.0197</v>
      </c>
      <c r="C15" s="2"/>
      <c r="D15" s="3">
        <v>14</v>
      </c>
      <c r="E15" s="8">
        <v>11.171799999999999</v>
      </c>
      <c r="F15" s="8"/>
      <c r="G15" s="8">
        <v>14</v>
      </c>
      <c r="H15" s="8">
        <v>7.9277800000000003</v>
      </c>
      <c r="I15" s="8"/>
      <c r="J15" s="8">
        <v>14</v>
      </c>
      <c r="K15" s="8">
        <v>7.1183100000000001</v>
      </c>
      <c r="L15" s="8"/>
      <c r="M15" s="8">
        <v>14</v>
      </c>
      <c r="N15" s="8">
        <v>0.323517</v>
      </c>
      <c r="O15" s="2"/>
      <c r="P15" s="2">
        <v>476.64699999999999</v>
      </c>
      <c r="S15">
        <f t="shared" si="0"/>
        <v>0.28042810418034847</v>
      </c>
      <c r="T15" s="4">
        <f t="shared" si="1"/>
        <v>23.007992838662034</v>
      </c>
      <c r="U15" s="4"/>
      <c r="V15" s="4">
        <f t="shared" si="2"/>
        <v>0.32340146974812167</v>
      </c>
      <c r="W15" s="4"/>
      <c r="X15" s="7">
        <f t="shared" si="3"/>
        <v>7.1148323344586766</v>
      </c>
      <c r="Y15" s="7"/>
      <c r="Z15" s="7">
        <f t="shared" si="4"/>
        <v>11.452228104180348</v>
      </c>
      <c r="AA15" s="7"/>
      <c r="AB15" s="7">
        <f t="shared" si="5"/>
        <v>5.2928856790591867</v>
      </c>
      <c r="AD15">
        <f t="shared" si="6"/>
        <v>2994.8614271112283</v>
      </c>
      <c r="AE15">
        <f t="shared" si="7"/>
        <v>15.711660112765571</v>
      </c>
      <c r="AF15">
        <f t="shared" si="8"/>
        <v>40.197714655177457</v>
      </c>
      <c r="AG15">
        <f t="shared" si="9"/>
        <v>32.077960745788367</v>
      </c>
      <c r="AH15">
        <f t="shared" si="10"/>
        <v>-16.366300633022796</v>
      </c>
    </row>
    <row r="16" spans="1:34" x14ac:dyDescent="0.25">
      <c r="A16" s="2">
        <v>15</v>
      </c>
      <c r="B16" s="2">
        <v>31.9541</v>
      </c>
      <c r="C16" s="2"/>
      <c r="D16" s="3">
        <v>15</v>
      </c>
      <c r="E16" s="8">
        <v>11.450699999999999</v>
      </c>
      <c r="F16" s="8"/>
      <c r="G16" s="8">
        <v>15</v>
      </c>
      <c r="H16" s="8">
        <v>7.6906499999999998</v>
      </c>
      <c r="I16" s="8"/>
      <c r="J16" s="8">
        <v>15</v>
      </c>
      <c r="K16" s="8">
        <v>6.9727800000000002</v>
      </c>
      <c r="L16" s="8"/>
      <c r="M16" s="8">
        <v>15</v>
      </c>
      <c r="N16" s="8">
        <v>0.31690299999999999</v>
      </c>
      <c r="O16" s="2"/>
      <c r="P16" s="2">
        <v>510.69299999999998</v>
      </c>
      <c r="S16">
        <f t="shared" si="0"/>
        <v>0.25780887928389795</v>
      </c>
      <c r="T16" s="4">
        <f t="shared" si="1"/>
        <v>27.29619072235905</v>
      </c>
      <c r="U16" s="4"/>
      <c r="V16" s="4">
        <f t="shared" si="2"/>
        <v>0.31222757861430017</v>
      </c>
      <c r="W16" s="4"/>
      <c r="X16" s="7">
        <f t="shared" si="3"/>
        <v>6.869006729514604</v>
      </c>
      <c r="Y16" s="7"/>
      <c r="Z16" s="7">
        <f t="shared" si="4"/>
        <v>11.708508879283897</v>
      </c>
      <c r="AA16" s="7"/>
      <c r="AB16" s="7">
        <f t="shared" si="5"/>
        <v>4.7693450575606038</v>
      </c>
      <c r="AD16">
        <f t="shared" si="6"/>
        <v>3208.7787540794643</v>
      </c>
      <c r="AE16">
        <f t="shared" si="7"/>
        <v>19.094008901342733</v>
      </c>
      <c r="AF16">
        <f t="shared" si="8"/>
        <v>41.636296376173462</v>
      </c>
      <c r="AG16">
        <f t="shared" si="9"/>
        <v>34.369229234945145</v>
      </c>
      <c r="AH16">
        <f t="shared" si="10"/>
        <v>-15.275220333602412</v>
      </c>
    </row>
    <row r="17" spans="1:34" x14ac:dyDescent="0.25">
      <c r="A17" s="2">
        <v>16</v>
      </c>
      <c r="B17" s="2">
        <v>37.6616</v>
      </c>
      <c r="C17" s="2"/>
      <c r="D17" s="3">
        <v>16</v>
      </c>
      <c r="E17" s="8">
        <v>11.683</v>
      </c>
      <c r="F17" s="8"/>
      <c r="G17" s="8">
        <v>16</v>
      </c>
      <c r="H17" s="8">
        <v>7.5098799999999999</v>
      </c>
      <c r="I17" s="8"/>
      <c r="J17" s="8">
        <v>16</v>
      </c>
      <c r="K17" s="8">
        <v>6.8205999999999998</v>
      </c>
      <c r="L17" s="8"/>
      <c r="M17" s="8">
        <v>16</v>
      </c>
      <c r="N17" s="8">
        <v>0.30998799999999999</v>
      </c>
      <c r="O17" s="2"/>
      <c r="P17" s="2">
        <v>544.73900000000003</v>
      </c>
      <c r="S17">
        <f t="shared" si="0"/>
        <v>0.23097389060470697</v>
      </c>
      <c r="T17" s="4">
        <f t="shared" si="1"/>
        <v>31.1228682532284</v>
      </c>
      <c r="U17" s="4"/>
      <c r="V17" s="4">
        <f t="shared" si="2"/>
        <v>0.3007781380184672</v>
      </c>
      <c r="W17" s="4"/>
      <c r="X17" s="7">
        <f t="shared" si="3"/>
        <v>6.6171190364062786</v>
      </c>
      <c r="Y17" s="7"/>
      <c r="Z17" s="7">
        <f t="shared" si="4"/>
        <v>11.913973890604707</v>
      </c>
      <c r="AA17" s="7"/>
      <c r="AB17" s="7">
        <f t="shared" si="5"/>
        <v>4.3073006405701344</v>
      </c>
      <c r="AD17">
        <f t="shared" si="6"/>
        <v>3422.6960810477008</v>
      </c>
      <c r="AE17">
        <f t="shared" si="7"/>
        <v>22.339973403595376</v>
      </c>
      <c r="AF17">
        <f t="shared" si="8"/>
        <v>43.221226401773336</v>
      </c>
      <c r="AG17">
        <f t="shared" si="9"/>
        <v>36.660497724101923</v>
      </c>
      <c r="AH17">
        <f t="shared" si="10"/>
        <v>-14.320524320506546</v>
      </c>
    </row>
    <row r="18" spans="1:34" x14ac:dyDescent="0.25">
      <c r="A18" s="2">
        <v>17</v>
      </c>
      <c r="B18" s="2">
        <v>43.172499999999999</v>
      </c>
      <c r="C18" s="2"/>
      <c r="D18" s="3">
        <v>17</v>
      </c>
      <c r="E18" s="8">
        <v>11.877700000000001</v>
      </c>
      <c r="F18" s="8"/>
      <c r="G18" s="8">
        <v>17</v>
      </c>
      <c r="H18" s="8">
        <v>7.3776000000000002</v>
      </c>
      <c r="I18" s="8"/>
      <c r="J18" s="8">
        <v>17</v>
      </c>
      <c r="K18" s="8">
        <v>6.66777</v>
      </c>
      <c r="L18" s="8"/>
      <c r="M18" s="8">
        <v>17</v>
      </c>
      <c r="N18" s="8">
        <v>0.30304300000000001</v>
      </c>
      <c r="O18" s="2"/>
      <c r="P18" s="2">
        <v>578.78499999999997</v>
      </c>
      <c r="S18">
        <f t="shared" si="0"/>
        <v>0.20174427055699162</v>
      </c>
      <c r="T18" s="4">
        <f t="shared" si="1"/>
        <v>34.546488132831492</v>
      </c>
      <c r="U18" s="4"/>
      <c r="V18" s="4">
        <f t="shared" si="2"/>
        <v>0.28939628577381804</v>
      </c>
      <c r="W18" s="4"/>
      <c r="X18" s="7">
        <f t="shared" si="3"/>
        <v>6.3667182870239971</v>
      </c>
      <c r="Y18" s="7"/>
      <c r="Z18" s="7">
        <f t="shared" si="4"/>
        <v>12.079444270556992</v>
      </c>
      <c r="AA18" s="7"/>
      <c r="AB18" s="7">
        <f t="shared" si="5"/>
        <v>3.900525074122299</v>
      </c>
      <c r="AD18">
        <f t="shared" si="6"/>
        <v>3636.6134080159368</v>
      </c>
      <c r="AE18">
        <f t="shared" si="7"/>
        <v>25.473621310007204</v>
      </c>
      <c r="AF18">
        <f t="shared" si="8"/>
        <v>44.921101752357465</v>
      </c>
      <c r="AG18">
        <f t="shared" si="9"/>
        <v>38.951766213258701</v>
      </c>
      <c r="AH18">
        <f t="shared" si="10"/>
        <v>-13.478144903251495</v>
      </c>
    </row>
    <row r="19" spans="1:34" x14ac:dyDescent="0.25">
      <c r="A19" s="2">
        <v>18</v>
      </c>
      <c r="B19" s="2">
        <v>48.509500000000003</v>
      </c>
      <c r="C19" s="2"/>
      <c r="D19" s="3">
        <v>18</v>
      </c>
      <c r="E19" s="8">
        <v>12.042400000000001</v>
      </c>
      <c r="F19" s="8"/>
      <c r="G19" s="8">
        <v>18</v>
      </c>
      <c r="H19" s="8">
        <v>7.2861900000000004</v>
      </c>
      <c r="I19" s="8"/>
      <c r="J19" s="8">
        <v>18</v>
      </c>
      <c r="K19" s="8">
        <v>6.5183</v>
      </c>
      <c r="L19" s="8"/>
      <c r="M19" s="8">
        <v>18</v>
      </c>
      <c r="N19" s="8">
        <v>0.29625000000000001</v>
      </c>
      <c r="O19" s="2"/>
      <c r="P19" s="2">
        <v>612.83199999999999</v>
      </c>
      <c r="S19">
        <f t="shared" si="0"/>
        <v>0.17109472261359571</v>
      </c>
      <c r="T19" s="4">
        <f t="shared" si="1"/>
        <v>37.619362246276573</v>
      </c>
      <c r="U19" s="4"/>
      <c r="V19" s="4">
        <f t="shared" si="2"/>
        <v>0.27829957604556305</v>
      </c>
      <c r="W19" s="4"/>
      <c r="X19" s="7">
        <f t="shared" si="3"/>
        <v>6.1225906730023869</v>
      </c>
      <c r="Y19" s="7"/>
      <c r="Z19" s="7">
        <f t="shared" si="4"/>
        <v>12.213494722613596</v>
      </c>
      <c r="AA19" s="7"/>
      <c r="AB19" s="7">
        <f t="shared" si="5"/>
        <v>3.5425704734398495</v>
      </c>
      <c r="AD19">
        <f t="shared" si="6"/>
        <v>3850.5370181694802</v>
      </c>
      <c r="AE19">
        <f t="shared" si="7"/>
        <v>28.513760032152803</v>
      </c>
      <c r="AF19">
        <f t="shared" si="8"/>
        <v>46.712252259671601</v>
      </c>
      <c r="AG19">
        <f t="shared" si="9"/>
        <v>41.243102001613302</v>
      </c>
      <c r="AH19">
        <f t="shared" si="10"/>
        <v>-12.729341969460499</v>
      </c>
    </row>
    <row r="20" spans="1:34" x14ac:dyDescent="0.25">
      <c r="A20" s="2">
        <v>19</v>
      </c>
      <c r="B20" s="2">
        <v>53.696800000000003</v>
      </c>
      <c r="C20" s="2"/>
      <c r="D20" s="3">
        <v>19</v>
      </c>
      <c r="E20" s="8">
        <v>12.1836</v>
      </c>
      <c r="F20" s="8"/>
      <c r="G20" s="8">
        <v>19</v>
      </c>
      <c r="H20" s="8">
        <v>7.2287800000000004</v>
      </c>
      <c r="I20" s="8"/>
      <c r="J20" s="8">
        <v>19</v>
      </c>
      <c r="K20" s="8">
        <v>6.3750499999999999</v>
      </c>
      <c r="L20" s="8"/>
      <c r="M20" s="8">
        <v>19</v>
      </c>
      <c r="N20" s="8">
        <v>0.28974</v>
      </c>
      <c r="O20" s="2"/>
      <c r="P20" s="2">
        <v>646.87800000000004</v>
      </c>
      <c r="S20">
        <f t="shared" si="0"/>
        <v>0.13921461888532072</v>
      </c>
      <c r="T20" s="4">
        <f t="shared" si="1"/>
        <v>40.386994970646512</v>
      </c>
      <c r="U20" s="4"/>
      <c r="V20" s="4">
        <f t="shared" si="2"/>
        <v>0.2676191940852144</v>
      </c>
      <c r="W20" s="4"/>
      <c r="X20" s="7">
        <f t="shared" si="3"/>
        <v>5.8876222698747167</v>
      </c>
      <c r="Y20" s="7"/>
      <c r="Z20" s="7">
        <f t="shared" si="4"/>
        <v>12.322814618885321</v>
      </c>
      <c r="AA20" s="7"/>
      <c r="AB20" s="7">
        <f t="shared" si="5"/>
        <v>3.2273217562529979</v>
      </c>
      <c r="AD20">
        <f t="shared" si="6"/>
        <v>4064.4543451377167</v>
      </c>
      <c r="AE20">
        <f t="shared" si="7"/>
        <v>31.474989745361501</v>
      </c>
      <c r="AF20">
        <f t="shared" si="8"/>
        <v>48.576485869920766</v>
      </c>
      <c r="AG20">
        <f t="shared" si="9"/>
        <v>43.534370490770087</v>
      </c>
      <c r="AH20">
        <f t="shared" si="10"/>
        <v>-12.059380745408586</v>
      </c>
    </row>
    <row r="21" spans="1:34" x14ac:dyDescent="0.25">
      <c r="A21" s="2">
        <v>20</v>
      </c>
      <c r="B21" s="2">
        <v>58.757100000000001</v>
      </c>
      <c r="C21" s="2"/>
      <c r="D21" s="3">
        <v>20</v>
      </c>
      <c r="E21" s="8">
        <v>12.305099999999999</v>
      </c>
      <c r="F21" s="8"/>
      <c r="G21" s="8">
        <v>20</v>
      </c>
      <c r="H21" s="8">
        <v>7.1991100000000001</v>
      </c>
      <c r="I21" s="8"/>
      <c r="J21" s="8">
        <v>20</v>
      </c>
      <c r="K21" s="8">
        <v>6.2396599999999998</v>
      </c>
      <c r="L21" s="8"/>
      <c r="M21" s="8">
        <v>20</v>
      </c>
      <c r="N21" s="8">
        <v>0.28358800000000001</v>
      </c>
      <c r="O21" s="2"/>
      <c r="P21" s="2">
        <v>680.92399999999998</v>
      </c>
      <c r="S21">
        <f t="shared" si="0"/>
        <v>0.1075066514128391</v>
      </c>
      <c r="T21" s="4">
        <f t="shared" si="1"/>
        <v>42.88894771920198</v>
      </c>
      <c r="U21" s="4"/>
      <c r="V21" s="4">
        <f t="shared" si="2"/>
        <v>0.25742606862642636</v>
      </c>
      <c r="W21" s="4"/>
      <c r="X21" s="7">
        <f t="shared" si="3"/>
        <v>5.6633735097813798</v>
      </c>
      <c r="Y21" s="7"/>
      <c r="Z21" s="7">
        <f t="shared" si="4"/>
        <v>12.412606651412839</v>
      </c>
      <c r="AA21" s="7"/>
      <c r="AB21" s="7">
        <f t="shared" si="5"/>
        <v>2.9491799384112882</v>
      </c>
      <c r="AD21">
        <f t="shared" si="6"/>
        <v>4278.3716721059527</v>
      </c>
      <c r="AE21">
        <f t="shared" si="7"/>
        <v>34.36922372972505</v>
      </c>
      <c r="AF21">
        <f t="shared" si="8"/>
        <v>50.499936037423801</v>
      </c>
      <c r="AG21">
        <f t="shared" si="9"/>
        <v>45.825638979926858</v>
      </c>
      <c r="AH21">
        <f t="shared" si="10"/>
        <v>-11.456415250201808</v>
      </c>
    </row>
    <row r="22" spans="1:34" x14ac:dyDescent="0.25">
      <c r="D22" s="1"/>
      <c r="E22" s="1"/>
    </row>
    <row r="23" spans="1:34" x14ac:dyDescent="0.25">
      <c r="S23" t="s">
        <v>10</v>
      </c>
      <c r="T23">
        <v>37</v>
      </c>
      <c r="U23">
        <v>22</v>
      </c>
    </row>
    <row r="24" spans="1:34" x14ac:dyDescent="0.25">
      <c r="S24" t="s">
        <v>13</v>
      </c>
      <c r="T24">
        <v>13</v>
      </c>
    </row>
    <row r="25" spans="1:34" x14ac:dyDescent="0.25">
      <c r="S25">
        <f>PI()</f>
        <v>3.1415926535897931</v>
      </c>
      <c r="X25" t="s">
        <v>23</v>
      </c>
      <c r="Y25">
        <f>SQRT(T26/T27)</f>
        <v>22.912824995182863</v>
      </c>
    </row>
    <row r="26" spans="1:34" x14ac:dyDescent="0.25">
      <c r="S26" t="s">
        <v>14</v>
      </c>
      <c r="T26">
        <v>1.0711E-2</v>
      </c>
    </row>
    <row r="27" spans="1:34" x14ac:dyDescent="0.25">
      <c r="S27" t="s">
        <v>15</v>
      </c>
      <c r="T27">
        <v>2.0401999999999999E-5</v>
      </c>
    </row>
    <row r="29" spans="1:34" ht="28.5" x14ac:dyDescent="0.25">
      <c r="S29" s="5" t="s">
        <v>16</v>
      </c>
      <c r="T29" s="6" t="s">
        <v>17</v>
      </c>
    </row>
    <row r="30" spans="1:34" x14ac:dyDescent="0.25">
      <c r="S30" t="s">
        <v>19</v>
      </c>
    </row>
    <row r="31" spans="1:34" x14ac:dyDescent="0.25">
      <c r="S31" s="5" t="s">
        <v>20</v>
      </c>
    </row>
    <row r="33" spans="1:40" x14ac:dyDescent="0.25">
      <c r="S33" s="5" t="s">
        <v>22</v>
      </c>
      <c r="T33">
        <f>(1/(2*PI()*SQRT(T26*T27)))*SQRT((Y25^2-15^2)/(Y25^2-22^2))</f>
        <v>920.97672675988849</v>
      </c>
    </row>
    <row r="39" spans="1:40" x14ac:dyDescent="0.25">
      <c r="A39" s="8"/>
      <c r="B39" s="8" t="s">
        <v>0</v>
      </c>
      <c r="C39" s="8"/>
      <c r="D39" s="8"/>
      <c r="E39" s="8" t="s">
        <v>1</v>
      </c>
      <c r="F39" s="8"/>
      <c r="G39" s="8"/>
      <c r="H39" s="8" t="s">
        <v>2</v>
      </c>
      <c r="I39" s="8"/>
      <c r="J39" s="8" t="s">
        <v>4</v>
      </c>
      <c r="K39" s="8"/>
      <c r="L39" s="8" t="s">
        <v>27</v>
      </c>
      <c r="M39" s="8"/>
      <c r="N39" s="8"/>
      <c r="O39" s="8"/>
      <c r="P39" s="8"/>
      <c r="Q39" s="9"/>
      <c r="R39" s="9"/>
      <c r="S39" s="9" t="s">
        <v>5</v>
      </c>
      <c r="T39" s="7" t="s">
        <v>0</v>
      </c>
      <c r="U39" s="7"/>
      <c r="V39" s="7" t="s">
        <v>6</v>
      </c>
      <c r="W39" s="7"/>
      <c r="X39" s="7" t="s">
        <v>24</v>
      </c>
      <c r="Y39" s="7"/>
      <c r="Z39" s="7" t="s">
        <v>25</v>
      </c>
      <c r="AA39" s="7"/>
      <c r="AB39" s="7"/>
      <c r="AC39" t="s">
        <v>12</v>
      </c>
      <c r="AE39" t="s">
        <v>26</v>
      </c>
      <c r="AF39" t="s">
        <v>21</v>
      </c>
      <c r="AG39" t="s">
        <v>30</v>
      </c>
      <c r="AH39" t="s">
        <v>31</v>
      </c>
      <c r="AI39" t="s">
        <v>32</v>
      </c>
      <c r="AJ39" t="s">
        <v>33</v>
      </c>
      <c r="AK39" t="s">
        <v>34</v>
      </c>
      <c r="AL39" t="s">
        <v>35</v>
      </c>
      <c r="AM39" t="s">
        <v>36</v>
      </c>
      <c r="AN39" t="s">
        <v>37</v>
      </c>
    </row>
    <row r="40" spans="1:40" x14ac:dyDescent="0.25">
      <c r="A40" s="8">
        <v>1</v>
      </c>
      <c r="B40" s="8">
        <v>16.2</v>
      </c>
      <c r="C40" s="8"/>
      <c r="D40" s="8"/>
      <c r="E40" s="8">
        <v>0.79800000000000004</v>
      </c>
      <c r="F40" s="8"/>
      <c r="G40" s="8"/>
      <c r="H40" s="8">
        <v>0.14779400000000001</v>
      </c>
      <c r="I40" s="8"/>
      <c r="J40" s="8">
        <v>0.79107499999999997</v>
      </c>
      <c r="K40" s="8"/>
      <c r="L40" s="8">
        <v>92.097700000000003</v>
      </c>
      <c r="M40" s="8"/>
      <c r="N40" s="8"/>
      <c r="O40" s="8"/>
      <c r="P40" s="8"/>
      <c r="Q40" s="9"/>
      <c r="R40" s="9"/>
      <c r="S40" s="9">
        <f ca="1">T40+RANDBETWEEN(-5,5)</f>
        <v>16.775637315413285</v>
      </c>
      <c r="T40" s="7">
        <f>DEGREES(ATAN(AL40/AI40))</f>
        <v>11.775637315413283</v>
      </c>
      <c r="U40" s="7"/>
      <c r="V40" s="7">
        <f>$T$62*AM40</f>
        <v>0.79433366997365362</v>
      </c>
      <c r="W40" s="7"/>
      <c r="X40" s="7">
        <f>$T$62/AC40</f>
        <v>0.80098041596738556</v>
      </c>
      <c r="Y40" s="7"/>
      <c r="Z40" s="7">
        <f>$T$62/AN40</f>
        <v>0.1485487104119661</v>
      </c>
      <c r="AA40" s="7"/>
      <c r="AB40" s="7"/>
      <c r="AC40">
        <f>SQRT(15^2+AE40^2)</f>
        <v>16.230109676650741</v>
      </c>
      <c r="AD40">
        <f>2*PI()*L40</f>
        <v>578.66691546503341</v>
      </c>
      <c r="AE40">
        <f>AD40*$T$26</f>
        <v>6.1981013315459732</v>
      </c>
      <c r="AF40">
        <f>1/(AD40*$T$27)</f>
        <v>84.702963242604497</v>
      </c>
      <c r="AG40">
        <f>$T$63/($T$63^2+AF40^2)</f>
        <v>2.8725906865756197E-3</v>
      </c>
      <c r="AH40">
        <f>$T$64/($T$64^2+AE40^2)</f>
        <v>5.6944049712717701E-2</v>
      </c>
      <c r="AI40">
        <f>AH40+AG40</f>
        <v>5.9816640399293318E-2</v>
      </c>
      <c r="AJ40">
        <f>AF40/($T$63^2+AF40^2)</f>
        <v>1.1059861060730123E-2</v>
      </c>
      <c r="AK40">
        <f>AE40/($T$64^2+AE40^2)</f>
        <v>2.3529666023201046E-2</v>
      </c>
      <c r="AL40">
        <f>AK40-AJ40</f>
        <v>1.2469804962470923E-2</v>
      </c>
      <c r="AM40">
        <f>SQRT(AL40^2+AI40^2)</f>
        <v>6.1102589997973356E-2</v>
      </c>
      <c r="AN40">
        <f>SQRT($T$63^2+AF40^2)</f>
        <v>87.513381731470119</v>
      </c>
    </row>
    <row r="41" spans="1:40" x14ac:dyDescent="0.25">
      <c r="A41" s="8">
        <v>2</v>
      </c>
      <c r="B41" s="8">
        <v>19.16</v>
      </c>
      <c r="C41" s="8"/>
      <c r="D41" s="8"/>
      <c r="E41" s="8">
        <v>0.66968700000000003</v>
      </c>
      <c r="F41" s="8"/>
      <c r="G41" s="8"/>
      <c r="H41" s="8">
        <v>0.27077699999999999</v>
      </c>
      <c r="I41" s="8"/>
      <c r="J41" s="8">
        <v>0.66652100000000003</v>
      </c>
      <c r="K41" s="8"/>
      <c r="L41" s="8">
        <v>184.19499999999999</v>
      </c>
      <c r="M41" s="8"/>
      <c r="N41" s="8"/>
      <c r="O41" s="8"/>
      <c r="P41" s="8"/>
      <c r="Q41" s="9"/>
      <c r="R41" s="9"/>
      <c r="S41" s="9">
        <f t="shared" ref="S41:S59" ca="1" si="11">T41+RANDBETWEEN(-5,5)</f>
        <v>18.014669159479141</v>
      </c>
      <c r="T41" s="7">
        <f t="shared" ref="T41:T59" si="12">DEGREES(ATAN(AL41/AI41))</f>
        <v>16.014669159479141</v>
      </c>
      <c r="U41" s="7"/>
      <c r="V41" s="7">
        <f t="shared" ref="V41:V59" si="13">$T$62*AM41</f>
        <v>0.66639664518890895</v>
      </c>
      <c r="W41" s="7"/>
      <c r="X41" s="7">
        <f t="shared" ref="X41:X59" si="14">$T$62/AC41</f>
        <v>0.66806030962488439</v>
      </c>
      <c r="Y41" s="7"/>
      <c r="Z41" s="7">
        <f t="shared" ref="Z41:Z59" si="15">$T$62/AN41</f>
        <v>0.27239510984553522</v>
      </c>
      <c r="AA41" s="7"/>
      <c r="AB41" s="7"/>
      <c r="AC41">
        <f t="shared" ref="AC41:AC59" si="16">SQRT(15^2+AE41^2)</f>
        <v>19.459320981513624</v>
      </c>
      <c r="AD41">
        <f t="shared" ref="AD41:AD59" si="17">2*PI()*L41</f>
        <v>1157.3313176559438</v>
      </c>
      <c r="AE41">
        <f t="shared" ref="AE41:AE59" si="18">AD41*$T$26</f>
        <v>12.396175743412815</v>
      </c>
      <c r="AF41">
        <f t="shared" ref="AF41:AF59" si="19">1/(AD41*$T$27)</f>
        <v>42.351573592271329</v>
      </c>
      <c r="AG41">
        <f t="shared" ref="AG41:AG59" si="20">$T$63/($T$63^2+AF41^2)</f>
        <v>9.6590538999452441E-3</v>
      </c>
      <c r="AH41">
        <f t="shared" ref="AH41:AH59" si="21">$T$64/($T$64^2+AE41^2)</f>
        <v>3.9612832304387252E-2</v>
      </c>
      <c r="AI41">
        <f t="shared" ref="AI41:AI59" si="22">AH41+AG41</f>
        <v>4.9271886204332496E-2</v>
      </c>
      <c r="AJ41">
        <f t="shared" ref="AJ41:AJ59" si="23">AF41/($T$63^2+AF41^2)</f>
        <v>1.8594369639783927E-2</v>
      </c>
      <c r="AK41">
        <f t="shared" ref="AK41:AK59" si="24">AE41/($T$64^2+AE41^2)</f>
        <v>3.2736508729301658E-2</v>
      </c>
      <c r="AL41">
        <f t="shared" ref="AL41:AL59" si="25">AK41-AJ41</f>
        <v>1.4142139089517732E-2</v>
      </c>
      <c r="AM41">
        <f t="shared" ref="AM41:AM59" si="26">SQRT(AL41^2+AI41^2)</f>
        <v>5.126128039914684E-2</v>
      </c>
      <c r="AN41">
        <f t="shared" ref="AN41:AN59" si="27">SQRT($T$63^2+AF41^2)</f>
        <v>47.724792149799605</v>
      </c>
    </row>
    <row r="42" spans="1:40" x14ac:dyDescent="0.25">
      <c r="A42" s="8">
        <v>3</v>
      </c>
      <c r="B42" s="8">
        <v>10.77</v>
      </c>
      <c r="C42" s="8"/>
      <c r="D42" s="8"/>
      <c r="E42" s="8">
        <v>0.55135599999999996</v>
      </c>
      <c r="F42" s="8"/>
      <c r="G42" s="8"/>
      <c r="H42" s="8">
        <v>0.36088100000000001</v>
      </c>
      <c r="I42" s="8"/>
      <c r="J42" s="8">
        <v>0.58395699999999995</v>
      </c>
      <c r="K42" s="8"/>
      <c r="L42" s="8">
        <v>276.29300000000001</v>
      </c>
      <c r="M42" s="8"/>
      <c r="N42" s="8"/>
      <c r="O42" s="8"/>
      <c r="P42" s="8"/>
      <c r="Q42" s="9"/>
      <c r="R42" s="9"/>
      <c r="S42" s="9">
        <f t="shared" ca="1" si="11"/>
        <v>13.63566974696538</v>
      </c>
      <c r="T42" s="7">
        <f t="shared" si="12"/>
        <v>13.63566974696538</v>
      </c>
      <c r="U42" s="7"/>
      <c r="V42" s="7">
        <f t="shared" si="13"/>
        <v>0.58127263322181688</v>
      </c>
      <c r="W42" s="7"/>
      <c r="X42" s="7">
        <f t="shared" si="14"/>
        <v>0.54415320906426079</v>
      </c>
      <c r="Y42" s="7"/>
      <c r="Z42" s="7">
        <f t="shared" si="15"/>
        <v>0.36319403478895473</v>
      </c>
      <c r="AA42" s="7"/>
      <c r="AB42" s="7"/>
      <c r="AC42">
        <f t="shared" si="16"/>
        <v>23.890330486803741</v>
      </c>
      <c r="AD42">
        <f t="shared" si="17"/>
        <v>1736.0001180765694</v>
      </c>
      <c r="AE42">
        <f t="shared" si="18"/>
        <v>18.594297264718136</v>
      </c>
      <c r="AF42">
        <f t="shared" si="19"/>
        <v>28.234331299846239</v>
      </c>
      <c r="AG42">
        <f t="shared" si="20"/>
        <v>1.717170385762231E-2</v>
      </c>
      <c r="AH42">
        <f t="shared" si="21"/>
        <v>2.628130605931359E-2</v>
      </c>
      <c r="AI42">
        <f t="shared" si="22"/>
        <v>4.3453009916935903E-2</v>
      </c>
      <c r="AJ42">
        <f t="shared" si="23"/>
        <v>2.203779889540709E-2</v>
      </c>
      <c r="AK42">
        <f t="shared" si="24"/>
        <v>3.2578827824794321E-2</v>
      </c>
      <c r="AL42">
        <f t="shared" si="25"/>
        <v>1.0541028929387231E-2</v>
      </c>
      <c r="AM42">
        <f t="shared" si="26"/>
        <v>4.4713279478601299E-2</v>
      </c>
      <c r="AN42">
        <f t="shared" si="27"/>
        <v>35.793539416345475</v>
      </c>
    </row>
    <row r="43" spans="1:40" x14ac:dyDescent="0.25">
      <c r="A43" s="8">
        <v>4</v>
      </c>
      <c r="B43" s="8">
        <v>8.89</v>
      </c>
      <c r="C43" s="8"/>
      <c r="D43" s="8"/>
      <c r="E43" s="8">
        <v>0.46155200000000002</v>
      </c>
      <c r="F43" s="8"/>
      <c r="G43" s="8"/>
      <c r="H43" s="8">
        <v>0.42303600000000002</v>
      </c>
      <c r="I43" s="8"/>
      <c r="J43" s="8">
        <v>0.54984699999999997</v>
      </c>
      <c r="K43" s="8"/>
      <c r="L43" s="8">
        <v>368.39100000000002</v>
      </c>
      <c r="M43" s="8"/>
      <c r="N43" s="8"/>
      <c r="O43" s="8"/>
      <c r="P43" s="8"/>
      <c r="Q43" s="9"/>
      <c r="R43" s="9"/>
      <c r="S43" s="9">
        <f t="shared" ca="1" si="11"/>
        <v>7.3359410307993578</v>
      </c>
      <c r="T43" s="7">
        <f t="shared" si="12"/>
        <v>9.3359410307993578</v>
      </c>
      <c r="U43" s="7"/>
      <c r="V43" s="7">
        <f t="shared" si="13"/>
        <v>0.5462021751214472</v>
      </c>
      <c r="W43" s="7"/>
      <c r="X43" s="7">
        <f t="shared" si="14"/>
        <v>0.44863234119954987</v>
      </c>
      <c r="Y43" s="7"/>
      <c r="Z43" s="7">
        <f t="shared" si="15"/>
        <v>0.42573517991993404</v>
      </c>
      <c r="AA43" s="7"/>
      <c r="AB43" s="7"/>
      <c r="AC43">
        <f t="shared" si="16"/>
        <v>28.97695686682038</v>
      </c>
      <c r="AD43">
        <f t="shared" si="17"/>
        <v>2314.6689184971951</v>
      </c>
      <c r="AE43">
        <f t="shared" si="18"/>
        <v>24.792418786023457</v>
      </c>
      <c r="AF43">
        <f t="shared" si="19"/>
        <v>21.175729314311194</v>
      </c>
      <c r="AG43">
        <f t="shared" si="20"/>
        <v>2.3594732279716504E-2</v>
      </c>
      <c r="AH43">
        <f t="shared" si="21"/>
        <v>1.7864287950016801E-2</v>
      </c>
      <c r="AI43">
        <f t="shared" si="22"/>
        <v>4.1459020229733301E-2</v>
      </c>
      <c r="AJ43">
        <f t="shared" si="23"/>
        <v>2.271071199995079E-2</v>
      </c>
      <c r="AK43">
        <f t="shared" si="24"/>
        <v>2.9526593878061936E-2</v>
      </c>
      <c r="AL43">
        <f t="shared" si="25"/>
        <v>6.8158818781111456E-3</v>
      </c>
      <c r="AM43">
        <f t="shared" si="26"/>
        <v>4.2015551932419015E-2</v>
      </c>
      <c r="AN43">
        <f t="shared" si="27"/>
        <v>30.535414062903723</v>
      </c>
    </row>
    <row r="44" spans="1:40" x14ac:dyDescent="0.25">
      <c r="A44" s="8">
        <v>5</v>
      </c>
      <c r="B44" s="8">
        <v>2.35</v>
      </c>
      <c r="C44" s="8"/>
      <c r="D44" s="8"/>
      <c r="E44" s="8">
        <v>0.39636700000000002</v>
      </c>
      <c r="F44" s="8"/>
      <c r="G44" s="8"/>
      <c r="H44" s="8">
        <v>0.46538499999999999</v>
      </c>
      <c r="I44" s="8"/>
      <c r="J44" s="8">
        <v>0.54194399999999998</v>
      </c>
      <c r="K44" s="8"/>
      <c r="L44" s="8">
        <v>460.488</v>
      </c>
      <c r="M44" s="8"/>
      <c r="N44" s="8"/>
      <c r="O44" s="8"/>
      <c r="P44" s="8"/>
      <c r="Q44" s="9"/>
      <c r="R44" s="9"/>
      <c r="S44" s="9">
        <f t="shared" ca="1" si="11"/>
        <v>7.7817608087892047</v>
      </c>
      <c r="T44" s="7">
        <f t="shared" si="12"/>
        <v>5.7817608087892047</v>
      </c>
      <c r="U44" s="7"/>
      <c r="V44" s="7">
        <f t="shared" si="13"/>
        <v>0.53819237934043807</v>
      </c>
      <c r="W44" s="7"/>
      <c r="X44" s="7">
        <f t="shared" si="14"/>
        <v>0.37758015965061337</v>
      </c>
      <c r="Y44" s="7"/>
      <c r="Z44" s="7">
        <f t="shared" si="15"/>
        <v>0.46818833010593486</v>
      </c>
      <c r="AA44" s="7"/>
      <c r="AB44" s="7"/>
      <c r="AC44">
        <f>SQRT(15^2+AE44^2)</f>
        <v>34.429775155636626</v>
      </c>
      <c r="AD44">
        <f t="shared" si="17"/>
        <v>2893.3314357325135</v>
      </c>
      <c r="AE44">
        <f t="shared" si="18"/>
        <v>30.990473008130952</v>
      </c>
      <c r="AF44">
        <f t="shared" si="19"/>
        <v>16.940611042694741</v>
      </c>
      <c r="AG44">
        <f t="shared" si="20"/>
        <v>2.8534951916227479E-2</v>
      </c>
      <c r="AH44">
        <f t="shared" si="21"/>
        <v>1.2653855943353493E-2</v>
      </c>
      <c r="AI44">
        <f t="shared" si="22"/>
        <v>4.118880785958097E-2</v>
      </c>
      <c r="AJ44">
        <f t="shared" si="23"/>
        <v>2.1972705524309397E-2</v>
      </c>
      <c r="AK44">
        <f t="shared" si="24"/>
        <v>2.6143265404084921E-2</v>
      </c>
      <c r="AL44">
        <f t="shared" si="25"/>
        <v>4.170559879775524E-3</v>
      </c>
      <c r="AM44">
        <f t="shared" si="26"/>
        <v>4.1399413795418311E-2</v>
      </c>
      <c r="AN44">
        <f t="shared" si="27"/>
        <v>27.766604086561809</v>
      </c>
    </row>
    <row r="45" spans="1:40" x14ac:dyDescent="0.25">
      <c r="A45" s="8">
        <v>6</v>
      </c>
      <c r="B45" s="8">
        <v>1.64</v>
      </c>
      <c r="C45" s="8"/>
      <c r="D45" s="8"/>
      <c r="E45" s="8">
        <v>0.349107</v>
      </c>
      <c r="F45" s="8"/>
      <c r="G45" s="8"/>
      <c r="H45" s="8">
        <v>0.49461699999999997</v>
      </c>
      <c r="I45" s="8"/>
      <c r="J45" s="8">
        <v>0.54441099999999998</v>
      </c>
      <c r="K45" s="8"/>
      <c r="L45" s="8">
        <v>552.58600000000001</v>
      </c>
      <c r="M45" s="8"/>
      <c r="N45" s="8"/>
      <c r="O45" s="8"/>
      <c r="P45" s="8"/>
      <c r="Q45" s="9"/>
      <c r="R45" s="9"/>
      <c r="S45" s="9">
        <f t="shared" ca="1" si="11"/>
        <v>6.3997944544396486</v>
      </c>
      <c r="T45" s="7">
        <f t="shared" si="12"/>
        <v>3.3997944544396486</v>
      </c>
      <c r="U45" s="7"/>
      <c r="V45" s="7">
        <f t="shared" si="13"/>
        <v>0.54078150037803496</v>
      </c>
      <c r="W45" s="7"/>
      <c r="X45" s="7">
        <f t="shared" si="14"/>
        <v>0.32419138472691028</v>
      </c>
      <c r="Y45" s="7"/>
      <c r="Z45" s="7">
        <f t="shared" si="15"/>
        <v>0.49732401643815416</v>
      </c>
      <c r="AA45" s="7"/>
      <c r="AB45" s="7"/>
      <c r="AC45">
        <f t="shared" si="16"/>
        <v>40.099770112493381</v>
      </c>
      <c r="AD45">
        <f t="shared" si="17"/>
        <v>3472.0002361531388</v>
      </c>
      <c r="AE45">
        <f t="shared" si="18"/>
        <v>37.188594529436273</v>
      </c>
      <c r="AF45">
        <f t="shared" si="19"/>
        <v>14.11716564992312</v>
      </c>
      <c r="AG45">
        <f t="shared" si="20"/>
        <v>3.219695799512369E-2</v>
      </c>
      <c r="AH45">
        <f t="shared" si="21"/>
        <v>9.3284071536525043E-3</v>
      </c>
      <c r="AI45">
        <f t="shared" si="22"/>
        <v>4.1525365148776194E-2</v>
      </c>
      <c r="AJ45">
        <f t="shared" si="23"/>
        <v>2.0660444974580805E-2</v>
      </c>
      <c r="AK45">
        <f t="shared" si="24"/>
        <v>2.3127356749511715E-2</v>
      </c>
      <c r="AL45">
        <f t="shared" si="25"/>
        <v>2.4669117749309098E-3</v>
      </c>
      <c r="AM45">
        <f t="shared" si="26"/>
        <v>4.1598576952156539E-2</v>
      </c>
      <c r="AN45">
        <f t="shared" si="27"/>
        <v>26.139899884800041</v>
      </c>
    </row>
    <row r="46" spans="1:40" x14ac:dyDescent="0.25">
      <c r="A46" s="8">
        <v>7</v>
      </c>
      <c r="B46" s="8">
        <v>1.9</v>
      </c>
      <c r="C46" s="8"/>
      <c r="D46" s="8"/>
      <c r="E46" s="8">
        <v>0.31454199999999999</v>
      </c>
      <c r="F46" s="8"/>
      <c r="G46" s="8"/>
      <c r="H46" s="8">
        <v>0.51528300000000005</v>
      </c>
      <c r="I46" s="8"/>
      <c r="J46" s="8">
        <v>0.55002600000000001</v>
      </c>
      <c r="K46" s="8"/>
      <c r="L46" s="8">
        <v>644.68399999999997</v>
      </c>
      <c r="M46" s="8"/>
      <c r="N46" s="8"/>
      <c r="O46" s="8"/>
      <c r="P46" s="8"/>
      <c r="Q46" s="9"/>
      <c r="R46" s="9"/>
      <c r="S46" s="9">
        <f t="shared" ca="1" si="11"/>
        <v>0.89962287399507002</v>
      </c>
      <c r="T46" s="7">
        <f t="shared" si="12"/>
        <v>1.89962287399507</v>
      </c>
      <c r="U46" s="7"/>
      <c r="V46" s="7">
        <f t="shared" si="13"/>
        <v>0.5464967706802657</v>
      </c>
      <c r="W46" s="7"/>
      <c r="X46" s="7">
        <f t="shared" si="14"/>
        <v>0.28318427249005629</v>
      </c>
      <c r="Y46" s="7"/>
      <c r="Z46" s="7">
        <f t="shared" si="15"/>
        <v>0.51775975775674843</v>
      </c>
      <c r="AA46" s="7"/>
      <c r="AB46" s="7"/>
      <c r="AC46">
        <f t="shared" si="16"/>
        <v>45.9065042196384</v>
      </c>
      <c r="AD46">
        <f t="shared" si="17"/>
        <v>4050.6690365737641</v>
      </c>
      <c r="AE46">
        <f t="shared" si="18"/>
        <v>43.38671605074159</v>
      </c>
      <c r="AF46">
        <f t="shared" si="19"/>
        <v>12.100421443417888</v>
      </c>
      <c r="AG46">
        <f t="shared" si="20"/>
        <v>3.489735898551001E-2</v>
      </c>
      <c r="AH46">
        <f t="shared" si="21"/>
        <v>7.1177513774309878E-3</v>
      </c>
      <c r="AI46">
        <f t="shared" si="22"/>
        <v>4.2015110362940998E-2</v>
      </c>
      <c r="AJ46">
        <f t="shared" si="23"/>
        <v>1.9194215953950784E-2</v>
      </c>
      <c r="AK46">
        <f t="shared" si="24"/>
        <v>2.0587723862158208E-2</v>
      </c>
      <c r="AL46">
        <f t="shared" si="25"/>
        <v>1.3935079082074246E-3</v>
      </c>
      <c r="AM46">
        <f t="shared" si="26"/>
        <v>4.2038213129251212E-2</v>
      </c>
      <c r="AN46">
        <f t="shared" si="27"/>
        <v>25.108169967329907</v>
      </c>
    </row>
    <row r="47" spans="1:40" x14ac:dyDescent="0.25">
      <c r="A47" s="8">
        <v>8</v>
      </c>
      <c r="B47" s="8">
        <v>1.774</v>
      </c>
      <c r="C47" s="8"/>
      <c r="D47" s="8"/>
      <c r="E47" s="8">
        <v>0.289053</v>
      </c>
      <c r="F47" s="8"/>
      <c r="G47" s="8"/>
      <c r="H47" s="8">
        <v>0.53029199999999999</v>
      </c>
      <c r="I47" s="8"/>
      <c r="J47" s="8">
        <v>0.55603400000000003</v>
      </c>
      <c r="K47" s="8"/>
      <c r="L47" s="8">
        <v>736.78099999999995</v>
      </c>
      <c r="M47" s="8"/>
      <c r="N47" s="8"/>
      <c r="O47" s="8"/>
      <c r="P47" s="8"/>
      <c r="Q47" s="9"/>
      <c r="R47" s="9"/>
      <c r="S47" s="9">
        <f t="shared" ca="1" si="11"/>
        <v>-1.0363512308521852</v>
      </c>
      <c r="T47" s="7">
        <f t="shared" si="12"/>
        <v>0.96364876914781494</v>
      </c>
      <c r="U47" s="7"/>
      <c r="V47" s="7">
        <f t="shared" si="13"/>
        <v>0.55252310230959645</v>
      </c>
      <c r="W47" s="7"/>
      <c r="X47" s="7">
        <f t="shared" si="14"/>
        <v>0.25094610541552403</v>
      </c>
      <c r="Y47" s="7"/>
      <c r="Z47" s="7">
        <f t="shared" si="15"/>
        <v>0.53245465981359563</v>
      </c>
      <c r="AA47" s="7"/>
      <c r="AB47" s="7"/>
      <c r="AC47">
        <f t="shared" si="16"/>
        <v>51.803952001861965</v>
      </c>
      <c r="AD47">
        <f t="shared" si="17"/>
        <v>4629.3315538090828</v>
      </c>
      <c r="AE47">
        <f t="shared" si="18"/>
        <v>49.584770272849084</v>
      </c>
      <c r="AF47">
        <f t="shared" si="19"/>
        <v>10.58787902759221</v>
      </c>
      <c r="AG47">
        <f t="shared" si="20"/>
        <v>3.6906362276086742E-2</v>
      </c>
      <c r="AH47">
        <f t="shared" si="21"/>
        <v>5.5894036529484581E-3</v>
      </c>
      <c r="AI47">
        <f t="shared" si="22"/>
        <v>4.2495765929035201E-2</v>
      </c>
      <c r="AJ47">
        <f t="shared" si="23"/>
        <v>1.7761822687622688E-2</v>
      </c>
      <c r="AK47">
        <f t="shared" si="24"/>
        <v>1.8476619739578187E-2</v>
      </c>
      <c r="AL47">
        <f t="shared" si="25"/>
        <v>7.1479705195549859E-4</v>
      </c>
      <c r="AM47">
        <f t="shared" si="26"/>
        <v>4.2501777100738186E-2</v>
      </c>
      <c r="AN47">
        <f t="shared" si="27"/>
        <v>24.415224395915899</v>
      </c>
    </row>
    <row r="48" spans="1:40" x14ac:dyDescent="0.25">
      <c r="A48" s="8">
        <v>9</v>
      </c>
      <c r="B48" s="8">
        <v>0.625</v>
      </c>
      <c r="C48" s="8"/>
      <c r="D48" s="8"/>
      <c r="E48" s="8">
        <v>0.27017200000000002</v>
      </c>
      <c r="F48" s="8"/>
      <c r="G48" s="8"/>
      <c r="H48" s="8">
        <v>0.541489</v>
      </c>
      <c r="I48" s="8"/>
      <c r="J48" s="8">
        <v>0.56152400000000002</v>
      </c>
      <c r="K48" s="8"/>
      <c r="L48" s="8">
        <v>828.87900000000002</v>
      </c>
      <c r="M48" s="8"/>
      <c r="N48" s="8"/>
      <c r="O48" s="8"/>
      <c r="P48" s="8"/>
      <c r="Q48" s="9"/>
      <c r="R48" s="9"/>
      <c r="S48" s="9">
        <f t="shared" ca="1" si="11"/>
        <v>4.3748416166963198</v>
      </c>
      <c r="T48" s="7">
        <f t="shared" si="12"/>
        <v>0.37484161669631999</v>
      </c>
      <c r="U48" s="7"/>
      <c r="V48" s="7">
        <f t="shared" si="13"/>
        <v>0.55795001518275833</v>
      </c>
      <c r="W48" s="7"/>
      <c r="X48" s="7">
        <f t="shared" si="14"/>
        <v>0.225051935906944</v>
      </c>
      <c r="Y48" s="7"/>
      <c r="Z48" s="7">
        <f t="shared" si="15"/>
        <v>0.54328417836067833</v>
      </c>
      <c r="AA48" s="7"/>
      <c r="AB48" s="7"/>
      <c r="AC48">
        <f t="shared" si="16"/>
        <v>57.764444227555224</v>
      </c>
      <c r="AD48">
        <f t="shared" si="17"/>
        <v>5208.0003542297081</v>
      </c>
      <c r="AE48">
        <f t="shared" si="18"/>
        <v>55.782891794154402</v>
      </c>
      <c r="AF48">
        <f t="shared" si="19"/>
        <v>9.4114437666154132</v>
      </c>
      <c r="AG48">
        <f t="shared" si="20"/>
        <v>3.8422895657129121E-2</v>
      </c>
      <c r="AH48">
        <f t="shared" si="21"/>
        <v>4.4954177978221797E-3</v>
      </c>
      <c r="AI48">
        <f t="shared" si="22"/>
        <v>4.2918313454951298E-2</v>
      </c>
      <c r="AJ48">
        <f t="shared" si="23"/>
        <v>1.6437041901254647E-2</v>
      </c>
      <c r="AK48">
        <f t="shared" si="24"/>
        <v>1.6717826972362036E-2</v>
      </c>
      <c r="AL48">
        <f t="shared" si="25"/>
        <v>2.8078507110738948E-4</v>
      </c>
      <c r="AM48">
        <f t="shared" si="26"/>
        <v>4.2919231937135253E-2</v>
      </c>
      <c r="AN48">
        <f t="shared" si="27"/>
        <v>23.928545166226971</v>
      </c>
    </row>
    <row r="49" spans="1:40" x14ac:dyDescent="0.25">
      <c r="A49" s="8">
        <v>10</v>
      </c>
      <c r="B49" s="8">
        <v>0</v>
      </c>
      <c r="C49" s="8"/>
      <c r="D49" s="8"/>
      <c r="E49" s="8">
        <v>0.256193</v>
      </c>
      <c r="F49" s="8"/>
      <c r="G49" s="8"/>
      <c r="H49" s="8">
        <v>0.55005400000000004</v>
      </c>
      <c r="I49" s="8"/>
      <c r="J49" s="8">
        <v>0.56627799999999995</v>
      </c>
      <c r="K49" s="8"/>
      <c r="L49" s="8">
        <v>920.97699999999998</v>
      </c>
      <c r="M49" s="8"/>
      <c r="N49" s="8"/>
      <c r="O49" s="8"/>
      <c r="P49" s="8"/>
      <c r="Q49" s="9"/>
      <c r="R49" s="9"/>
      <c r="S49" s="9">
        <f t="shared" ca="1" si="11"/>
        <v>3.9999991166856526</v>
      </c>
      <c r="T49" s="7">
        <f t="shared" si="12"/>
        <v>-8.8331434752204846E-7</v>
      </c>
      <c r="U49" s="7"/>
      <c r="V49" s="7">
        <f t="shared" si="13"/>
        <v>0.56257472450168766</v>
      </c>
      <c r="W49" s="7"/>
      <c r="X49" s="7">
        <f t="shared" si="14"/>
        <v>0.20385678336720836</v>
      </c>
      <c r="Y49" s="7"/>
      <c r="Z49" s="7">
        <f t="shared" si="15"/>
        <v>0.55144881888322828</v>
      </c>
      <c r="AA49" s="7"/>
      <c r="AB49" s="7"/>
      <c r="AC49">
        <f t="shared" si="16"/>
        <v>63.770259616934247</v>
      </c>
      <c r="AD49">
        <f t="shared" si="17"/>
        <v>5786.6691546503334</v>
      </c>
      <c r="AE49">
        <f t="shared" si="18"/>
        <v>61.98101331545972</v>
      </c>
      <c r="AF49">
        <f t="shared" si="19"/>
        <v>8.4702963242604508</v>
      </c>
      <c r="AG49">
        <f t="shared" si="20"/>
        <v>3.9586435483133516E-2</v>
      </c>
      <c r="AH49">
        <f t="shared" si="21"/>
        <v>3.6885433246886018E-3</v>
      </c>
      <c r="AI49">
        <f t="shared" si="22"/>
        <v>4.327497880782212E-2</v>
      </c>
      <c r="AJ49">
        <f t="shared" si="23"/>
        <v>1.5241310861970876E-2</v>
      </c>
      <c r="AK49">
        <f t="shared" si="24"/>
        <v>1.5241310194811619E-2</v>
      </c>
      <c r="AL49">
        <f t="shared" si="25"/>
        <v>-6.6715925665927767E-10</v>
      </c>
      <c r="AM49">
        <f t="shared" si="26"/>
        <v>4.3274978807822127E-2</v>
      </c>
      <c r="AN49">
        <f t="shared" si="27"/>
        <v>23.5742639295648</v>
      </c>
    </row>
    <row r="50" spans="1:40" x14ac:dyDescent="0.25">
      <c r="A50" s="8">
        <v>11</v>
      </c>
      <c r="B50" s="8">
        <v>-4.2409999999999997</v>
      </c>
      <c r="C50" s="8"/>
      <c r="D50" s="8"/>
      <c r="E50" s="8">
        <v>0.24591099999999999</v>
      </c>
      <c r="F50" s="8"/>
      <c r="G50" s="8"/>
      <c r="H50" s="8">
        <v>0.556759</v>
      </c>
      <c r="I50" s="8"/>
      <c r="J50" s="8">
        <v>0.57032000000000005</v>
      </c>
      <c r="K50" s="8"/>
      <c r="L50" s="8">
        <v>1013.07</v>
      </c>
      <c r="M50" s="8"/>
      <c r="N50" s="8"/>
      <c r="O50" s="8"/>
      <c r="P50" s="8"/>
      <c r="Q50" s="9"/>
      <c r="R50" s="9"/>
      <c r="S50" s="9">
        <f t="shared" ca="1" si="11"/>
        <v>0.7590780334261743</v>
      </c>
      <c r="T50" s="7">
        <f t="shared" si="12"/>
        <v>-0.2409219665738257</v>
      </c>
      <c r="U50" s="7"/>
      <c r="V50" s="7">
        <f t="shared" si="13"/>
        <v>0.56643636242716888</v>
      </c>
      <c r="W50" s="7"/>
      <c r="X50" s="7">
        <f t="shared" si="14"/>
        <v>0.18622141213933513</v>
      </c>
      <c r="Y50" s="7"/>
      <c r="Z50" s="7">
        <f t="shared" si="15"/>
        <v>0.55773207146550807</v>
      </c>
      <c r="AA50" s="7"/>
      <c r="AB50" s="7"/>
      <c r="AC50">
        <f t="shared" si="16"/>
        <v>69.809372889263145</v>
      </c>
      <c r="AD50">
        <f t="shared" si="17"/>
        <v>6365.3065391444234</v>
      </c>
      <c r="AE50">
        <f t="shared" si="18"/>
        <v>68.178798340775913</v>
      </c>
      <c r="AF50">
        <f t="shared" si="19"/>
        <v>7.7003051100401905</v>
      </c>
      <c r="AG50">
        <f t="shared" si="20"/>
        <v>4.0493676910689613E-2</v>
      </c>
      <c r="AH50">
        <f t="shared" si="21"/>
        <v>3.0779657697486487E-3</v>
      </c>
      <c r="AI50">
        <f t="shared" si="22"/>
        <v>4.3571642680438262E-2</v>
      </c>
      <c r="AJ50">
        <f t="shared" si="23"/>
        <v>1.4173348510895439E-2</v>
      </c>
      <c r="AK50">
        <f t="shared" si="24"/>
        <v>1.3990133834366949E-2</v>
      </c>
      <c r="AL50">
        <f t="shared" si="25"/>
        <v>-1.8321467652849047E-4</v>
      </c>
      <c r="AM50">
        <f t="shared" si="26"/>
        <v>4.3572027879012987E-2</v>
      </c>
      <c r="AN50">
        <f t="shared" si="27"/>
        <v>23.308682905469176</v>
      </c>
    </row>
    <row r="51" spans="1:40" x14ac:dyDescent="0.25">
      <c r="A51" s="8">
        <v>12</v>
      </c>
      <c r="B51" s="8">
        <v>-2.6040000000000001</v>
      </c>
      <c r="C51" s="8"/>
      <c r="D51" s="8"/>
      <c r="E51" s="8">
        <v>0.238451</v>
      </c>
      <c r="F51" s="8"/>
      <c r="G51" s="8"/>
      <c r="H51" s="8">
        <v>0.56211800000000001</v>
      </c>
      <c r="I51" s="8"/>
      <c r="J51" s="8">
        <v>0.57374499999999995</v>
      </c>
      <c r="K51" s="8"/>
      <c r="L51" s="8">
        <v>1105.17</v>
      </c>
      <c r="M51" s="8"/>
      <c r="N51" s="8"/>
      <c r="O51" s="8"/>
      <c r="P51" s="8"/>
      <c r="Q51" s="9"/>
      <c r="R51" s="9"/>
      <c r="S51" s="9">
        <f t="shared" ca="1" si="11"/>
        <v>1.6035760480396068</v>
      </c>
      <c r="T51" s="7">
        <f t="shared" si="12"/>
        <v>-0.39642395196039326</v>
      </c>
      <c r="U51" s="7"/>
      <c r="V51" s="7">
        <f t="shared" si="13"/>
        <v>0.56964309176151251</v>
      </c>
      <c r="W51" s="7"/>
      <c r="X51" s="7">
        <f t="shared" si="14"/>
        <v>0.17133546426871443</v>
      </c>
      <c r="Y51" s="7"/>
      <c r="Z51" s="7">
        <f t="shared" si="15"/>
        <v>0.5626578696461898</v>
      </c>
      <c r="AA51" s="7"/>
      <c r="AB51" s="7"/>
      <c r="AC51">
        <f t="shared" si="16"/>
        <v>75.874542701862438</v>
      </c>
      <c r="AD51">
        <f t="shared" si="17"/>
        <v>6943.9879059356635</v>
      </c>
      <c r="AE51">
        <f t="shared" si="18"/>
        <v>74.377054460476899</v>
      </c>
      <c r="AF51">
        <f t="shared" si="19"/>
        <v>7.0585955987118876</v>
      </c>
      <c r="AG51">
        <f t="shared" si="20"/>
        <v>4.1212102497309777E-2</v>
      </c>
      <c r="AH51">
        <f t="shared" si="21"/>
        <v>2.6055480458144309E-3</v>
      </c>
      <c r="AI51">
        <f t="shared" si="22"/>
        <v>4.3817650543124205E-2</v>
      </c>
      <c r="AJ51">
        <f t="shared" si="23"/>
        <v>1.3222707513689726E-2</v>
      </c>
      <c r="AK51">
        <f t="shared" si="24"/>
        <v>1.2919532593528606E-2</v>
      </c>
      <c r="AL51">
        <f t="shared" si="25"/>
        <v>-3.0317492016112071E-4</v>
      </c>
      <c r="AM51">
        <f t="shared" si="26"/>
        <v>4.381869936627019E-2</v>
      </c>
      <c r="AN51">
        <f t="shared" si="27"/>
        <v>23.104626632476769</v>
      </c>
    </row>
    <row r="52" spans="1:40" x14ac:dyDescent="0.25">
      <c r="A52" s="8">
        <v>13</v>
      </c>
      <c r="B52" s="8">
        <v>-4.4960000000000004</v>
      </c>
      <c r="C52" s="8"/>
      <c r="D52" s="8"/>
      <c r="E52" s="8">
        <v>0.23317099999999999</v>
      </c>
      <c r="F52" s="8"/>
      <c r="G52" s="8"/>
      <c r="H52" s="8">
        <v>0.56648600000000005</v>
      </c>
      <c r="I52" s="8"/>
      <c r="J52" s="8">
        <v>0.57665699999999998</v>
      </c>
      <c r="K52" s="8"/>
      <c r="L52" s="8">
        <v>1197.27</v>
      </c>
      <c r="M52" s="8"/>
      <c r="N52" s="8"/>
      <c r="O52" s="8"/>
      <c r="P52" s="8"/>
      <c r="Q52" s="9"/>
      <c r="R52" s="9"/>
      <c r="S52" s="9">
        <f t="shared" ca="1" si="11"/>
        <v>-2.4963680169006626</v>
      </c>
      <c r="T52" s="7">
        <f t="shared" si="12"/>
        <v>-0.49636801690066279</v>
      </c>
      <c r="U52" s="7"/>
      <c r="V52" s="7">
        <f t="shared" si="13"/>
        <v>0.57230880009796603</v>
      </c>
      <c r="W52" s="7"/>
      <c r="X52" s="7">
        <f t="shared" si="14"/>
        <v>0.15861467732049322</v>
      </c>
      <c r="Y52" s="7"/>
      <c r="Z52" s="7">
        <f t="shared" si="15"/>
        <v>0.56658289817464469</v>
      </c>
      <c r="AA52" s="7"/>
      <c r="AB52" s="7"/>
      <c r="AC52">
        <f t="shared" si="16"/>
        <v>81.959628324511826</v>
      </c>
      <c r="AD52">
        <f t="shared" si="17"/>
        <v>7522.6692727269028</v>
      </c>
      <c r="AE52">
        <f t="shared" si="18"/>
        <v>80.575310580177856</v>
      </c>
      <c r="AF52">
        <f t="shared" si="19"/>
        <v>6.5156131013292047</v>
      </c>
      <c r="AG52">
        <f t="shared" si="20"/>
        <v>4.1789088586316893E-2</v>
      </c>
      <c r="AH52">
        <f t="shared" si="21"/>
        <v>2.2330132421435668E-3</v>
      </c>
      <c r="AI52">
        <f t="shared" si="22"/>
        <v>4.4022101828460461E-2</v>
      </c>
      <c r="AJ52">
        <f t="shared" si="23"/>
        <v>1.2376433322073322E-2</v>
      </c>
      <c r="AK52">
        <f t="shared" si="24"/>
        <v>1.1995049034357854E-2</v>
      </c>
      <c r="AL52">
        <f t="shared" si="25"/>
        <v>-3.8138428771546801E-4</v>
      </c>
      <c r="AM52">
        <f t="shared" si="26"/>
        <v>4.4023753853689694E-2</v>
      </c>
      <c r="AN52">
        <f t="shared" si="27"/>
        <v>22.944568291563318</v>
      </c>
    </row>
    <row r="53" spans="1:40" x14ac:dyDescent="0.25">
      <c r="A53" s="8">
        <v>14</v>
      </c>
      <c r="B53" s="8">
        <v>-5.56</v>
      </c>
      <c r="C53" s="8"/>
      <c r="D53" s="8"/>
      <c r="E53" s="8">
        <v>0.22958899999999999</v>
      </c>
      <c r="F53" s="8"/>
      <c r="G53" s="8"/>
      <c r="H53" s="8">
        <v>0.570106</v>
      </c>
      <c r="I53" s="8"/>
      <c r="J53" s="8">
        <v>0.57915099999999997</v>
      </c>
      <c r="K53" s="8"/>
      <c r="L53" s="8">
        <v>1289.3699999999999</v>
      </c>
      <c r="M53" s="8"/>
      <c r="N53" s="8"/>
      <c r="O53" s="8"/>
      <c r="P53" s="8"/>
      <c r="Q53" s="9"/>
      <c r="R53" s="9"/>
      <c r="S53" s="9">
        <f t="shared" ca="1" si="11"/>
        <v>-0.55956237548079379</v>
      </c>
      <c r="T53" s="7">
        <f t="shared" si="12"/>
        <v>-0.55956237548079379</v>
      </c>
      <c r="U53" s="7"/>
      <c r="V53" s="7">
        <f t="shared" si="13"/>
        <v>0.57453450259039496</v>
      </c>
      <c r="W53" s="7"/>
      <c r="X53" s="7">
        <f t="shared" si="14"/>
        <v>0.14762577793258966</v>
      </c>
      <c r="Y53" s="7"/>
      <c r="Z53" s="7">
        <f t="shared" si="15"/>
        <v>0.56975639899346353</v>
      </c>
      <c r="AA53" s="7"/>
      <c r="AB53" s="7"/>
      <c r="AC53">
        <f t="shared" si="16"/>
        <v>88.060501235334314</v>
      </c>
      <c r="AD53">
        <f t="shared" si="17"/>
        <v>8101.3506395181421</v>
      </c>
      <c r="AE53">
        <f t="shared" si="18"/>
        <v>86.773566699878813</v>
      </c>
      <c r="AF53">
        <f t="shared" si="19"/>
        <v>6.0502013369540295</v>
      </c>
      <c r="AG53">
        <f t="shared" si="20"/>
        <v>4.2258531315195115E-2</v>
      </c>
      <c r="AH53">
        <f t="shared" si="21"/>
        <v>1.9343228085978348E-3</v>
      </c>
      <c r="AI53">
        <f t="shared" si="22"/>
        <v>4.4192854123792952E-2</v>
      </c>
      <c r="AJ53">
        <f t="shared" si="23"/>
        <v>1.1621482848223055E-2</v>
      </c>
      <c r="AK53">
        <f t="shared" si="24"/>
        <v>1.1189872616730741E-2</v>
      </c>
      <c r="AL53">
        <f t="shared" si="25"/>
        <v>-4.3161023149231384E-4</v>
      </c>
      <c r="AM53">
        <f t="shared" si="26"/>
        <v>4.4194961737722686E-2</v>
      </c>
      <c r="AN53">
        <f t="shared" si="27"/>
        <v>22.81676875058518</v>
      </c>
    </row>
    <row r="54" spans="1:40" x14ac:dyDescent="0.25">
      <c r="A54" s="8">
        <v>15</v>
      </c>
      <c r="B54" s="8">
        <v>-2.4020000000000001</v>
      </c>
      <c r="C54" s="8"/>
      <c r="D54" s="8"/>
      <c r="E54" s="8">
        <v>0.22733900000000001</v>
      </c>
      <c r="F54" s="8"/>
      <c r="G54" s="8"/>
      <c r="H54" s="8">
        <v>0.57315499999999997</v>
      </c>
      <c r="I54" s="8"/>
      <c r="J54" s="8">
        <v>0.58130400000000004</v>
      </c>
      <c r="K54" s="8"/>
      <c r="L54" s="8">
        <v>1381.47</v>
      </c>
      <c r="M54" s="8"/>
      <c r="N54" s="8"/>
      <c r="O54" s="8"/>
      <c r="P54" s="8"/>
      <c r="Q54" s="9"/>
      <c r="R54" s="9"/>
      <c r="S54" s="9">
        <f t="shared" ca="1" si="11"/>
        <v>2.40190679329997</v>
      </c>
      <c r="T54" s="7">
        <f t="shared" si="12"/>
        <v>-0.59809320670003008</v>
      </c>
      <c r="U54" s="7"/>
      <c r="V54" s="7">
        <f t="shared" si="13"/>
        <v>0.57640380868332963</v>
      </c>
      <c r="W54" s="7"/>
      <c r="X54" s="7">
        <f t="shared" si="14"/>
        <v>0.13804221046513848</v>
      </c>
      <c r="Y54" s="7"/>
      <c r="Z54" s="7">
        <f t="shared" si="15"/>
        <v>0.57235583665027501</v>
      </c>
      <c r="AA54" s="7"/>
      <c r="AB54" s="7"/>
      <c r="AC54">
        <f t="shared" si="16"/>
        <v>94.174093244348995</v>
      </c>
      <c r="AD54">
        <f t="shared" si="17"/>
        <v>8680.0320063093823</v>
      </c>
      <c r="AE54">
        <f t="shared" si="18"/>
        <v>92.971822819579799</v>
      </c>
      <c r="AF54">
        <f t="shared" si="19"/>
        <v>5.6468458220796816</v>
      </c>
      <c r="AG54">
        <f t="shared" si="20"/>
        <v>4.264500877188164E-2</v>
      </c>
      <c r="AH54">
        <f t="shared" si="21"/>
        <v>1.6913300476421528E-3</v>
      </c>
      <c r="AI54">
        <f t="shared" si="22"/>
        <v>4.4336338819523792E-2</v>
      </c>
      <c r="AJ54">
        <f t="shared" si="23"/>
        <v>1.0945899528002328E-2</v>
      </c>
      <c r="AK54">
        <f t="shared" si="24"/>
        <v>1.048306916792118E-2</v>
      </c>
      <c r="AL54">
        <f t="shared" si="25"/>
        <v>-4.6283036008114807E-4</v>
      </c>
      <c r="AM54">
        <f t="shared" si="26"/>
        <v>4.4338754514102283E-2</v>
      </c>
      <c r="AN54">
        <f t="shared" si="27"/>
        <v>22.713143061635893</v>
      </c>
    </row>
    <row r="55" spans="1:40" x14ac:dyDescent="0.25">
      <c r="A55" s="8">
        <v>16</v>
      </c>
      <c r="B55" s="8">
        <v>-4.62</v>
      </c>
      <c r="C55" s="8"/>
      <c r="D55" s="8"/>
      <c r="E55" s="8">
        <v>0.22614000000000001</v>
      </c>
      <c r="F55" s="8"/>
      <c r="G55" s="8"/>
      <c r="H55" s="8">
        <v>0.57576099999999997</v>
      </c>
      <c r="I55" s="8"/>
      <c r="J55" s="8">
        <v>0.58318099999999995</v>
      </c>
      <c r="K55" s="8"/>
      <c r="L55" s="8">
        <v>1473.56</v>
      </c>
      <c r="M55" s="8"/>
      <c r="N55" s="8"/>
      <c r="O55" s="8"/>
      <c r="P55" s="8"/>
      <c r="Q55" s="9"/>
      <c r="R55" s="9"/>
      <c r="S55" s="9">
        <f t="shared" ca="1" si="11"/>
        <v>2.3801215158030899</v>
      </c>
      <c r="T55" s="7">
        <f t="shared" si="12"/>
        <v>-0.61987848419690994</v>
      </c>
      <c r="U55" s="7"/>
      <c r="V55" s="7">
        <f t="shared" si="13"/>
        <v>0.57798387556752295</v>
      </c>
      <c r="W55" s="7"/>
      <c r="X55" s="7">
        <f t="shared" si="14"/>
        <v>0.12961450946039013</v>
      </c>
      <c r="Y55" s="7"/>
      <c r="Z55" s="7">
        <f t="shared" si="15"/>
        <v>0.574509744744785</v>
      </c>
      <c r="AA55" s="7"/>
      <c r="AB55" s="7"/>
      <c r="AC55">
        <f t="shared" si="16"/>
        <v>100.29741310692356</v>
      </c>
      <c r="AD55">
        <f t="shared" si="17"/>
        <v>9258.6505412475508</v>
      </c>
      <c r="AE55">
        <f t="shared" si="18"/>
        <v>99.169405947302522</v>
      </c>
      <c r="AF55">
        <f t="shared" si="19"/>
        <v>5.2939466990339161</v>
      </c>
      <c r="AG55">
        <f t="shared" si="20"/>
        <v>4.2966578874247305E-2</v>
      </c>
      <c r="AH55">
        <f t="shared" si="21"/>
        <v>1.491117254082032E-3</v>
      </c>
      <c r="AI55">
        <f t="shared" si="22"/>
        <v>4.4457696128329338E-2</v>
      </c>
      <c r="AJ55">
        <f t="shared" si="23"/>
        <v>1.0339217200004632E-2</v>
      </c>
      <c r="AK55">
        <f t="shared" si="24"/>
        <v>9.858214152339206E-3</v>
      </c>
      <c r="AL55">
        <f t="shared" si="25"/>
        <v>-4.8100304766542611E-4</v>
      </c>
      <c r="AM55">
        <f t="shared" si="26"/>
        <v>4.4460298120578688E-2</v>
      </c>
      <c r="AN55">
        <f t="shared" si="27"/>
        <v>22.62798867889526</v>
      </c>
    </row>
    <row r="56" spans="1:40" x14ac:dyDescent="0.25">
      <c r="A56" s="8">
        <v>17</v>
      </c>
      <c r="B56" s="8">
        <v>-3.63</v>
      </c>
      <c r="C56" s="8"/>
      <c r="D56" s="8"/>
      <c r="E56" s="8">
        <v>0.225775</v>
      </c>
      <c r="F56" s="8"/>
      <c r="G56" s="8"/>
      <c r="H56" s="8">
        <v>0.578017</v>
      </c>
      <c r="I56" s="8"/>
      <c r="J56" s="8">
        <v>0.58483300000000005</v>
      </c>
      <c r="K56" s="8"/>
      <c r="L56" s="8">
        <v>1565.66</v>
      </c>
      <c r="M56" s="8"/>
      <c r="N56" s="8"/>
      <c r="O56" s="8"/>
      <c r="P56" s="8"/>
      <c r="Q56" s="9"/>
      <c r="R56" s="9"/>
      <c r="S56" s="9">
        <f t="shared" ca="1" si="11"/>
        <v>0.36979513789349849</v>
      </c>
      <c r="T56" s="7">
        <f t="shared" si="12"/>
        <v>-0.63020486210650151</v>
      </c>
      <c r="U56" s="7"/>
      <c r="V56" s="7">
        <f t="shared" si="13"/>
        <v>0.57932865381359799</v>
      </c>
      <c r="W56" s="7"/>
      <c r="X56" s="7">
        <f t="shared" si="14"/>
        <v>0.12214601518604537</v>
      </c>
      <c r="Y56" s="7"/>
      <c r="Z56" s="7">
        <f t="shared" si="15"/>
        <v>0.57631360612189175</v>
      </c>
      <c r="AA56" s="7"/>
      <c r="AB56" s="7"/>
      <c r="AC56">
        <f t="shared" si="16"/>
        <v>106.4299967559252</v>
      </c>
      <c r="AD56">
        <f t="shared" si="17"/>
        <v>9837.3319080387919</v>
      </c>
      <c r="AE56">
        <f t="shared" si="18"/>
        <v>105.36766206700349</v>
      </c>
      <c r="AF56">
        <f t="shared" si="19"/>
        <v>4.982530113708223</v>
      </c>
      <c r="AG56">
        <f t="shared" si="20"/>
        <v>4.3236817735069925E-2</v>
      </c>
      <c r="AH56">
        <f t="shared" si="21"/>
        <v>1.3242292034760027E-3</v>
      </c>
      <c r="AI56">
        <f t="shared" si="22"/>
        <v>4.4561046938545928E-2</v>
      </c>
      <c r="AJ56">
        <f t="shared" si="23"/>
        <v>9.7922157448136222E-3</v>
      </c>
      <c r="AK56">
        <f t="shared" si="24"/>
        <v>9.3020623474077777E-3</v>
      </c>
      <c r="AL56">
        <f t="shared" si="25"/>
        <v>-4.9015339740584446E-4</v>
      </c>
      <c r="AM56">
        <f t="shared" si="26"/>
        <v>4.4563742601046001E-2</v>
      </c>
      <c r="AN56">
        <f t="shared" si="27"/>
        <v>22.557163082577766</v>
      </c>
    </row>
    <row r="57" spans="1:40" x14ac:dyDescent="0.25">
      <c r="A57" s="8">
        <v>18</v>
      </c>
      <c r="B57" s="8">
        <v>-0.36699999999999999</v>
      </c>
      <c r="C57" s="8"/>
      <c r="D57" s="8"/>
      <c r="E57" s="8">
        <v>0.226074</v>
      </c>
      <c r="F57" s="8"/>
      <c r="G57" s="8"/>
      <c r="H57" s="8">
        <v>0.57999299999999998</v>
      </c>
      <c r="I57" s="8"/>
      <c r="J57" s="8">
        <v>0.58629900000000001</v>
      </c>
      <c r="K57" s="8"/>
      <c r="L57" s="8">
        <v>1657.76</v>
      </c>
      <c r="M57" s="8"/>
      <c r="N57" s="8"/>
      <c r="O57" s="8"/>
      <c r="P57" s="8"/>
      <c r="Q57" s="9"/>
      <c r="R57" s="9"/>
      <c r="S57" s="9">
        <f t="shared" ca="1" si="11"/>
        <v>-1.6326485956740295</v>
      </c>
      <c r="T57" s="7">
        <f t="shared" si="12"/>
        <v>-0.63264859567402953</v>
      </c>
      <c r="U57" s="7"/>
      <c r="V57" s="7">
        <f t="shared" si="13"/>
        <v>0.58048054647215808</v>
      </c>
      <c r="W57" s="7"/>
      <c r="X57" s="7">
        <f t="shared" si="14"/>
        <v>0.11548393050622406</v>
      </c>
      <c r="Y57" s="7"/>
      <c r="Z57" s="7">
        <f t="shared" si="15"/>
        <v>0.57783840975515754</v>
      </c>
      <c r="AA57" s="7"/>
      <c r="AB57" s="7"/>
      <c r="AC57">
        <f t="shared" si="16"/>
        <v>112.56977436613451</v>
      </c>
      <c r="AD57">
        <f t="shared" si="17"/>
        <v>10416.013274830031</v>
      </c>
      <c r="AE57">
        <f t="shared" si="18"/>
        <v>111.56591818670447</v>
      </c>
      <c r="AF57">
        <f t="shared" si="19"/>
        <v>4.7057162061024611</v>
      </c>
      <c r="AG57">
        <f t="shared" si="20"/>
        <v>4.3465911309728558E-2</v>
      </c>
      <c r="AH57">
        <f t="shared" si="21"/>
        <v>1.1837164087425787E-3</v>
      </c>
      <c r="AI57">
        <f t="shared" si="22"/>
        <v>4.4649627718471134E-2</v>
      </c>
      <c r="AJ57">
        <f t="shared" si="23"/>
        <v>9.2971928756000882E-3</v>
      </c>
      <c r="AK57">
        <f t="shared" si="24"/>
        <v>8.8041605342689434E-3</v>
      </c>
      <c r="AL57">
        <f t="shared" si="25"/>
        <v>-4.9303234133114479E-4</v>
      </c>
      <c r="AM57">
        <f t="shared" si="26"/>
        <v>4.4652349728627548E-2</v>
      </c>
      <c r="AN57">
        <f t="shared" si="27"/>
        <v>22.49763909863378</v>
      </c>
    </row>
    <row r="58" spans="1:40" x14ac:dyDescent="0.25">
      <c r="A58" s="8">
        <v>19</v>
      </c>
      <c r="B58" s="8">
        <v>-2.37</v>
      </c>
      <c r="C58" s="8"/>
      <c r="D58" s="8"/>
      <c r="E58" s="8">
        <v>0.22690399999999999</v>
      </c>
      <c r="F58" s="8"/>
      <c r="G58" s="8"/>
      <c r="H58" s="8">
        <v>0.58174499999999996</v>
      </c>
      <c r="I58" s="8"/>
      <c r="J58" s="8">
        <v>0.58761200000000002</v>
      </c>
      <c r="K58" s="8"/>
      <c r="L58" s="8">
        <v>1749.86</v>
      </c>
      <c r="M58" s="8"/>
      <c r="N58" s="8"/>
      <c r="O58" s="8"/>
      <c r="P58" s="8"/>
      <c r="Q58" s="9"/>
      <c r="R58" s="9"/>
      <c r="S58" s="9">
        <f t="shared" ca="1" si="11"/>
        <v>-0.62966879525840513</v>
      </c>
      <c r="T58" s="7">
        <f t="shared" si="12"/>
        <v>-0.62966879525840513</v>
      </c>
      <c r="U58" s="7"/>
      <c r="V58" s="7">
        <f t="shared" si="13"/>
        <v>0.58147344593825401</v>
      </c>
      <c r="W58" s="7"/>
      <c r="X58" s="7">
        <f t="shared" si="14"/>
        <v>0.10950537874357907</v>
      </c>
      <c r="Y58" s="7"/>
      <c r="Z58" s="7">
        <f t="shared" si="15"/>
        <v>0.57913834512964868</v>
      </c>
      <c r="AA58" s="7"/>
      <c r="AB58" s="7"/>
      <c r="AC58">
        <f t="shared" si="16"/>
        <v>118.71562976318425</v>
      </c>
      <c r="AD58">
        <f t="shared" si="17"/>
        <v>10994.69464162127</v>
      </c>
      <c r="AE58">
        <f t="shared" si="18"/>
        <v>117.76417430640542</v>
      </c>
      <c r="AF58">
        <f t="shared" si="19"/>
        <v>4.4580412706321741</v>
      </c>
      <c r="AG58">
        <f t="shared" si="20"/>
        <v>4.3661697642539521E-2</v>
      </c>
      <c r="AH58">
        <f t="shared" si="21"/>
        <v>1.0643279266663935E-3</v>
      </c>
      <c r="AI58">
        <f t="shared" si="22"/>
        <v>4.4726025569205914E-2</v>
      </c>
      <c r="AJ58">
        <f t="shared" si="23"/>
        <v>8.8475295471047571E-3</v>
      </c>
      <c r="AK58">
        <f t="shared" si="24"/>
        <v>8.3559799650077503E-3</v>
      </c>
      <c r="AL58">
        <f t="shared" si="25"/>
        <v>-4.9154958209700686E-4</v>
      </c>
      <c r="AM58">
        <f t="shared" si="26"/>
        <v>4.4728726610634928E-2</v>
      </c>
      <c r="AN58">
        <f t="shared" si="27"/>
        <v>22.447140841778932</v>
      </c>
    </row>
    <row r="59" spans="1:40" x14ac:dyDescent="0.25">
      <c r="A59" s="8">
        <v>20</v>
      </c>
      <c r="B59" s="8">
        <v>-2.6230000000000002</v>
      </c>
      <c r="C59" s="8"/>
      <c r="D59" s="8"/>
      <c r="E59" s="8">
        <v>0.228159</v>
      </c>
      <c r="F59" s="8"/>
      <c r="G59" s="8"/>
      <c r="H59" s="8">
        <v>0.58331299999999997</v>
      </c>
      <c r="I59" s="8"/>
      <c r="J59" s="8">
        <v>0.58879800000000004</v>
      </c>
      <c r="K59" s="8"/>
      <c r="L59" s="8">
        <v>1841.95</v>
      </c>
      <c r="M59" s="8"/>
      <c r="N59" s="8"/>
      <c r="O59" s="8"/>
      <c r="P59" s="8"/>
      <c r="Q59" s="9"/>
      <c r="R59" s="9"/>
      <c r="S59" s="9">
        <f t="shared" ca="1" si="11"/>
        <v>4.3770240695673444</v>
      </c>
      <c r="T59" s="7">
        <f t="shared" si="12"/>
        <v>-0.62297593043265553</v>
      </c>
      <c r="U59" s="7"/>
      <c r="V59" s="7">
        <f t="shared" si="13"/>
        <v>0.58233434796523986</v>
      </c>
      <c r="W59" s="7"/>
      <c r="X59" s="7">
        <f t="shared" si="14"/>
        <v>0.10411160981303931</v>
      </c>
      <c r="Y59" s="7"/>
      <c r="Z59" s="7">
        <f t="shared" si="15"/>
        <v>0.58025506259978465</v>
      </c>
      <c r="AA59" s="7"/>
      <c r="AB59" s="7"/>
      <c r="AC59">
        <f t="shared" si="16"/>
        <v>124.86599739784096</v>
      </c>
      <c r="AD59">
        <f t="shared" si="17"/>
        <v>11573.313176559439</v>
      </c>
      <c r="AE59">
        <f t="shared" si="18"/>
        <v>123.96175743412815</v>
      </c>
      <c r="AF59">
        <f t="shared" si="19"/>
        <v>4.2351573592271325</v>
      </c>
      <c r="AG59">
        <f t="shared" si="20"/>
        <v>4.3830240407094441E-2</v>
      </c>
      <c r="AH59">
        <f t="shared" si="21"/>
        <v>9.6206159448484119E-4</v>
      </c>
      <c r="AI59">
        <f t="shared" si="22"/>
        <v>4.4792302001579284E-2</v>
      </c>
      <c r="AJ59">
        <f t="shared" si="23"/>
        <v>8.437634782581839E-3</v>
      </c>
      <c r="AK59">
        <f t="shared" si="24"/>
        <v>7.9505897341480298E-3</v>
      </c>
      <c r="AL59">
        <f t="shared" si="25"/>
        <v>-4.8704504843380923E-4</v>
      </c>
      <c r="AM59">
        <f t="shared" si="26"/>
        <v>4.4794949843479988E-2</v>
      </c>
      <c r="AN59">
        <f t="shared" si="27"/>
        <v>22.403940676975015</v>
      </c>
    </row>
    <row r="62" spans="1:40" x14ac:dyDescent="0.25">
      <c r="S62" t="s">
        <v>13</v>
      </c>
      <c r="T62">
        <v>13</v>
      </c>
    </row>
    <row r="63" spans="1:40" x14ac:dyDescent="0.25">
      <c r="S63" t="s">
        <v>28</v>
      </c>
      <c r="T63">
        <v>22</v>
      </c>
    </row>
    <row r="64" spans="1:40" x14ac:dyDescent="0.25">
      <c r="S64" t="s">
        <v>29</v>
      </c>
      <c r="T64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ok</dc:creator>
  <cp:lastModifiedBy>ok ok</cp:lastModifiedBy>
  <dcterms:created xsi:type="dcterms:W3CDTF">2024-10-21T11:22:09Z</dcterms:created>
  <dcterms:modified xsi:type="dcterms:W3CDTF">2024-10-22T14:01:12Z</dcterms:modified>
</cp:coreProperties>
</file>