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13_ncr:1_{408D7CCB-248A-4837-8EE4-553930C7A2A6}" xr6:coauthVersionLast="45" xr6:coauthVersionMax="45" xr10:uidLastSave="{00000000-0000-0000-0000-000000000000}"/>
  <bookViews>
    <workbookView xWindow="-120" yWindow="-120" windowWidth="20730" windowHeight="11160" activeTab="3" xr2:uid="{13EE011A-3C72-43B6-A2CC-8FB34937A8DB}"/>
  </bookViews>
  <sheets>
    <sheet name="Hoja1" sheetId="1" r:id="rId1"/>
    <sheet name="Hoja2" sheetId="2" r:id="rId2"/>
    <sheet name="Hoja3" sheetId="3" r:id="rId3"/>
    <sheet name="Hoja4" sheetId="4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62" i="3" l="1"/>
  <c r="I61" i="3"/>
  <c r="J61" i="3"/>
  <c r="J63" i="3"/>
  <c r="J64" i="3"/>
  <c r="J65" i="3"/>
  <c r="J66" i="3"/>
  <c r="N14" i="2" l="1"/>
  <c r="O3" i="2"/>
  <c r="G12" i="2"/>
  <c r="M21" i="1"/>
  <c r="O13" i="1"/>
  <c r="O12" i="1"/>
  <c r="N12" i="1"/>
  <c r="M12" i="1"/>
  <c r="L15" i="1"/>
  <c r="N5" i="1"/>
  <c r="E46" i="1"/>
  <c r="E45" i="1"/>
  <c r="E43" i="1"/>
  <c r="E42" i="1"/>
  <c r="E32" i="1"/>
  <c r="E31" i="1"/>
  <c r="D63" i="3" l="1"/>
  <c r="C35" i="3"/>
  <c r="C4" i="3"/>
  <c r="D4" i="3"/>
  <c r="E4" i="3"/>
  <c r="F4" i="3"/>
  <c r="G4" i="3"/>
  <c r="H4" i="3"/>
  <c r="I4" i="3"/>
  <c r="J4" i="3"/>
  <c r="K4" i="3"/>
  <c r="L4" i="3"/>
  <c r="C5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5" i="3" l="1"/>
  <c r="E5" i="3" s="1"/>
  <c r="F5" i="3" s="1"/>
  <c r="G5" i="3" s="1"/>
  <c r="H5" i="3" s="1"/>
  <c r="I5" i="3" s="1"/>
  <c r="J5" i="3" s="1"/>
  <c r="K5" i="3" s="1"/>
  <c r="L5" i="3" s="1"/>
  <c r="C1" i="4" l="1"/>
  <c r="F5" i="4"/>
  <c r="L10" i="4"/>
  <c r="C2" i="4"/>
  <c r="C3" i="4"/>
  <c r="C4" i="4"/>
  <c r="C5" i="4"/>
  <c r="C6" i="4"/>
  <c r="C7" i="4"/>
  <c r="C8" i="4"/>
  <c r="C9" i="4"/>
  <c r="C10" i="4"/>
  <c r="D1" i="4"/>
  <c r="D2" i="4"/>
  <c r="D3" i="4"/>
  <c r="D4" i="4"/>
  <c r="D5" i="4"/>
  <c r="D6" i="4"/>
  <c r="D7" i="4"/>
  <c r="D8" i="4"/>
  <c r="D9" i="4"/>
  <c r="D10" i="4"/>
  <c r="E1" i="4"/>
  <c r="E2" i="4"/>
  <c r="E3" i="4"/>
  <c r="E4" i="4"/>
  <c r="E5" i="4"/>
  <c r="E6" i="4"/>
  <c r="E7" i="4"/>
  <c r="E8" i="4"/>
  <c r="E9" i="4"/>
  <c r="E10" i="4"/>
  <c r="F1" i="4"/>
  <c r="F2" i="4"/>
  <c r="F3" i="4"/>
  <c r="F4" i="4"/>
  <c r="F6" i="4"/>
  <c r="F7" i="4"/>
  <c r="F8" i="4"/>
  <c r="F9" i="4"/>
  <c r="F10" i="4"/>
  <c r="G1" i="4"/>
  <c r="G2" i="4"/>
  <c r="G3" i="4"/>
  <c r="G4" i="4"/>
  <c r="G5" i="4"/>
  <c r="G6" i="4"/>
  <c r="G7" i="4"/>
  <c r="G8" i="4"/>
  <c r="G9" i="4"/>
  <c r="G10" i="4"/>
  <c r="H1" i="4"/>
  <c r="H2" i="4"/>
  <c r="H3" i="4"/>
  <c r="H4" i="4"/>
  <c r="H5" i="4"/>
  <c r="H6" i="4"/>
  <c r="H7" i="4"/>
  <c r="H8" i="4"/>
  <c r="H9" i="4"/>
  <c r="H10" i="4"/>
  <c r="I1" i="4"/>
  <c r="I2" i="4"/>
  <c r="I3" i="4"/>
  <c r="I4" i="4"/>
  <c r="I5" i="4"/>
  <c r="I6" i="4"/>
  <c r="I7" i="4"/>
  <c r="I8" i="4"/>
  <c r="I9" i="4"/>
  <c r="I10" i="4"/>
  <c r="J1" i="4"/>
  <c r="J2" i="4"/>
  <c r="J3" i="4"/>
  <c r="J4" i="4"/>
  <c r="J5" i="4"/>
  <c r="J6" i="4"/>
  <c r="J7" i="4"/>
  <c r="J8" i="4"/>
  <c r="J9" i="4"/>
  <c r="J10" i="4"/>
  <c r="K1" i="4"/>
  <c r="K2" i="4"/>
  <c r="K3" i="4"/>
  <c r="K4" i="4"/>
  <c r="K5" i="4"/>
  <c r="K6" i="4"/>
  <c r="K7" i="4"/>
  <c r="K8" i="4"/>
  <c r="K9" i="4"/>
  <c r="K10" i="4"/>
  <c r="L1" i="4"/>
  <c r="L2" i="4"/>
  <c r="L3" i="4"/>
  <c r="L4" i="4"/>
  <c r="L5" i="4"/>
  <c r="L6" i="4"/>
  <c r="L7" i="4"/>
  <c r="L8" i="4"/>
  <c r="L9" i="4"/>
  <c r="D35" i="3" l="1"/>
  <c r="E35" i="3"/>
  <c r="F35" i="3"/>
  <c r="G35" i="3"/>
  <c r="H35" i="3"/>
  <c r="I35" i="3"/>
  <c r="J35" i="3"/>
  <c r="K35" i="3"/>
  <c r="L35" i="3"/>
  <c r="C36" i="3"/>
  <c r="D36" i="3" l="1"/>
  <c r="E36" i="3" s="1"/>
  <c r="F36" i="3" s="1"/>
  <c r="G36" i="3" s="1"/>
  <c r="H36" i="3" s="1"/>
  <c r="I36" i="3" s="1"/>
  <c r="J36" i="3" s="1"/>
  <c r="K36" i="3" s="1"/>
  <c r="L36" i="3" s="1"/>
  <c r="O14" i="1" l="1"/>
  <c r="O15" i="1"/>
  <c r="O16" i="1"/>
  <c r="O17" i="1"/>
  <c r="O18" i="1"/>
  <c r="M18" i="1"/>
  <c r="M17" i="1"/>
  <c r="M16" i="1"/>
  <c r="M15" i="1"/>
  <c r="M14" i="1"/>
  <c r="M13" i="1"/>
  <c r="N3" i="2"/>
  <c r="P3" i="2" s="1"/>
  <c r="N13" i="1"/>
  <c r="N14" i="1"/>
  <c r="N15" i="1"/>
  <c r="N16" i="1"/>
  <c r="N17" i="1"/>
  <c r="N18" i="1"/>
  <c r="M4" i="1"/>
  <c r="L12" i="1" s="1"/>
  <c r="K13" i="1" s="1"/>
  <c r="L13" i="1" s="1"/>
  <c r="K14" i="1" s="1"/>
  <c r="L14" i="1" s="1"/>
  <c r="K15" i="1" s="1"/>
  <c r="K16" i="1" s="1"/>
  <c r="L16" i="1" s="1"/>
  <c r="K17" i="1" s="1"/>
  <c r="L17" i="1" s="1"/>
  <c r="K18" i="1" s="1"/>
  <c r="L18" i="1" s="1"/>
  <c r="N12" i="2"/>
  <c r="P12" i="2" s="1"/>
  <c r="N11" i="2"/>
  <c r="P11" i="2" s="1"/>
  <c r="N10" i="2"/>
  <c r="P10" i="2" s="1"/>
  <c r="N9" i="2"/>
  <c r="P9" i="2" s="1"/>
  <c r="N8" i="2"/>
  <c r="P8" i="2" s="1"/>
  <c r="N7" i="2"/>
  <c r="P7" i="2" s="1"/>
  <c r="N6" i="2"/>
  <c r="P6" i="2" s="1"/>
  <c r="N5" i="2"/>
  <c r="P5" i="2" s="1"/>
  <c r="N4" i="2"/>
  <c r="P4" i="2" s="1"/>
  <c r="O4" i="2"/>
  <c r="O5" i="2"/>
  <c r="O6" i="2"/>
  <c r="O7" i="2"/>
  <c r="O8" i="2"/>
  <c r="O9" i="2"/>
  <c r="O10" i="2"/>
  <c r="O11" i="2"/>
  <c r="O12" i="2"/>
  <c r="B13" i="2"/>
  <c r="O19" i="1" l="1"/>
  <c r="O6" i="1"/>
  <c r="P13" i="2"/>
  <c r="E33" i="1" l="1"/>
  <c r="E19" i="1"/>
  <c r="K9" i="1"/>
  <c r="E18" i="1"/>
</calcChain>
</file>

<file path=xl/sharedStrings.xml><?xml version="1.0" encoding="utf-8"?>
<sst xmlns="http://schemas.openxmlformats.org/spreadsheetml/2006/main" count="82" uniqueCount="65">
  <si>
    <t xml:space="preserve">Media </t>
  </si>
  <si>
    <t xml:space="preserve">Varianza </t>
  </si>
  <si>
    <t>Varianza</t>
  </si>
  <si>
    <t>Intervalo de confianza del 95%</t>
  </si>
  <si>
    <t>α=1-0.95=0.05</t>
  </si>
  <si>
    <t>z(α/2)=0.025</t>
  </si>
  <si>
    <t>z0.05</t>
  </si>
  <si>
    <t>RMIN</t>
  </si>
  <si>
    <t>n</t>
  </si>
  <si>
    <t>RMAX</t>
  </si>
  <si>
    <t>α/2</t>
  </si>
  <si>
    <t xml:space="preserve">Xmax </t>
  </si>
  <si>
    <t>Xmin</t>
  </si>
  <si>
    <t>Vmin</t>
  </si>
  <si>
    <t>Vmax</t>
  </si>
  <si>
    <t>x</t>
  </si>
  <si>
    <t>m</t>
  </si>
  <si>
    <t>Intervalo</t>
  </si>
  <si>
    <t>Oi</t>
  </si>
  <si>
    <t>Ei</t>
  </si>
  <si>
    <t>(Ei-Oi)^2/Ei</t>
  </si>
  <si>
    <t>amplitud del intervalo</t>
  </si>
  <si>
    <t>Chi cuadrada</t>
  </si>
  <si>
    <t>Suma</t>
  </si>
  <si>
    <t># intervalos</t>
  </si>
  <si>
    <t>Si es un distribucion uniforme que el resultado 4,25 es menor al resultado de chi cuadrada 12,59</t>
  </si>
  <si>
    <t>p(x)</t>
  </si>
  <si>
    <t>F(x)</t>
  </si>
  <si>
    <t xml:space="preserve">𝜆 </t>
  </si>
  <si>
    <t>(0-0,0067)</t>
  </si>
  <si>
    <t>(0,0068-0,0404)</t>
  </si>
  <si>
    <t>(0,0405-0,1247)</t>
  </si>
  <si>
    <t>(0,1248-0,2650)</t>
  </si>
  <si>
    <t>(0,2651-0,4405)</t>
  </si>
  <si>
    <t>(0,4406-0,6260)</t>
  </si>
  <si>
    <t>(0,6261-0,7623)</t>
  </si>
  <si>
    <t>(0,7624-0,8666)</t>
  </si>
  <si>
    <t>(0,8667-0,9319)</t>
  </si>
  <si>
    <t>(0,9320-0,9682)</t>
  </si>
  <si>
    <t>Numero aleatorio</t>
  </si>
  <si>
    <t>media</t>
  </si>
  <si>
    <t>varianza</t>
  </si>
  <si>
    <t>(0-0,0042)</t>
  </si>
  <si>
    <t>(0,0043-0,0086)</t>
  </si>
  <si>
    <t>(0,0087-0,0132)</t>
  </si>
  <si>
    <t>(0,0133-0,0179)</t>
  </si>
  <si>
    <t>(0,0180-0,0228)</t>
  </si>
  <si>
    <t>(0,0229-0,0279)</t>
  </si>
  <si>
    <t>(0,0280-0,0331)</t>
  </si>
  <si>
    <t>(0,0332-0,0385)</t>
  </si>
  <si>
    <t>(0,0386-0,0442)</t>
  </si>
  <si>
    <t>(0,0443-0,0500)</t>
  </si>
  <si>
    <t>limit IF</t>
  </si>
  <si>
    <t>limit SP</t>
  </si>
  <si>
    <t>p</t>
  </si>
  <si>
    <t>q</t>
  </si>
  <si>
    <t>V.A</t>
  </si>
  <si>
    <t>Si es un distribucion uniforme que el resultado 12,45 es menor al resultado de chi cuadrada 14,68</t>
  </si>
  <si>
    <t>Ejercicio 10</t>
  </si>
  <si>
    <t>Ejerccio 11</t>
  </si>
  <si>
    <t>Distribución exponencial con 𝜆 = 5</t>
  </si>
  <si>
    <t>Distribución normal con media 50 y varianza 36</t>
  </si>
  <si>
    <t>Distribución uniforme, límite inferior igual a 20, y límite superior igual a 100</t>
  </si>
  <si>
    <t>Distribución binomial n=5, p=0.3, q=0.7</t>
  </si>
  <si>
    <t>Ejercicio 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</si>
</sst>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000"/>
    <numFmt numFmtId="166" formatCode="0.000"/>
  </numFmts>
  <fonts count="5" x14ac:knownFonts="1">
    <font>
      <sz val="11"/>
      <color theme="1"/>
      <name val="Calibri"/>
      <family val="2"/>
      <scheme val="minor"/>
    </font>
    <font>
      <sz val="12"/>
      <color rgb="FF222222"/>
      <name val="Arial"/>
      <family val="2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1" fillId="0" borderId="0" xfId="0" applyFont="1"/>
    <xf numFmtId="2" fontId="0" fillId="0" borderId="0" xfId="0" applyNumberFormat="1"/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2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165" fontId="0" fillId="0" borderId="1" xfId="0" applyNumberFormat="1" applyBorder="1" applyAlignment="1">
      <alignment horizontal="center"/>
    </xf>
    <xf numFmtId="2" fontId="0" fillId="0" borderId="1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165" fontId="0" fillId="0" borderId="0" xfId="0" applyNumberFormat="1" applyBorder="1" applyAlignment="1">
      <alignment horizontal="center"/>
    </xf>
    <xf numFmtId="0" fontId="0" fillId="0" borderId="0" xfId="0" applyBorder="1"/>
    <xf numFmtId="165" fontId="0" fillId="0" borderId="0" xfId="0" applyNumberFormat="1" applyBorder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5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s-ES"/>
              <a:t>EJERCICIO 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flat" cmpd="dbl" algn="ctr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1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yVal>
            <c:numRef>
              <c:f>Hoja1!$B$2:$B$51</c:f>
              <c:numCache>
                <c:formatCode>General</c:formatCode>
                <c:ptCount val="50"/>
                <c:pt idx="0">
                  <c:v>0.87970000000000004</c:v>
                </c:pt>
                <c:pt idx="1">
                  <c:v>0.98480000000000001</c:v>
                </c:pt>
                <c:pt idx="2">
                  <c:v>0.45569999999999999</c:v>
                </c:pt>
                <c:pt idx="3">
                  <c:v>0.91700000000000004</c:v>
                </c:pt>
                <c:pt idx="4">
                  <c:v>0.83760000000000001</c:v>
                </c:pt>
                <c:pt idx="5">
                  <c:v>0.38840000000000002</c:v>
                </c:pt>
                <c:pt idx="6">
                  <c:v>0.34689999999999999</c:v>
                </c:pt>
                <c:pt idx="7">
                  <c:v>0.15920000000000001</c:v>
                </c:pt>
                <c:pt idx="8">
                  <c:v>0.22040000000000001</c:v>
                </c:pt>
                <c:pt idx="9">
                  <c:v>0.62350000000000005</c:v>
                </c:pt>
                <c:pt idx="10">
                  <c:v>0.62890000000000001</c:v>
                </c:pt>
                <c:pt idx="11">
                  <c:v>0.79769999999999996</c:v>
                </c:pt>
                <c:pt idx="12">
                  <c:v>0.85360000000000003</c:v>
                </c:pt>
                <c:pt idx="13">
                  <c:v>0.59909999999999997</c:v>
                </c:pt>
                <c:pt idx="14">
                  <c:v>0.36809999999999998</c:v>
                </c:pt>
                <c:pt idx="15">
                  <c:v>0.875</c:v>
                </c:pt>
                <c:pt idx="16">
                  <c:v>0.58440000000000003</c:v>
                </c:pt>
                <c:pt idx="17">
                  <c:v>0.88460000000000005</c:v>
                </c:pt>
                <c:pt idx="18">
                  <c:v>0.54610000000000003</c:v>
                </c:pt>
                <c:pt idx="19">
                  <c:v>0.20880000000000001</c:v>
                </c:pt>
                <c:pt idx="20">
                  <c:v>0.59989999999999999</c:v>
                </c:pt>
                <c:pt idx="21">
                  <c:v>0.81469999999999998</c:v>
                </c:pt>
                <c:pt idx="22">
                  <c:v>0.34100000000000003</c:v>
                </c:pt>
                <c:pt idx="23">
                  <c:v>0.57389999999999997</c:v>
                </c:pt>
                <c:pt idx="24">
                  <c:v>0.1525</c:v>
                </c:pt>
                <c:pt idx="25">
                  <c:v>0.8589</c:v>
                </c:pt>
                <c:pt idx="26">
                  <c:v>0.6431</c:v>
                </c:pt>
                <c:pt idx="27">
                  <c:v>0.1492</c:v>
                </c:pt>
                <c:pt idx="28">
                  <c:v>0.32540000000000002</c:v>
                </c:pt>
                <c:pt idx="29">
                  <c:v>0.2006</c:v>
                </c:pt>
                <c:pt idx="30">
                  <c:v>0.99960000000000004</c:v>
                </c:pt>
                <c:pt idx="31">
                  <c:v>0.73870000000000002</c:v>
                </c:pt>
                <c:pt idx="32">
                  <c:v>0.86809999999999998</c:v>
                </c:pt>
                <c:pt idx="33">
                  <c:v>8.5599999999999996E-2</c:v>
                </c:pt>
                <c:pt idx="34">
                  <c:v>0.47199999999999998</c:v>
                </c:pt>
                <c:pt idx="35">
                  <c:v>0.24149999999999999</c:v>
                </c:pt>
                <c:pt idx="36">
                  <c:v>0.56130000000000002</c:v>
                </c:pt>
                <c:pt idx="37">
                  <c:v>0.52910000000000001</c:v>
                </c:pt>
                <c:pt idx="38">
                  <c:v>0.2258</c:v>
                </c:pt>
                <c:pt idx="39">
                  <c:v>0.42720000000000002</c:v>
                </c:pt>
                <c:pt idx="40">
                  <c:v>0.38080000000000003</c:v>
                </c:pt>
                <c:pt idx="41">
                  <c:v>3.1800000000000002E-2</c:v>
                </c:pt>
                <c:pt idx="42">
                  <c:v>0.31879999999999997</c:v>
                </c:pt>
                <c:pt idx="43">
                  <c:v>0.46029999999999999</c:v>
                </c:pt>
                <c:pt idx="44">
                  <c:v>0.63600000000000001</c:v>
                </c:pt>
                <c:pt idx="45">
                  <c:v>0.96060000000000001</c:v>
                </c:pt>
                <c:pt idx="46">
                  <c:v>0.74009999999999998</c:v>
                </c:pt>
                <c:pt idx="47">
                  <c:v>0.59919999999999995</c:v>
                </c:pt>
                <c:pt idx="48">
                  <c:v>0.50270000000000004</c:v>
                </c:pt>
                <c:pt idx="49">
                  <c:v>9.5399999999999999E-2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D7-4F8E-9C80-F77CB275B9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7618352"/>
        <c:axId val="1496904064"/>
      </c:scatterChart>
      <c:valAx>
        <c:axId val="1657618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96904064"/>
        <c:crosses val="autoZero"/>
        <c:crossBetween val="midCat"/>
      </c:valAx>
      <c:valAx>
        <c:axId val="149690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57618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515216</xdr:colOff>
      <xdr:row>1</xdr:row>
      <xdr:rowOff>62778</xdr:rowOff>
    </xdr:from>
    <xdr:to>
      <xdr:col>8</xdr:col>
      <xdr:colOff>515216</xdr:colOff>
      <xdr:row>15</xdr:row>
      <xdr:rowOff>138978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21060B0-4831-4401-A966-E6977FED69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566965</xdr:colOff>
      <xdr:row>21</xdr:row>
      <xdr:rowOff>68036</xdr:rowOff>
    </xdr:from>
    <xdr:to>
      <xdr:col>9</xdr:col>
      <xdr:colOff>260626</xdr:colOff>
      <xdr:row>25</xdr:row>
      <xdr:rowOff>106489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A8C7C5D4-86CF-4E77-A5BF-0DB0033B5F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86429" y="4116161"/>
          <a:ext cx="5057143" cy="809524"/>
        </a:xfrm>
        <a:prstGeom prst="rect">
          <a:avLst/>
        </a:prstGeom>
      </xdr:spPr>
    </xdr:pic>
    <xdr:clientData/>
  </xdr:twoCellAnchor>
  <xdr:twoCellAnchor editAs="oneCell">
    <xdr:from>
      <xdr:col>3</xdr:col>
      <xdr:colOff>226785</xdr:colOff>
      <xdr:row>33</xdr:row>
      <xdr:rowOff>79375</xdr:rowOff>
    </xdr:from>
    <xdr:to>
      <xdr:col>8</xdr:col>
      <xdr:colOff>535148</xdr:colOff>
      <xdr:row>39</xdr:row>
      <xdr:rowOff>94197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F197ACE9-6D25-436F-900E-24881B85CB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505981" y="6452054"/>
          <a:ext cx="4152381" cy="117142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P/Downloads/envia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Ejercicio14_15 (2)"/>
    </sheetNames>
    <sheetDataSet>
      <sheetData sheetId="0"/>
      <sheetData sheetId="1">
        <row r="2">
          <cell r="P2" t="str">
            <v>Numeros de Exitos</v>
          </cell>
          <cell r="Q2" t="str">
            <v xml:space="preserve">Variables Aleatorias 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362B8-4E82-4E51-AB1D-AC938AC1F5BD}">
  <dimension ref="A2:V51"/>
  <sheetViews>
    <sheetView zoomScale="70" zoomScaleNormal="70" workbookViewId="0">
      <selection activeCell="S13" sqref="S13"/>
    </sheetView>
  </sheetViews>
  <sheetFormatPr baseColWidth="10" defaultRowHeight="15" x14ac:dyDescent="0.25"/>
  <cols>
    <col min="5" max="5" width="12" bestFit="1" customWidth="1"/>
  </cols>
  <sheetData>
    <row r="2" spans="1:22" x14ac:dyDescent="0.25">
      <c r="A2">
        <v>1</v>
      </c>
      <c r="B2">
        <v>0.87970000000000004</v>
      </c>
    </row>
    <row r="3" spans="1:22" ht="26.25" x14ac:dyDescent="0.4">
      <c r="A3">
        <v>2</v>
      </c>
      <c r="B3">
        <v>0.98480000000000001</v>
      </c>
      <c r="L3" t="s">
        <v>8</v>
      </c>
      <c r="M3">
        <v>50</v>
      </c>
      <c r="T3" s="31" t="s">
        <v>58</v>
      </c>
      <c r="U3" s="31"/>
      <c r="V3" s="31"/>
    </row>
    <row r="4" spans="1:22" x14ac:dyDescent="0.25">
      <c r="A4">
        <v>3</v>
      </c>
      <c r="B4">
        <v>0.45569999999999999</v>
      </c>
      <c r="L4" t="s">
        <v>16</v>
      </c>
      <c r="M4">
        <f>SQRT(M3)</f>
        <v>7.0710678118654755</v>
      </c>
    </row>
    <row r="5" spans="1:22" x14ac:dyDescent="0.25">
      <c r="A5">
        <v>4</v>
      </c>
      <c r="B5">
        <v>0.91700000000000004</v>
      </c>
      <c r="K5" s="21" t="s">
        <v>21</v>
      </c>
      <c r="L5" s="21"/>
      <c r="M5" s="21"/>
      <c r="N5">
        <f>M4/M3</f>
        <v>0.1414213562373095</v>
      </c>
    </row>
    <row r="6" spans="1:22" x14ac:dyDescent="0.25">
      <c r="A6">
        <v>5</v>
      </c>
      <c r="B6">
        <v>0.83760000000000001</v>
      </c>
      <c r="N6" t="s">
        <v>24</v>
      </c>
      <c r="O6">
        <f>M3/M4</f>
        <v>7.0710678118654746</v>
      </c>
    </row>
    <row r="7" spans="1:22" x14ac:dyDescent="0.25">
      <c r="A7">
        <v>6</v>
      </c>
      <c r="B7">
        <v>0.38840000000000002</v>
      </c>
    </row>
    <row r="8" spans="1:22" x14ac:dyDescent="0.25">
      <c r="A8">
        <v>7</v>
      </c>
      <c r="B8">
        <v>0.34689999999999999</v>
      </c>
    </row>
    <row r="9" spans="1:22" x14ac:dyDescent="0.25">
      <c r="A9">
        <v>8</v>
      </c>
      <c r="B9">
        <v>0.15920000000000001</v>
      </c>
      <c r="J9" t="s">
        <v>2</v>
      </c>
      <c r="K9" s="3">
        <f>1/12</f>
        <v>8.3333333333333329E-2</v>
      </c>
    </row>
    <row r="10" spans="1:22" x14ac:dyDescent="0.25">
      <c r="A10">
        <v>9</v>
      </c>
      <c r="B10">
        <v>0.22040000000000001</v>
      </c>
    </row>
    <row r="11" spans="1:22" x14ac:dyDescent="0.25">
      <c r="A11">
        <v>10</v>
      </c>
      <c r="B11">
        <v>0.62350000000000005</v>
      </c>
      <c r="K11" s="22" t="s">
        <v>17</v>
      </c>
      <c r="L11" s="22"/>
      <c r="M11" s="11" t="s">
        <v>18</v>
      </c>
      <c r="N11" s="11" t="s">
        <v>19</v>
      </c>
      <c r="O11" s="11" t="s">
        <v>20</v>
      </c>
    </row>
    <row r="12" spans="1:22" x14ac:dyDescent="0.25">
      <c r="A12">
        <v>11</v>
      </c>
      <c r="B12">
        <v>0.62890000000000001</v>
      </c>
      <c r="K12" s="13">
        <v>0</v>
      </c>
      <c r="L12" s="13">
        <f>N5</f>
        <v>0.1414213562373095</v>
      </c>
      <c r="M12" s="8">
        <f>COUNTIFS($B$2:$B$51,"&gt;0",$B$2:$B$51,"&lt;=0,1414")</f>
        <v>3</v>
      </c>
      <c r="N12" s="8">
        <f>$M$3/$M$4</f>
        <v>7.0710678118654746</v>
      </c>
      <c r="O12" s="8">
        <f>((N12-M12)^2)/N12</f>
        <v>2.3438600180012603</v>
      </c>
    </row>
    <row r="13" spans="1:22" x14ac:dyDescent="0.25">
      <c r="A13">
        <v>12</v>
      </c>
      <c r="B13">
        <v>0.79769999999999996</v>
      </c>
      <c r="K13" s="13">
        <f>L12</f>
        <v>0.1414213562373095</v>
      </c>
      <c r="L13" s="13">
        <f>K13+$N$5</f>
        <v>0.28284271247461901</v>
      </c>
      <c r="M13" s="8">
        <f>COUNTIFS($B$2:$B$51,"&gt;0,1414",$B$2:$B$51,"&lt;=0,2828")</f>
        <v>8</v>
      </c>
      <c r="N13" s="8">
        <f t="shared" ref="N13:N18" si="0">$M$3/$M$4</f>
        <v>7.0710678118654746</v>
      </c>
      <c r="O13" s="8">
        <f>((N13-M13)^2)/N13</f>
        <v>0.12203461105328373</v>
      </c>
    </row>
    <row r="14" spans="1:22" x14ac:dyDescent="0.25">
      <c r="A14">
        <v>13</v>
      </c>
      <c r="B14">
        <v>0.85360000000000003</v>
      </c>
      <c r="K14" s="13">
        <f t="shared" ref="K14:K18" si="1">L13</f>
        <v>0.28284271247461901</v>
      </c>
      <c r="L14" s="13">
        <f t="shared" ref="L14:L18" si="2">K14+$N$5</f>
        <v>0.42426406871192851</v>
      </c>
      <c r="M14" s="8">
        <f>COUNTIFS($B$2:$B$51,"&gt;0,2828",$B$2:$B$51,"&lt;=0,4243")</f>
        <v>7</v>
      </c>
      <c r="N14" s="8">
        <f t="shared" si="0"/>
        <v>7.0710678118654746</v>
      </c>
      <c r="O14" s="8">
        <f t="shared" ref="O14:O18" si="3">((N14-M14)^2)/N14</f>
        <v>7.1426749364097053E-4</v>
      </c>
    </row>
    <row r="15" spans="1:22" x14ac:dyDescent="0.25">
      <c r="A15">
        <v>14</v>
      </c>
      <c r="B15">
        <v>0.59909999999999997</v>
      </c>
      <c r="K15" s="13">
        <f t="shared" si="1"/>
        <v>0.42426406871192851</v>
      </c>
      <c r="L15" s="13">
        <f>K15+$N$5</f>
        <v>0.56568542494923801</v>
      </c>
      <c r="M15" s="8">
        <f>COUNTIFS($B$2:$B$51,"&gt;0,4243",$B$2:$B$51,"&lt;=0,5657")</f>
        <v>8</v>
      </c>
      <c r="N15" s="8">
        <f t="shared" si="0"/>
        <v>7.0710678118654746</v>
      </c>
      <c r="O15" s="8">
        <f t="shared" si="3"/>
        <v>0.12203461105328373</v>
      </c>
    </row>
    <row r="16" spans="1:22" x14ac:dyDescent="0.25">
      <c r="A16">
        <v>15</v>
      </c>
      <c r="B16">
        <v>0.36809999999999998</v>
      </c>
      <c r="K16" s="13">
        <f t="shared" si="1"/>
        <v>0.56568542494923801</v>
      </c>
      <c r="L16" s="13">
        <f t="shared" si="2"/>
        <v>0.70710678118654746</v>
      </c>
      <c r="M16" s="8">
        <f>COUNTIFS($B$2:$B$51,"&gt;0,5657",$B$2:$B$51,"&lt;=0,7071")</f>
        <v>9</v>
      </c>
      <c r="N16" s="8">
        <f t="shared" si="0"/>
        <v>7.0710678118654746</v>
      </c>
      <c r="O16" s="8">
        <f t="shared" si="3"/>
        <v>0.52619766708754556</v>
      </c>
    </row>
    <row r="17" spans="1:18" x14ac:dyDescent="0.25">
      <c r="A17">
        <v>16</v>
      </c>
      <c r="B17">
        <v>0.875</v>
      </c>
      <c r="K17" s="13">
        <f t="shared" si="1"/>
        <v>0.70710678118654746</v>
      </c>
      <c r="L17" s="13">
        <f t="shared" si="2"/>
        <v>0.84852813742385691</v>
      </c>
      <c r="M17" s="8">
        <f>COUNTIFS($B$2:$B$51,"&gt;0,7071",$B$2:$B$51,"&lt;=0,8485")</f>
        <v>5</v>
      </c>
      <c r="N17" s="8">
        <f t="shared" si="0"/>
        <v>7.0710678118654746</v>
      </c>
      <c r="O17" s="8">
        <f t="shared" si="3"/>
        <v>0.60660171779821259</v>
      </c>
    </row>
    <row r="18" spans="1:18" x14ac:dyDescent="0.25">
      <c r="A18">
        <v>17</v>
      </c>
      <c r="B18">
        <v>0.58440000000000003</v>
      </c>
      <c r="D18" t="s">
        <v>0</v>
      </c>
      <c r="E18" s="5">
        <f>AVERAGE(B2:B51)</f>
        <v>0.53386599999999995</v>
      </c>
      <c r="K18" s="13">
        <f t="shared" si="1"/>
        <v>0.84852813742385691</v>
      </c>
      <c r="L18" s="10">
        <f t="shared" si="2"/>
        <v>0.98994949366116636</v>
      </c>
      <c r="M18" s="8">
        <f>COUNTIFS($B$2:$B$51,"&gt;0,8485",$B$2:$B$51,"&lt;=0,99")</f>
        <v>9</v>
      </c>
      <c r="N18" s="8">
        <f t="shared" si="0"/>
        <v>7.0710678118654746</v>
      </c>
      <c r="O18" s="8">
        <f t="shared" si="3"/>
        <v>0.52619766708754556</v>
      </c>
    </row>
    <row r="19" spans="1:18" x14ac:dyDescent="0.25">
      <c r="A19">
        <v>18</v>
      </c>
      <c r="B19">
        <v>0.88460000000000005</v>
      </c>
      <c r="D19" t="s">
        <v>1</v>
      </c>
      <c r="E19" s="2">
        <f>_xlfn.VAR.S(B2:B51)</f>
        <v>7.4416159432653187E-2</v>
      </c>
      <c r="K19" s="23"/>
      <c r="L19" s="24"/>
      <c r="M19" s="25"/>
      <c r="N19" s="12" t="s">
        <v>23</v>
      </c>
      <c r="O19" s="10">
        <f>SUM(O12:O18)</f>
        <v>4.2476405595747728</v>
      </c>
    </row>
    <row r="20" spans="1:18" x14ac:dyDescent="0.25">
      <c r="A20">
        <v>19</v>
      </c>
      <c r="B20">
        <v>0.54610000000000003</v>
      </c>
    </row>
    <row r="21" spans="1:18" x14ac:dyDescent="0.25">
      <c r="A21">
        <v>20</v>
      </c>
      <c r="B21">
        <v>0.20880000000000001</v>
      </c>
      <c r="F21" t="s">
        <v>3</v>
      </c>
      <c r="K21" s="21" t="s">
        <v>22</v>
      </c>
      <c r="L21" s="21"/>
      <c r="M21" s="5">
        <f>_xlfn.CHISQ.INV.RT(0.05,6)</f>
        <v>12.591587243743978</v>
      </c>
    </row>
    <row r="22" spans="1:18" x14ac:dyDescent="0.25">
      <c r="A22">
        <v>21</v>
      </c>
      <c r="B22">
        <v>0.59989999999999999</v>
      </c>
      <c r="K22" s="21" t="s">
        <v>25</v>
      </c>
      <c r="L22" s="21"/>
      <c r="M22" s="21"/>
      <c r="N22" s="21"/>
      <c r="O22" s="21"/>
      <c r="P22" s="21"/>
      <c r="Q22" s="21"/>
      <c r="R22" s="21"/>
    </row>
    <row r="23" spans="1:18" x14ac:dyDescent="0.25">
      <c r="A23">
        <v>22</v>
      </c>
      <c r="B23">
        <v>0.81469999999999998</v>
      </c>
    </row>
    <row r="24" spans="1:18" x14ac:dyDescent="0.25">
      <c r="A24">
        <v>23</v>
      </c>
      <c r="B24">
        <v>0.34100000000000003</v>
      </c>
    </row>
    <row r="25" spans="1:18" x14ac:dyDescent="0.25">
      <c r="A25">
        <v>24</v>
      </c>
      <c r="B25">
        <v>0.57389999999999997</v>
      </c>
    </row>
    <row r="26" spans="1:18" x14ac:dyDescent="0.25">
      <c r="A26">
        <v>25</v>
      </c>
      <c r="B26">
        <v>0.1525</v>
      </c>
    </row>
    <row r="27" spans="1:18" x14ac:dyDescent="0.25">
      <c r="A27">
        <v>26</v>
      </c>
      <c r="B27">
        <v>0.8589</v>
      </c>
    </row>
    <row r="28" spans="1:18" ht="15.75" x14ac:dyDescent="0.25">
      <c r="A28">
        <v>27</v>
      </c>
      <c r="B28">
        <v>0.6431</v>
      </c>
      <c r="E28" s="4" t="s">
        <v>4</v>
      </c>
      <c r="G28" t="s">
        <v>8</v>
      </c>
      <c r="H28">
        <v>50</v>
      </c>
    </row>
    <row r="29" spans="1:18" x14ac:dyDescent="0.25">
      <c r="A29">
        <v>28</v>
      </c>
      <c r="B29">
        <v>0.1492</v>
      </c>
      <c r="E29" t="s">
        <v>5</v>
      </c>
    </row>
    <row r="30" spans="1:18" x14ac:dyDescent="0.25">
      <c r="A30">
        <v>29</v>
      </c>
      <c r="B30">
        <v>0.32540000000000002</v>
      </c>
    </row>
    <row r="31" spans="1:18" x14ac:dyDescent="0.25">
      <c r="A31">
        <v>30</v>
      </c>
      <c r="B31">
        <v>0.2006</v>
      </c>
      <c r="D31" t="s">
        <v>6</v>
      </c>
      <c r="E31" s="5">
        <f>ABS(NORMSINV(0.025))</f>
        <v>1.9599639845400538</v>
      </c>
    </row>
    <row r="32" spans="1:18" x14ac:dyDescent="0.25">
      <c r="A32">
        <v>31</v>
      </c>
      <c r="B32">
        <v>0.99960000000000004</v>
      </c>
      <c r="D32" t="s">
        <v>7</v>
      </c>
      <c r="E32" s="5">
        <f>0.5-E31*(1/SQRT(12*$H28))</f>
        <v>0.41998480539407818</v>
      </c>
    </row>
    <row r="33" spans="1:5" x14ac:dyDescent="0.25">
      <c r="A33">
        <v>32</v>
      </c>
      <c r="B33">
        <v>0.73870000000000002</v>
      </c>
      <c r="D33" t="s">
        <v>9</v>
      </c>
      <c r="E33" s="5">
        <f>0.5+E31*(1/SQRT(12*$H28))</f>
        <v>0.58001519460592177</v>
      </c>
    </row>
    <row r="34" spans="1:5" x14ac:dyDescent="0.25">
      <c r="A34">
        <v>33</v>
      </c>
      <c r="B34">
        <v>0.86809999999999998</v>
      </c>
    </row>
    <row r="35" spans="1:5" x14ac:dyDescent="0.25">
      <c r="A35">
        <v>34</v>
      </c>
      <c r="B35">
        <v>8.5599999999999996E-2</v>
      </c>
    </row>
    <row r="36" spans="1:5" x14ac:dyDescent="0.25">
      <c r="A36">
        <v>35</v>
      </c>
      <c r="B36">
        <v>0.47199999999999998</v>
      </c>
    </row>
    <row r="37" spans="1:5" x14ac:dyDescent="0.25">
      <c r="A37">
        <v>36</v>
      </c>
      <c r="B37">
        <v>0.24149999999999999</v>
      </c>
    </row>
    <row r="38" spans="1:5" x14ac:dyDescent="0.25">
      <c r="A38">
        <v>37</v>
      </c>
      <c r="B38">
        <v>0.56130000000000002</v>
      </c>
    </row>
    <row r="39" spans="1:5" x14ac:dyDescent="0.25">
      <c r="A39">
        <v>38</v>
      </c>
      <c r="B39">
        <v>0.52910000000000001</v>
      </c>
    </row>
    <row r="40" spans="1:5" x14ac:dyDescent="0.25">
      <c r="A40">
        <v>39</v>
      </c>
      <c r="B40">
        <v>0.2258</v>
      </c>
    </row>
    <row r="41" spans="1:5" x14ac:dyDescent="0.25">
      <c r="A41">
        <v>40</v>
      </c>
      <c r="B41">
        <v>0.42720000000000002</v>
      </c>
      <c r="D41" t="s">
        <v>10</v>
      </c>
      <c r="E41">
        <v>2.5000000000000001E-2</v>
      </c>
    </row>
    <row r="42" spans="1:5" x14ac:dyDescent="0.25">
      <c r="A42">
        <v>41</v>
      </c>
      <c r="B42">
        <v>0.38080000000000003</v>
      </c>
      <c r="D42" t="s">
        <v>11</v>
      </c>
      <c r="E42" s="1">
        <f>_xlfn.CHISQ.INV.RT(E41,H28-1)</f>
        <v>70.22241356643454</v>
      </c>
    </row>
    <row r="43" spans="1:5" x14ac:dyDescent="0.25">
      <c r="A43">
        <v>42</v>
      </c>
      <c r="B43">
        <v>3.1800000000000002E-2</v>
      </c>
      <c r="D43" t="s">
        <v>12</v>
      </c>
      <c r="E43" s="1">
        <f>_xlfn.CHISQ.INV.RT(1-E41,H28-1)</f>
        <v>31.554916462667144</v>
      </c>
    </row>
    <row r="44" spans="1:5" x14ac:dyDescent="0.25">
      <c r="A44">
        <v>43</v>
      </c>
      <c r="B44">
        <v>0.31879999999999997</v>
      </c>
    </row>
    <row r="45" spans="1:5" x14ac:dyDescent="0.25">
      <c r="A45">
        <v>44</v>
      </c>
      <c r="B45">
        <v>0.46029999999999999</v>
      </c>
      <c r="D45" t="s">
        <v>13</v>
      </c>
      <c r="E45" s="3">
        <f>E43/(12*(H28-1))</f>
        <v>5.3664823916100585E-2</v>
      </c>
    </row>
    <row r="46" spans="1:5" x14ac:dyDescent="0.25">
      <c r="A46">
        <v>45</v>
      </c>
      <c r="B46">
        <v>0.63600000000000001</v>
      </c>
      <c r="D46" t="s">
        <v>14</v>
      </c>
      <c r="E46" s="3">
        <f>E42/(12*(H28-1))</f>
        <v>0.11942587341230364</v>
      </c>
    </row>
    <row r="47" spans="1:5" x14ac:dyDescent="0.25">
      <c r="A47">
        <v>46</v>
      </c>
      <c r="B47">
        <v>0.96060000000000001</v>
      </c>
    </row>
    <row r="48" spans="1:5" x14ac:dyDescent="0.25">
      <c r="A48">
        <v>47</v>
      </c>
      <c r="B48">
        <v>0.74009999999999998</v>
      </c>
    </row>
    <row r="49" spans="1:2" x14ac:dyDescent="0.25">
      <c r="A49">
        <v>48</v>
      </c>
      <c r="B49">
        <v>0.59919999999999995</v>
      </c>
    </row>
    <row r="50" spans="1:2" x14ac:dyDescent="0.25">
      <c r="A50">
        <v>49</v>
      </c>
      <c r="B50">
        <v>0.50270000000000004</v>
      </c>
    </row>
    <row r="51" spans="1:2" x14ac:dyDescent="0.25">
      <c r="A51">
        <v>50</v>
      </c>
      <c r="B51">
        <v>9.5399999999999999E-2</v>
      </c>
    </row>
  </sheetData>
  <mergeCells count="6">
    <mergeCell ref="T3:V3"/>
    <mergeCell ref="K5:M5"/>
    <mergeCell ref="K11:L11"/>
    <mergeCell ref="K19:M19"/>
    <mergeCell ref="K21:L21"/>
    <mergeCell ref="K22:R2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F7D1F-AA44-4ECB-994C-7DDD4A55FC99}">
  <dimension ref="A1:R35"/>
  <sheetViews>
    <sheetView zoomScale="85" zoomScaleNormal="85" workbookViewId="0">
      <selection activeCell="H24" sqref="H24"/>
    </sheetView>
  </sheetViews>
  <sheetFormatPr baseColWidth="10" defaultRowHeight="15" x14ac:dyDescent="0.25"/>
  <cols>
    <col min="5" max="5" width="11.28515625" customWidth="1"/>
    <col min="7" max="7" width="10.7109375" customWidth="1"/>
    <col min="8" max="8" width="10.140625" customWidth="1"/>
  </cols>
  <sheetData>
    <row r="1" spans="1:18" x14ac:dyDescent="0.25">
      <c r="A1" s="9">
        <v>0.78</v>
      </c>
      <c r="B1" s="9">
        <v>0.04</v>
      </c>
      <c r="C1" s="9">
        <v>0.96</v>
      </c>
      <c r="D1" s="9">
        <v>0.61</v>
      </c>
      <c r="E1" s="9">
        <v>0.43</v>
      </c>
      <c r="F1" s="9">
        <v>0.82</v>
      </c>
      <c r="G1" s="9">
        <v>0.83</v>
      </c>
      <c r="H1" s="9">
        <v>0.22</v>
      </c>
      <c r="I1" s="9">
        <v>0.83</v>
      </c>
      <c r="J1" s="9">
        <v>0.51</v>
      </c>
    </row>
    <row r="2" spans="1:18" x14ac:dyDescent="0.25">
      <c r="A2" s="9">
        <v>0.98</v>
      </c>
      <c r="B2" s="9">
        <v>0.28999999999999998</v>
      </c>
      <c r="C2" s="9">
        <v>0.26</v>
      </c>
      <c r="D2" s="9">
        <v>0.14000000000000001</v>
      </c>
      <c r="E2" s="9">
        <v>0.67</v>
      </c>
      <c r="F2" s="9">
        <v>0.94</v>
      </c>
      <c r="G2" s="9">
        <v>0.88</v>
      </c>
      <c r="H2" s="14">
        <v>0.5</v>
      </c>
      <c r="I2" s="9">
        <v>0.79</v>
      </c>
      <c r="J2" s="9">
        <v>7.0000000000000007E-2</v>
      </c>
      <c r="L2" s="22" t="s">
        <v>17</v>
      </c>
      <c r="M2" s="22"/>
      <c r="N2" s="11" t="s">
        <v>18</v>
      </c>
      <c r="O2" s="11" t="s">
        <v>19</v>
      </c>
      <c r="P2" s="11" t="s">
        <v>20</v>
      </c>
    </row>
    <row r="3" spans="1:18" x14ac:dyDescent="0.25">
      <c r="A3" s="9">
        <v>0.24</v>
      </c>
      <c r="B3" s="9">
        <v>0.68</v>
      </c>
      <c r="C3" s="9">
        <v>0.91</v>
      </c>
      <c r="D3" s="9">
        <v>0.38</v>
      </c>
      <c r="E3" s="9">
        <v>0.62</v>
      </c>
      <c r="F3" s="9">
        <v>0.19</v>
      </c>
      <c r="G3" s="9">
        <v>0.18</v>
      </c>
      <c r="H3" s="9">
        <v>0.16</v>
      </c>
      <c r="I3" s="9">
        <v>0.65</v>
      </c>
      <c r="J3" s="9">
        <v>0.18</v>
      </c>
      <c r="L3" s="8">
        <v>0</v>
      </c>
      <c r="M3" s="8">
        <v>0.1</v>
      </c>
      <c r="N3" s="8">
        <f>COUNTIFS($A$1:$J$10,"&gt;0",$A$1:$J$10,"&lt;=0,1")</f>
        <v>5</v>
      </c>
      <c r="O3" s="8">
        <f>$B$12/$B$13</f>
        <v>10</v>
      </c>
      <c r="P3" s="8">
        <f>((O3-N3)^2)/N3</f>
        <v>5</v>
      </c>
    </row>
    <row r="4" spans="1:18" x14ac:dyDescent="0.25">
      <c r="A4" s="9">
        <v>0.73</v>
      </c>
      <c r="B4" s="9">
        <v>0.77</v>
      </c>
      <c r="C4" s="9">
        <v>0.55000000000000004</v>
      </c>
      <c r="D4" s="9">
        <v>0.12</v>
      </c>
      <c r="E4" s="9">
        <v>0.32</v>
      </c>
      <c r="F4" s="9">
        <v>0.98</v>
      </c>
      <c r="G4" s="9">
        <v>0.21</v>
      </c>
      <c r="H4" s="9">
        <v>0.11</v>
      </c>
      <c r="I4" s="9">
        <v>0.28000000000000003</v>
      </c>
      <c r="J4" s="9">
        <v>0.94</v>
      </c>
      <c r="L4" s="8">
        <v>0.1</v>
      </c>
      <c r="M4" s="8">
        <v>0.2</v>
      </c>
      <c r="N4" s="8">
        <f>COUNTIFS($A$1:$J$10,"&gt;0,1",$A$1:$J$10,"&lt;=0,2")</f>
        <v>14</v>
      </c>
      <c r="O4" s="8">
        <f t="shared" ref="O4:O12" si="0">$B$12/$B$13</f>
        <v>10</v>
      </c>
      <c r="P4" s="8">
        <f t="shared" ref="P4:P12" si="1">((O4-N4)^2)/N4</f>
        <v>1.1428571428571428</v>
      </c>
    </row>
    <row r="5" spans="1:18" x14ac:dyDescent="0.25">
      <c r="A5" s="9">
        <v>0.43</v>
      </c>
      <c r="B5" s="9">
        <v>0.16</v>
      </c>
      <c r="C5" s="9">
        <v>0.75</v>
      </c>
      <c r="D5" s="14">
        <v>0.4</v>
      </c>
      <c r="E5" s="9">
        <v>0.53</v>
      </c>
      <c r="F5" s="9">
        <v>0.41</v>
      </c>
      <c r="G5" s="14">
        <v>0.5</v>
      </c>
      <c r="H5" s="9">
        <v>0.18</v>
      </c>
      <c r="I5" s="9">
        <v>0.78</v>
      </c>
      <c r="J5" s="14">
        <v>0.5</v>
      </c>
      <c r="L5" s="8">
        <v>0.2</v>
      </c>
      <c r="M5" s="8">
        <v>0.3</v>
      </c>
      <c r="N5" s="8">
        <f>COUNTIFS($A$1:$J$10,"&gt;0,2",$A$1:$J$10,"&lt;=0,3")</f>
        <v>14</v>
      </c>
      <c r="O5" s="8">
        <f t="shared" si="0"/>
        <v>10</v>
      </c>
      <c r="P5" s="8">
        <f t="shared" si="1"/>
        <v>1.1428571428571428</v>
      </c>
    </row>
    <row r="6" spans="1:18" x14ac:dyDescent="0.25">
      <c r="A6" s="9">
        <v>0.16</v>
      </c>
      <c r="B6" s="9">
        <v>0.03</v>
      </c>
      <c r="C6" s="9">
        <v>0.55000000000000004</v>
      </c>
      <c r="D6" s="9">
        <v>0.74</v>
      </c>
      <c r="E6" s="9">
        <v>0.54</v>
      </c>
      <c r="F6" s="14">
        <v>1</v>
      </c>
      <c r="G6" s="9">
        <v>0.13</v>
      </c>
      <c r="H6" s="9">
        <v>0.89</v>
      </c>
      <c r="I6" s="9">
        <v>0.49</v>
      </c>
      <c r="J6" s="9">
        <v>0.22</v>
      </c>
      <c r="L6" s="8">
        <v>0.3</v>
      </c>
      <c r="M6" s="8">
        <v>0.4</v>
      </c>
      <c r="N6" s="8">
        <f>COUNTIFS($A$1:$J$10,"&gt;0,3",$A$1:$J$10,"&lt;=0,4")</f>
        <v>6</v>
      </c>
      <c r="O6" s="8">
        <f t="shared" si="0"/>
        <v>10</v>
      </c>
      <c r="P6" s="8">
        <f t="shared" si="1"/>
        <v>2.6666666666666665</v>
      </c>
    </row>
    <row r="7" spans="1:18" x14ac:dyDescent="0.25">
      <c r="A7" s="9">
        <v>0.78</v>
      </c>
      <c r="B7" s="9">
        <v>0.79</v>
      </c>
      <c r="C7" s="9">
        <v>0.64</v>
      </c>
      <c r="D7" s="9">
        <v>0.78</v>
      </c>
      <c r="E7" s="9">
        <v>0.24</v>
      </c>
      <c r="F7" s="9">
        <v>0.74</v>
      </c>
      <c r="G7" s="9">
        <v>0.43</v>
      </c>
      <c r="H7" s="14">
        <v>0.8</v>
      </c>
      <c r="I7" s="9">
        <v>0.36</v>
      </c>
      <c r="J7" s="9">
        <v>0.66</v>
      </c>
      <c r="L7" s="8">
        <v>0.4</v>
      </c>
      <c r="M7" s="8">
        <v>0.5</v>
      </c>
      <c r="N7" s="8">
        <f>COUNTIFS($A$1:$J$10,"&gt;0,4",$A$1:$J$10,"&lt;=0,5")</f>
        <v>13</v>
      </c>
      <c r="O7" s="8">
        <f t="shared" si="0"/>
        <v>10</v>
      </c>
      <c r="P7" s="8">
        <f t="shared" si="1"/>
        <v>0.69230769230769229</v>
      </c>
    </row>
    <row r="8" spans="1:18" x14ac:dyDescent="0.25">
      <c r="A8" s="9">
        <v>0.47</v>
      </c>
      <c r="B8" s="9">
        <v>0.22</v>
      </c>
      <c r="C8" s="9">
        <v>0.39</v>
      </c>
      <c r="D8" s="9">
        <v>0.98</v>
      </c>
      <c r="E8" s="9">
        <v>0.28999999999999998</v>
      </c>
      <c r="F8" s="9">
        <v>0.92</v>
      </c>
      <c r="G8" s="9">
        <v>0.69</v>
      </c>
      <c r="H8" s="9">
        <v>0.42</v>
      </c>
      <c r="I8" s="9">
        <v>0.86</v>
      </c>
      <c r="J8" s="9">
        <v>0.91</v>
      </c>
      <c r="L8" s="8">
        <v>0.5</v>
      </c>
      <c r="M8" s="8">
        <v>0.6</v>
      </c>
      <c r="N8" s="8">
        <f>COUNTIFS($A$1:$J$10,"&gt;0,5",$A$1:$J$10,"&lt;=0,6")</f>
        <v>8</v>
      </c>
      <c r="O8" s="8">
        <f t="shared" si="0"/>
        <v>10</v>
      </c>
      <c r="P8" s="8">
        <f t="shared" si="1"/>
        <v>0.5</v>
      </c>
    </row>
    <row r="9" spans="1:18" x14ac:dyDescent="0.25">
      <c r="A9" s="9">
        <v>0.18</v>
      </c>
      <c r="B9" s="9">
        <v>0.37</v>
      </c>
      <c r="C9" s="9">
        <v>0.53</v>
      </c>
      <c r="D9" s="9">
        <v>0.27</v>
      </c>
      <c r="E9" s="9">
        <v>0.28000000000000003</v>
      </c>
      <c r="F9" s="9">
        <v>0.14000000000000001</v>
      </c>
      <c r="G9" s="9">
        <v>0.08</v>
      </c>
      <c r="H9" s="9">
        <v>0.28999999999999998</v>
      </c>
      <c r="I9" s="9">
        <v>0.87</v>
      </c>
      <c r="J9" s="9">
        <v>0.48</v>
      </c>
      <c r="L9" s="8">
        <v>0.6</v>
      </c>
      <c r="M9" s="8">
        <v>0.7</v>
      </c>
      <c r="N9" s="8">
        <f>COUNTIFS($A$1:$J$10,"&gt;0,6",$A$1:$J$10,"&lt;=0,7")</f>
        <v>9</v>
      </c>
      <c r="O9" s="8">
        <f t="shared" si="0"/>
        <v>10</v>
      </c>
      <c r="P9" s="8">
        <f t="shared" si="1"/>
        <v>0.1111111111111111</v>
      </c>
    </row>
    <row r="10" spans="1:18" x14ac:dyDescent="0.25">
      <c r="A10" s="9">
        <v>0.55000000000000004</v>
      </c>
      <c r="B10" s="14">
        <v>0.8</v>
      </c>
      <c r="C10" s="9">
        <v>0.45</v>
      </c>
      <c r="D10" s="14">
        <v>0.6</v>
      </c>
      <c r="E10" s="9">
        <v>0.08</v>
      </c>
      <c r="F10" s="9">
        <v>0.43</v>
      </c>
      <c r="G10" s="9">
        <v>0.12</v>
      </c>
      <c r="H10" s="9">
        <v>0.87</v>
      </c>
      <c r="I10" s="9">
        <v>0.64</v>
      </c>
      <c r="J10" s="9">
        <v>0.24</v>
      </c>
      <c r="L10" s="8">
        <v>0.7</v>
      </c>
      <c r="M10" s="8">
        <v>0.8</v>
      </c>
      <c r="N10" s="8">
        <f>COUNTIFS($A$1:$J$10,"&gt;0,7",$A$1:$J$10,"&lt;=0,8")</f>
        <v>13</v>
      </c>
      <c r="O10" s="8">
        <f t="shared" si="0"/>
        <v>10</v>
      </c>
      <c r="P10" s="8">
        <f t="shared" si="1"/>
        <v>0.69230769230769229</v>
      </c>
    </row>
    <row r="11" spans="1:18" x14ac:dyDescent="0.25">
      <c r="E11" s="6"/>
      <c r="H11" s="6"/>
      <c r="L11" s="8">
        <v>0.8</v>
      </c>
      <c r="M11" s="8">
        <v>0.9</v>
      </c>
      <c r="N11" s="8">
        <f>COUNTIFS($A$1:$J$10,"&gt;0,8",$A$1:$J$10,"&lt;=0,9")</f>
        <v>8</v>
      </c>
      <c r="O11" s="8">
        <f t="shared" si="0"/>
        <v>10</v>
      </c>
      <c r="P11" s="8">
        <f t="shared" si="1"/>
        <v>0.5</v>
      </c>
    </row>
    <row r="12" spans="1:18" x14ac:dyDescent="0.25">
      <c r="A12" t="s">
        <v>8</v>
      </c>
      <c r="B12">
        <v>100</v>
      </c>
      <c r="D12" s="21" t="s">
        <v>21</v>
      </c>
      <c r="E12" s="21"/>
      <c r="F12" s="21"/>
      <c r="G12">
        <f>B13/B12</f>
        <v>0.1</v>
      </c>
      <c r="H12" s="6"/>
      <c r="L12" s="8">
        <v>0.9</v>
      </c>
      <c r="M12" s="8">
        <v>1</v>
      </c>
      <c r="N12" s="8">
        <f>COUNTIFS($A$1:$J$10,"&gt;0,9",$A$1:$J$10,"&lt;=1")</f>
        <v>10</v>
      </c>
      <c r="O12" s="8">
        <f t="shared" si="0"/>
        <v>10</v>
      </c>
      <c r="P12" s="8">
        <f t="shared" si="1"/>
        <v>0</v>
      </c>
    </row>
    <row r="13" spans="1:18" x14ac:dyDescent="0.25">
      <c r="A13" t="s">
        <v>16</v>
      </c>
      <c r="B13">
        <f>SQRT(B12)</f>
        <v>10</v>
      </c>
      <c r="E13" s="6"/>
      <c r="H13" s="6"/>
      <c r="L13" s="26"/>
      <c r="M13" s="26"/>
      <c r="N13" s="26"/>
      <c r="O13" s="12" t="s">
        <v>23</v>
      </c>
      <c r="P13" s="10">
        <f>SUM(P3:P12)</f>
        <v>12.448107448107445</v>
      </c>
    </row>
    <row r="14" spans="1:18" x14ac:dyDescent="0.25">
      <c r="E14" s="6"/>
      <c r="F14" s="6"/>
      <c r="H14" s="6"/>
      <c r="L14" t="s">
        <v>22</v>
      </c>
      <c r="N14" s="5">
        <f>_xlfn.CHISQ.INV.RT(0.1,9)</f>
        <v>14.683656573259835</v>
      </c>
    </row>
    <row r="15" spans="1:18" x14ac:dyDescent="0.25">
      <c r="E15" s="6"/>
      <c r="F15" s="6"/>
      <c r="H15" s="6"/>
    </row>
    <row r="16" spans="1:18" x14ac:dyDescent="0.25">
      <c r="K16" s="21" t="s">
        <v>57</v>
      </c>
      <c r="L16" s="21"/>
      <c r="M16" s="21"/>
      <c r="N16" s="21"/>
      <c r="O16" s="21"/>
      <c r="P16" s="21"/>
      <c r="Q16" s="21"/>
      <c r="R16" s="21"/>
    </row>
    <row r="17" spans="1:8" x14ac:dyDescent="0.25">
      <c r="H17" s="6"/>
    </row>
    <row r="18" spans="1:8" ht="18.75" x14ac:dyDescent="0.3">
      <c r="A18" s="30" t="s">
        <v>59</v>
      </c>
      <c r="B18" s="30"/>
      <c r="C18" s="30"/>
    </row>
    <row r="35" spans="7:7" x14ac:dyDescent="0.25">
      <c r="G35" s="5"/>
    </row>
  </sheetData>
  <mergeCells count="5">
    <mergeCell ref="L2:M2"/>
    <mergeCell ref="D12:F12"/>
    <mergeCell ref="K16:R16"/>
    <mergeCell ref="L13:N13"/>
    <mergeCell ref="A18:C1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88FC0-5B5B-436A-86BD-914586413F26}">
  <dimension ref="A1:Q83"/>
  <sheetViews>
    <sheetView topLeftCell="A16" zoomScale="69" zoomScaleNormal="69" workbookViewId="0">
      <selection activeCell="K72" sqref="K72"/>
    </sheetView>
  </sheetViews>
  <sheetFormatPr baseColWidth="10" defaultRowHeight="15" x14ac:dyDescent="0.25"/>
  <cols>
    <col min="1" max="1" width="9.7109375" customWidth="1"/>
    <col min="2" max="2" width="17.28515625" customWidth="1"/>
    <col min="3" max="3" width="20.5703125" customWidth="1"/>
    <col min="4" max="4" width="18.85546875" customWidth="1"/>
    <col min="5" max="5" width="16.5703125" customWidth="1"/>
    <col min="6" max="6" width="16.7109375" customWidth="1"/>
    <col min="7" max="7" width="17" customWidth="1"/>
    <col min="8" max="8" width="17.7109375" customWidth="1"/>
    <col min="9" max="9" width="19.7109375" customWidth="1"/>
    <col min="10" max="10" width="19.28515625" customWidth="1"/>
    <col min="11" max="11" width="18.7109375" customWidth="1"/>
    <col min="12" max="12" width="16.85546875" customWidth="1"/>
  </cols>
  <sheetData>
    <row r="1" spans="1:16" x14ac:dyDescent="0.25">
      <c r="A1" s="6"/>
      <c r="B1" s="6"/>
      <c r="J1" s="15"/>
    </row>
    <row r="2" spans="1:16" x14ac:dyDescent="0.25">
      <c r="B2" s="7"/>
      <c r="C2" s="6"/>
      <c r="H2" s="9" t="s">
        <v>28</v>
      </c>
      <c r="I2" s="9">
        <v>5</v>
      </c>
      <c r="J2" s="15"/>
      <c r="K2" s="7"/>
    </row>
    <row r="3" spans="1:16" x14ac:dyDescent="0.25">
      <c r="B3" s="13" t="s">
        <v>15</v>
      </c>
      <c r="C3" s="8">
        <v>0</v>
      </c>
      <c r="D3" s="8">
        <v>1</v>
      </c>
      <c r="E3" s="8">
        <v>2</v>
      </c>
      <c r="F3" s="8">
        <v>3</v>
      </c>
      <c r="G3" s="8">
        <v>4</v>
      </c>
      <c r="H3" s="8">
        <v>5</v>
      </c>
      <c r="I3" s="8">
        <v>6</v>
      </c>
      <c r="J3" s="8">
        <v>7</v>
      </c>
      <c r="K3" s="8">
        <v>8</v>
      </c>
      <c r="L3" s="8">
        <v>9</v>
      </c>
    </row>
    <row r="4" spans="1:16" x14ac:dyDescent="0.25">
      <c r="B4" s="13" t="s">
        <v>26</v>
      </c>
      <c r="C4" s="13">
        <f>_xlfn.POISSON.DIST(C3,$I$2,FALSE)</f>
        <v>6.737946999085467E-3</v>
      </c>
      <c r="D4" s="13">
        <f t="shared" ref="D4:L4" si="0">_xlfn.POISSON.DIST(D3,$I$2,FALSE)</f>
        <v>3.368973499542733E-2</v>
      </c>
      <c r="E4" s="13">
        <f t="shared" si="0"/>
        <v>8.4224337488568335E-2</v>
      </c>
      <c r="F4" s="13">
        <f t="shared" si="0"/>
        <v>0.14037389581428059</v>
      </c>
      <c r="G4" s="13">
        <f t="shared" si="0"/>
        <v>0.17546736976785074</v>
      </c>
      <c r="H4" s="13">
        <f t="shared" si="0"/>
        <v>0.17546736976785071</v>
      </c>
      <c r="I4" s="13">
        <f t="shared" si="0"/>
        <v>0.14622280813987559</v>
      </c>
      <c r="J4" s="13">
        <f t="shared" si="0"/>
        <v>0.104444862957054</v>
      </c>
      <c r="K4" s="13">
        <f t="shared" si="0"/>
        <v>6.5278039348158706E-2</v>
      </c>
      <c r="L4" s="13">
        <f t="shared" si="0"/>
        <v>3.6265577415643749E-2</v>
      </c>
      <c r="M4" s="7"/>
      <c r="N4" s="21" t="s">
        <v>60</v>
      </c>
      <c r="O4" s="21"/>
      <c r="P4" s="21"/>
    </row>
    <row r="5" spans="1:16" x14ac:dyDescent="0.25">
      <c r="B5" s="13" t="s">
        <v>27</v>
      </c>
      <c r="C5" s="13">
        <f>C4</f>
        <v>6.737946999085467E-3</v>
      </c>
      <c r="D5" s="13">
        <f>C5+D4</f>
        <v>4.0427681994512799E-2</v>
      </c>
      <c r="E5" s="13">
        <f t="shared" ref="E5:L5" si="1">D5+E4</f>
        <v>0.12465201948308113</v>
      </c>
      <c r="F5" s="13">
        <f t="shared" si="1"/>
        <v>0.26502591529736175</v>
      </c>
      <c r="G5" s="13">
        <f t="shared" si="1"/>
        <v>0.44049328506521246</v>
      </c>
      <c r="H5" s="13">
        <f t="shared" si="1"/>
        <v>0.61596065483306317</v>
      </c>
      <c r="I5" s="13">
        <f t="shared" si="1"/>
        <v>0.76218346297293871</v>
      </c>
      <c r="J5" s="13">
        <f t="shared" si="1"/>
        <v>0.86662832592999273</v>
      </c>
      <c r="K5" s="13">
        <f t="shared" si="1"/>
        <v>0.93190636527815141</v>
      </c>
      <c r="L5" s="13">
        <f t="shared" si="1"/>
        <v>0.96817194269379514</v>
      </c>
      <c r="M5" s="7"/>
    </row>
    <row r="6" spans="1:16" x14ac:dyDescent="0.25">
      <c r="B6" s="13"/>
      <c r="C6" s="8" t="s">
        <v>29</v>
      </c>
      <c r="D6" s="9" t="s">
        <v>30</v>
      </c>
      <c r="E6" s="9" t="s">
        <v>31</v>
      </c>
      <c r="F6" s="9" t="s">
        <v>32</v>
      </c>
      <c r="G6" s="9" t="s">
        <v>33</v>
      </c>
      <c r="H6" s="9" t="s">
        <v>34</v>
      </c>
      <c r="I6" s="9" t="s">
        <v>35</v>
      </c>
      <c r="J6" s="8" t="s">
        <v>36</v>
      </c>
      <c r="K6" s="13" t="s">
        <v>37</v>
      </c>
      <c r="L6" s="9" t="s">
        <v>38</v>
      </c>
    </row>
    <row r="7" spans="1:16" x14ac:dyDescent="0.25">
      <c r="B7" s="27"/>
      <c r="C7" s="20"/>
      <c r="D7" s="28"/>
      <c r="E7" s="28"/>
      <c r="F7" s="28"/>
      <c r="G7" s="28"/>
      <c r="H7" s="28"/>
      <c r="I7" s="28"/>
      <c r="J7" s="20"/>
      <c r="K7" s="27"/>
      <c r="L7" s="28"/>
    </row>
    <row r="8" spans="1:16" x14ac:dyDescent="0.25">
      <c r="B8" s="13" t="s">
        <v>39</v>
      </c>
      <c r="C8" s="8"/>
      <c r="J8" s="15"/>
      <c r="K8" s="7"/>
    </row>
    <row r="9" spans="1:16" x14ac:dyDescent="0.25">
      <c r="B9" s="8">
        <v>0.74357594531083104</v>
      </c>
      <c r="C9" s="8">
        <v>6</v>
      </c>
      <c r="J9" s="15"/>
      <c r="K9" s="7"/>
    </row>
    <row r="10" spans="1:16" x14ac:dyDescent="0.25">
      <c r="B10" s="8">
        <v>0.33279935911130099</v>
      </c>
      <c r="C10" s="8">
        <v>4</v>
      </c>
      <c r="J10" s="15"/>
      <c r="K10" s="7"/>
    </row>
    <row r="11" spans="1:16" x14ac:dyDescent="0.25">
      <c r="B11" s="8">
        <v>0.49723409527878648</v>
      </c>
      <c r="C11" s="8">
        <v>5</v>
      </c>
      <c r="J11" s="15"/>
      <c r="K11" s="7"/>
    </row>
    <row r="12" spans="1:16" x14ac:dyDescent="0.25">
      <c r="B12" s="8">
        <v>0.15675225074007385</v>
      </c>
      <c r="C12" s="8">
        <v>3</v>
      </c>
      <c r="J12" s="15"/>
      <c r="K12" s="7"/>
    </row>
    <row r="13" spans="1:16" x14ac:dyDescent="0.25">
      <c r="B13" s="8">
        <v>0.67375397198400822</v>
      </c>
      <c r="C13" s="8">
        <v>6</v>
      </c>
      <c r="J13" s="15"/>
      <c r="K13" s="7"/>
    </row>
    <row r="14" spans="1:16" x14ac:dyDescent="0.25">
      <c r="B14" s="8">
        <v>0.28962970061342203</v>
      </c>
      <c r="C14" s="8">
        <v>4</v>
      </c>
      <c r="J14" s="15"/>
      <c r="K14" s="7"/>
    </row>
    <row r="15" spans="1:16" x14ac:dyDescent="0.25">
      <c r="B15" s="8">
        <v>0.43326263008514659</v>
      </c>
      <c r="C15" s="8">
        <v>4</v>
      </c>
      <c r="J15" s="15"/>
      <c r="K15" s="7"/>
    </row>
    <row r="16" spans="1:16" x14ac:dyDescent="0.25">
      <c r="B16" s="8">
        <v>0.87798989226966151</v>
      </c>
      <c r="C16" s="8">
        <v>8</v>
      </c>
      <c r="J16" s="15"/>
      <c r="K16" s="7"/>
    </row>
    <row r="17" spans="2:11" x14ac:dyDescent="0.25">
      <c r="B17" s="8">
        <v>0.94837327799310278</v>
      </c>
      <c r="C17" s="8">
        <v>9</v>
      </c>
      <c r="J17" s="15"/>
      <c r="K17" s="7"/>
    </row>
    <row r="18" spans="2:11" x14ac:dyDescent="0.25">
      <c r="B18" s="8">
        <v>0.40542839442121642</v>
      </c>
      <c r="C18" s="8">
        <v>4</v>
      </c>
      <c r="J18" s="15"/>
      <c r="K18" s="7"/>
    </row>
    <row r="19" spans="2:11" x14ac:dyDescent="0.25">
      <c r="B19" s="8">
        <v>0.5820369151890622</v>
      </c>
      <c r="C19" s="8">
        <v>5</v>
      </c>
      <c r="J19" s="15"/>
      <c r="K19" s="7"/>
    </row>
    <row r="20" spans="2:11" x14ac:dyDescent="0.25">
      <c r="B20" s="8">
        <v>0.61687403180028688</v>
      </c>
      <c r="C20" s="8">
        <v>5</v>
      </c>
      <c r="J20" s="15"/>
      <c r="K20" s="7"/>
    </row>
    <row r="21" spans="2:11" x14ac:dyDescent="0.25">
      <c r="B21" s="8">
        <v>2.8129715872676778E-2</v>
      </c>
      <c r="C21" s="8">
        <v>1</v>
      </c>
      <c r="J21" s="15"/>
      <c r="K21" s="7"/>
    </row>
    <row r="22" spans="2:11" x14ac:dyDescent="0.25">
      <c r="B22" s="8">
        <v>0.10185202795495467</v>
      </c>
      <c r="C22" s="8">
        <v>2</v>
      </c>
    </row>
    <row r="23" spans="2:11" x14ac:dyDescent="0.25">
      <c r="B23" s="8">
        <v>0.35481263466292307</v>
      </c>
      <c r="C23" s="8">
        <v>4</v>
      </c>
    </row>
    <row r="24" spans="2:11" x14ac:dyDescent="0.25">
      <c r="B24" s="8">
        <v>0.84903283181249423</v>
      </c>
      <c r="C24" s="8">
        <v>7</v>
      </c>
    </row>
    <row r="25" spans="2:11" x14ac:dyDescent="0.25">
      <c r="B25" s="8">
        <v>0.65182934049501018</v>
      </c>
      <c r="C25" s="8">
        <v>6</v>
      </c>
    </row>
    <row r="26" spans="2:11" x14ac:dyDescent="0.25">
      <c r="B26" s="8">
        <v>0.16443473616748558</v>
      </c>
      <c r="C26" s="8">
        <v>3</v>
      </c>
    </row>
    <row r="27" spans="2:11" x14ac:dyDescent="0.25">
      <c r="B27" s="8">
        <v>0.88818395947141937</v>
      </c>
      <c r="C27" s="8">
        <v>8</v>
      </c>
    </row>
    <row r="28" spans="2:11" x14ac:dyDescent="0.25">
      <c r="B28" s="8">
        <v>0.75577927793206578</v>
      </c>
      <c r="C28" s="8">
        <v>6</v>
      </c>
    </row>
    <row r="30" spans="2:11" x14ac:dyDescent="0.25">
      <c r="D30" s="9" t="s">
        <v>40</v>
      </c>
      <c r="E30" s="9">
        <v>50</v>
      </c>
    </row>
    <row r="31" spans="2:11" x14ac:dyDescent="0.25">
      <c r="D31" s="9" t="s">
        <v>41</v>
      </c>
      <c r="E31" s="9">
        <v>36</v>
      </c>
    </row>
    <row r="33" spans="2:17" x14ac:dyDescent="0.25">
      <c r="B33" s="7"/>
      <c r="C33" s="16"/>
      <c r="J33" s="16"/>
      <c r="K33" s="7"/>
    </row>
    <row r="34" spans="2:17" x14ac:dyDescent="0.25">
      <c r="B34" s="13" t="s">
        <v>15</v>
      </c>
      <c r="C34" s="8">
        <v>0</v>
      </c>
      <c r="D34" s="8">
        <v>1</v>
      </c>
      <c r="E34" s="8">
        <v>2</v>
      </c>
      <c r="F34" s="8">
        <v>3</v>
      </c>
      <c r="G34" s="8">
        <v>4</v>
      </c>
      <c r="H34" s="8">
        <v>5</v>
      </c>
      <c r="I34" s="8">
        <v>6</v>
      </c>
      <c r="J34" s="8">
        <v>7</v>
      </c>
      <c r="K34" s="8">
        <v>8</v>
      </c>
      <c r="L34" s="8">
        <v>9</v>
      </c>
    </row>
    <row r="35" spans="2:17" x14ac:dyDescent="0.25">
      <c r="B35" s="13" t="s">
        <v>26</v>
      </c>
      <c r="C35" s="13">
        <f>C63</f>
        <v>0.13183996093630801</v>
      </c>
      <c r="D35" s="13">
        <f t="shared" ref="D35:L35" si="2">_xlfn.NORM.DIST(D34,$E$30,$E$31,FALSE)</f>
        <v>4.388493838007281E-3</v>
      </c>
      <c r="E35" s="13">
        <f t="shared" si="2"/>
        <v>4.5558354076664902E-3</v>
      </c>
      <c r="F35" s="13">
        <f t="shared" si="2"/>
        <v>4.7259100850930375E-3</v>
      </c>
      <c r="G35" s="13">
        <f t="shared" si="2"/>
        <v>4.8985526436170733E-3</v>
      </c>
      <c r="H35" s="13">
        <f t="shared" si="2"/>
        <v>5.073585705250609E-3</v>
      </c>
      <c r="I35" s="13">
        <f t="shared" si="2"/>
        <v>5.2508198539808959E-3</v>
      </c>
      <c r="J35" s="13">
        <f t="shared" si="2"/>
        <v>5.4300538003992501E-3</v>
      </c>
      <c r="K35" s="13">
        <f t="shared" si="2"/>
        <v>5.6110745987238576E-3</v>
      </c>
      <c r="L35" s="13">
        <f t="shared" si="2"/>
        <v>5.7936579170247875E-3</v>
      </c>
      <c r="M35" s="18"/>
      <c r="N35" s="21" t="s">
        <v>61</v>
      </c>
      <c r="O35" s="21"/>
      <c r="P35" s="21"/>
      <c r="Q35" s="21"/>
    </row>
    <row r="36" spans="2:17" x14ac:dyDescent="0.25">
      <c r="B36" s="13" t="s">
        <v>27</v>
      </c>
      <c r="C36" s="13">
        <f>C35</f>
        <v>0.13183996093630801</v>
      </c>
      <c r="D36" s="13">
        <f>C36+D35</f>
        <v>0.13622845477431528</v>
      </c>
      <c r="E36" s="13">
        <f t="shared" ref="E36:L36" si="3">D36+E35</f>
        <v>0.14078429018198177</v>
      </c>
      <c r="F36" s="13">
        <f t="shared" si="3"/>
        <v>0.14551020026707481</v>
      </c>
      <c r="G36" s="13">
        <f t="shared" si="3"/>
        <v>0.15040875291069189</v>
      </c>
      <c r="H36" s="13">
        <f t="shared" si="3"/>
        <v>0.15548233861594249</v>
      </c>
      <c r="I36" s="13">
        <f t="shared" si="3"/>
        <v>0.16073315846992339</v>
      </c>
      <c r="J36" s="13">
        <f t="shared" si="3"/>
        <v>0.16616321227032263</v>
      </c>
      <c r="K36" s="13">
        <f t="shared" si="3"/>
        <v>0.1717742868690465</v>
      </c>
      <c r="L36" s="13">
        <f t="shared" si="3"/>
        <v>0.1775679447860713</v>
      </c>
      <c r="M36" s="18"/>
    </row>
    <row r="37" spans="2:17" x14ac:dyDescent="0.25">
      <c r="B37" s="8"/>
      <c r="C37" s="8" t="s">
        <v>42</v>
      </c>
      <c r="D37" s="8" t="s">
        <v>43</v>
      </c>
      <c r="E37" s="8" t="s">
        <v>44</v>
      </c>
      <c r="F37" s="8" t="s">
        <v>45</v>
      </c>
      <c r="G37" s="8" t="s">
        <v>46</v>
      </c>
      <c r="H37" s="8" t="s">
        <v>47</v>
      </c>
      <c r="I37" s="8" t="s">
        <v>48</v>
      </c>
      <c r="J37" s="8" t="s">
        <v>49</v>
      </c>
      <c r="K37" s="8" t="s">
        <v>50</v>
      </c>
      <c r="L37" s="8" t="s">
        <v>51</v>
      </c>
      <c r="M37" s="18"/>
    </row>
    <row r="38" spans="2:17" x14ac:dyDescent="0.25">
      <c r="B38" s="13" t="s">
        <v>39</v>
      </c>
      <c r="C38" s="8" t="s">
        <v>56</v>
      </c>
      <c r="D38" s="18"/>
      <c r="E38" s="18"/>
      <c r="F38" s="18"/>
      <c r="G38" s="18"/>
      <c r="H38" s="18"/>
      <c r="I38" s="18"/>
      <c r="J38" s="18"/>
      <c r="K38" s="18"/>
      <c r="L38" s="18"/>
      <c r="M38" s="18"/>
    </row>
    <row r="39" spans="2:17" x14ac:dyDescent="0.25">
      <c r="B39" s="8">
        <v>3.8058107242042304E-2</v>
      </c>
      <c r="C39" s="8">
        <v>7</v>
      </c>
      <c r="D39" s="18"/>
      <c r="E39" s="18"/>
      <c r="F39" s="18"/>
      <c r="G39" s="18"/>
      <c r="H39" s="18"/>
      <c r="I39" s="18"/>
      <c r="J39" s="18"/>
      <c r="K39" s="18"/>
      <c r="L39" s="18"/>
      <c r="M39" s="18"/>
    </row>
    <row r="40" spans="2:17" x14ac:dyDescent="0.25">
      <c r="B40" s="8">
        <v>3.8727988525040441E-3</v>
      </c>
      <c r="C40" s="8">
        <v>0</v>
      </c>
      <c r="D40" s="18"/>
      <c r="E40" s="18"/>
      <c r="F40" s="18"/>
      <c r="G40" s="18"/>
      <c r="H40" s="18"/>
      <c r="I40" s="18"/>
      <c r="J40" s="18"/>
      <c r="K40" s="18"/>
      <c r="L40" s="18"/>
      <c r="M40" s="18"/>
    </row>
    <row r="41" spans="2:17" x14ac:dyDescent="0.25">
      <c r="B41" s="8">
        <v>5.9038056581316575E-3</v>
      </c>
      <c r="C41" s="8">
        <v>1</v>
      </c>
      <c r="D41" s="18"/>
      <c r="E41" s="18"/>
      <c r="F41" s="18"/>
      <c r="G41" s="18"/>
      <c r="H41" s="18"/>
      <c r="I41" s="18"/>
      <c r="J41" s="18"/>
      <c r="K41" s="18"/>
      <c r="L41" s="18"/>
      <c r="M41" s="18"/>
    </row>
    <row r="42" spans="2:17" x14ac:dyDescent="0.25">
      <c r="B42" s="8">
        <v>4.7654652546769618E-3</v>
      </c>
      <c r="C42" s="8">
        <v>1</v>
      </c>
      <c r="D42" s="18"/>
      <c r="E42" s="18"/>
      <c r="F42" s="18"/>
      <c r="G42" s="18"/>
      <c r="H42" s="18"/>
      <c r="I42" s="18"/>
      <c r="J42" s="18"/>
      <c r="K42" s="18"/>
      <c r="L42" s="18"/>
      <c r="M42" s="18"/>
    </row>
    <row r="43" spans="2:17" x14ac:dyDescent="0.25">
      <c r="B43" s="8">
        <v>8.1286049989318515E-3</v>
      </c>
      <c r="C43" s="8">
        <v>1</v>
      </c>
      <c r="D43" s="18"/>
      <c r="E43" s="18"/>
      <c r="F43" s="18"/>
      <c r="G43" s="18"/>
      <c r="H43" s="18"/>
      <c r="I43" s="18"/>
      <c r="J43" s="18"/>
      <c r="K43" s="18"/>
      <c r="L43" s="18"/>
      <c r="M43" s="18"/>
    </row>
    <row r="44" spans="2:17" x14ac:dyDescent="0.25">
      <c r="B44" s="8">
        <v>2.8737754448072757E-2</v>
      </c>
      <c r="C44" s="8">
        <v>4</v>
      </c>
      <c r="D44" s="18"/>
      <c r="E44" s="18"/>
      <c r="F44" s="18"/>
      <c r="G44" s="18"/>
      <c r="H44" s="18"/>
      <c r="I44" s="18"/>
      <c r="J44" s="18"/>
      <c r="K44" s="18"/>
      <c r="L44" s="18"/>
      <c r="M44" s="18"/>
    </row>
    <row r="45" spans="2:17" x14ac:dyDescent="0.25">
      <c r="B45" s="8">
        <v>8.1896420178838476E-3</v>
      </c>
      <c r="C45" s="8">
        <v>1</v>
      </c>
      <c r="D45" s="18"/>
      <c r="E45" s="18"/>
      <c r="F45" s="18"/>
      <c r="G45" s="18"/>
      <c r="H45" s="18"/>
      <c r="I45" s="18"/>
      <c r="J45" s="18"/>
      <c r="K45" s="18"/>
      <c r="L45" s="18"/>
      <c r="M45" s="18"/>
    </row>
    <row r="46" spans="2:17" x14ac:dyDescent="0.25">
      <c r="B46" s="8">
        <v>2.0877712332529681E-2</v>
      </c>
      <c r="C46" s="8">
        <v>4</v>
      </c>
      <c r="D46" s="18"/>
      <c r="E46" s="18"/>
      <c r="F46" s="18"/>
      <c r="G46" s="18"/>
      <c r="H46" s="18"/>
      <c r="I46" s="18"/>
      <c r="J46" s="18"/>
      <c r="K46" s="18"/>
      <c r="L46" s="18"/>
      <c r="M46" s="18"/>
    </row>
    <row r="47" spans="2:17" x14ac:dyDescent="0.25">
      <c r="B47" s="8">
        <v>3.0051576281014437E-2</v>
      </c>
      <c r="C47" s="8">
        <v>6</v>
      </c>
      <c r="D47" s="18"/>
      <c r="E47" s="18"/>
      <c r="F47" s="18"/>
      <c r="G47" s="18"/>
      <c r="H47" s="18"/>
      <c r="I47" s="18"/>
      <c r="J47" s="18"/>
      <c r="K47" s="18"/>
      <c r="L47" s="18"/>
      <c r="M47" s="18"/>
    </row>
    <row r="48" spans="2:17" x14ac:dyDescent="0.25">
      <c r="B48" s="8">
        <v>3.4722434156315811E-2</v>
      </c>
      <c r="C48" s="8">
        <v>7</v>
      </c>
      <c r="D48" s="18"/>
      <c r="E48" s="18"/>
      <c r="F48" s="18"/>
      <c r="G48" s="18"/>
      <c r="H48" s="18"/>
      <c r="I48" s="18"/>
      <c r="J48" s="18"/>
      <c r="K48" s="18"/>
      <c r="L48" s="18"/>
      <c r="M48" s="18"/>
    </row>
    <row r="49" spans="1:16" x14ac:dyDescent="0.25">
      <c r="B49" s="8">
        <v>2.7437665944395274E-2</v>
      </c>
      <c r="C49" s="8">
        <v>4</v>
      </c>
      <c r="D49" s="18"/>
      <c r="E49" s="18"/>
      <c r="F49" s="18"/>
      <c r="G49" s="18"/>
      <c r="H49" s="18"/>
      <c r="I49" s="18"/>
      <c r="J49" s="18"/>
      <c r="K49" s="18"/>
      <c r="L49" s="18"/>
      <c r="M49" s="18"/>
    </row>
    <row r="50" spans="1:16" x14ac:dyDescent="0.25">
      <c r="B50" s="8">
        <v>4.4216742454298533E-2</v>
      </c>
      <c r="C50" s="8">
        <v>9</v>
      </c>
      <c r="D50" s="18"/>
      <c r="E50" s="18"/>
      <c r="F50" s="18"/>
      <c r="G50" s="18"/>
      <c r="H50" s="18"/>
      <c r="I50" s="18"/>
      <c r="J50" s="18"/>
      <c r="K50" s="18"/>
      <c r="L50" s="18"/>
      <c r="M50" s="18"/>
    </row>
    <row r="51" spans="1:16" x14ac:dyDescent="0.25">
      <c r="B51" s="8">
        <v>3.8767662587359232E-2</v>
      </c>
      <c r="C51" s="8">
        <v>7</v>
      </c>
      <c r="D51" s="18"/>
      <c r="E51" s="18"/>
      <c r="F51" s="18"/>
      <c r="G51" s="18"/>
      <c r="H51" s="18"/>
      <c r="I51" s="18"/>
      <c r="J51" s="18"/>
      <c r="K51" s="18"/>
      <c r="L51" s="18"/>
      <c r="M51" s="18"/>
    </row>
    <row r="52" spans="1:16" x14ac:dyDescent="0.25">
      <c r="B52" s="8">
        <v>6.4638203070162053E-3</v>
      </c>
      <c r="C52" s="8">
        <v>1</v>
      </c>
      <c r="D52" s="18"/>
      <c r="E52" s="18"/>
      <c r="F52" s="18"/>
      <c r="G52" s="18"/>
      <c r="H52" s="18"/>
      <c r="I52" s="18"/>
      <c r="J52" s="18"/>
      <c r="K52" s="18"/>
      <c r="L52" s="18"/>
      <c r="M52" s="18"/>
    </row>
    <row r="53" spans="1:16" x14ac:dyDescent="0.25">
      <c r="B53" s="8">
        <v>1.6292306283761101E-2</v>
      </c>
      <c r="C53" s="8">
        <v>3</v>
      </c>
      <c r="D53" s="18"/>
      <c r="E53" s="18"/>
      <c r="F53" s="18"/>
      <c r="G53" s="18"/>
      <c r="H53" s="18"/>
      <c r="I53" s="18"/>
      <c r="J53" s="18"/>
      <c r="K53" s="18"/>
      <c r="L53" s="18"/>
      <c r="M53" s="18"/>
    </row>
    <row r="54" spans="1:16" x14ac:dyDescent="0.25">
      <c r="B54" s="8">
        <v>2.2139652699362165E-2</v>
      </c>
      <c r="C54" s="8">
        <v>4</v>
      </c>
      <c r="D54" s="18"/>
      <c r="E54" s="18"/>
      <c r="F54" s="18"/>
      <c r="G54" s="18"/>
      <c r="H54" s="18"/>
      <c r="I54" s="18"/>
      <c r="J54" s="18"/>
      <c r="K54" s="18"/>
      <c r="L54" s="18"/>
      <c r="M54" s="18"/>
    </row>
    <row r="55" spans="1:16" x14ac:dyDescent="0.25">
      <c r="B55" s="8">
        <v>1.3046662800988802E-3</v>
      </c>
      <c r="C55" s="8">
        <v>0</v>
      </c>
      <c r="D55" s="18"/>
      <c r="E55" s="18"/>
      <c r="F55" s="18"/>
      <c r="G55" s="18"/>
      <c r="H55" s="18"/>
      <c r="I55" s="18"/>
      <c r="J55" s="18"/>
      <c r="K55" s="18"/>
      <c r="L55" s="18"/>
      <c r="M55" s="18"/>
    </row>
    <row r="56" spans="1:16" x14ac:dyDescent="0.25">
      <c r="B56" s="8">
        <v>4.0562150944547876E-2</v>
      </c>
      <c r="C56" s="8">
        <v>8</v>
      </c>
      <c r="D56" s="18"/>
      <c r="E56" s="18"/>
      <c r="F56" s="18"/>
      <c r="G56" s="18"/>
      <c r="H56" s="18"/>
      <c r="I56" s="18"/>
      <c r="J56" s="18"/>
      <c r="K56" s="18"/>
      <c r="L56" s="18"/>
      <c r="M56" s="18"/>
    </row>
    <row r="57" spans="1:16" x14ac:dyDescent="0.25">
      <c r="B57" s="8">
        <v>1.6922513504440444E-2</v>
      </c>
      <c r="C57" s="8">
        <v>3</v>
      </c>
      <c r="D57" s="18"/>
      <c r="E57" s="18"/>
      <c r="F57" s="18"/>
      <c r="G57" s="18"/>
      <c r="H57" s="18"/>
      <c r="I57" s="18"/>
      <c r="J57" s="18"/>
      <c r="K57" s="18"/>
      <c r="L57" s="18"/>
      <c r="M57" s="18"/>
    </row>
    <row r="58" spans="1:16" x14ac:dyDescent="0.25">
      <c r="B58" s="8">
        <v>7.2786645100253308E-3</v>
      </c>
      <c r="C58" s="8">
        <v>1</v>
      </c>
      <c r="D58" s="18"/>
      <c r="E58" s="18"/>
      <c r="F58" s="18"/>
      <c r="G58" s="18"/>
      <c r="H58" s="18"/>
      <c r="I58" s="18"/>
      <c r="J58" s="18"/>
      <c r="K58" s="18"/>
      <c r="L58" s="18"/>
      <c r="M58" s="18"/>
    </row>
    <row r="59" spans="1:16" x14ac:dyDescent="0.25">
      <c r="B59" s="18"/>
      <c r="C59" s="18"/>
      <c r="D59" s="18"/>
      <c r="E59" s="18"/>
      <c r="F59" s="18"/>
      <c r="G59" s="18"/>
      <c r="H59" s="18"/>
      <c r="I59" s="20"/>
      <c r="J59" s="20"/>
      <c r="K59" s="8" t="s">
        <v>8</v>
      </c>
      <c r="L59" s="8">
        <v>5</v>
      </c>
      <c r="M59" s="18"/>
    </row>
    <row r="60" spans="1:16" x14ac:dyDescent="0.25">
      <c r="B60" s="18"/>
      <c r="C60" s="18"/>
      <c r="D60" s="18"/>
      <c r="E60" s="18"/>
      <c r="F60" s="18"/>
      <c r="G60" s="18"/>
      <c r="H60" s="18"/>
      <c r="I60" s="20"/>
      <c r="J60" s="28"/>
      <c r="K60" s="8" t="s">
        <v>54</v>
      </c>
      <c r="L60" s="8">
        <v>0.3</v>
      </c>
      <c r="M60" s="32" t="s">
        <v>63</v>
      </c>
      <c r="N60" s="21"/>
      <c r="O60" s="21"/>
      <c r="P60" s="21"/>
    </row>
    <row r="61" spans="1:16" ht="15" customHeight="1" x14ac:dyDescent="0.25">
      <c r="B61" s="7"/>
      <c r="C61" s="16"/>
      <c r="D61" s="16"/>
      <c r="E61" s="16"/>
      <c r="F61" s="16"/>
      <c r="G61" s="16"/>
      <c r="H61" s="16"/>
      <c r="I61" s="8" t="str">
        <f>'[1]Ejercicio14_15 (2)'!P2</f>
        <v>Numeros de Exitos</v>
      </c>
      <c r="J61" s="19" t="str">
        <f>'[1]Ejercicio14_15 (2)'!Q2</f>
        <v xml:space="preserve">Variables Aleatorias </v>
      </c>
      <c r="K61" s="8" t="s">
        <v>55</v>
      </c>
      <c r="L61" s="8">
        <v>0.7</v>
      </c>
    </row>
    <row r="62" spans="1:16" x14ac:dyDescent="0.25">
      <c r="A62" s="18"/>
      <c r="C62" s="13" t="s">
        <v>39</v>
      </c>
      <c r="D62" s="8" t="s">
        <v>56</v>
      </c>
      <c r="I62" s="8">
        <v>1</v>
      </c>
      <c r="J62" s="8">
        <f>_xlfn.BINOM.DIST(I62,$L$59,$L$60,FALSE)</f>
        <v>0.36014999999999997</v>
      </c>
      <c r="K62" s="20"/>
      <c r="L62" s="20"/>
    </row>
    <row r="63" spans="1:16" x14ac:dyDescent="0.25">
      <c r="A63" s="18"/>
      <c r="C63" s="8">
        <v>0.13183996093630801</v>
      </c>
      <c r="D63" s="8">
        <f t="shared" ref="D63:D82" si="4">$F$63+($F$64-$F$63)*C63</f>
        <v>30.547196874904643</v>
      </c>
      <c r="E63" s="9" t="s">
        <v>52</v>
      </c>
      <c r="F63" s="9">
        <v>20</v>
      </c>
      <c r="I63" s="8">
        <v>2</v>
      </c>
      <c r="J63" s="8">
        <f t="shared" ref="J63:J81" si="5">_xlfn.BINOM.DIST(I63,$L$59,$L$60,FALSE)</f>
        <v>0.30869999999999997</v>
      </c>
      <c r="K63" s="28"/>
      <c r="L63" s="28"/>
    </row>
    <row r="64" spans="1:16" x14ac:dyDescent="0.25">
      <c r="A64" s="18"/>
      <c r="C64" s="8">
        <v>0.81441694387646102</v>
      </c>
      <c r="D64" s="8">
        <f t="shared" si="4"/>
        <v>85.153355510116882</v>
      </c>
      <c r="E64" s="9" t="s">
        <v>53</v>
      </c>
      <c r="F64" s="9">
        <v>100</v>
      </c>
      <c r="I64" s="8">
        <v>3</v>
      </c>
      <c r="J64" s="8">
        <f t="shared" si="5"/>
        <v>0.13230000000000006</v>
      </c>
      <c r="K64" s="28"/>
      <c r="L64" s="29"/>
    </row>
    <row r="65" spans="1:12" x14ac:dyDescent="0.25">
      <c r="A65" s="18"/>
      <c r="C65" s="8">
        <v>0.9200720236823634</v>
      </c>
      <c r="D65" s="8">
        <f t="shared" si="4"/>
        <v>93.605761894589079</v>
      </c>
      <c r="I65" s="8">
        <v>4</v>
      </c>
      <c r="J65" s="8">
        <f t="shared" si="5"/>
        <v>2.8350000000000011E-2</v>
      </c>
      <c r="K65" s="28"/>
      <c r="L65" s="28"/>
    </row>
    <row r="66" spans="1:12" x14ac:dyDescent="0.25">
      <c r="A66" s="18"/>
      <c r="C66" s="8">
        <v>0.4706564531388287</v>
      </c>
      <c r="D66" s="8">
        <f t="shared" si="4"/>
        <v>57.652516251106299</v>
      </c>
      <c r="I66" s="8">
        <v>5</v>
      </c>
      <c r="J66" s="8">
        <f t="shared" si="5"/>
        <v>2.429999999999999E-3</v>
      </c>
      <c r="K66" s="28"/>
      <c r="L66" s="28"/>
    </row>
    <row r="67" spans="1:12" x14ac:dyDescent="0.25">
      <c r="A67" s="18"/>
      <c r="C67" s="8">
        <v>0.73345133823664055</v>
      </c>
      <c r="D67" s="8">
        <f t="shared" si="4"/>
        <v>78.676107058931251</v>
      </c>
      <c r="E67" s="17"/>
      <c r="F67" s="17"/>
      <c r="G67" s="17"/>
      <c r="H67" s="17"/>
      <c r="K67" s="20"/>
      <c r="L67" s="28"/>
    </row>
    <row r="68" spans="1:12" x14ac:dyDescent="0.25">
      <c r="A68" s="18"/>
      <c r="C68" s="8">
        <v>0.15015106662190619</v>
      </c>
      <c r="D68" s="8">
        <f t="shared" si="4"/>
        <v>32.012085329752495</v>
      </c>
      <c r="E68" s="7"/>
      <c r="F68" s="7"/>
      <c r="G68" s="7"/>
      <c r="H68" s="7"/>
      <c r="K68" s="7"/>
    </row>
    <row r="69" spans="1:12" x14ac:dyDescent="0.25">
      <c r="A69" s="18"/>
      <c r="C69" s="8">
        <v>0.93847468489638963</v>
      </c>
      <c r="D69" s="8">
        <f t="shared" si="4"/>
        <v>95.077974791711171</v>
      </c>
      <c r="E69" s="7"/>
      <c r="F69" s="7"/>
      <c r="G69" s="7"/>
      <c r="H69" s="7"/>
      <c r="K69" s="7"/>
    </row>
    <row r="70" spans="1:12" x14ac:dyDescent="0.25">
      <c r="A70" s="18"/>
      <c r="C70" s="8">
        <v>0.99670400097659229</v>
      </c>
      <c r="D70" s="8">
        <f t="shared" si="4"/>
        <v>99.736320078127378</v>
      </c>
    </row>
    <row r="71" spans="1:12" x14ac:dyDescent="0.25">
      <c r="A71" s="18"/>
      <c r="C71" s="8">
        <v>0.43678090762047184</v>
      </c>
      <c r="D71" s="8">
        <f t="shared" si="4"/>
        <v>54.942472609637747</v>
      </c>
    </row>
    <row r="72" spans="1:12" x14ac:dyDescent="0.25">
      <c r="A72" s="18"/>
      <c r="C72" s="8">
        <v>0.11941892757957702</v>
      </c>
      <c r="D72" s="8">
        <f t="shared" si="4"/>
        <v>29.55351420636616</v>
      </c>
    </row>
    <row r="73" spans="1:12" x14ac:dyDescent="0.25">
      <c r="A73" s="18"/>
      <c r="C73" s="8">
        <v>2.1301919614246042E-2</v>
      </c>
      <c r="D73" s="8">
        <f t="shared" si="4"/>
        <v>21.704153569139685</v>
      </c>
      <c r="E73" s="32" t="s">
        <v>62</v>
      </c>
      <c r="F73" s="21"/>
      <c r="G73" s="21"/>
      <c r="H73" s="21"/>
      <c r="I73" s="21"/>
    </row>
    <row r="74" spans="1:12" x14ac:dyDescent="0.25">
      <c r="A74" s="18"/>
      <c r="C74" s="8">
        <v>9.0670491653187663E-2</v>
      </c>
      <c r="D74" s="8">
        <f t="shared" si="4"/>
        <v>27.253639332255013</v>
      </c>
    </row>
    <row r="75" spans="1:12" x14ac:dyDescent="0.25">
      <c r="A75" s="18"/>
      <c r="C75" s="8">
        <v>0.18378246406445509</v>
      </c>
      <c r="D75" s="8">
        <f t="shared" si="4"/>
        <v>34.702597125156409</v>
      </c>
    </row>
    <row r="76" spans="1:12" x14ac:dyDescent="0.25">
      <c r="A76" s="18"/>
      <c r="C76" s="8">
        <v>0.62153996398815881</v>
      </c>
      <c r="D76" s="8">
        <f t="shared" si="4"/>
        <v>69.723197119052713</v>
      </c>
    </row>
    <row r="77" spans="1:12" x14ac:dyDescent="0.25">
      <c r="A77" s="18"/>
      <c r="C77" s="8">
        <v>0.79537339396343887</v>
      </c>
      <c r="D77" s="8">
        <f t="shared" si="4"/>
        <v>83.629871517075117</v>
      </c>
    </row>
    <row r="78" spans="1:12" x14ac:dyDescent="0.25">
      <c r="A78" s="18"/>
      <c r="C78" s="8">
        <v>0.39829706717123936</v>
      </c>
      <c r="D78" s="8">
        <f t="shared" si="4"/>
        <v>51.863765373699152</v>
      </c>
    </row>
    <row r="79" spans="1:12" x14ac:dyDescent="0.25">
      <c r="A79" s="18"/>
      <c r="C79" s="8">
        <v>0.95977660451063573</v>
      </c>
      <c r="D79" s="8">
        <f t="shared" si="4"/>
        <v>96.782128360850862</v>
      </c>
    </row>
    <row r="80" spans="1:12" x14ac:dyDescent="0.25">
      <c r="A80" s="18"/>
      <c r="C80" s="8">
        <v>0.43357646412549211</v>
      </c>
      <c r="D80" s="8">
        <f t="shared" si="4"/>
        <v>54.686117130039371</v>
      </c>
    </row>
    <row r="81" spans="1:4" x14ac:dyDescent="0.25">
      <c r="A81" s="18"/>
      <c r="C81" s="8">
        <v>0.2304757835627308</v>
      </c>
      <c r="D81" s="8">
        <f t="shared" si="4"/>
        <v>38.438062685018465</v>
      </c>
    </row>
    <row r="82" spans="1:4" x14ac:dyDescent="0.25">
      <c r="A82" s="18"/>
      <c r="C82" s="8">
        <v>0.60594500564592424</v>
      </c>
      <c r="D82" s="8">
        <f t="shared" si="4"/>
        <v>68.475600451673941</v>
      </c>
    </row>
    <row r="83" spans="1:4" x14ac:dyDescent="0.25">
      <c r="A83" s="18"/>
      <c r="B83" s="18"/>
      <c r="C83" s="18"/>
      <c r="D83" s="18"/>
    </row>
  </sheetData>
  <mergeCells count="4">
    <mergeCell ref="N4:P4"/>
    <mergeCell ref="N35:Q35"/>
    <mergeCell ref="E73:I73"/>
    <mergeCell ref="M60:P60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14540-214E-4A37-8FDA-57F2AB3C5125}">
  <dimension ref="B1:N100"/>
  <sheetViews>
    <sheetView tabSelected="1" zoomScaleNormal="100" workbookViewId="0">
      <selection activeCell="N10" sqref="N10"/>
    </sheetView>
  </sheetViews>
  <sheetFormatPr baseColWidth="10" defaultRowHeight="15" x14ac:dyDescent="0.25"/>
  <sheetData>
    <row r="1" spans="2:14" x14ac:dyDescent="0.25">
      <c r="B1" s="17">
        <v>1</v>
      </c>
      <c r="C1">
        <f>((4^B1)-(5^B1))/(4*LN(4/5)*(5^B1))</f>
        <v>0.22407100588622753</v>
      </c>
      <c r="D1">
        <f t="shared" ref="D1:D10" si="0">((4^B11)-(5^B11))/(4*LN(4/5)*(5^B11))</f>
        <v>1.0241172652048207</v>
      </c>
      <c r="E1">
        <f t="shared" ref="E1:E10" si="1">((4^B21)-(5^B21))/(4*LN(4/5)*(5^B21))</f>
        <v>1.110021578181333</v>
      </c>
      <c r="F1">
        <f t="shared" ref="F1:F10" si="2">((4^B31)-(5^B31))/(4*LN(4/5)*(5^B31))</f>
        <v>1.1192454835518197</v>
      </c>
      <c r="G1">
        <f t="shared" ref="G1:G10" si="3">((4^B41)-(5^B41))/(4*LN(4/5)*(5^B41))</f>
        <v>1.1202358928495106</v>
      </c>
      <c r="H1">
        <f t="shared" ref="H1:H10" si="4">((4^B51)-(5^B51))/(4*LN(4/5)*(5^B51))</f>
        <v>1.1203422372380916</v>
      </c>
      <c r="I1">
        <f t="shared" ref="I1:I10" si="5">((4^B61)-(5^B61))/(4*LN(4/5)*(5^B61))</f>
        <v>1.1203536558798683</v>
      </c>
      <c r="J1">
        <f t="shared" ref="J1:J10" si="6">((4^B71)-(5^B71))/(4*LN(4/5)*(5^B71))</f>
        <v>1.1203548819471931</v>
      </c>
      <c r="K1">
        <f t="shared" ref="K1:K10" si="7">((4^B81)-(5^B81))/(4*LN(4/5)*(5^B81))</f>
        <v>1.1203550135951696</v>
      </c>
      <c r="L1">
        <f t="shared" ref="L1:L10" si="8">((4^B91)-(5^B91))/(4*LN(4/5)*(5^B91))</f>
        <v>1.1203550277307637</v>
      </c>
    </row>
    <row r="2" spans="2:14" x14ac:dyDescent="0.25">
      <c r="B2" s="17">
        <v>2</v>
      </c>
      <c r="C2">
        <f t="shared" ref="C2:C10" si="9">((4^B2)-(5^B2))/(4*LN(4/5)*(5^B2))</f>
        <v>0.40332781059520956</v>
      </c>
      <c r="D2">
        <f t="shared" si="0"/>
        <v>1.0433648180500841</v>
      </c>
      <c r="E2">
        <f t="shared" si="1"/>
        <v>1.1120882684312938</v>
      </c>
      <c r="F2">
        <f t="shared" si="2"/>
        <v>1.1194673927276833</v>
      </c>
      <c r="G2">
        <f t="shared" si="3"/>
        <v>1.120259720165836</v>
      </c>
      <c r="H2">
        <f t="shared" si="4"/>
        <v>1.1203447956767008</v>
      </c>
      <c r="I2">
        <f t="shared" si="5"/>
        <v>1.1203539305901222</v>
      </c>
      <c r="J2">
        <f t="shared" si="6"/>
        <v>1.1203549114439821</v>
      </c>
      <c r="K2">
        <f t="shared" si="7"/>
        <v>1.1203550167623635</v>
      </c>
      <c r="L2">
        <f t="shared" si="8"/>
        <v>1.1203550280708383</v>
      </c>
    </row>
    <row r="3" spans="2:14" x14ac:dyDescent="0.25">
      <c r="B3" s="17">
        <v>3</v>
      </c>
      <c r="C3">
        <f t="shared" si="9"/>
        <v>0.54673325436239517</v>
      </c>
      <c r="D3">
        <f t="shared" si="0"/>
        <v>1.0587628603262946</v>
      </c>
      <c r="E3">
        <f t="shared" si="1"/>
        <v>1.1137416206312627</v>
      </c>
      <c r="F3">
        <f t="shared" si="2"/>
        <v>1.119644920068374</v>
      </c>
      <c r="G3">
        <f t="shared" si="3"/>
        <v>1.1202787820188964</v>
      </c>
      <c r="H3">
        <f t="shared" si="4"/>
        <v>1.1203468424275882</v>
      </c>
      <c r="I3">
        <f t="shared" si="5"/>
        <v>1.1203541503583252</v>
      </c>
      <c r="J3">
        <f t="shared" si="6"/>
        <v>1.1203549350414133</v>
      </c>
      <c r="K3">
        <f t="shared" si="7"/>
        <v>1.1203550192961182</v>
      </c>
      <c r="L3">
        <f t="shared" si="8"/>
        <v>1.1203550283428982</v>
      </c>
    </row>
    <row r="4" spans="2:14" x14ac:dyDescent="0.25">
      <c r="B4" s="17">
        <v>4</v>
      </c>
      <c r="C4">
        <f t="shared" si="9"/>
        <v>0.66145760937614373</v>
      </c>
      <c r="D4">
        <f t="shared" si="0"/>
        <v>1.0710812941472632</v>
      </c>
      <c r="E4">
        <f t="shared" si="1"/>
        <v>1.1150643023912377</v>
      </c>
      <c r="F4">
        <f t="shared" si="2"/>
        <v>1.119786941940927</v>
      </c>
      <c r="G4">
        <f t="shared" si="3"/>
        <v>1.1202940315013445</v>
      </c>
      <c r="H4">
        <f t="shared" si="4"/>
        <v>1.1203484798282981</v>
      </c>
      <c r="I4">
        <f t="shared" si="5"/>
        <v>1.1203543261728877</v>
      </c>
      <c r="J4">
        <f t="shared" si="6"/>
        <v>1.120354953919358</v>
      </c>
      <c r="K4">
        <f t="shared" si="7"/>
        <v>1.1203550213231221</v>
      </c>
      <c r="L4">
        <f t="shared" si="8"/>
        <v>1.1203550285605461</v>
      </c>
    </row>
    <row r="5" spans="2:14" x14ac:dyDescent="0.25">
      <c r="B5" s="17">
        <v>5</v>
      </c>
      <c r="C5">
        <f t="shared" si="9"/>
        <v>0.7532370933871424</v>
      </c>
      <c r="D5">
        <f t="shared" si="0"/>
        <v>1.0809360412040381</v>
      </c>
      <c r="E5">
        <f t="shared" si="1"/>
        <v>1.1161224477992175</v>
      </c>
      <c r="F5">
        <f t="shared" si="2"/>
        <v>1.119900559438969</v>
      </c>
      <c r="G5">
        <f t="shared" si="3"/>
        <v>1.1203062310873033</v>
      </c>
      <c r="H5">
        <f t="shared" si="4"/>
        <v>1.1203497897488659</v>
      </c>
      <c r="I5">
        <f t="shared" si="5"/>
        <v>1.1203544668245378</v>
      </c>
      <c r="J5">
        <f t="shared" si="6"/>
        <v>1.1203549690217141</v>
      </c>
      <c r="K5">
        <f t="shared" si="7"/>
        <v>1.120355022944725</v>
      </c>
      <c r="L5">
        <f t="shared" si="8"/>
        <v>1.1203550287346644</v>
      </c>
    </row>
    <row r="6" spans="2:14" x14ac:dyDescent="0.25">
      <c r="B6" s="17">
        <v>6</v>
      </c>
      <c r="C6">
        <f t="shared" si="9"/>
        <v>0.82666068059594155</v>
      </c>
      <c r="D6">
        <f t="shared" si="0"/>
        <v>1.0888198388494581</v>
      </c>
      <c r="E6">
        <f t="shared" si="1"/>
        <v>1.1169689641256015</v>
      </c>
      <c r="F6">
        <f t="shared" si="2"/>
        <v>1.1199914534374029</v>
      </c>
      <c r="G6">
        <f t="shared" si="3"/>
        <v>1.12031599075607</v>
      </c>
      <c r="H6">
        <f t="shared" si="4"/>
        <v>1.1203508376853204</v>
      </c>
      <c r="I6">
        <f t="shared" si="5"/>
        <v>1.1203545793458578</v>
      </c>
      <c r="J6">
        <f t="shared" si="6"/>
        <v>1.1203549811035987</v>
      </c>
      <c r="K6">
        <f t="shared" si="7"/>
        <v>1.1203550242420077</v>
      </c>
      <c r="L6">
        <f t="shared" si="8"/>
        <v>1.1203550288739592</v>
      </c>
      <c r="N6" t="s">
        <v>64</v>
      </c>
    </row>
    <row r="7" spans="2:14" x14ac:dyDescent="0.25">
      <c r="B7" s="17">
        <v>7</v>
      </c>
      <c r="C7">
        <f t="shared" si="9"/>
        <v>0.88539955036298068</v>
      </c>
      <c r="D7">
        <f t="shared" si="0"/>
        <v>1.095126876965794</v>
      </c>
      <c r="E7">
        <f t="shared" si="1"/>
        <v>1.1176461771867088</v>
      </c>
      <c r="F7">
        <f t="shared" si="2"/>
        <v>1.1200641686361497</v>
      </c>
      <c r="G7">
        <f t="shared" si="3"/>
        <v>1.1203237984910837</v>
      </c>
      <c r="H7">
        <f t="shared" si="4"/>
        <v>1.1203516760344838</v>
      </c>
      <c r="I7">
        <f t="shared" si="5"/>
        <v>1.1203546693629136</v>
      </c>
      <c r="J7">
        <f t="shared" si="6"/>
        <v>1.1203549907691066</v>
      </c>
      <c r="K7">
        <f t="shared" si="7"/>
        <v>1.1203550252798335</v>
      </c>
      <c r="L7">
        <f t="shared" si="8"/>
        <v>1.1203550289853947</v>
      </c>
    </row>
    <row r="8" spans="2:14" x14ac:dyDescent="0.25">
      <c r="B8" s="17">
        <v>8</v>
      </c>
      <c r="C8">
        <f t="shared" si="9"/>
        <v>0.93239064617661216</v>
      </c>
      <c r="D8">
        <f t="shared" si="0"/>
        <v>1.1001725074588629</v>
      </c>
      <c r="E8">
        <f t="shared" si="1"/>
        <v>1.1181879476355947</v>
      </c>
      <c r="F8">
        <f t="shared" si="2"/>
        <v>1.1201223407951473</v>
      </c>
      <c r="G8">
        <f t="shared" si="3"/>
        <v>1.1203300446790945</v>
      </c>
      <c r="H8">
        <f t="shared" si="4"/>
        <v>1.1203523467138146</v>
      </c>
      <c r="I8">
        <f t="shared" si="5"/>
        <v>1.1203547413765584</v>
      </c>
      <c r="J8">
        <f t="shared" si="6"/>
        <v>1.1203549985015127</v>
      </c>
      <c r="K8">
        <f t="shared" si="7"/>
        <v>1.1203550261100945</v>
      </c>
      <c r="L8">
        <f t="shared" si="8"/>
        <v>1.1203550290745432</v>
      </c>
    </row>
    <row r="9" spans="2:14" x14ac:dyDescent="0.25">
      <c r="B9" s="17">
        <v>9</v>
      </c>
      <c r="C9">
        <f t="shared" si="9"/>
        <v>0.96998352282751732</v>
      </c>
      <c r="D9">
        <f t="shared" si="0"/>
        <v>1.1042090118533177</v>
      </c>
      <c r="E9">
        <f t="shared" si="1"/>
        <v>1.1186213639947034</v>
      </c>
      <c r="F9">
        <f t="shared" si="2"/>
        <v>1.1201688785223454</v>
      </c>
      <c r="G9">
        <f t="shared" si="3"/>
        <v>1.120335041629503</v>
      </c>
      <c r="H9">
        <f t="shared" si="4"/>
        <v>1.1203528832572791</v>
      </c>
      <c r="I9">
        <f t="shared" si="5"/>
        <v>1.1203547989874745</v>
      </c>
      <c r="J9">
        <f t="shared" si="6"/>
        <v>1.1203550046874378</v>
      </c>
      <c r="K9">
        <f t="shared" si="7"/>
        <v>1.1203550267743032</v>
      </c>
      <c r="L9">
        <f t="shared" si="8"/>
        <v>1.1203550291458622</v>
      </c>
    </row>
    <row r="10" spans="2:14" x14ac:dyDescent="0.25">
      <c r="B10" s="17">
        <v>10</v>
      </c>
      <c r="C10">
        <f t="shared" si="9"/>
        <v>1.0000578241482414</v>
      </c>
      <c r="D10">
        <f t="shared" si="0"/>
        <v>1.1074382153688818</v>
      </c>
      <c r="E10">
        <f t="shared" si="1"/>
        <v>1.1189680970819902</v>
      </c>
      <c r="F10">
        <f t="shared" si="2"/>
        <v>1.120206108704104</v>
      </c>
      <c r="G10">
        <f t="shared" si="3"/>
        <v>1.12033903918983</v>
      </c>
      <c r="H10">
        <f t="shared" si="4"/>
        <v>1.1203533124920508</v>
      </c>
      <c r="I10">
        <f t="shared" si="5"/>
        <v>1.1203548450762071</v>
      </c>
      <c r="J10">
        <f t="shared" si="6"/>
        <v>1.1203550096361776</v>
      </c>
      <c r="K10">
        <f t="shared" si="7"/>
        <v>1.1203550273056702</v>
      </c>
      <c r="L10">
        <f t="shared" si="8"/>
        <v>1.1203550292029174</v>
      </c>
    </row>
    <row r="11" spans="2:14" x14ac:dyDescent="0.25">
      <c r="B11" s="17">
        <v>11</v>
      </c>
    </row>
    <row r="12" spans="2:14" x14ac:dyDescent="0.25">
      <c r="B12" s="17">
        <v>12</v>
      </c>
    </row>
    <row r="13" spans="2:14" x14ac:dyDescent="0.25">
      <c r="B13" s="17">
        <v>13</v>
      </c>
    </row>
    <row r="14" spans="2:14" x14ac:dyDescent="0.25">
      <c r="B14" s="17">
        <v>14</v>
      </c>
    </row>
    <row r="15" spans="2:14" x14ac:dyDescent="0.25">
      <c r="B15" s="17">
        <v>15</v>
      </c>
    </row>
    <row r="16" spans="2:14" x14ac:dyDescent="0.25">
      <c r="B16" s="17">
        <v>16</v>
      </c>
    </row>
    <row r="17" spans="2:2" x14ac:dyDescent="0.25">
      <c r="B17" s="17">
        <v>17</v>
      </c>
    </row>
    <row r="18" spans="2:2" x14ac:dyDescent="0.25">
      <c r="B18" s="17">
        <v>18</v>
      </c>
    </row>
    <row r="19" spans="2:2" x14ac:dyDescent="0.25">
      <c r="B19" s="17">
        <v>19</v>
      </c>
    </row>
    <row r="20" spans="2:2" x14ac:dyDescent="0.25">
      <c r="B20" s="17">
        <v>20</v>
      </c>
    </row>
    <row r="21" spans="2:2" x14ac:dyDescent="0.25">
      <c r="B21" s="17">
        <v>21</v>
      </c>
    </row>
    <row r="22" spans="2:2" x14ac:dyDescent="0.25">
      <c r="B22" s="17">
        <v>22</v>
      </c>
    </row>
    <row r="23" spans="2:2" x14ac:dyDescent="0.25">
      <c r="B23" s="17">
        <v>23</v>
      </c>
    </row>
    <row r="24" spans="2:2" x14ac:dyDescent="0.25">
      <c r="B24" s="17">
        <v>24</v>
      </c>
    </row>
    <row r="25" spans="2:2" x14ac:dyDescent="0.25">
      <c r="B25" s="17">
        <v>25</v>
      </c>
    </row>
    <row r="26" spans="2:2" x14ac:dyDescent="0.25">
      <c r="B26" s="17">
        <v>26</v>
      </c>
    </row>
    <row r="27" spans="2:2" x14ac:dyDescent="0.25">
      <c r="B27" s="17">
        <v>27</v>
      </c>
    </row>
    <row r="28" spans="2:2" x14ac:dyDescent="0.25">
      <c r="B28" s="17">
        <v>28</v>
      </c>
    </row>
    <row r="29" spans="2:2" x14ac:dyDescent="0.25">
      <c r="B29" s="17">
        <v>29</v>
      </c>
    </row>
    <row r="30" spans="2:2" x14ac:dyDescent="0.25">
      <c r="B30" s="17">
        <v>30</v>
      </c>
    </row>
    <row r="31" spans="2:2" x14ac:dyDescent="0.25">
      <c r="B31" s="17">
        <v>31</v>
      </c>
    </row>
    <row r="32" spans="2:2" x14ac:dyDescent="0.25">
      <c r="B32" s="17">
        <v>32</v>
      </c>
    </row>
    <row r="33" spans="2:2" x14ac:dyDescent="0.25">
      <c r="B33" s="17">
        <v>33</v>
      </c>
    </row>
    <row r="34" spans="2:2" x14ac:dyDescent="0.25">
      <c r="B34" s="17">
        <v>34</v>
      </c>
    </row>
    <row r="35" spans="2:2" x14ac:dyDescent="0.25">
      <c r="B35" s="17">
        <v>35</v>
      </c>
    </row>
    <row r="36" spans="2:2" x14ac:dyDescent="0.25">
      <c r="B36" s="17">
        <v>36</v>
      </c>
    </row>
    <row r="37" spans="2:2" x14ac:dyDescent="0.25">
      <c r="B37" s="17">
        <v>37</v>
      </c>
    </row>
    <row r="38" spans="2:2" x14ac:dyDescent="0.25">
      <c r="B38" s="17">
        <v>38</v>
      </c>
    </row>
    <row r="39" spans="2:2" x14ac:dyDescent="0.25">
      <c r="B39" s="17">
        <v>39</v>
      </c>
    </row>
    <row r="40" spans="2:2" x14ac:dyDescent="0.25">
      <c r="B40" s="17">
        <v>40</v>
      </c>
    </row>
    <row r="41" spans="2:2" x14ac:dyDescent="0.25">
      <c r="B41" s="17">
        <v>41</v>
      </c>
    </row>
    <row r="42" spans="2:2" x14ac:dyDescent="0.25">
      <c r="B42" s="17">
        <v>42</v>
      </c>
    </row>
    <row r="43" spans="2:2" x14ac:dyDescent="0.25">
      <c r="B43" s="17">
        <v>43</v>
      </c>
    </row>
    <row r="44" spans="2:2" x14ac:dyDescent="0.25">
      <c r="B44" s="17">
        <v>44</v>
      </c>
    </row>
    <row r="45" spans="2:2" x14ac:dyDescent="0.25">
      <c r="B45" s="17">
        <v>45</v>
      </c>
    </row>
    <row r="46" spans="2:2" x14ac:dyDescent="0.25">
      <c r="B46" s="17">
        <v>46</v>
      </c>
    </row>
    <row r="47" spans="2:2" x14ac:dyDescent="0.25">
      <c r="B47" s="17">
        <v>47</v>
      </c>
    </row>
    <row r="48" spans="2:2" x14ac:dyDescent="0.25">
      <c r="B48" s="17">
        <v>48</v>
      </c>
    </row>
    <row r="49" spans="2:2" x14ac:dyDescent="0.25">
      <c r="B49" s="17">
        <v>49</v>
      </c>
    </row>
    <row r="50" spans="2:2" x14ac:dyDescent="0.25">
      <c r="B50" s="17">
        <v>50</v>
      </c>
    </row>
    <row r="51" spans="2:2" x14ac:dyDescent="0.25">
      <c r="B51" s="17">
        <v>51</v>
      </c>
    </row>
    <row r="52" spans="2:2" x14ac:dyDescent="0.25">
      <c r="B52" s="17">
        <v>52</v>
      </c>
    </row>
    <row r="53" spans="2:2" x14ac:dyDescent="0.25">
      <c r="B53" s="17">
        <v>53</v>
      </c>
    </row>
    <row r="54" spans="2:2" x14ac:dyDescent="0.25">
      <c r="B54" s="17">
        <v>54</v>
      </c>
    </row>
    <row r="55" spans="2:2" x14ac:dyDescent="0.25">
      <c r="B55" s="17">
        <v>55</v>
      </c>
    </row>
    <row r="56" spans="2:2" x14ac:dyDescent="0.25">
      <c r="B56" s="17">
        <v>56</v>
      </c>
    </row>
    <row r="57" spans="2:2" x14ac:dyDescent="0.25">
      <c r="B57" s="17">
        <v>57</v>
      </c>
    </row>
    <row r="58" spans="2:2" x14ac:dyDescent="0.25">
      <c r="B58" s="17">
        <v>58</v>
      </c>
    </row>
    <row r="59" spans="2:2" x14ac:dyDescent="0.25">
      <c r="B59" s="17">
        <v>59</v>
      </c>
    </row>
    <row r="60" spans="2:2" x14ac:dyDescent="0.25">
      <c r="B60" s="17">
        <v>60</v>
      </c>
    </row>
    <row r="61" spans="2:2" x14ac:dyDescent="0.25">
      <c r="B61" s="17">
        <v>61</v>
      </c>
    </row>
    <row r="62" spans="2:2" x14ac:dyDescent="0.25">
      <c r="B62" s="17">
        <v>62</v>
      </c>
    </row>
    <row r="63" spans="2:2" x14ac:dyDescent="0.25">
      <c r="B63" s="17">
        <v>63</v>
      </c>
    </row>
    <row r="64" spans="2:2" x14ac:dyDescent="0.25">
      <c r="B64" s="17">
        <v>64</v>
      </c>
    </row>
    <row r="65" spans="2:2" x14ac:dyDescent="0.25">
      <c r="B65" s="17">
        <v>65</v>
      </c>
    </row>
    <row r="66" spans="2:2" x14ac:dyDescent="0.25">
      <c r="B66" s="17">
        <v>66</v>
      </c>
    </row>
    <row r="67" spans="2:2" x14ac:dyDescent="0.25">
      <c r="B67" s="17">
        <v>67</v>
      </c>
    </row>
    <row r="68" spans="2:2" x14ac:dyDescent="0.25">
      <c r="B68" s="17">
        <v>68</v>
      </c>
    </row>
    <row r="69" spans="2:2" x14ac:dyDescent="0.25">
      <c r="B69" s="17">
        <v>69</v>
      </c>
    </row>
    <row r="70" spans="2:2" x14ac:dyDescent="0.25">
      <c r="B70" s="17">
        <v>70</v>
      </c>
    </row>
    <row r="71" spans="2:2" x14ac:dyDescent="0.25">
      <c r="B71" s="17">
        <v>71</v>
      </c>
    </row>
    <row r="72" spans="2:2" x14ac:dyDescent="0.25">
      <c r="B72" s="17">
        <v>72</v>
      </c>
    </row>
    <row r="73" spans="2:2" x14ac:dyDescent="0.25">
      <c r="B73" s="17">
        <v>73</v>
      </c>
    </row>
    <row r="74" spans="2:2" x14ac:dyDescent="0.25">
      <c r="B74" s="17">
        <v>74</v>
      </c>
    </row>
    <row r="75" spans="2:2" x14ac:dyDescent="0.25">
      <c r="B75" s="17">
        <v>75</v>
      </c>
    </row>
    <row r="76" spans="2:2" x14ac:dyDescent="0.25">
      <c r="B76" s="17">
        <v>76</v>
      </c>
    </row>
    <row r="77" spans="2:2" x14ac:dyDescent="0.25">
      <c r="B77" s="17">
        <v>77</v>
      </c>
    </row>
    <row r="78" spans="2:2" x14ac:dyDescent="0.25">
      <c r="B78" s="17">
        <v>78</v>
      </c>
    </row>
    <row r="79" spans="2:2" x14ac:dyDescent="0.25">
      <c r="B79" s="17">
        <v>79</v>
      </c>
    </row>
    <row r="80" spans="2:2" x14ac:dyDescent="0.25">
      <c r="B80" s="17">
        <v>80</v>
      </c>
    </row>
    <row r="81" spans="2:2" x14ac:dyDescent="0.25">
      <c r="B81" s="17">
        <v>81</v>
      </c>
    </row>
    <row r="82" spans="2:2" x14ac:dyDescent="0.25">
      <c r="B82" s="17">
        <v>82</v>
      </c>
    </row>
    <row r="83" spans="2:2" x14ac:dyDescent="0.25">
      <c r="B83" s="17">
        <v>83</v>
      </c>
    </row>
    <row r="84" spans="2:2" x14ac:dyDescent="0.25">
      <c r="B84" s="17">
        <v>84</v>
      </c>
    </row>
    <row r="85" spans="2:2" x14ac:dyDescent="0.25">
      <c r="B85" s="17">
        <v>85</v>
      </c>
    </row>
    <row r="86" spans="2:2" x14ac:dyDescent="0.25">
      <c r="B86" s="17">
        <v>86</v>
      </c>
    </row>
    <row r="87" spans="2:2" x14ac:dyDescent="0.25">
      <c r="B87" s="17">
        <v>87</v>
      </c>
    </row>
    <row r="88" spans="2:2" x14ac:dyDescent="0.25">
      <c r="B88" s="17">
        <v>88</v>
      </c>
    </row>
    <row r="89" spans="2:2" x14ac:dyDescent="0.25">
      <c r="B89" s="17">
        <v>89</v>
      </c>
    </row>
    <row r="90" spans="2:2" x14ac:dyDescent="0.25">
      <c r="B90" s="17">
        <v>90</v>
      </c>
    </row>
    <row r="91" spans="2:2" x14ac:dyDescent="0.25">
      <c r="B91" s="17">
        <v>91</v>
      </c>
    </row>
    <row r="92" spans="2:2" x14ac:dyDescent="0.25">
      <c r="B92" s="17">
        <v>92</v>
      </c>
    </row>
    <row r="93" spans="2:2" x14ac:dyDescent="0.25">
      <c r="B93" s="17">
        <v>93</v>
      </c>
    </row>
    <row r="94" spans="2:2" x14ac:dyDescent="0.25">
      <c r="B94" s="17">
        <v>94</v>
      </c>
    </row>
    <row r="95" spans="2:2" x14ac:dyDescent="0.25">
      <c r="B95" s="17">
        <v>95</v>
      </c>
    </row>
    <row r="96" spans="2:2" x14ac:dyDescent="0.25">
      <c r="B96" s="17">
        <v>96</v>
      </c>
    </row>
    <row r="97" spans="2:2" x14ac:dyDescent="0.25">
      <c r="B97" s="17">
        <v>97</v>
      </c>
    </row>
    <row r="98" spans="2:2" x14ac:dyDescent="0.25">
      <c r="B98" s="17">
        <v>98</v>
      </c>
    </row>
    <row r="99" spans="2:2" x14ac:dyDescent="0.25">
      <c r="B99" s="17">
        <v>99</v>
      </c>
    </row>
    <row r="100" spans="2:2" x14ac:dyDescent="0.25">
      <c r="B100" s="17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Hoja2</vt:lpstr>
      <vt:lpstr>Hoja3</vt:lpstr>
      <vt:lpstr>Hoja4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2020-07-29T05:17:25Z</dcterms:created>
  <dcterms:modified xsi:type="dcterms:W3CDTF">2020-08-02T19:56:14Z</dcterms:modified>
</cp:coreProperties>
</file>