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igosh\OneDrive\Рабочий стол\Учёба\materials\4 курс 2 семестр\Мат. Моделирование\"/>
    </mc:Choice>
  </mc:AlternateContent>
  <xr:revisionPtr revIDLastSave="0" documentId="13_ncr:1_{113DE126-9F6D-4C21-80D4-8FDF0AEA8267}" xr6:coauthVersionLast="47" xr6:coauthVersionMax="47" xr10:uidLastSave="{00000000-0000-0000-0000-000000000000}"/>
  <bookViews>
    <workbookView xWindow="-110" yWindow="-110" windowWidth="19420" windowHeight="10420" firstSheet="1" activeTab="7" xr2:uid="{00000000-000D-0000-FFFF-FFFF00000000}"/>
  </bookViews>
  <sheets>
    <sheet name="ПР1" sheetId="2" r:id="rId1"/>
    <sheet name="ПР2" sheetId="3" r:id="rId2"/>
    <sheet name="ПР3" sheetId="4" r:id="rId3"/>
    <sheet name="ПР4" sheetId="5" r:id="rId4"/>
    <sheet name="ПР5" sheetId="6" r:id="rId5"/>
    <sheet name="ПР6" sheetId="7" r:id="rId6"/>
    <sheet name="ПР7" sheetId="8" r:id="rId7"/>
    <sheet name="ПР8" sheetId="9" r:id="rId8"/>
    <sheet name="ПР9" sheetId="10" r:id="rId9"/>
    <sheet name="ПР10" sheetId="12" r:id="rId10"/>
    <sheet name="ПР11" sheetId="13" r:id="rId11"/>
  </sheets>
  <definedNames>
    <definedName name="solver_adj" localSheetId="0" hidden="1">ПР1!$G$107:$H$107</definedName>
    <definedName name="solver_adj" localSheetId="6" hidden="1">ПР7!$B$215:$H$221</definedName>
    <definedName name="solver_adj" localSheetId="7" hidden="1">ПР8!$B$145:$N$157</definedName>
    <definedName name="solver_cvg" localSheetId="0" hidden="1">0.0001</definedName>
    <definedName name="solver_cvg" localSheetId="6" hidden="1">0.0001</definedName>
    <definedName name="solver_cvg" localSheetId="7" hidden="1">0.0001</definedName>
    <definedName name="solver_drv" localSheetId="0" hidden="1">2</definedName>
    <definedName name="solver_drv" localSheetId="6" hidden="1">2</definedName>
    <definedName name="solver_drv" localSheetId="7" hidden="1">1</definedName>
    <definedName name="solver_eng" localSheetId="0" hidden="1">2</definedName>
    <definedName name="solver_eng" localSheetId="3" hidden="1">1</definedName>
    <definedName name="solver_eng" localSheetId="6" hidden="1">2</definedName>
    <definedName name="solver_eng" localSheetId="7" hidden="1">2</definedName>
    <definedName name="solver_est" localSheetId="0" hidden="1">1</definedName>
    <definedName name="solver_est" localSheetId="6" hidden="1">1</definedName>
    <definedName name="solver_est" localSheetId="7" hidden="1">1</definedName>
    <definedName name="solver_itr" localSheetId="0" hidden="1">2147483647</definedName>
    <definedName name="solver_itr" localSheetId="6" hidden="1">2147483647</definedName>
    <definedName name="solver_itr" localSheetId="7" hidden="1">2147483647</definedName>
    <definedName name="solver_lhs1" localSheetId="0" hidden="1">ПР1!$G$107:$H$107</definedName>
    <definedName name="solver_lhs1" localSheetId="6" hidden="1">ПР7!$B$215:$H$221</definedName>
    <definedName name="solver_lhs1" localSheetId="7" hidden="1">ПР8!$B$145:$N$157</definedName>
    <definedName name="solver_lhs2" localSheetId="0" hidden="1">ПР1!$I$111:$I$112</definedName>
    <definedName name="solver_lhs2" localSheetId="6" hidden="1">ПР7!$B$215:$H$221</definedName>
    <definedName name="solver_lhs2" localSheetId="7" hidden="1">ПР8!$B$145:$N$157</definedName>
    <definedName name="solver_lhs3" localSheetId="0" hidden="1">ПР1!$I$113</definedName>
    <definedName name="solver_lhs3" localSheetId="6" hidden="1">ПР7!$I$216:$I$220</definedName>
    <definedName name="solver_lhs3" localSheetId="7" hidden="1">ПР8!$C$158:$M$158</definedName>
    <definedName name="solver_lhs4" localSheetId="0" hidden="1">ПР1!$I$114</definedName>
    <definedName name="solver_lhs4" localSheetId="6" hidden="1">ПР7!$R$151</definedName>
    <definedName name="solver_lhs4" localSheetId="7" hidden="1">ПР8!$C$158:$M$158</definedName>
    <definedName name="solver_lhs5" localSheetId="6" hidden="1">ПР7!$S$144</definedName>
    <definedName name="solver_lhs5" localSheetId="7" hidden="1">ПР8!$N$158</definedName>
    <definedName name="solver_lhs6" localSheetId="6" hidden="1">ПР7!$S$145:$S$150</definedName>
    <definedName name="solver_lhs6" localSheetId="7" hidden="1">ПР8!$O$145</definedName>
    <definedName name="solver_lhs7" localSheetId="6" hidden="1">ПР7!$S$145:$S$150</definedName>
    <definedName name="solver_lhs7" localSheetId="7" hidden="1">ПР8!$O$146:$O$156</definedName>
    <definedName name="solver_mip" localSheetId="0" hidden="1">2147483647</definedName>
    <definedName name="solver_mip" localSheetId="6" hidden="1">2147483647</definedName>
    <definedName name="solver_mip" localSheetId="7" hidden="1">2147483647</definedName>
    <definedName name="solver_mni" localSheetId="0" hidden="1">30</definedName>
    <definedName name="solver_mni" localSheetId="6" hidden="1">30</definedName>
    <definedName name="solver_mni" localSheetId="7" hidden="1">30</definedName>
    <definedName name="solver_mrt" localSheetId="0" hidden="1">0.075</definedName>
    <definedName name="solver_mrt" localSheetId="6" hidden="1">0.075</definedName>
    <definedName name="solver_mrt" localSheetId="7" hidden="1">0.075</definedName>
    <definedName name="solver_msl" localSheetId="0" hidden="1">2</definedName>
    <definedName name="solver_msl" localSheetId="6" hidden="1">2</definedName>
    <definedName name="solver_msl" localSheetId="7" hidden="1">2</definedName>
    <definedName name="solver_neg" localSheetId="0" hidden="1">2</definedName>
    <definedName name="solver_neg" localSheetId="3" hidden="1">2</definedName>
    <definedName name="solver_neg" localSheetId="6" hidden="1">1</definedName>
    <definedName name="solver_neg" localSheetId="7" hidden="1">2</definedName>
    <definedName name="solver_nod" localSheetId="0" hidden="1">2147483647</definedName>
    <definedName name="solver_nod" localSheetId="6" hidden="1">2147483647</definedName>
    <definedName name="solver_nod" localSheetId="7" hidden="1">2147483647</definedName>
    <definedName name="solver_num" localSheetId="0" hidden="1">4</definedName>
    <definedName name="solver_num" localSheetId="3" hidden="1">0</definedName>
    <definedName name="solver_num" localSheetId="6" hidden="1">3</definedName>
    <definedName name="solver_num" localSheetId="7" hidden="1">7</definedName>
    <definedName name="solver_nwt" localSheetId="0" hidden="1">1</definedName>
    <definedName name="solver_nwt" localSheetId="6" hidden="1">1</definedName>
    <definedName name="solver_nwt" localSheetId="7" hidden="1">1</definedName>
    <definedName name="solver_opt" localSheetId="0" hidden="1">ПР1!$I$109</definedName>
    <definedName name="solver_opt" localSheetId="3" hidden="1">ПР4!$S$141</definedName>
    <definedName name="solver_opt" localSheetId="6" hidden="1">ПР7!$J$216</definedName>
    <definedName name="solver_opt" localSheetId="7" hidden="1">ПР8!$P$146</definedName>
    <definedName name="solver_pre" localSheetId="0" hidden="1">0.000001</definedName>
    <definedName name="solver_pre" localSheetId="6" hidden="1">0.000001</definedName>
    <definedName name="solver_pre" localSheetId="7" hidden="1">0.000001</definedName>
    <definedName name="solver_rbv" localSheetId="0" hidden="1">2</definedName>
    <definedName name="solver_rbv" localSheetId="6" hidden="1">2</definedName>
    <definedName name="solver_rbv" localSheetId="7" hidden="1">1</definedName>
    <definedName name="solver_rel1" localSheetId="0" hidden="1">3</definedName>
    <definedName name="solver_rel1" localSheetId="6" hidden="1">1</definedName>
    <definedName name="solver_rel1" localSheetId="7" hidden="1">1</definedName>
    <definedName name="solver_rel2" localSheetId="0" hidden="1">3</definedName>
    <definedName name="solver_rel2" localSheetId="6" hidden="1">3</definedName>
    <definedName name="solver_rel2" localSheetId="7" hidden="1">5</definedName>
    <definedName name="solver_rel3" localSheetId="0" hidden="1">1</definedName>
    <definedName name="solver_rel3" localSheetId="6" hidden="1">2</definedName>
    <definedName name="solver_rel3" localSheetId="7" hidden="1">1</definedName>
    <definedName name="solver_rel4" localSheetId="0" hidden="1">2</definedName>
    <definedName name="solver_rel4" localSheetId="6" hidden="1">2</definedName>
    <definedName name="solver_rel4" localSheetId="7" hidden="1">2</definedName>
    <definedName name="solver_rel5" localSheetId="6" hidden="1">2</definedName>
    <definedName name="solver_rel5" localSheetId="7" hidden="1">2</definedName>
    <definedName name="solver_rel6" localSheetId="6" hidden="1">1</definedName>
    <definedName name="solver_rel6" localSheetId="7" hidden="1">2</definedName>
    <definedName name="solver_rel7" localSheetId="6" hidden="1">2</definedName>
    <definedName name="solver_rel7" localSheetId="7" hidden="1">1</definedName>
    <definedName name="solver_rhs1" localSheetId="0" hidden="1">0</definedName>
    <definedName name="solver_rhs1" localSheetId="6" hidden="1">ПР7!$B$204:$H$210</definedName>
    <definedName name="solver_rhs1" localSheetId="7" hidden="1">ПР8!$B$127:$N$139</definedName>
    <definedName name="solver_rhs2" localSheetId="0" hidden="1">ПР1!$J$111:$J$112</definedName>
    <definedName name="solver_rhs2" localSheetId="6" hidden="1">0</definedName>
    <definedName name="solver_rhs2" localSheetId="7" hidden="1">"бинарное"</definedName>
    <definedName name="solver_rhs3" localSheetId="0" hidden="1">ПР1!$J$113</definedName>
    <definedName name="solver_rhs3" localSheetId="6" hidden="1">ПР7!$C$222:$G$222</definedName>
    <definedName name="solver_rhs3" localSheetId="7" hidden="1">1</definedName>
    <definedName name="solver_rhs4" localSheetId="0" hidden="1">ПР1!$J$114</definedName>
    <definedName name="solver_rhs4" localSheetId="6" hidden="1">1</definedName>
    <definedName name="solver_rhs4" localSheetId="7" hidden="1">ПР8!$O$146:$O$156</definedName>
    <definedName name="solver_rhs5" localSheetId="6" hidden="1">1</definedName>
    <definedName name="solver_rhs5" localSheetId="7" hidden="1">1</definedName>
    <definedName name="solver_rhs6" localSheetId="6" hidden="1">1</definedName>
    <definedName name="solver_rhs6" localSheetId="7" hidden="1">1</definedName>
    <definedName name="solver_rhs7" localSheetId="6" hidden="1">ПР7!$L$151:$Q$151</definedName>
    <definedName name="solver_rhs7" localSheetId="7" hidden="1">1</definedName>
    <definedName name="solver_rlx" localSheetId="0" hidden="1">2</definedName>
    <definedName name="solver_rlx" localSheetId="6" hidden="1">2</definedName>
    <definedName name="solver_rlx" localSheetId="7" hidden="1">2</definedName>
    <definedName name="solver_rsd" localSheetId="0" hidden="1">0</definedName>
    <definedName name="solver_rsd" localSheetId="6" hidden="1">0</definedName>
    <definedName name="solver_rsd" localSheetId="7" hidden="1">0</definedName>
    <definedName name="solver_scl" localSheetId="0" hidden="1">2</definedName>
    <definedName name="solver_scl" localSheetId="6" hidden="1">2</definedName>
    <definedName name="solver_scl" localSheetId="7" hidden="1">1</definedName>
    <definedName name="solver_sho" localSheetId="0" hidden="1">2</definedName>
    <definedName name="solver_sho" localSheetId="6" hidden="1">2</definedName>
    <definedName name="solver_sho" localSheetId="7" hidden="1">2</definedName>
    <definedName name="solver_ssz" localSheetId="0" hidden="1">100</definedName>
    <definedName name="solver_ssz" localSheetId="6" hidden="1">100</definedName>
    <definedName name="solver_ssz" localSheetId="7" hidden="1">100</definedName>
    <definedName name="solver_tim" localSheetId="0" hidden="1">2147483647</definedName>
    <definedName name="solver_tim" localSheetId="6" hidden="1">2147483647</definedName>
    <definedName name="solver_tim" localSheetId="7" hidden="1">2147483647</definedName>
    <definedName name="solver_tol" localSheetId="0" hidden="1">0.01</definedName>
    <definedName name="solver_tol" localSheetId="6" hidden="1">0.01</definedName>
    <definedName name="solver_tol" localSheetId="7" hidden="1">0.01</definedName>
    <definedName name="solver_typ" localSheetId="0" hidden="1">1</definedName>
    <definedName name="solver_typ" localSheetId="3" hidden="1">1</definedName>
    <definedName name="solver_typ" localSheetId="6" hidden="1">1</definedName>
    <definedName name="solver_typ" localSheetId="7" hidden="1">2</definedName>
    <definedName name="solver_val" localSheetId="0" hidden="1">0</definedName>
    <definedName name="solver_val" localSheetId="3" hidden="1">0</definedName>
    <definedName name="solver_val" localSheetId="6" hidden="1">0</definedName>
    <definedName name="solver_val" localSheetId="7" hidden="1">0</definedName>
    <definedName name="solver_ver" localSheetId="0" hidden="1">3</definedName>
    <definedName name="solver_ver" localSheetId="3" hidden="1">3</definedName>
    <definedName name="solver_ver" localSheetId="6" hidden="1">3</definedName>
    <definedName name="solver_ver" localSheetId="7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90" i="9" l="1"/>
  <c r="O77" i="9"/>
  <c r="O79" i="9"/>
  <c r="O80" i="9"/>
  <c r="O81" i="9"/>
  <c r="O82" i="9"/>
  <c r="O83" i="9"/>
  <c r="O84" i="9"/>
  <c r="O85" i="9"/>
  <c r="O86" i="9"/>
  <c r="O87" i="9"/>
  <c r="O88" i="9"/>
  <c r="O89" i="9"/>
  <c r="O78" i="9"/>
  <c r="C90" i="9"/>
  <c r="D90" i="9"/>
  <c r="E90" i="9"/>
  <c r="F90" i="9"/>
  <c r="G90" i="9"/>
  <c r="H90" i="9"/>
  <c r="I90" i="9"/>
  <c r="J90" i="9"/>
  <c r="K90" i="9"/>
  <c r="L90" i="9"/>
  <c r="M90" i="9"/>
  <c r="B90" i="9"/>
  <c r="N158" i="9" l="1"/>
  <c r="M158" i="9"/>
  <c r="L158" i="9"/>
  <c r="K158" i="9"/>
  <c r="J158" i="9"/>
  <c r="I158" i="9"/>
  <c r="H158" i="9"/>
  <c r="G158" i="9"/>
  <c r="F158" i="9"/>
  <c r="E158" i="9"/>
  <c r="D158" i="9"/>
  <c r="C158" i="9"/>
  <c r="B158" i="9"/>
  <c r="O157" i="9"/>
  <c r="O156" i="9"/>
  <c r="O155" i="9"/>
  <c r="O154" i="9"/>
  <c r="O153" i="9"/>
  <c r="O152" i="9"/>
  <c r="O151" i="9"/>
  <c r="O150" i="9"/>
  <c r="O149" i="9"/>
  <c r="O148" i="9"/>
  <c r="O147" i="9"/>
  <c r="P146" i="9"/>
  <c r="O146" i="9"/>
  <c r="O145" i="9"/>
  <c r="I215" i="8" l="1"/>
  <c r="H222" i="8"/>
  <c r="G222" i="8"/>
  <c r="F222" i="8"/>
  <c r="E222" i="8"/>
  <c r="D222" i="8"/>
  <c r="C222" i="8"/>
  <c r="B222" i="8"/>
  <c r="I221" i="8"/>
  <c r="I220" i="8"/>
  <c r="I219" i="8"/>
  <c r="I218" i="8"/>
  <c r="I217" i="8"/>
  <c r="I216" i="8"/>
  <c r="T145" i="8" l="1"/>
  <c r="R151" i="8" l="1"/>
  <c r="Q151" i="8"/>
  <c r="P151" i="8"/>
  <c r="O151" i="8"/>
  <c r="N151" i="8"/>
  <c r="M151" i="8"/>
  <c r="L151" i="8"/>
  <c r="S150" i="8"/>
  <c r="S149" i="8"/>
  <c r="S148" i="8"/>
  <c r="S147" i="8"/>
  <c r="S146" i="8"/>
  <c r="S145" i="8"/>
  <c r="S144" i="8"/>
  <c r="N96" i="8" l="1"/>
  <c r="O96" i="8" s="1"/>
  <c r="H84" i="8" l="1"/>
  <c r="G84" i="8"/>
  <c r="F84" i="8"/>
  <c r="E84" i="8"/>
  <c r="D84" i="8"/>
  <c r="C84" i="8"/>
  <c r="B84" i="8"/>
  <c r="I83" i="8"/>
  <c r="I82" i="8"/>
  <c r="I81" i="8"/>
  <c r="I80" i="8"/>
  <c r="I79" i="8"/>
  <c r="I78" i="8"/>
  <c r="J77" i="8"/>
  <c r="I77" i="8"/>
  <c r="H74" i="8"/>
  <c r="G74" i="8"/>
  <c r="F74" i="8"/>
  <c r="E74" i="8"/>
  <c r="D74" i="8"/>
  <c r="C74" i="8"/>
  <c r="B74" i="8"/>
  <c r="I73" i="8"/>
  <c r="I72" i="8"/>
  <c r="I71" i="8"/>
  <c r="I70" i="8"/>
  <c r="I69" i="8"/>
  <c r="I68" i="8"/>
  <c r="I67" i="8"/>
  <c r="H54" i="8"/>
  <c r="G54" i="8"/>
  <c r="F54" i="8"/>
  <c r="E54" i="8"/>
  <c r="D54" i="8"/>
  <c r="C54" i="8"/>
  <c r="B54" i="8"/>
  <c r="I53" i="8"/>
  <c r="I52" i="8"/>
  <c r="I51" i="8"/>
  <c r="I50" i="8"/>
  <c r="I49" i="8"/>
  <c r="I48" i="8"/>
  <c r="I47" i="8"/>
  <c r="H44" i="8"/>
  <c r="G44" i="8"/>
  <c r="F44" i="8"/>
  <c r="E44" i="8"/>
  <c r="D44" i="8"/>
  <c r="C44" i="8"/>
  <c r="B44" i="8"/>
  <c r="I43" i="8"/>
  <c r="I42" i="8"/>
  <c r="I41" i="8"/>
  <c r="I40" i="8"/>
  <c r="I39" i="8"/>
  <c r="I38" i="8"/>
  <c r="I37" i="8"/>
  <c r="E308" i="10" l="1"/>
  <c r="E309" i="10"/>
  <c r="D309" i="10"/>
  <c r="D308" i="10"/>
  <c r="C309" i="10"/>
  <c r="C308" i="10"/>
  <c r="C300" i="10" a="1"/>
  <c r="C300" i="10" s="1"/>
  <c r="F309" i="10"/>
  <c r="F308" i="10"/>
  <c r="C292" i="10" a="1"/>
  <c r="C292" i="10" s="1"/>
  <c r="D293" i="10"/>
  <c r="D289" i="10"/>
  <c r="C289" i="10"/>
  <c r="D288" i="10"/>
  <c r="C288" i="10"/>
  <c r="H290" i="10" s="1"/>
  <c r="D365" i="12"/>
  <c r="E359" i="12" a="1"/>
  <c r="E359" i="12" s="1"/>
  <c r="B358" i="12" a="1"/>
  <c r="B358" i="12"/>
  <c r="B359" i="12"/>
  <c r="B360" i="12"/>
  <c r="B309" i="12" a="1"/>
  <c r="B309" i="12" s="1"/>
  <c r="B304" i="12" a="1"/>
  <c r="B304" i="12" s="1"/>
  <c r="B147" i="12" a="1"/>
  <c r="B147" i="12" s="1"/>
  <c r="B91" i="12"/>
  <c r="J51" i="12" a="1"/>
  <c r="J51" i="12" s="1"/>
  <c r="C301" i="10" l="1"/>
  <c r="C293" i="10"/>
  <c r="D292" i="10"/>
  <c r="G359" i="12"/>
  <c r="F359" i="12"/>
  <c r="D309" i="12"/>
  <c r="C309" i="12"/>
  <c r="B306" i="12"/>
  <c r="B305" i="12"/>
  <c r="B149" i="12"/>
  <c r="B148" i="12"/>
  <c r="K51" i="12"/>
  <c r="E366" i="12" l="1"/>
  <c r="E365" i="12"/>
  <c r="E364" i="12"/>
  <c r="B343" i="12"/>
  <c r="B348" i="12" s="1"/>
  <c r="F339" i="12"/>
  <c r="D341" i="12" s="1"/>
  <c r="D346" i="12" s="1"/>
  <c r="F338" i="12"/>
  <c r="C341" i="12" s="1"/>
  <c r="C346" i="12" s="1"/>
  <c r="F337" i="12"/>
  <c r="B342" i="12" s="1"/>
  <c r="B347" i="12" s="1"/>
  <c r="D289" i="12"/>
  <c r="C289" i="12"/>
  <c r="B289" i="12"/>
  <c r="D288" i="12"/>
  <c r="C288" i="12"/>
  <c r="B288" i="12"/>
  <c r="D287" i="12"/>
  <c r="C287" i="12"/>
  <c r="B287" i="12"/>
  <c r="G237" i="12"/>
  <c r="E243" i="12" s="1"/>
  <c r="E250" i="12" s="1"/>
  <c r="G236" i="12"/>
  <c r="D243" i="12" s="1"/>
  <c r="D250" i="12" s="1"/>
  <c r="G235" i="12"/>
  <c r="C243" i="12" s="1"/>
  <c r="C250" i="12" s="1"/>
  <c r="G234" i="12"/>
  <c r="B243" i="12" s="1"/>
  <c r="B250" i="12" s="1"/>
  <c r="D191" i="12"/>
  <c r="D199" i="12" s="1"/>
  <c r="B190" i="12"/>
  <c r="B198" i="12" s="1"/>
  <c r="D188" i="12"/>
  <c r="D196" i="12" s="1"/>
  <c r="D187" i="12"/>
  <c r="D195" i="12" s="1"/>
  <c r="H184" i="12"/>
  <c r="F191" i="12" s="1"/>
  <c r="F199" i="12" s="1"/>
  <c r="H183" i="12"/>
  <c r="N182" i="12"/>
  <c r="H182" i="12"/>
  <c r="D189" i="12" s="1"/>
  <c r="D197" i="12" s="1"/>
  <c r="H181" i="12"/>
  <c r="H180" i="12"/>
  <c r="B191" i="12" s="1"/>
  <c r="B199" i="12" s="1"/>
  <c r="E154" i="12"/>
  <c r="E153" i="12"/>
  <c r="E152" i="12"/>
  <c r="B137" i="12"/>
  <c r="D135" i="12"/>
  <c r="D132" i="12"/>
  <c r="D137" i="12" s="1"/>
  <c r="C132" i="12"/>
  <c r="C137" i="12" s="1"/>
  <c r="B132" i="12"/>
  <c r="D131" i="12"/>
  <c r="D136" i="12" s="1"/>
  <c r="C131" i="12"/>
  <c r="C136" i="12" s="1"/>
  <c r="B131" i="12"/>
  <c r="B136" i="12" s="1"/>
  <c r="D130" i="12"/>
  <c r="C130" i="12"/>
  <c r="C135" i="12" s="1"/>
  <c r="B130" i="12"/>
  <c r="B135" i="12" s="1"/>
  <c r="C84" i="12"/>
  <c r="B84" i="12"/>
  <c r="C83" i="12"/>
  <c r="B83" i="12"/>
  <c r="B87" i="12" s="1" a="1"/>
  <c r="G80" i="12" a="1"/>
  <c r="G80" i="12" s="1"/>
  <c r="C47" i="12"/>
  <c r="B47" i="12"/>
  <c r="C46" i="12"/>
  <c r="B46" i="12"/>
  <c r="E27" i="12"/>
  <c r="E26" i="12"/>
  <c r="E25" i="12"/>
  <c r="L21" i="12"/>
  <c r="K25" i="12" s="1"/>
  <c r="L21" i="12" a="1"/>
  <c r="N21" i="12" s="1"/>
  <c r="M21" i="12" l="1"/>
  <c r="N184" i="12"/>
  <c r="F188" i="12"/>
  <c r="F196" i="12" s="1"/>
  <c r="D190" i="12"/>
  <c r="D198" i="12" s="1"/>
  <c r="B341" i="12"/>
  <c r="B346" i="12" s="1"/>
  <c r="C343" i="12"/>
  <c r="C348" i="12" s="1"/>
  <c r="B189" i="12"/>
  <c r="B197" i="12" s="1"/>
  <c r="F190" i="12"/>
  <c r="F198" i="12" s="1"/>
  <c r="D343" i="12"/>
  <c r="D348" i="12" s="1"/>
  <c r="B50" i="12" a="1"/>
  <c r="N180" i="12"/>
  <c r="B188" i="12"/>
  <c r="B196" i="12" s="1"/>
  <c r="F189" i="12"/>
  <c r="F197" i="12" s="1"/>
  <c r="B293" i="12"/>
  <c r="C342" i="12"/>
  <c r="C347" i="12" s="1"/>
  <c r="C58" i="12"/>
  <c r="C57" i="12"/>
  <c r="D315" i="12"/>
  <c r="C87" i="12"/>
  <c r="B87" i="12"/>
  <c r="B88" i="12"/>
  <c r="C88" i="12"/>
  <c r="C365" i="12"/>
  <c r="C364" i="12"/>
  <c r="C366" i="12"/>
  <c r="C190" i="12"/>
  <c r="C198" i="12" s="1"/>
  <c r="C189" i="12"/>
  <c r="C197" i="12" s="1"/>
  <c r="N181" i="12"/>
  <c r="C188" i="12"/>
  <c r="C196" i="12" s="1"/>
  <c r="C191" i="12"/>
  <c r="C199" i="12" s="1"/>
  <c r="C187" i="12"/>
  <c r="C195" i="12" s="1"/>
  <c r="B51" i="12"/>
  <c r="C50" i="12"/>
  <c r="C51" i="12"/>
  <c r="B50" i="12"/>
  <c r="B54" i="12" s="1"/>
  <c r="E188" i="12"/>
  <c r="E196" i="12" s="1"/>
  <c r="E187" i="12"/>
  <c r="E195" i="12" s="1"/>
  <c r="N183" i="12"/>
  <c r="E190" i="12"/>
  <c r="E198" i="12" s="1"/>
  <c r="E191" i="12"/>
  <c r="E199" i="12" s="1"/>
  <c r="E189" i="12"/>
  <c r="E197" i="12" s="1"/>
  <c r="K27" i="12"/>
  <c r="B315" i="12"/>
  <c r="B314" i="12"/>
  <c r="B313" i="12"/>
  <c r="K26" i="12"/>
  <c r="B95" i="12"/>
  <c r="B96" i="12"/>
  <c r="M27" i="12"/>
  <c r="M26" i="12"/>
  <c r="M25" i="12"/>
  <c r="B139" i="12" a="1"/>
  <c r="C241" i="12"/>
  <c r="C248" i="12" s="1"/>
  <c r="H80" i="12"/>
  <c r="B240" i="12"/>
  <c r="B247" i="12" s="1"/>
  <c r="B241" i="12"/>
  <c r="B248" i="12" s="1"/>
  <c r="B242" i="12"/>
  <c r="B249" i="12" s="1"/>
  <c r="B297" i="12" a="1"/>
  <c r="C240" i="12"/>
  <c r="C247" i="12" s="1"/>
  <c r="C242" i="12"/>
  <c r="C249" i="12" s="1"/>
  <c r="D240" i="12"/>
  <c r="D247" i="12" s="1"/>
  <c r="D241" i="12"/>
  <c r="D248" i="12" s="1"/>
  <c r="D242" i="12"/>
  <c r="D249" i="12" s="1"/>
  <c r="D342" i="12"/>
  <c r="D347" i="12" s="1"/>
  <c r="B350" i="12" s="1" a="1"/>
  <c r="B187" i="12"/>
  <c r="B195" i="12" s="1"/>
  <c r="F187" i="12"/>
  <c r="F195" i="12" s="1"/>
  <c r="E240" i="12"/>
  <c r="E247" i="12" s="1"/>
  <c r="E241" i="12"/>
  <c r="E248" i="12" s="1"/>
  <c r="E242" i="12"/>
  <c r="E249" i="12" s="1"/>
  <c r="D313" i="12" l="1"/>
  <c r="L27" i="12"/>
  <c r="L25" i="12"/>
  <c r="L26" i="12"/>
  <c r="D314" i="12"/>
  <c r="F314" i="12" s="1"/>
  <c r="C352" i="12"/>
  <c r="B351" i="12"/>
  <c r="B352" i="12"/>
  <c r="D350" i="12"/>
  <c r="C350" i="12"/>
  <c r="D352" i="12"/>
  <c r="C351" i="12"/>
  <c r="B350" i="12"/>
  <c r="D351" i="12"/>
  <c r="B366" i="12"/>
  <c r="F366" i="12" s="1"/>
  <c r="B365" i="12"/>
  <c r="B364" i="12"/>
  <c r="F364" i="12" s="1"/>
  <c r="D364" i="12"/>
  <c r="D366" i="12"/>
  <c r="C315" i="12"/>
  <c r="F315" i="12" s="1"/>
  <c r="C314" i="12"/>
  <c r="C313" i="12"/>
  <c r="F313" i="12" s="1"/>
  <c r="B299" i="12"/>
  <c r="D297" i="12"/>
  <c r="D298" i="12"/>
  <c r="C297" i="12"/>
  <c r="B297" i="12"/>
  <c r="C299" i="12"/>
  <c r="B298" i="12"/>
  <c r="D299" i="12"/>
  <c r="C298" i="12"/>
  <c r="C96" i="12"/>
  <c r="D96" i="12" s="1"/>
  <c r="C95" i="12"/>
  <c r="D95" i="12" s="1"/>
  <c r="C152" i="12"/>
  <c r="C153" i="12"/>
  <c r="C154" i="12"/>
  <c r="Q184" i="12" a="1"/>
  <c r="C141" i="12"/>
  <c r="B140" i="12"/>
  <c r="D139" i="12"/>
  <c r="D141" i="12"/>
  <c r="C140" i="12"/>
  <c r="B139" i="12"/>
  <c r="B141" i="12"/>
  <c r="D140" i="12"/>
  <c r="C139" i="12"/>
  <c r="D154" i="12"/>
  <c r="D152" i="12"/>
  <c r="D153" i="12"/>
  <c r="B253" i="12"/>
  <c r="B256" i="12" a="1"/>
  <c r="B153" i="12"/>
  <c r="F153" i="12" s="1"/>
  <c r="I153" i="12" s="1"/>
  <c r="B152" i="12"/>
  <c r="F152" i="12" s="1"/>
  <c r="I152" i="12" s="1"/>
  <c r="B154" i="12"/>
  <c r="F154" i="12" s="1"/>
  <c r="I154" i="12" s="1"/>
  <c r="B206" i="12" a="1"/>
  <c r="B203" i="12"/>
  <c r="G50" i="12" a="1"/>
  <c r="F365" i="12" l="1"/>
  <c r="G51" i="12"/>
  <c r="G50" i="12"/>
  <c r="R184" i="12"/>
  <c r="U184" i="12"/>
  <c r="Q184" i="12"/>
  <c r="S184" i="12"/>
  <c r="T184" i="12"/>
  <c r="F210" i="12"/>
  <c r="B210" i="12"/>
  <c r="C209" i="12"/>
  <c r="D208" i="12"/>
  <c r="E207" i="12"/>
  <c r="F206" i="12"/>
  <c r="B206" i="12"/>
  <c r="E210" i="12"/>
  <c r="F209" i="12"/>
  <c r="B209" i="12"/>
  <c r="C208" i="12"/>
  <c r="D207" i="12"/>
  <c r="E206" i="12"/>
  <c r="B208" i="12"/>
  <c r="D206" i="12"/>
  <c r="C210" i="12"/>
  <c r="D209" i="12"/>
  <c r="E208" i="12"/>
  <c r="F207" i="12"/>
  <c r="B207" i="12"/>
  <c r="C206" i="12"/>
  <c r="D210" i="12"/>
  <c r="E209" i="12"/>
  <c r="F208" i="12"/>
  <c r="C207" i="12"/>
  <c r="C259" i="12"/>
  <c r="C258" i="12"/>
  <c r="C257" i="12"/>
  <c r="C256" i="12"/>
  <c r="B259" i="12"/>
  <c r="B258" i="12"/>
  <c r="B257" i="12"/>
  <c r="B256" i="12"/>
  <c r="E258" i="12"/>
  <c r="E256" i="12"/>
  <c r="D259" i="12"/>
  <c r="D258" i="12"/>
  <c r="D257" i="12"/>
  <c r="D256" i="12"/>
  <c r="E259" i="12"/>
  <c r="E257" i="12"/>
  <c r="B58" i="12" l="1"/>
  <c r="E58" i="12" s="1"/>
  <c r="B57" i="12"/>
  <c r="E57" i="12" s="1"/>
  <c r="H35" i="13"/>
  <c r="I35" i="13" s="1"/>
  <c r="H36" i="13"/>
  <c r="I36" i="13" s="1"/>
  <c r="H37" i="13"/>
  <c r="I37" i="13" s="1"/>
  <c r="H34" i="13"/>
  <c r="I34" i="13" s="1"/>
  <c r="J34" i="13" s="1"/>
  <c r="R48" i="13" l="1"/>
  <c r="S48" i="13" s="1"/>
  <c r="M48" i="13"/>
  <c r="N48" i="13" s="1"/>
  <c r="H48" i="13"/>
  <c r="I48" i="13" s="1"/>
  <c r="D48" i="13"/>
  <c r="C48" i="13"/>
  <c r="R47" i="13"/>
  <c r="S47" i="13" s="1"/>
  <c r="M47" i="13"/>
  <c r="N47" i="13" s="1"/>
  <c r="H47" i="13"/>
  <c r="I47" i="13" s="1"/>
  <c r="D47" i="13"/>
  <c r="C47" i="13"/>
  <c r="R46" i="13"/>
  <c r="S46" i="13" s="1"/>
  <c r="M46" i="13"/>
  <c r="N46" i="13" s="1"/>
  <c r="H46" i="13"/>
  <c r="I46" i="13" s="1"/>
  <c r="D46" i="13"/>
  <c r="C46" i="13"/>
  <c r="R45" i="13"/>
  <c r="S45" i="13" s="1"/>
  <c r="M45" i="13"/>
  <c r="N45" i="13" s="1"/>
  <c r="H45" i="13"/>
  <c r="I45" i="13" s="1"/>
  <c r="D45" i="13"/>
  <c r="D49" i="13" s="1"/>
  <c r="C45" i="13"/>
  <c r="B38" i="13"/>
  <c r="X32" i="13"/>
  <c r="S32" i="13"/>
  <c r="N32" i="13"/>
  <c r="I32" i="13"/>
  <c r="U18" i="13"/>
  <c r="Q15" i="13"/>
  <c r="P15" i="13"/>
  <c r="T14" i="13"/>
  <c r="S14" i="13"/>
  <c r="R14" i="13"/>
  <c r="T13" i="13"/>
  <c r="S13" i="13"/>
  <c r="R13" i="13"/>
  <c r="T12" i="13"/>
  <c r="S12" i="13"/>
  <c r="R12" i="13"/>
  <c r="T11" i="13"/>
  <c r="S11" i="13"/>
  <c r="R11" i="13"/>
  <c r="T10" i="13"/>
  <c r="S10" i="13"/>
  <c r="R10" i="13"/>
  <c r="T9" i="13"/>
  <c r="S9" i="13"/>
  <c r="R9" i="13"/>
  <c r="T8" i="13"/>
  <c r="S8" i="13"/>
  <c r="R8" i="13"/>
  <c r="R15" i="13" s="1"/>
  <c r="T7" i="13"/>
  <c r="S7" i="13"/>
  <c r="R7" i="13"/>
  <c r="T6" i="13"/>
  <c r="S6" i="13"/>
  <c r="R6" i="13"/>
  <c r="T5" i="13"/>
  <c r="S5" i="13"/>
  <c r="S15" i="13" s="1"/>
  <c r="R5" i="13"/>
  <c r="N49" i="13" l="1"/>
  <c r="N51" i="13" s="1"/>
  <c r="T15" i="13"/>
  <c r="D51" i="13"/>
  <c r="S49" i="13"/>
  <c r="S51" i="13" s="1"/>
  <c r="I49" i="13"/>
  <c r="I51" i="13" s="1"/>
  <c r="Q17" i="13"/>
  <c r="Q18" i="13" s="1"/>
  <c r="X10" i="13"/>
  <c r="D179" i="10"/>
  <c r="C179" i="10"/>
  <c r="D178" i="10"/>
  <c r="C178" i="10"/>
  <c r="C181" i="10" s="1"/>
  <c r="D174" i="10"/>
  <c r="D173" i="10"/>
  <c r="C174" i="10"/>
  <c r="C173" i="10"/>
  <c r="D182" i="10"/>
  <c r="C182" i="10"/>
  <c r="D156" i="10"/>
  <c r="D157" i="10"/>
  <c r="E156" i="10"/>
  <c r="E157" i="10"/>
  <c r="D155" i="10"/>
  <c r="E155" i="10"/>
  <c r="C156" i="10"/>
  <c r="C157" i="10"/>
  <c r="C155" i="10"/>
  <c r="H157" i="10" s="1"/>
  <c r="H126" i="10"/>
  <c r="D126" i="10"/>
  <c r="C126" i="10"/>
  <c r="H125" i="10"/>
  <c r="D125" i="10"/>
  <c r="C125" i="10"/>
  <c r="E107" i="10"/>
  <c r="D89" i="10"/>
  <c r="C89" i="10"/>
  <c r="C92" i="10" s="1"/>
  <c r="D88" i="10"/>
  <c r="C88" i="10"/>
  <c r="D84" i="10"/>
  <c r="C84" i="10"/>
  <c r="D83" i="10"/>
  <c r="C83" i="10"/>
  <c r="E63" i="10"/>
  <c r="D63" i="10"/>
  <c r="C63" i="10"/>
  <c r="E62" i="10"/>
  <c r="D62" i="10"/>
  <c r="C62" i="10"/>
  <c r="E61" i="10"/>
  <c r="D61" i="10"/>
  <c r="C61" i="10"/>
  <c r="D26" i="10"/>
  <c r="C26" i="10"/>
  <c r="D25" i="10"/>
  <c r="C25" i="10"/>
  <c r="C30" i="10" s="1" a="1"/>
  <c r="C22" i="10"/>
  <c r="C19" i="10"/>
  <c r="D181" i="10" l="1"/>
  <c r="C185" i="10" s="1" a="1"/>
  <c r="C65" i="10" a="1"/>
  <c r="E66" i="10" s="1"/>
  <c r="D31" i="10"/>
  <c r="C30" i="10"/>
  <c r="D30" i="10"/>
  <c r="C31" i="10"/>
  <c r="G26" i="10"/>
  <c r="D91" i="10"/>
  <c r="H62" i="10"/>
  <c r="D92" i="10"/>
  <c r="C91" i="10"/>
  <c r="H182" i="10" l="1"/>
  <c r="C186" i="10"/>
  <c r="D185" i="10"/>
  <c r="C185" i="10"/>
  <c r="D186" i="10"/>
  <c r="C66" i="10"/>
  <c r="D65" i="10"/>
  <c r="C67" i="10"/>
  <c r="E67" i="10"/>
  <c r="C65" i="10"/>
  <c r="D66" i="10"/>
  <c r="E65" i="10"/>
  <c r="D67" i="10"/>
  <c r="C95" i="10" a="1"/>
  <c r="C188" i="10" l="1" a="1"/>
  <c r="D96" i="10"/>
  <c r="C95" i="10"/>
  <c r="C96" i="10"/>
  <c r="D95" i="10"/>
  <c r="A50" i="7"/>
  <c r="C171" i="7"/>
  <c r="C170" i="7"/>
  <c r="C169" i="7"/>
  <c r="C167" i="7"/>
  <c r="E159" i="7"/>
  <c r="D58" i="7"/>
  <c r="D57" i="7"/>
  <c r="D56" i="7"/>
  <c r="D55" i="7"/>
  <c r="A54" i="7"/>
  <c r="A53" i="7"/>
  <c r="A52" i="7"/>
  <c r="A51" i="7"/>
  <c r="A49" i="7"/>
  <c r="D47" i="7"/>
  <c r="C189" i="10" l="1"/>
  <c r="C188" i="10"/>
  <c r="C98" i="10" a="1"/>
  <c r="A154" i="6"/>
  <c r="A153" i="6"/>
  <c r="A152" i="6"/>
  <c r="C150" i="6"/>
  <c r="A146" i="6"/>
  <c r="A145" i="6"/>
  <c r="A144" i="6"/>
  <c r="C142" i="6"/>
  <c r="A89" i="6"/>
  <c r="A88" i="6"/>
  <c r="A87" i="6"/>
  <c r="A86" i="6"/>
  <c r="D84" i="6"/>
  <c r="C99" i="10" l="1"/>
  <c r="C98" i="10"/>
  <c r="A72" i="6"/>
  <c r="A71" i="6"/>
  <c r="C69" i="6"/>
  <c r="A60" i="6"/>
  <c r="A59" i="6"/>
  <c r="A58" i="6"/>
  <c r="A57" i="6"/>
  <c r="C55" i="6"/>
  <c r="C107" i="10" l="1"/>
  <c r="C106" i="10"/>
  <c r="D107" i="10"/>
  <c r="D106" i="10"/>
  <c r="M144" i="5"/>
  <c r="M145" i="5"/>
  <c r="M146" i="5"/>
  <c r="M143" i="5"/>
  <c r="F140" i="5"/>
  <c r="F139" i="5"/>
  <c r="M140" i="5"/>
  <c r="F137" i="5"/>
  <c r="M132" i="5"/>
  <c r="L86" i="5"/>
  <c r="L87" i="5"/>
  <c r="L85" i="5"/>
  <c r="E85" i="5"/>
  <c r="E86" i="5"/>
  <c r="E87" i="5"/>
  <c r="L83" i="5"/>
  <c r="E83" i="5"/>
  <c r="F106" i="10" l="1"/>
  <c r="F107" i="10"/>
  <c r="E25" i="5"/>
  <c r="L25" i="5"/>
  <c r="E27" i="5"/>
  <c r="L27" i="5"/>
  <c r="E28" i="5"/>
  <c r="L28" i="5"/>
  <c r="E29" i="5"/>
  <c r="L29" i="5"/>
  <c r="L30" i="5"/>
  <c r="BF129" i="4" l="1"/>
  <c r="BE129" i="4"/>
  <c r="BD129" i="4"/>
  <c r="BC129" i="4"/>
  <c r="BB129" i="4"/>
  <c r="BF128" i="4"/>
  <c r="BE128" i="4"/>
  <c r="BD128" i="4"/>
  <c r="BC128" i="4"/>
  <c r="BB128" i="4"/>
  <c r="BF127" i="4"/>
  <c r="BE127" i="4"/>
  <c r="BD127" i="4"/>
  <c r="BC127" i="4"/>
  <c r="BB127" i="4"/>
  <c r="BF126" i="4"/>
  <c r="BE126" i="4"/>
  <c r="BD126" i="4"/>
  <c r="BC126" i="4"/>
  <c r="BB126" i="4"/>
  <c r="BF125" i="4"/>
  <c r="BE125" i="4"/>
  <c r="BD125" i="4"/>
  <c r="BC125" i="4"/>
  <c r="BB125" i="4"/>
  <c r="BL117" i="4"/>
  <c r="BL113" i="4"/>
  <c r="BK120" i="4" s="1"/>
  <c r="BL111" i="4"/>
  <c r="AS129" i="4"/>
  <c r="AR129" i="4"/>
  <c r="AQ129" i="4"/>
  <c r="AP129" i="4"/>
  <c r="AO129" i="4"/>
  <c r="AS128" i="4"/>
  <c r="AR128" i="4"/>
  <c r="AQ128" i="4"/>
  <c r="AP128" i="4"/>
  <c r="AO128" i="4"/>
  <c r="AS127" i="4"/>
  <c r="AR127" i="4"/>
  <c r="AQ127" i="4"/>
  <c r="AP127" i="4"/>
  <c r="AO127" i="4"/>
  <c r="AS126" i="4"/>
  <c r="AR126" i="4"/>
  <c r="AQ126" i="4"/>
  <c r="AP126" i="4"/>
  <c r="AO126" i="4"/>
  <c r="AS125" i="4"/>
  <c r="AR125" i="4"/>
  <c r="AQ125" i="4"/>
  <c r="AP125" i="4"/>
  <c r="AO125" i="4"/>
  <c r="AV120" i="4"/>
  <c r="AY115" i="4" s="1"/>
  <c r="AY117" i="4"/>
  <c r="AY113" i="4"/>
  <c r="AX120" i="4" s="1"/>
  <c r="AY111" i="4"/>
  <c r="AF129" i="4"/>
  <c r="AE129" i="4"/>
  <c r="AD129" i="4"/>
  <c r="AC129" i="4"/>
  <c r="AB129" i="4"/>
  <c r="AF128" i="4"/>
  <c r="AE128" i="4"/>
  <c r="AD128" i="4"/>
  <c r="AC128" i="4"/>
  <c r="AB128" i="4"/>
  <c r="AF127" i="4"/>
  <c r="AE127" i="4"/>
  <c r="AD127" i="4"/>
  <c r="AC127" i="4"/>
  <c r="AB127" i="4"/>
  <c r="AF126" i="4"/>
  <c r="AE126" i="4"/>
  <c r="AD126" i="4"/>
  <c r="AC126" i="4"/>
  <c r="AB126" i="4"/>
  <c r="AF125" i="4"/>
  <c r="AE125" i="4"/>
  <c r="AD125" i="4"/>
  <c r="AC125" i="4"/>
  <c r="AB125" i="4"/>
  <c r="AL120" i="4" s="1"/>
  <c r="AL117" i="4"/>
  <c r="AL113" i="4"/>
  <c r="AF112" i="4" s="1"/>
  <c r="AG113" i="4" s="1"/>
  <c r="AL111" i="4"/>
  <c r="AU110" i="4" l="1"/>
  <c r="AV111" i="4" s="1"/>
  <c r="BL120" i="4"/>
  <c r="BH116" i="4"/>
  <c r="BI117" i="4" s="1"/>
  <c r="AU116" i="4"/>
  <c r="AV117" i="4" s="1"/>
  <c r="BI120" i="4"/>
  <c r="BL115" i="4" s="1"/>
  <c r="BB116" i="4"/>
  <c r="BC117" i="4" s="1"/>
  <c r="BF116" i="4"/>
  <c r="BG117" i="4" s="1"/>
  <c r="BC120" i="4"/>
  <c r="BB110" i="4" s="1"/>
  <c r="BC111" i="4" s="1"/>
  <c r="BJ112" i="4"/>
  <c r="BK113" i="4" s="1"/>
  <c r="BJ110" i="4"/>
  <c r="BK111" i="4" s="1"/>
  <c r="BJ116" i="4"/>
  <c r="BK117" i="4" s="1"/>
  <c r="BE120" i="4"/>
  <c r="BB114" i="4"/>
  <c r="BC115" i="4" s="1"/>
  <c r="BJ114" i="4"/>
  <c r="BK115" i="4" s="1"/>
  <c r="BH114" i="4"/>
  <c r="BI115" i="4" s="1"/>
  <c r="BF112" i="4"/>
  <c r="BG113" i="4" s="1"/>
  <c r="AY120" i="4"/>
  <c r="AR120" i="4"/>
  <c r="AU114" i="4"/>
  <c r="AV115" i="4" s="1"/>
  <c r="AW114" i="4"/>
  <c r="AX115" i="4" s="1"/>
  <c r="AW112" i="4"/>
  <c r="AX113" i="4" s="1"/>
  <c r="AW110" i="4"/>
  <c r="AX111" i="4" s="1"/>
  <c r="AS112" i="4"/>
  <c r="AT113" i="4" s="1"/>
  <c r="AW116" i="4"/>
  <c r="AX117" i="4" s="1"/>
  <c r="AP120" i="4"/>
  <c r="AO110" i="4" s="1"/>
  <c r="AP111" i="4" s="1"/>
  <c r="AC120" i="4"/>
  <c r="AB116" i="4" s="1"/>
  <c r="AC117" i="4" s="1"/>
  <c r="AK120" i="4"/>
  <c r="AJ116" i="4" s="1"/>
  <c r="AK117" i="4" s="1"/>
  <c r="AI120" i="4"/>
  <c r="AL115" i="4" s="1"/>
  <c r="S129" i="4"/>
  <c r="R129" i="4"/>
  <c r="Q129" i="4"/>
  <c r="P129" i="4"/>
  <c r="O129" i="4"/>
  <c r="S128" i="4"/>
  <c r="R128" i="4"/>
  <c r="Q128" i="4"/>
  <c r="P128" i="4"/>
  <c r="O128" i="4"/>
  <c r="S127" i="4"/>
  <c r="R127" i="4"/>
  <c r="Q127" i="4"/>
  <c r="P127" i="4"/>
  <c r="O127" i="4"/>
  <c r="S126" i="4"/>
  <c r="R126" i="4"/>
  <c r="Q126" i="4"/>
  <c r="P126" i="4"/>
  <c r="O126" i="4"/>
  <c r="S125" i="4"/>
  <c r="R125" i="4"/>
  <c r="Q125" i="4"/>
  <c r="P125" i="4"/>
  <c r="O125" i="4"/>
  <c r="Y117" i="4"/>
  <c r="Y113" i="4"/>
  <c r="S112" i="4" s="1"/>
  <c r="T113" i="4" s="1"/>
  <c r="Y111" i="4"/>
  <c r="V120" i="4" s="1"/>
  <c r="Y115" i="4" s="1"/>
  <c r="AJ110" i="4" l="1"/>
  <c r="AK111" i="4" s="1"/>
  <c r="AJ112" i="4"/>
  <c r="AK113" i="4" s="1"/>
  <c r="BH110" i="4"/>
  <c r="BI111" i="4" s="1"/>
  <c r="BD112" i="4"/>
  <c r="BE113" i="4" s="1"/>
  <c r="BD114" i="4"/>
  <c r="BE115" i="4" s="1"/>
  <c r="BL119" i="4"/>
  <c r="BD110" i="4"/>
  <c r="BE111" i="4" s="1"/>
  <c r="AO114" i="4"/>
  <c r="AP115" i="4" s="1"/>
  <c r="AO116" i="4"/>
  <c r="AP117" i="4" s="1"/>
  <c r="AQ112" i="4"/>
  <c r="AR113" i="4" s="1"/>
  <c r="AQ110" i="4"/>
  <c r="AR111" i="4" s="1"/>
  <c r="AY119" i="4"/>
  <c r="AU118" i="4" s="1"/>
  <c r="AV119" i="4" s="1"/>
  <c r="AB110" i="4"/>
  <c r="AC111" i="4" s="1"/>
  <c r="X120" i="4"/>
  <c r="W112" i="4" s="1"/>
  <c r="X113" i="4" s="1"/>
  <c r="AE120" i="4"/>
  <c r="AD110" i="4" s="1"/>
  <c r="AE111" i="4" s="1"/>
  <c r="AH114" i="4"/>
  <c r="AI115" i="4" s="1"/>
  <c r="AJ114" i="4"/>
  <c r="AK115" i="4" s="1"/>
  <c r="AB114" i="4"/>
  <c r="AC115" i="4" s="1"/>
  <c r="AH110" i="4"/>
  <c r="AI111" i="4" s="1"/>
  <c r="AH116" i="4"/>
  <c r="AI117" i="4" s="1"/>
  <c r="Y120" i="4"/>
  <c r="R120" i="4"/>
  <c r="Q114" i="4" s="1"/>
  <c r="R115" i="4" s="1"/>
  <c r="U114" i="4"/>
  <c r="V115" i="4" s="1"/>
  <c r="U110" i="4"/>
  <c r="V111" i="4" s="1"/>
  <c r="W110" i="4"/>
  <c r="X111" i="4" s="1"/>
  <c r="U116" i="4"/>
  <c r="V117" i="4" s="1"/>
  <c r="P120" i="4"/>
  <c r="O114" i="4" s="1"/>
  <c r="P115" i="4" s="1"/>
  <c r="L113" i="4"/>
  <c r="BH118" i="4" l="1"/>
  <c r="BI119" i="4" s="1"/>
  <c r="BF118" i="4"/>
  <c r="BG119" i="4" s="1"/>
  <c r="BD118" i="4"/>
  <c r="BE119" i="4" s="1"/>
  <c r="BJ118" i="4"/>
  <c r="BK119" i="4" s="1"/>
  <c r="AS118" i="4"/>
  <c r="AT119" i="4" s="1"/>
  <c r="AQ118" i="4"/>
  <c r="AR119" i="4" s="1"/>
  <c r="AW118" i="4"/>
  <c r="AX119" i="4" s="1"/>
  <c r="W116" i="4"/>
  <c r="X117" i="4" s="1"/>
  <c r="W114" i="4"/>
  <c r="X115" i="4" s="1"/>
  <c r="AD112" i="4"/>
  <c r="AE113" i="4" s="1"/>
  <c r="AL119" i="4"/>
  <c r="O110" i="4"/>
  <c r="P111" i="4" s="1"/>
  <c r="O116" i="4"/>
  <c r="P117" i="4" s="1"/>
  <c r="Y119" i="4"/>
  <c r="Q112" i="4"/>
  <c r="R113" i="4" s="1"/>
  <c r="F129" i="4"/>
  <c r="E129" i="4"/>
  <c r="D129" i="4"/>
  <c r="C129" i="4"/>
  <c r="B129" i="4"/>
  <c r="F128" i="4"/>
  <c r="E128" i="4"/>
  <c r="D128" i="4"/>
  <c r="C128" i="4"/>
  <c r="B128" i="4"/>
  <c r="F127" i="4"/>
  <c r="E127" i="4"/>
  <c r="D127" i="4"/>
  <c r="C127" i="4"/>
  <c r="B127" i="4"/>
  <c r="F126" i="4"/>
  <c r="E126" i="4"/>
  <c r="D126" i="4"/>
  <c r="C126" i="4"/>
  <c r="B126" i="4"/>
  <c r="F125" i="4"/>
  <c r="E125" i="4"/>
  <c r="D125" i="4"/>
  <c r="C125" i="4"/>
  <c r="B125" i="4"/>
  <c r="L117" i="4"/>
  <c r="K120" i="4"/>
  <c r="L111" i="4"/>
  <c r="L120" i="4" l="1"/>
  <c r="AF118" i="4"/>
  <c r="AG119" i="4" s="1"/>
  <c r="AD118" i="4"/>
  <c r="AE119" i="4" s="1"/>
  <c r="AB118" i="4"/>
  <c r="AC119" i="4" s="1"/>
  <c r="AJ118" i="4"/>
  <c r="AK119" i="4" s="1"/>
  <c r="S118" i="4"/>
  <c r="T119" i="4" s="1"/>
  <c r="Q118" i="4"/>
  <c r="R119" i="4" s="1"/>
  <c r="O118" i="4"/>
  <c r="P119" i="4" s="1"/>
  <c r="W118" i="4"/>
  <c r="X119" i="4" s="1"/>
  <c r="C120" i="4"/>
  <c r="B110" i="4" s="1"/>
  <c r="C111" i="4" s="1"/>
  <c r="I120" i="4"/>
  <c r="L115" i="4" s="1"/>
  <c r="F112" i="4"/>
  <c r="G113" i="4" s="1"/>
  <c r="F116" i="4"/>
  <c r="G117" i="4" s="1"/>
  <c r="L83" i="4"/>
  <c r="L79" i="4"/>
  <c r="K86" i="4" s="1"/>
  <c r="L77" i="4"/>
  <c r="F95" i="4"/>
  <c r="E95" i="4"/>
  <c r="D95" i="4"/>
  <c r="C95" i="4"/>
  <c r="B95" i="4"/>
  <c r="F94" i="4"/>
  <c r="E94" i="4"/>
  <c r="D94" i="4"/>
  <c r="C94" i="4"/>
  <c r="B94" i="4"/>
  <c r="F93" i="4"/>
  <c r="E93" i="4"/>
  <c r="D93" i="4"/>
  <c r="C93" i="4"/>
  <c r="B93" i="4"/>
  <c r="F92" i="4"/>
  <c r="E92" i="4"/>
  <c r="D92" i="4"/>
  <c r="C92" i="4"/>
  <c r="B92" i="4"/>
  <c r="F91" i="4"/>
  <c r="E91" i="4"/>
  <c r="D91" i="4"/>
  <c r="C91" i="4"/>
  <c r="B91" i="4"/>
  <c r="L46" i="4"/>
  <c r="K51" i="4" s="1"/>
  <c r="L48" i="4"/>
  <c r="L50" i="4"/>
  <c r="I51" i="4" s="1"/>
  <c r="L86" i="4" l="1"/>
  <c r="J116" i="4"/>
  <c r="K117" i="4" s="1"/>
  <c r="J110" i="4"/>
  <c r="K111" i="4" s="1"/>
  <c r="J112" i="4"/>
  <c r="K113" i="4" s="1"/>
  <c r="C86" i="4"/>
  <c r="B116" i="4" s="1"/>
  <c r="C117" i="4" s="1"/>
  <c r="I86" i="4"/>
  <c r="H114" i="4" s="1"/>
  <c r="I115" i="4" s="1"/>
  <c r="E120" i="4"/>
  <c r="L119" i="4" s="1"/>
  <c r="J114" i="4"/>
  <c r="K115" i="4" s="1"/>
  <c r="J49" i="4"/>
  <c r="K50" i="4" s="1"/>
  <c r="H45" i="4"/>
  <c r="I46" i="4" s="1"/>
  <c r="J45" i="4"/>
  <c r="K46" i="4" s="1"/>
  <c r="L44" i="4"/>
  <c r="C51" i="4"/>
  <c r="B47" i="4" s="1"/>
  <c r="C48" i="4" s="1"/>
  <c r="J47" i="4"/>
  <c r="K48" i="4" s="1"/>
  <c r="F49" i="4"/>
  <c r="G50" i="4" s="1"/>
  <c r="B114" i="4" l="1"/>
  <c r="C115" i="4" s="1"/>
  <c r="H110" i="4"/>
  <c r="I111" i="4" s="1"/>
  <c r="L81" i="4"/>
  <c r="H116" i="4"/>
  <c r="I117" i="4" s="1"/>
  <c r="B82" i="4"/>
  <c r="C83" i="4" s="1"/>
  <c r="B76" i="4"/>
  <c r="C77" i="4" s="1"/>
  <c r="F118" i="4"/>
  <c r="G119" i="4" s="1"/>
  <c r="B118" i="4"/>
  <c r="C119" i="4" s="1"/>
  <c r="J118" i="4"/>
  <c r="K119" i="4" s="1"/>
  <c r="B49" i="4"/>
  <c r="C50" i="4" s="1"/>
  <c r="B45" i="4"/>
  <c r="C46" i="4" s="1"/>
  <c r="L42" i="4"/>
  <c r="B43" i="4"/>
  <c r="C44" i="4" s="1"/>
  <c r="H43" i="4"/>
  <c r="I44" i="4" s="1"/>
  <c r="E51" i="4"/>
  <c r="J43" i="4"/>
  <c r="K44" i="4" s="1"/>
  <c r="E86" i="4" l="1"/>
  <c r="D80" i="4"/>
  <c r="E81" i="4" s="1"/>
  <c r="B80" i="4"/>
  <c r="C81" i="4" s="1"/>
  <c r="D41" i="4"/>
  <c r="E42" i="4" s="1"/>
  <c r="H41" i="4"/>
  <c r="I42" i="4" s="1"/>
  <c r="F41" i="4"/>
  <c r="G42" i="4" s="1"/>
  <c r="J41" i="4"/>
  <c r="K42" i="4" s="1"/>
  <c r="D45" i="4"/>
  <c r="E46" i="4" s="1"/>
  <c r="D47" i="4"/>
  <c r="E48" i="4" s="1"/>
  <c r="D49" i="4"/>
  <c r="E50" i="4" s="1"/>
  <c r="D110" i="4" l="1"/>
  <c r="E111" i="4" s="1"/>
  <c r="L85" i="4"/>
  <c r="D112" i="4"/>
  <c r="E113" i="4" s="1"/>
  <c r="D76" i="4"/>
  <c r="E77" i="4" s="1"/>
  <c r="D114" i="4"/>
  <c r="E115" i="4" s="1"/>
  <c r="D78" i="4"/>
  <c r="E79" i="4" s="1"/>
  <c r="D118" i="4"/>
  <c r="E119" i="4" s="1"/>
  <c r="L47" i="3"/>
  <c r="B84" i="4" l="1"/>
  <c r="C85" i="4" s="1"/>
  <c r="D84" i="4"/>
  <c r="E85" i="4" s="1"/>
  <c r="F84" i="4"/>
  <c r="G85" i="4" s="1"/>
  <c r="F60" i="4"/>
  <c r="E60" i="4"/>
  <c r="D60" i="4"/>
  <c r="C60" i="4"/>
  <c r="B60" i="4"/>
  <c r="F59" i="4"/>
  <c r="E59" i="4"/>
  <c r="D59" i="4"/>
  <c r="C59" i="4"/>
  <c r="B59" i="4"/>
  <c r="F58" i="4"/>
  <c r="E58" i="4"/>
  <c r="D58" i="4"/>
  <c r="C58" i="4"/>
  <c r="B58" i="4"/>
  <c r="F57" i="4"/>
  <c r="E57" i="4"/>
  <c r="D57" i="4"/>
  <c r="C57" i="4"/>
  <c r="B57" i="4"/>
  <c r="F56" i="4"/>
  <c r="E56" i="4"/>
  <c r="D56" i="4"/>
  <c r="C56" i="4"/>
  <c r="B56" i="4"/>
  <c r="J21" i="4"/>
  <c r="J20" i="4"/>
  <c r="C21" i="4" s="1"/>
  <c r="J18" i="4"/>
  <c r="J16" i="4"/>
  <c r="E21" i="4" s="1"/>
  <c r="L51" i="4" l="1"/>
  <c r="D19" i="4"/>
  <c r="E20" i="4" s="1"/>
  <c r="D17" i="4"/>
  <c r="E18" i="4" s="1"/>
  <c r="B17" i="4"/>
  <c r="C18" i="4" s="1"/>
  <c r="B15" i="4"/>
  <c r="C16" i="4" s="1"/>
  <c r="J14" i="4"/>
  <c r="B13" i="4" s="1"/>
  <c r="C14" i="4" s="1"/>
  <c r="AB134" i="3"/>
  <c r="G21" i="4" l="1"/>
  <c r="H13" i="4"/>
  <c r="I14" i="4" s="1"/>
  <c r="Y135" i="3"/>
  <c r="Y134" i="3" s="1"/>
  <c r="W135" i="3"/>
  <c r="W134" i="3" s="1"/>
  <c r="U135" i="3"/>
  <c r="U134" i="3" s="1"/>
  <c r="S135" i="3"/>
  <c r="S134" i="3" s="1"/>
  <c r="Q135" i="3"/>
  <c r="U142" i="3"/>
  <c r="T142" i="3"/>
  <c r="S142" i="3"/>
  <c r="R142" i="3"/>
  <c r="Q142" i="3"/>
  <c r="U141" i="3"/>
  <c r="T141" i="3"/>
  <c r="S141" i="3"/>
  <c r="R141" i="3"/>
  <c r="Q141" i="3"/>
  <c r="U140" i="3"/>
  <c r="T140" i="3"/>
  <c r="S140" i="3"/>
  <c r="R140" i="3"/>
  <c r="Q140" i="3"/>
  <c r="U139" i="3"/>
  <c r="T139" i="3"/>
  <c r="S139" i="3"/>
  <c r="R139" i="3"/>
  <c r="Q139" i="3"/>
  <c r="U138" i="3"/>
  <c r="T138" i="3"/>
  <c r="S138" i="3"/>
  <c r="R138" i="3"/>
  <c r="Q138" i="3"/>
  <c r="AA135" i="3"/>
  <c r="Q134" i="3"/>
  <c r="AC133" i="3"/>
  <c r="AB132" i="3"/>
  <c r="AB130" i="3"/>
  <c r="AB128" i="3"/>
  <c r="AB126" i="3"/>
  <c r="AB124" i="3"/>
  <c r="F142" i="3"/>
  <c r="F141" i="3"/>
  <c r="F140" i="3"/>
  <c r="F139" i="3"/>
  <c r="F138" i="3"/>
  <c r="E142" i="3"/>
  <c r="E141" i="3"/>
  <c r="E140" i="3"/>
  <c r="E139" i="3"/>
  <c r="E138" i="3"/>
  <c r="D142" i="3"/>
  <c r="D141" i="3"/>
  <c r="D140" i="3"/>
  <c r="D139" i="3"/>
  <c r="D138" i="3"/>
  <c r="C142" i="3"/>
  <c r="C141" i="3"/>
  <c r="C140" i="3"/>
  <c r="C139" i="3"/>
  <c r="C138" i="3"/>
  <c r="B142" i="3"/>
  <c r="B141" i="3"/>
  <c r="B140" i="3"/>
  <c r="B139" i="3"/>
  <c r="B138" i="3"/>
  <c r="C79" i="3"/>
  <c r="E79" i="3"/>
  <c r="C81" i="3"/>
  <c r="E81" i="3"/>
  <c r="C83" i="3"/>
  <c r="E83" i="3"/>
  <c r="C85" i="3"/>
  <c r="E85" i="3"/>
  <c r="B89" i="3"/>
  <c r="B88" i="3" s="1"/>
  <c r="D89" i="3"/>
  <c r="B91" i="3"/>
  <c r="C91" i="3"/>
  <c r="D91" i="3"/>
  <c r="E91" i="3"/>
  <c r="B92" i="3"/>
  <c r="C92" i="3"/>
  <c r="D92" i="3"/>
  <c r="E92" i="3"/>
  <c r="B93" i="3"/>
  <c r="C93" i="3"/>
  <c r="D93" i="3"/>
  <c r="E93" i="3"/>
  <c r="B94" i="3"/>
  <c r="C94" i="3"/>
  <c r="D94" i="3"/>
  <c r="E94" i="3"/>
  <c r="S94" i="3"/>
  <c r="R94" i="3"/>
  <c r="Q94" i="3"/>
  <c r="P94" i="3"/>
  <c r="S93" i="3"/>
  <c r="R93" i="3"/>
  <c r="Q93" i="3"/>
  <c r="P93" i="3"/>
  <c r="S92" i="3"/>
  <c r="R92" i="3"/>
  <c r="Q92" i="3"/>
  <c r="P92" i="3"/>
  <c r="S91" i="3"/>
  <c r="R91" i="3"/>
  <c r="Q91" i="3"/>
  <c r="P91" i="3"/>
  <c r="V89" i="3"/>
  <c r="V88" i="3" s="1"/>
  <c r="T89" i="3"/>
  <c r="T88" i="3" s="1"/>
  <c r="R89" i="3"/>
  <c r="R88" i="3" s="1"/>
  <c r="P89" i="3"/>
  <c r="P88" i="3" s="1"/>
  <c r="H89" i="3"/>
  <c r="H88" i="3" s="1"/>
  <c r="F89" i="3"/>
  <c r="F88" i="3" s="1"/>
  <c r="L86" i="3"/>
  <c r="Z86" i="3" s="1"/>
  <c r="Y86" i="3" s="1"/>
  <c r="W85" i="3"/>
  <c r="U85" i="3"/>
  <c r="S85" i="3"/>
  <c r="Q85" i="3"/>
  <c r="I85" i="3"/>
  <c r="G85" i="3"/>
  <c r="L84" i="3"/>
  <c r="Z84" i="3" s="1"/>
  <c r="Y84" i="3" s="1"/>
  <c r="W83" i="3"/>
  <c r="U83" i="3"/>
  <c r="S83" i="3"/>
  <c r="Q83" i="3"/>
  <c r="I83" i="3"/>
  <c r="G83" i="3"/>
  <c r="L82" i="3"/>
  <c r="Z82" i="3" s="1"/>
  <c r="Y82" i="3" s="1"/>
  <c r="W81" i="3"/>
  <c r="U81" i="3"/>
  <c r="S81" i="3"/>
  <c r="Q81" i="3"/>
  <c r="I81" i="3"/>
  <c r="G81" i="3"/>
  <c r="L80" i="3"/>
  <c r="Z80" i="3" s="1"/>
  <c r="W79" i="3"/>
  <c r="U79" i="3"/>
  <c r="S79" i="3"/>
  <c r="Q79" i="3"/>
  <c r="I79" i="3"/>
  <c r="G79" i="3"/>
  <c r="L88" i="3" l="1"/>
  <c r="N134" i="3"/>
  <c r="F19" i="4"/>
  <c r="G20" i="4" s="1"/>
  <c r="F15" i="4"/>
  <c r="G16" i="4" s="1"/>
  <c r="F17" i="4"/>
  <c r="G18" i="4" s="1"/>
  <c r="AC134" i="3"/>
  <c r="AB133" i="3"/>
  <c r="AA134" i="3"/>
  <c r="K84" i="3"/>
  <c r="K86" i="3"/>
  <c r="J89" i="3"/>
  <c r="Z88" i="3"/>
  <c r="K82" i="3"/>
  <c r="D88" i="3"/>
  <c r="J88" i="3" s="1"/>
  <c r="X88" i="3"/>
  <c r="Y88" i="3"/>
  <c r="X89" i="3"/>
  <c r="Z87" i="3"/>
  <c r="Y80" i="3"/>
  <c r="Y87" i="3" s="1"/>
  <c r="L87" i="3"/>
  <c r="K88" i="3" l="1"/>
  <c r="K80" i="3"/>
  <c r="K87" i="3" s="1"/>
  <c r="N133" i="3" l="1"/>
  <c r="M132" i="3"/>
  <c r="J135" i="3"/>
  <c r="J134" i="3" s="1"/>
  <c r="H135" i="3"/>
  <c r="H134" i="3" s="1"/>
  <c r="F135" i="3"/>
  <c r="F134" i="3" s="1"/>
  <c r="D135" i="3"/>
  <c r="D134" i="3" s="1"/>
  <c r="B135" i="3"/>
  <c r="B134" i="3" s="1"/>
  <c r="M130" i="3"/>
  <c r="E129" i="3"/>
  <c r="M128" i="3"/>
  <c r="E127" i="3"/>
  <c r="M126" i="3"/>
  <c r="E125" i="3"/>
  <c r="M134" i="3" s="1"/>
  <c r="E123" i="3"/>
  <c r="E53" i="3"/>
  <c r="D53" i="3"/>
  <c r="C53" i="3"/>
  <c r="B53" i="3"/>
  <c r="E52" i="3"/>
  <c r="D52" i="3"/>
  <c r="C52" i="3"/>
  <c r="B52" i="3"/>
  <c r="E51" i="3"/>
  <c r="D51" i="3"/>
  <c r="C51" i="3"/>
  <c r="B51" i="3"/>
  <c r="J49" i="3"/>
  <c r="K48" i="3"/>
  <c r="H48" i="3"/>
  <c r="F48" i="3"/>
  <c r="D48" i="3"/>
  <c r="B48" i="3"/>
  <c r="J48" i="3" s="1"/>
  <c r="K46" i="3"/>
  <c r="K44" i="3"/>
  <c r="K42" i="3"/>
  <c r="E26" i="3"/>
  <c r="D26" i="3"/>
  <c r="C26" i="3"/>
  <c r="B26" i="3"/>
  <c r="E25" i="3"/>
  <c r="D25" i="3"/>
  <c r="C25" i="3"/>
  <c r="B25" i="3"/>
  <c r="E24" i="3"/>
  <c r="D24" i="3"/>
  <c r="C24" i="3"/>
  <c r="B24" i="3"/>
  <c r="J22" i="3"/>
  <c r="K21" i="3"/>
  <c r="H21" i="3"/>
  <c r="F21" i="3"/>
  <c r="D21" i="3"/>
  <c r="B21" i="3"/>
  <c r="L20" i="3"/>
  <c r="K19" i="3"/>
  <c r="K17" i="3"/>
  <c r="K15" i="3"/>
  <c r="L21" i="3" l="1"/>
  <c r="K20" i="3"/>
  <c r="K47" i="3"/>
  <c r="J21" i="3"/>
  <c r="L48" i="3"/>
  <c r="L134" i="3"/>
  <c r="L135" i="3"/>
  <c r="M124" i="3"/>
  <c r="M133" i="3" s="1"/>
  <c r="I114" i="2"/>
  <c r="C112" i="2"/>
  <c r="C113" i="2"/>
  <c r="C114" i="2"/>
  <c r="I112" i="2"/>
  <c r="I113" i="2"/>
  <c r="I111" i="2" l="1"/>
  <c r="I109" i="2"/>
  <c r="C111" i="2" l="1"/>
  <c r="C109" i="2"/>
  <c r="C71" i="2"/>
  <c r="C72" i="2"/>
  <c r="C73" i="2"/>
  <c r="C70" i="2"/>
  <c r="C68" i="2"/>
  <c r="C30" i="2" l="1"/>
  <c r="C31" i="2"/>
  <c r="C32" i="2"/>
  <c r="C33" i="2"/>
  <c r="C34" i="2"/>
  <c r="C35" i="2"/>
  <c r="C29" i="2"/>
  <c r="C27" i="2"/>
  <c r="F82" i="4" l="1"/>
  <c r="G83" i="4" s="1"/>
  <c r="J84" i="4"/>
  <c r="K85" i="4" s="1"/>
  <c r="H80" i="4"/>
  <c r="I81" i="4" s="1"/>
  <c r="F78" i="4"/>
  <c r="G79" i="4" s="1"/>
  <c r="J80" i="4" l="1"/>
  <c r="K81" i="4" s="1"/>
  <c r="J82" i="4"/>
  <c r="K83" i="4" s="1"/>
  <c r="J78" i="4"/>
  <c r="K79" i="4" s="1"/>
  <c r="H82" i="4"/>
  <c r="I83" i="4" s="1"/>
  <c r="J76" i="4" l="1"/>
  <c r="K77" i="4" s="1"/>
  <c r="H76" i="4"/>
  <c r="I77" i="4" s="1"/>
</calcChain>
</file>

<file path=xl/sharedStrings.xml><?xml version="1.0" encoding="utf-8"?>
<sst xmlns="http://schemas.openxmlformats.org/spreadsheetml/2006/main" count="1024" uniqueCount="318">
  <si>
    <t>Решение ЗЛП</t>
  </si>
  <si>
    <t>Типовое задание 1</t>
  </si>
  <si>
    <t>Переменные</t>
  </si>
  <si>
    <t>Коэффициенты ЦФ</t>
  </si>
  <si>
    <t>x1</t>
  </si>
  <si>
    <t>x2</t>
  </si>
  <si>
    <t>ЦФ</t>
  </si>
  <si>
    <t>Значения ограничений</t>
  </si>
  <si>
    <t>Коэффициенты ограничений</t>
  </si>
  <si>
    <t>&lt;=</t>
  </si>
  <si>
    <t>&gt;=</t>
  </si>
  <si>
    <t>*</t>
  </si>
  <si>
    <t>Типовое задание 2.</t>
  </si>
  <si>
    <t>Ограничения</t>
  </si>
  <si>
    <t>Вывод: решение, полученное графическим методом верно.</t>
  </si>
  <si>
    <t>Задание 3</t>
  </si>
  <si>
    <t>Проверим решение графическим методом используя Excel:</t>
  </si>
  <si>
    <t>Решение ТЗ</t>
  </si>
  <si>
    <t>Вариант</t>
  </si>
  <si>
    <t>Типовое задание 1. Метод СЗ угла</t>
  </si>
  <si>
    <t>Пост\Пол</t>
  </si>
  <si>
    <t>B1</t>
  </si>
  <si>
    <t>B2</t>
  </si>
  <si>
    <t>B3</t>
  </si>
  <si>
    <t>B4</t>
  </si>
  <si>
    <t>Запасы</t>
  </si>
  <si>
    <t>A1</t>
  </si>
  <si>
    <t>A2</t>
  </si>
  <si>
    <t>A3</t>
  </si>
  <si>
    <t>Потребл.</t>
  </si>
  <si>
    <t>Составим рассчетную таблицу</t>
  </si>
  <si>
    <t>Потреб.</t>
  </si>
  <si>
    <r>
      <t>Пусть x</t>
    </r>
    <r>
      <rPr>
        <vertAlign val="subscript"/>
        <sz val="11"/>
        <color theme="1"/>
        <rFont val="Calibri"/>
        <family val="2"/>
        <scheme val="minor"/>
      </rPr>
      <t>ij</t>
    </r>
    <r>
      <rPr>
        <sz val="11"/>
        <color theme="1"/>
        <rFont val="Calibri"/>
        <family val="2"/>
        <scheme val="minor"/>
      </rPr>
      <t xml:space="preserve"> - V перевозок от поставщика к потребителю.</t>
    </r>
  </si>
  <si>
    <r>
      <t>min f(x)=c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*x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+x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*x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+...+c</t>
    </r>
    <r>
      <rPr>
        <vertAlign val="subscript"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*x</t>
    </r>
    <r>
      <rPr>
        <vertAlign val="subscript"/>
        <sz val="11"/>
        <color theme="1"/>
        <rFont val="Calibri"/>
        <family val="2"/>
        <scheme val="minor"/>
      </rPr>
      <t>mn</t>
    </r>
  </si>
  <si>
    <r>
      <t>min f(x)=1*x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+1*x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+4*x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+2x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+3x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+2x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+2x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>+7x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+5x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>+3x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>+5x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>+x</t>
    </r>
    <r>
      <rPr>
        <vertAlign val="subscript"/>
        <sz val="11"/>
        <color theme="1"/>
        <rFont val="Calibri"/>
        <family val="2"/>
        <scheme val="minor"/>
      </rPr>
      <t>34</t>
    </r>
  </si>
  <si>
    <t>Осталось довезти</t>
  </si>
  <si>
    <t>X</t>
  </si>
  <si>
    <t>Вывод:</t>
  </si>
  <si>
    <t>Типовое задание 2. Метод минимальной стоимости</t>
  </si>
  <si>
    <t>Типовое задание 3.</t>
  </si>
  <si>
    <t>B5</t>
  </si>
  <si>
    <t>A4</t>
  </si>
  <si>
    <t>При предоставлении первому покупателю 10ти единиц товара от первого поставщика, второму покупателю 10ти единиц от первого и 5 от второго, третьему покупателю 25 от второго поставщика, и 40 единиц товара четвертому покупателю от третьего поставщика, что почти выполняет его потребности, выходит минимальная цена в размере 120 единиц.</t>
  </si>
  <si>
    <t>Задание 4</t>
  </si>
  <si>
    <t>A5</t>
  </si>
  <si>
    <t>А5</t>
  </si>
  <si>
    <t>при полном закрытии потребностей 1 и 2 потребителей первым поставщиком, закрытии потребностей 3 потребителя товарами 2 и 3 поставщиков и закрытии потребностей 4 потребителя 3 и 4 поставщиками можно получить минимальную стоимость в 1860.</t>
  </si>
  <si>
    <t>если 4 поставщик удовлетворит потребности 1 потребителя, 1 поставщик удовлетворит потребности 2 и частично 3 потребителей, 2 поставщик удовлетворит потребности 3 и частично 4 потребителей, а 3 и 4 поставщики удовлетворят потребности 4 потребителя, то получиться минимальная стоимость в 1825.</t>
  </si>
  <si>
    <t>Составим рассчетную таблицу метод СЗУ</t>
  </si>
  <si>
    <t>Составим рассчетную таблицу метод минимальной стоимости</t>
  </si>
  <si>
    <t>при полном закрытии потребностей 1 потребителя первым поставщиком, закрытии потребностей 2 потребителя товарами 2 поставщиком, закрытии потребностей 3 потребителя 2, 3 и 4 поставщиками и закрытии потребностей 4 потребителя товарами четвертого и пятого поставщика можно удовлетворить большинство потребностей с ценой 3900.</t>
  </si>
  <si>
    <t>при полном закрытии потребностей 1 потребителя вторым поставщиком, закрытии потребностей 2 потребителя товарами 4 поставщика, закрытии потребностей 3 потребителя 1 и 3 поставщиками и закрытии потребностей 4 потребителя товарами второго и пятого поставщика можно удовлетворить большинство потребностей с минимальной ценой 3000.</t>
  </si>
  <si>
    <t>при соблюдении данного графика мы сможем предоставить максимальное количество груза между поставщиками за 120 единиц.</t>
  </si>
  <si>
    <t>min f(x) = 5x11+2x12+1x13+6x14+4x15+6x21+2x22+4x23+4x24+6x25+9x31+2x32+3x33+7x34+5x35+7x41+3x42+5x43+8x44+7x45+3x51+2x52+4x53+2x54+3x55
x11+x12+x13+x14+x15=200; x21+x22+x23+x24+x25=300; x31+x32+x33+x34+x35=200; x41+x42+x43+x44+x45=200; x51+x52+x53+x54+x55=100;
x11+x21+x31+x41+x51&lt;=200; x12+x22+x32+x42+x52&lt;=200; x13+x23+x33+x43+x53&lt;=400; x14+x24+x34+x44+x54&lt;=200; x15+x25+x35+x45+x55&lt;=100;
xij&gt;=0; i=1,5; j=1,5;</t>
  </si>
  <si>
    <t>min f(x) = 14x11+12x12+12x13+16x14+15x21+13x22+14x23+17x24+19x31+20x32+16x33+18x34+14x41+16x42+21x43+16x44
x11+x12+x13+x14=55
x21+x22+x23+x24=30
x31+x32+x33+x34=15
x41+x42+x43+x44=30
xij&gt;=0; i=1,4; j=1,4;
x11+x21+x31+x41=25
x12+x22+x32+x42=30
x13+x23+x33+x43=40
x14+x24+x34+x44=35
xij&gt;=0; i=1,4; j=1,4</t>
  </si>
  <si>
    <t>Метод потенциалов</t>
  </si>
  <si>
    <t>Проверить опорный план на оптимальность.</t>
  </si>
  <si>
    <t>В1</t>
  </si>
  <si>
    <t>В2</t>
  </si>
  <si>
    <t>В3</t>
  </si>
  <si>
    <t>В4</t>
  </si>
  <si>
    <t>А1</t>
  </si>
  <si>
    <t>А2</t>
  </si>
  <si>
    <t>А3</t>
  </si>
  <si>
    <t>А4</t>
  </si>
  <si>
    <t>аi</t>
  </si>
  <si>
    <t>потенциал поставщиков</t>
  </si>
  <si>
    <t>вj</t>
  </si>
  <si>
    <t>потенциал потребителей</t>
  </si>
  <si>
    <t>Задание 2.</t>
  </si>
  <si>
    <t>Задание 4.</t>
  </si>
  <si>
    <t>Проверить опорный план ПР2 Задание 4 метода СЗУ на оптимальность.</t>
  </si>
  <si>
    <t>Задание 3.</t>
  </si>
  <si>
    <t>Проверить опорный план ПР2 Задание 4 метода min стоимости на оптимальность.</t>
  </si>
  <si>
    <t>Оптимизировать опорный план Задание 4 ПР2 (полученный любым методом, который не является оптимальным и имеет меньшую стоимость)</t>
  </si>
  <si>
    <t>Опорный план является оптимальным. Минимальная стоимость перевозок  составит 1810.</t>
  </si>
  <si>
    <t>Bj</t>
  </si>
  <si>
    <t>Опорный план является неоптимальным. Не минимальная стоимость перевозок составит 3900.</t>
  </si>
  <si>
    <t>ai</t>
  </si>
  <si>
    <t>Опорный план является неоптимальным. Не минимальная стоимость перевозок составит 3200.</t>
  </si>
  <si>
    <t>В результате перемещения данный план не достиг оптимальности, однако уменьшил итоговую стоимость на 100 единиц.</t>
  </si>
  <si>
    <t>Решение ДЗ</t>
  </si>
  <si>
    <t>Составим ММ по поставленной задаче</t>
  </si>
  <si>
    <t>Составим задачу двойственную данной</t>
  </si>
  <si>
    <t>min z(y)=12y1+8y2+48y3</t>
  </si>
  <si>
    <t>y1</t>
  </si>
  <si>
    <r>
      <rPr>
        <sz val="11"/>
        <color theme="1"/>
        <rFont val="Calibri"/>
        <family val="2"/>
        <charset val="204"/>
      </rPr>
      <t>2y1+7y2+5y3</t>
    </r>
    <r>
      <rPr>
        <sz val="11"/>
        <color theme="1"/>
        <rFont val="Calibri"/>
        <family val="2"/>
        <charset val="204"/>
      </rPr>
      <t>≥3</t>
    </r>
  </si>
  <si>
    <t>(1)</t>
  </si>
  <si>
    <t>y2</t>
  </si>
  <si>
    <r>
      <rPr>
        <sz val="11"/>
        <color theme="1"/>
        <rFont val="Calibri"/>
        <family val="2"/>
        <charset val="204"/>
      </rPr>
      <t>4y1+2y2+8y3</t>
    </r>
    <r>
      <rPr>
        <sz val="11"/>
        <color theme="1"/>
        <rFont val="Calibri"/>
        <family val="2"/>
        <charset val="204"/>
      </rPr>
      <t>≥4</t>
    </r>
  </si>
  <si>
    <t>(2)</t>
  </si>
  <si>
    <t>y3</t>
  </si>
  <si>
    <r>
      <rPr>
        <sz val="11"/>
        <color theme="1"/>
        <rFont val="Calibri"/>
        <family val="2"/>
        <charset val="204"/>
      </rPr>
      <t>2y2+4y3</t>
    </r>
    <r>
      <rPr>
        <sz val="11"/>
        <color theme="1"/>
        <rFont val="Calibri"/>
        <family val="2"/>
        <charset val="204"/>
      </rPr>
      <t>≥3</t>
    </r>
  </si>
  <si>
    <t>(3)</t>
  </si>
  <si>
    <t>x3</t>
  </si>
  <si>
    <r>
      <rPr>
        <sz val="11"/>
        <color theme="1"/>
        <rFont val="Calibri"/>
        <family val="2"/>
        <charset val="204"/>
      </rPr>
      <t>8y1+6y2+3y3</t>
    </r>
    <r>
      <rPr>
        <sz val="11"/>
        <color theme="1"/>
        <rFont val="Calibri"/>
        <family val="2"/>
        <charset val="204"/>
      </rPr>
      <t>≥1</t>
    </r>
  </si>
  <si>
    <t>(4)</t>
  </si>
  <si>
    <t>x4</t>
  </si>
  <si>
    <t>Реализуем ММ симплекс-методом с помощью Excel</t>
  </si>
  <si>
    <t>y1,y2,y3≥0</t>
  </si>
  <si>
    <t>х1</t>
  </si>
  <si>
    <t>х2</t>
  </si>
  <si>
    <t>≤</t>
  </si>
  <si>
    <t>≥</t>
  </si>
  <si>
    <t>Максимальная прибыль в размере 15 может быть получена при выпуске 2-го и 3-го видов продукции в размере 3-х и 1-й единиц продукции.</t>
  </si>
  <si>
    <t xml:space="preserve">Минимальные затраты ресурсов на производство составит 15 при двойственных оценках фонда рабочего времени станков 0,25, 1,5 и 0 соответственно </t>
  </si>
  <si>
    <t>Вывод: maxf(x)=minz(y)=15, следовательно согласно основной теоремы двойственности задача решена верно.</t>
  </si>
  <si>
    <t>Типовое задание 2</t>
  </si>
  <si>
    <t>Составим ММ</t>
  </si>
  <si>
    <t xml:space="preserve">Решим графически </t>
  </si>
  <si>
    <t>Решение ЗНП</t>
  </si>
  <si>
    <t>Типовое задание 1. (см Лекция. ЗНП стр. 1-3)</t>
  </si>
  <si>
    <r>
      <rPr>
        <b/>
        <sz val="11"/>
        <color theme="1"/>
        <rFont val="Calibri"/>
        <family val="2"/>
        <charset val="204"/>
      </rPr>
      <t>Вывод</t>
    </r>
    <r>
      <rPr>
        <sz val="11"/>
        <color theme="1"/>
        <rFont val="Calibri"/>
        <family val="2"/>
        <charset val="204"/>
      </rPr>
      <t>: минимальное значение равно 5 при значениях х1=2 и х2=3.</t>
    </r>
  </si>
  <si>
    <t>max</t>
  </si>
  <si>
    <t>F(y) = 2y1 + 3y2 + y3</t>
  </si>
  <si>
    <t xml:space="preserve"> y1 + 3y2 + 5y3 ≤ 15</t>
  </si>
  <si>
    <t xml:space="preserve"> y1 + y2 + y3 ≤ 7</t>
  </si>
  <si>
    <t xml:space="preserve"> 2y1 + y2 + 4y3 ≤ 12</t>
  </si>
  <si>
    <t>y1, y2, y3 ≥ 0</t>
  </si>
  <si>
    <t>Минимальная целевая функия в исходной задаче составит 18 при x1 = 0,5, x2=1,5 и x3 = 0</t>
  </si>
  <si>
    <t>Максимальная целевая функия в двойственной задаче составит 18 при y1 = 3, y2=4 и y3 = 0</t>
  </si>
  <si>
    <t>Вывод: значения целевых функций исходной и двойственной задач совпадают, что подтверждает оптимальность найденных решений согласно основной теореме двойственности.</t>
  </si>
  <si>
    <t xml:space="preserve"> </t>
  </si>
  <si>
    <t>F(y) = 3y1 + 10y2</t>
  </si>
  <si>
    <t xml:space="preserve"> -y1 + 2y2 ≤ 6</t>
  </si>
  <si>
    <t>y1 - y2 ≤ 4</t>
  </si>
  <si>
    <t xml:space="preserve"> -y1 - y2 ≤ -2</t>
  </si>
  <si>
    <t>y1 + 2y2 ≤ 10</t>
  </si>
  <si>
    <t>Подставим x1 и x4 в исходную задачу</t>
  </si>
  <si>
    <t>6*1 + 4*0 - 2*0 + 10*4 =</t>
  </si>
  <si>
    <t>=</t>
  </si>
  <si>
    <t>min Z(X) = 46 при X = (1, 0, 0, 4)</t>
  </si>
  <si>
    <t xml:space="preserve">Вывод:значения целевых функций исходной и двойственной задач совпадают, что подтверждает оптимальность найденных решений согласно основной теореме двойственности															</t>
  </si>
  <si>
    <t>Если ресурс положительный, то он является дефицитным</t>
  </si>
  <si>
    <t>y1=2</t>
  </si>
  <si>
    <t>y2=4</t>
  </si>
  <si>
    <t>Если двойственная переменная равна нулю, то соответствующий ресурс недефицитный и может быть заменен другими ресурсами. В нашем случае оба ресурса дефицитны, поэтому они не могут быть заменены.</t>
  </si>
  <si>
    <t>при увеличении работы 2-го станка на 1 час размер прибыли увелится на 4 у.е.</t>
  </si>
  <si>
    <t>Проведем анализ оптимального плана на основе свойств двойственных оценок.</t>
  </si>
  <si>
    <t>Проверим ресурсы на заменяемость</t>
  </si>
  <si>
    <t>при увеличении работы 1-го станка на 1 час размер прибыли увелится на 2 у.е.</t>
  </si>
  <si>
    <t>Проверим дефицитность ресурсов</t>
  </si>
  <si>
    <t>Вариант 17</t>
  </si>
  <si>
    <t>Вариант 3</t>
  </si>
  <si>
    <t>Типовое задание 2. (см Лекция. ЗНП стр.4-5,9-11)</t>
  </si>
  <si>
    <t>f(x1,x2)</t>
  </si>
  <si>
    <t>Ответ: оптимальное решение при x1=20, x2=50 равно 14600</t>
  </si>
  <si>
    <t>Типовое задание 3</t>
  </si>
  <si>
    <t>Вывод: оптимальное решение при x1=2, x2=3 равно 5</t>
  </si>
  <si>
    <t>min Z=cos(2x1^2+2x2^2)-x3+1</t>
  </si>
  <si>
    <t>x1^2+x2^2+x3^2&lt;=4</t>
  </si>
  <si>
    <t>x1&gt;=0</t>
  </si>
  <si>
    <t>x2&gt;=0</t>
  </si>
  <si>
    <t>x3&gt;=0</t>
  </si>
  <si>
    <t>f(x1,x2,x3)</t>
  </si>
  <si>
    <t>Задание 5</t>
  </si>
  <si>
    <t>Z=(x1-8)^2+(x2-6)^2</t>
  </si>
  <si>
    <t>x1+x2&gt;=2</t>
  </si>
  <si>
    <t>-3x1+4x2&lt;=12</t>
  </si>
  <si>
    <t>x1+2x2&lt;=12</t>
  </si>
  <si>
    <t>Задание 6</t>
  </si>
  <si>
    <t>Вариант 1</t>
  </si>
  <si>
    <t>Задание 1</t>
  </si>
  <si>
    <t>+</t>
  </si>
  <si>
    <t>x1 - число изделий 1-го вида</t>
  </si>
  <si>
    <t>x2 - число изделий 2-го вида</t>
  </si>
  <si>
    <t>x3 - число изделий 3-го вида</t>
  </si>
  <si>
    <t>max f(x) = 20x1 + 40x2 + 50x3</t>
  </si>
  <si>
    <t>x1 &gt;= 1000</t>
  </si>
  <si>
    <t>x2 &gt;= 2000</t>
  </si>
  <si>
    <t>x3 &gt;= 2500</t>
  </si>
  <si>
    <t>x1 &lt;= 2000</t>
  </si>
  <si>
    <t>x2 &lt;= 3000</t>
  </si>
  <si>
    <t>x3 &lt;= 5000</t>
  </si>
  <si>
    <t>500x1 + 300x2 + 1000x3 &lt;= 250000</t>
  </si>
  <si>
    <t>1000x1 + 200x2 + 100x3 &lt;= 300000</t>
  </si>
  <si>
    <t>150x1 + 300x2 + 200x3 &lt;= 200000</t>
  </si>
  <si>
    <t>100x1 + 200x2 + 400x3 &lt;= 400000</t>
  </si>
  <si>
    <t>x1, x2, x3 &gt;= 0</t>
  </si>
  <si>
    <t>Вывод: не удалось найти допустимое решение</t>
  </si>
  <si>
    <t>Задание 2</t>
  </si>
  <si>
    <t>x1 - число продукции 1-го вида</t>
  </si>
  <si>
    <t>x2 - число продукции 2-го вида</t>
  </si>
  <si>
    <t>max f(x) = 40x1 + 60x2</t>
  </si>
  <si>
    <t>2x1 + 4x2 &lt;= 2000</t>
  </si>
  <si>
    <t>4x1 + x2 &lt;= 1400</t>
  </si>
  <si>
    <t>2x1 + x2 &lt;= 800</t>
  </si>
  <si>
    <t>x1, x2 =&gt; 0</t>
  </si>
  <si>
    <t>Решим эту задачу графическим методом</t>
  </si>
  <si>
    <t>2x1 + 4x2 = 2000</t>
  </si>
  <si>
    <t>4x1 + x2 = 1400</t>
  </si>
  <si>
    <t>2x1 + x2 = 800</t>
  </si>
  <si>
    <t>min f(y) =2000y1 + 1400y2 + 800y3</t>
  </si>
  <si>
    <t>2y1 + 4y2 + 2y3 &gt;= 40</t>
  </si>
  <si>
    <t>4y1 + y2 + y3 &gt;= 60</t>
  </si>
  <si>
    <t>y1, y2, y3 &gt;= 0</t>
  </si>
  <si>
    <t>F = 40x1 + 60x2 -&gt; max</t>
  </si>
  <si>
    <t>grad F = (40; 60) = n</t>
  </si>
  <si>
    <t>X = L1 ∩ L3</t>
  </si>
  <si>
    <t>X=(200; 400)</t>
  </si>
  <si>
    <t>2x1 = 800 - x2</t>
  </si>
  <si>
    <t>800 - x2 + 4x2 = 2000</t>
  </si>
  <si>
    <t>x2 = 400</t>
  </si>
  <si>
    <t>2x1 + 400 = 800</t>
  </si>
  <si>
    <t>x1 = 200</t>
  </si>
  <si>
    <t>x1​=200, x2​=400</t>
  </si>
  <si>
    <t>F(X) = 40 * 200 + 60 * 400 =</t>
  </si>
  <si>
    <t>Проверяем решение симплекс-методом с помощью Excel</t>
  </si>
  <si>
    <t>Максимальная прибыль в размере 32000 может быть получена при выпуске 1-го и 2-го видов продукции в размере 200-х и 400-х единиц продукции.</t>
  </si>
  <si>
    <t xml:space="preserve">Вывод: </t>
  </si>
  <si>
    <t>max f(x)=min f(y)=32000, следовательно согласно основной теоремы двойственности задача решена верно. Значения двойственных оценок: y1 ≈ 13.33, y2 = 0, y3 ≈ 6.67</t>
  </si>
  <si>
    <t>Вариант 4</t>
  </si>
  <si>
    <t>{</t>
  </si>
  <si>
    <t>Матрица смежности</t>
  </si>
  <si>
    <t>Матрица инцидентности</t>
  </si>
  <si>
    <t>Типовое задание №1</t>
  </si>
  <si>
    <t>Типовое задание №2</t>
  </si>
  <si>
    <t>Типовое задание №4</t>
  </si>
  <si>
    <t>S1</t>
  </si>
  <si>
    <t>S2</t>
  </si>
  <si>
    <t>Типовое задание 1.</t>
  </si>
  <si>
    <t>Вычислить валовый продукт</t>
  </si>
  <si>
    <t>Вычислить конечный продукт</t>
  </si>
  <si>
    <t>Проверить матрицу на продуктивность</t>
  </si>
  <si>
    <t>А</t>
  </si>
  <si>
    <t>A=</t>
  </si>
  <si>
    <t>E=</t>
  </si>
  <si>
    <t>E-A</t>
  </si>
  <si>
    <t>|E-A|=</t>
  </si>
  <si>
    <r>
      <t xml:space="preserve">Обратная матрица, т.е. </t>
    </r>
    <r>
      <rPr>
        <sz val="14"/>
        <color theme="1"/>
        <rFont val="Calibri"/>
        <family val="2"/>
        <charset val="204"/>
        <scheme val="minor"/>
      </rPr>
      <t xml:space="preserve">(E-A)¹־ </t>
    </r>
    <r>
      <rPr>
        <sz val="11"/>
        <color theme="1"/>
        <rFont val="Calibri"/>
        <family val="2"/>
        <scheme val="minor"/>
      </rPr>
      <t>существует</t>
    </r>
  </si>
  <si>
    <t>(Е-А)ˉ¹</t>
  </si>
  <si>
    <r>
      <t xml:space="preserve">МОБР(матрица из E-A), затем </t>
    </r>
    <r>
      <rPr>
        <sz val="14"/>
        <color theme="1"/>
        <rFont val="Calibri"/>
        <family val="2"/>
        <charset val="204"/>
        <scheme val="minor"/>
      </rPr>
      <t>ctrl+shift+enter</t>
    </r>
  </si>
  <si>
    <t>Вывод: матрица А продуктивная по первому критерию (все элементы обратной матрицы положительны, не имеют отрицательных значений)</t>
  </si>
  <si>
    <t>Y=</t>
  </si>
  <si>
    <t>E-A=</t>
  </si>
  <si>
    <t xml:space="preserve">т.е. (E-A)¹־ * Y </t>
  </si>
  <si>
    <t>X=</t>
  </si>
  <si>
    <t>Найдем объемы межотраслевых потоков</t>
  </si>
  <si>
    <t>Y</t>
  </si>
  <si>
    <t>Y*=</t>
  </si>
  <si>
    <t>delY=</t>
  </si>
  <si>
    <t>Типовое задание №3</t>
  </si>
  <si>
    <t>Вариант 7</t>
  </si>
  <si>
    <t>A</t>
  </si>
  <si>
    <t xml:space="preserve">А = </t>
  </si>
  <si>
    <t>Е =</t>
  </si>
  <si>
    <t>Е-А =</t>
  </si>
  <si>
    <r>
      <t>(E-A)¹</t>
    </r>
    <r>
      <rPr>
        <sz val="14"/>
        <color theme="1"/>
        <rFont val="Calibri"/>
        <family val="2"/>
        <charset val="204"/>
        <scheme val="minor"/>
      </rPr>
      <t xml:space="preserve">־ </t>
    </r>
    <r>
      <rPr>
        <sz val="11"/>
        <color theme="1"/>
        <rFont val="Calibri"/>
        <family val="2"/>
        <charset val="204"/>
        <scheme val="minor"/>
      </rPr>
      <t>не</t>
    </r>
    <r>
      <rPr>
        <sz val="14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scheme val="minor"/>
      </rPr>
      <t>существует</t>
    </r>
  </si>
  <si>
    <t>Решение МММБ</t>
  </si>
  <si>
    <t>C=</t>
  </si>
  <si>
    <t>т.е. (E-A)¹־ * C</t>
  </si>
  <si>
    <t>Вывод: режим работы равен (48, 24)</t>
  </si>
  <si>
    <t>Вывод: матрица А невозможно проверить на продуктивность по первому критерию</t>
  </si>
  <si>
    <t>А=</t>
  </si>
  <si>
    <t>Число Фробениуса - 7</t>
  </si>
  <si>
    <t>Число Фробениуса матрицы 
A равно 
7, что больше 1. Следовательно, матрица 
A не является продуктивной.</t>
  </si>
  <si>
    <t>Вывод: матрицу А невозможно проверить на продуктивность по данному критерию</t>
  </si>
  <si>
    <t>Регрессионный анализ</t>
  </si>
  <si>
    <t>x, расстояние (мили)</t>
  </si>
  <si>
    <t>y, время (мин)</t>
  </si>
  <si>
    <t>x</t>
  </si>
  <si>
    <t>y</t>
  </si>
  <si>
    <t>xy</t>
  </si>
  <si>
    <t>x^2</t>
  </si>
  <si>
    <t>y^2</t>
  </si>
  <si>
    <t>r=</t>
  </si>
  <si>
    <t>Связь прямая и весьма тесная</t>
  </si>
  <si>
    <t>среднее</t>
  </si>
  <si>
    <t>b=</t>
  </si>
  <si>
    <t>xp=</t>
  </si>
  <si>
    <t>a=</t>
  </si>
  <si>
    <t>yp=</t>
  </si>
  <si>
    <t>y=5,913462+2,659701*x</t>
  </si>
  <si>
    <t>уp</t>
  </si>
  <si>
    <t>n</t>
  </si>
  <si>
    <t>xp</t>
  </si>
  <si>
    <t>Проверим полученные модели на качество с помощью ошибки аппроксимации</t>
  </si>
  <si>
    <t>y^</t>
  </si>
  <si>
    <t>Решение МММБ - математическая модель межотраслевого баланса</t>
  </si>
  <si>
    <t>B=</t>
  </si>
  <si>
    <t>С=</t>
  </si>
  <si>
    <t>(E-A)(-1)=</t>
  </si>
  <si>
    <t>X'=</t>
  </si>
  <si>
    <t>Матрица существует</t>
  </si>
  <si>
    <t>C</t>
  </si>
  <si>
    <t>Ответ: матрица продуктивна и является высокоэффективной</t>
  </si>
  <si>
    <t>По 1 критерию матрица продуктивна</t>
  </si>
  <si>
    <t>Типовое задание 4</t>
  </si>
  <si>
    <t>(E-A)^1=</t>
  </si>
  <si>
    <t>X*=</t>
  </si>
  <si>
    <t>Y*</t>
  </si>
  <si>
    <t>X*</t>
  </si>
  <si>
    <t>delX=</t>
  </si>
  <si>
    <t>существует</t>
  </si>
  <si>
    <t>(E-A)^(-1)=</t>
  </si>
  <si>
    <t>Ответ: матрица продуктивна по первому критерию</t>
  </si>
  <si>
    <t>Е-А=</t>
  </si>
  <si>
    <t>X*'=</t>
  </si>
  <si>
    <t>Матрица А продуктивная по первому критерию (все элементы обратной матрицы положительны, не имеют отрицательных значений)</t>
  </si>
  <si>
    <t>Вышел поток</t>
  </si>
  <si>
    <t>Задание №5</t>
  </si>
  <si>
    <t>Вариант 16</t>
  </si>
  <si>
    <t>Сумма ребер</t>
  </si>
  <si>
    <t>Вывод: взвешенный, связный, не мультиграф (нет параллельных дуг), нет петель, нет направлений ни у одного ребра, состоит из 8 вершин с 25 ребрами, не имеет изолированных вершин.</t>
  </si>
  <si>
    <t>S</t>
  </si>
  <si>
    <t>B</t>
  </si>
  <si>
    <t>D</t>
  </si>
  <si>
    <t>E</t>
  </si>
  <si>
    <t>F</t>
  </si>
  <si>
    <t>Задание 7</t>
  </si>
  <si>
    <t>T</t>
  </si>
  <si>
    <t>Вошел поток</t>
  </si>
  <si>
    <t>Сетевые графы</t>
  </si>
  <si>
    <t>https://graphonline.ru/</t>
  </si>
  <si>
    <t>Определить величину максимального потока. Сделать вывод по условию задачи.</t>
  </si>
  <si>
    <t>Вывод: величина максимального потока равняется 3</t>
  </si>
  <si>
    <t>Определить кратчайший путь графа. Сделать вывод по условию задачи.</t>
  </si>
  <si>
    <t>Вывод: кратчайший путь равняется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</si>
</sst>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vertAlign val="subscript"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6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5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9"/>
      <color theme="1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sz val="11"/>
      <color rgb="FF1F1F1F"/>
      <name val="Calibri"/>
      <family val="2"/>
      <charset val="204"/>
      <scheme val="minor"/>
    </font>
    <font>
      <sz val="26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b/>
      <sz val="10"/>
      <color rgb="FF000000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1"/>
      <color theme="1"/>
      <name val="Times New Roman"/>
      <family val="1"/>
      <charset val="204"/>
    </font>
    <font>
      <i/>
      <sz val="11"/>
      <color theme="1"/>
      <name val="Calibri"/>
      <family val="2"/>
      <charset val="204"/>
    </font>
    <font>
      <b/>
      <i/>
      <sz val="11"/>
      <color theme="1"/>
      <name val="Times New Roman"/>
      <family val="1"/>
      <charset val="204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9999"/>
        <bgColor rgb="FF999999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1" fillId="0" borderId="0"/>
  </cellStyleXfs>
  <cellXfs count="26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9" fillId="0" borderId="0" xfId="0" applyFont="1"/>
    <xf numFmtId="12" fontId="9" fillId="6" borderId="1" xfId="0" applyNumberFormat="1" applyFont="1" applyFill="1" applyBorder="1"/>
    <xf numFmtId="0" fontId="9" fillId="0" borderId="0" xfId="0" applyFont="1" applyAlignment="1">
      <alignment horizontal="center"/>
    </xf>
    <xf numFmtId="0" fontId="9" fillId="0" borderId="1" xfId="0" applyFont="1" applyBorder="1"/>
    <xf numFmtId="0" fontId="9" fillId="4" borderId="1" xfId="0" applyFont="1" applyFill="1" applyBorder="1"/>
    <xf numFmtId="0" fontId="9" fillId="5" borderId="1" xfId="0" applyFont="1" applyFill="1" applyBorder="1"/>
    <xf numFmtId="0" fontId="9" fillId="0" borderId="0" xfId="0" applyFont="1" applyAlignment="1">
      <alignment vertical="center"/>
    </xf>
    <xf numFmtId="2" fontId="9" fillId="6" borderId="1" xfId="0" applyNumberFormat="1" applyFont="1" applyFill="1" applyBorder="1"/>
    <xf numFmtId="0" fontId="0" fillId="7" borderId="1" xfId="0" applyFill="1" applyBorder="1"/>
    <xf numFmtId="0" fontId="0" fillId="3" borderId="0" xfId="0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8" borderId="10" xfId="0" applyFill="1" applyBorder="1"/>
    <xf numFmtId="0" fontId="0" fillId="8" borderId="0" xfId="0" applyFill="1"/>
    <xf numFmtId="0" fontId="0" fillId="8" borderId="11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8" borderId="13" xfId="0" applyFill="1" applyBorder="1"/>
    <xf numFmtId="0" fontId="0" fillId="8" borderId="15" xfId="0" applyFill="1" applyBorder="1"/>
    <xf numFmtId="0" fontId="0" fillId="8" borderId="14" xfId="0" applyFill="1" applyBorder="1"/>
    <xf numFmtId="0" fontId="0" fillId="0" borderId="15" xfId="0" applyBorder="1"/>
    <xf numFmtId="0" fontId="0" fillId="0" borderId="5" xfId="0" applyBorder="1" applyAlignment="1">
      <alignment wrapText="1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4" borderId="12" xfId="0" applyFill="1" applyBorder="1"/>
    <xf numFmtId="0" fontId="0" fillId="4" borderId="0" xfId="0" applyFill="1"/>
    <xf numFmtId="0" fontId="0" fillId="0" borderId="19" xfId="0" applyBorder="1"/>
    <xf numFmtId="0" fontId="0" fillId="2" borderId="1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0" xfId="0" applyFill="1" applyBorder="1"/>
    <xf numFmtId="0" fontId="0" fillId="9" borderId="0" xfId="0" applyFill="1"/>
    <xf numFmtId="0" fontId="0" fillId="9" borderId="11" xfId="0" applyFill="1" applyBorder="1"/>
    <xf numFmtId="0" fontId="0" fillId="9" borderId="13" xfId="0" applyFill="1" applyBorder="1"/>
    <xf numFmtId="0" fontId="0" fillId="9" borderId="15" xfId="0" applyFill="1" applyBorder="1"/>
    <xf numFmtId="0" fontId="0" fillId="9" borderId="14" xfId="0" applyFill="1" applyBorder="1"/>
    <xf numFmtId="0" fontId="0" fillId="7" borderId="5" xfId="0" applyFill="1" applyBorder="1"/>
    <xf numFmtId="0" fontId="0" fillId="7" borderId="0" xfId="0" applyFill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2" borderId="3" xfId="0" applyFill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8" fillId="0" borderId="0" xfId="0" applyFont="1"/>
    <xf numFmtId="0" fontId="0" fillId="0" borderId="8" xfId="0" applyBorder="1" applyAlignment="1">
      <alignment wrapText="1"/>
    </xf>
    <xf numFmtId="0" fontId="0" fillId="0" borderId="27" xfId="0" applyBorder="1"/>
    <xf numFmtId="0" fontId="0" fillId="0" borderId="28" xfId="0" applyBorder="1"/>
    <xf numFmtId="0" fontId="0" fillId="4" borderId="15" xfId="0" applyFill="1" applyBorder="1"/>
    <xf numFmtId="0" fontId="0" fillId="4" borderId="16" xfId="0" applyFill="1" applyBorder="1"/>
    <xf numFmtId="0" fontId="0" fillId="4" borderId="29" xfId="0" applyFill="1" applyBorder="1"/>
    <xf numFmtId="0" fontId="11" fillId="0" borderId="0" xfId="0" applyFont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30" xfId="0" applyFont="1" applyBorder="1"/>
    <xf numFmtId="0" fontId="14" fillId="0" borderId="3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/>
    <xf numFmtId="0" fontId="14" fillId="0" borderId="30" xfId="0" applyFont="1" applyBorder="1" applyAlignment="1">
      <alignment horizontal="right"/>
    </xf>
    <xf numFmtId="0" fontId="15" fillId="0" borderId="30" xfId="0" applyFont="1" applyBorder="1" applyAlignment="1">
      <alignment horizontal="center"/>
    </xf>
    <xf numFmtId="0" fontId="15" fillId="0" borderId="34" xfId="0" applyFont="1" applyBorder="1"/>
    <xf numFmtId="0" fontId="15" fillId="0" borderId="35" xfId="0" applyFont="1" applyBorder="1"/>
    <xf numFmtId="0" fontId="15" fillId="10" borderId="34" xfId="0" applyFont="1" applyFill="1" applyBorder="1"/>
    <xf numFmtId="0" fontId="15" fillId="10" borderId="37" xfId="0" applyFont="1" applyFill="1" applyBorder="1"/>
    <xf numFmtId="0" fontId="15" fillId="10" borderId="35" xfId="0" applyFont="1" applyFill="1" applyBorder="1"/>
    <xf numFmtId="0" fontId="15" fillId="0" borderId="37" xfId="0" applyFont="1" applyBorder="1"/>
    <xf numFmtId="0" fontId="15" fillId="0" borderId="36" xfId="0" applyFont="1" applyBorder="1" applyAlignment="1">
      <alignment horizontal="center" vertical="center"/>
    </xf>
    <xf numFmtId="0" fontId="15" fillId="0" borderId="39" xfId="0" applyFont="1" applyBorder="1"/>
    <xf numFmtId="0" fontId="15" fillId="11" borderId="40" xfId="0" applyFont="1" applyFill="1" applyBorder="1" applyAlignment="1">
      <alignment horizontal="left"/>
    </xf>
    <xf numFmtId="0" fontId="15" fillId="10" borderId="39" xfId="0" applyFont="1" applyFill="1" applyBorder="1"/>
    <xf numFmtId="0" fontId="15" fillId="10" borderId="41" xfId="0" applyFont="1" applyFill="1" applyBorder="1"/>
    <xf numFmtId="0" fontId="15" fillId="10" borderId="40" xfId="0" applyFont="1" applyFill="1" applyBorder="1"/>
    <xf numFmtId="0" fontId="15" fillId="0" borderId="41" xfId="0" applyFont="1" applyBorder="1"/>
    <xf numFmtId="0" fontId="15" fillId="0" borderId="38" xfId="0" applyFont="1" applyBorder="1" applyAlignment="1">
      <alignment horizontal="center" vertical="center"/>
    </xf>
    <xf numFmtId="0" fontId="15" fillId="0" borderId="42" xfId="0" applyFont="1" applyBorder="1"/>
    <xf numFmtId="0" fontId="15" fillId="0" borderId="43" xfId="0" applyFont="1" applyBorder="1"/>
    <xf numFmtId="0" fontId="15" fillId="0" borderId="31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15" fillId="12" borderId="0" xfId="0" applyFont="1" applyFill="1"/>
    <xf numFmtId="0" fontId="18" fillId="0" borderId="0" xfId="0" applyFont="1" applyAlignment="1">
      <alignment horizontal="right" vertical="top"/>
    </xf>
    <xf numFmtId="0" fontId="15" fillId="0" borderId="0" xfId="0" applyFont="1" applyAlignment="1">
      <alignment horizontal="right"/>
    </xf>
    <xf numFmtId="0" fontId="12" fillId="0" borderId="0" xfId="0" applyFont="1"/>
    <xf numFmtId="0" fontId="19" fillId="0" borderId="0" xfId="0" applyFont="1"/>
    <xf numFmtId="0" fontId="0" fillId="0" borderId="44" xfId="0" applyBorder="1"/>
    <xf numFmtId="0" fontId="0" fillId="13" borderId="15" xfId="0" applyFill="1" applyBorder="1"/>
    <xf numFmtId="0" fontId="0" fillId="14" borderId="15" xfId="0" applyFill="1" applyBorder="1"/>
    <xf numFmtId="0" fontId="7" fillId="0" borderId="0" xfId="0" applyFont="1"/>
    <xf numFmtId="0" fontId="21" fillId="0" borderId="0" xfId="0" applyFont="1"/>
    <xf numFmtId="0" fontId="22" fillId="0" borderId="0" xfId="0" applyFont="1" applyAlignment="1">
      <alignment horizontal="right"/>
    </xf>
    <xf numFmtId="49" fontId="21" fillId="0" borderId="0" xfId="0" applyNumberFormat="1" applyFont="1"/>
    <xf numFmtId="0" fontId="23" fillId="0" borderId="0" xfId="0" applyFont="1"/>
    <xf numFmtId="0" fontId="21" fillId="0" borderId="0" xfId="0" applyFont="1" applyAlignment="1">
      <alignment horizontal="left"/>
    </xf>
    <xf numFmtId="0" fontId="21" fillId="15" borderId="30" xfId="0" applyFont="1" applyFill="1" applyBorder="1"/>
    <xf numFmtId="0" fontId="21" fillId="0" borderId="30" xfId="0" applyFont="1" applyBorder="1"/>
    <xf numFmtId="0" fontId="21" fillId="12" borderId="30" xfId="0" applyFont="1" applyFill="1" applyBorder="1"/>
    <xf numFmtId="0" fontId="21" fillId="16" borderId="30" xfId="0" applyFont="1" applyFill="1" applyBorder="1"/>
    <xf numFmtId="0" fontId="21" fillId="0" borderId="30" xfId="0" applyFont="1" applyBorder="1" applyAlignment="1">
      <alignment horizontal="center" vertical="center"/>
    </xf>
    <xf numFmtId="0" fontId="21" fillId="0" borderId="0" xfId="0" applyFont="1" applyAlignment="1">
      <alignment horizontal="left" wrapText="1"/>
    </xf>
    <xf numFmtId="0" fontId="2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9" fillId="0" borderId="0" xfId="0" applyFont="1"/>
    <xf numFmtId="0" fontId="2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7" fillId="0" borderId="0" xfId="0" applyFont="1" applyAlignment="1">
      <alignment vertical="center"/>
    </xf>
    <xf numFmtId="0" fontId="27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6" fillId="0" borderId="0" xfId="0" applyFont="1"/>
    <xf numFmtId="0" fontId="0" fillId="0" borderId="45" xfId="0" applyBorder="1"/>
    <xf numFmtId="0" fontId="0" fillId="6" borderId="45" xfId="0" applyFill="1" applyBorder="1"/>
    <xf numFmtId="0" fontId="0" fillId="4" borderId="45" xfId="0" applyFill="1" applyBorder="1"/>
    <xf numFmtId="0" fontId="0" fillId="5" borderId="45" xfId="0" applyFill="1" applyBorder="1"/>
    <xf numFmtId="0" fontId="30" fillId="6" borderId="45" xfId="0" applyFont="1" applyFill="1" applyBorder="1"/>
    <xf numFmtId="2" fontId="0" fillId="4" borderId="45" xfId="0" applyNumberFormat="1" applyFill="1" applyBorder="1"/>
    <xf numFmtId="0" fontId="32" fillId="0" borderId="46" xfId="0" applyFont="1" applyBorder="1" applyAlignment="1">
      <alignment vertical="center"/>
    </xf>
    <xf numFmtId="0" fontId="32" fillId="0" borderId="46" xfId="0" applyFont="1" applyBorder="1"/>
    <xf numFmtId="0" fontId="0" fillId="0" borderId="0" xfId="0" quotePrefix="1"/>
    <xf numFmtId="0" fontId="32" fillId="0" borderId="47" xfId="0" applyFont="1" applyBorder="1" applyAlignment="1">
      <alignment wrapText="1"/>
    </xf>
    <xf numFmtId="0" fontId="32" fillId="17" borderId="47" xfId="0" applyFont="1" applyFill="1" applyBorder="1" applyAlignment="1">
      <alignment wrapText="1"/>
    </xf>
    <xf numFmtId="0" fontId="32" fillId="0" borderId="46" xfId="0" applyFont="1" applyBorder="1" applyAlignment="1">
      <alignment wrapText="1"/>
    </xf>
    <xf numFmtId="0" fontId="32" fillId="17" borderId="48" xfId="0" applyFont="1" applyFill="1" applyBorder="1" applyAlignment="1">
      <alignment wrapText="1"/>
    </xf>
    <xf numFmtId="0" fontId="20" fillId="0" borderId="0" xfId="1" applyFont="1" applyAlignment="1">
      <alignment vertical="center"/>
    </xf>
    <xf numFmtId="0" fontId="31" fillId="0" borderId="0" xfId="1"/>
    <xf numFmtId="0" fontId="20" fillId="0" borderId="0" xfId="1" applyFont="1" applyAlignment="1">
      <alignment wrapText="1"/>
    </xf>
    <xf numFmtId="0" fontId="20" fillId="0" borderId="0" xfId="1" applyFont="1"/>
    <xf numFmtId="0" fontId="33" fillId="0" borderId="0" xfId="1" applyFont="1"/>
    <xf numFmtId="0" fontId="5" fillId="0" borderId="0" xfId="1" applyFont="1" applyAlignment="1">
      <alignment vertical="center"/>
    </xf>
    <xf numFmtId="0" fontId="31" fillId="0" borderId="0" xfId="1" quotePrefix="1"/>
    <xf numFmtId="0" fontId="31" fillId="0" borderId="0" xfId="1" quotePrefix="1" applyAlignment="1">
      <alignment horizontal="center"/>
    </xf>
    <xf numFmtId="0" fontId="30" fillId="0" borderId="0" xfId="1" applyFont="1"/>
    <xf numFmtId="0" fontId="5" fillId="0" borderId="49" xfId="1" applyFont="1" applyBorder="1" applyAlignment="1">
      <alignment vertical="center"/>
    </xf>
    <xf numFmtId="0" fontId="34" fillId="0" borderId="0" xfId="1" applyFont="1"/>
    <xf numFmtId="0" fontId="5" fillId="0" borderId="0" xfId="1" applyFont="1" applyAlignment="1">
      <alignment vertical="center" wrapText="1"/>
    </xf>
    <xf numFmtId="0" fontId="31" fillId="0" borderId="0" xfId="1" applyAlignment="1">
      <alignment vertical="center"/>
    </xf>
    <xf numFmtId="0" fontId="31" fillId="2" borderId="1" xfId="1" applyFill="1" applyBorder="1"/>
    <xf numFmtId="0" fontId="31" fillId="0" borderId="1" xfId="1" applyBorder="1"/>
    <xf numFmtId="0" fontId="31" fillId="0" borderId="3" xfId="1" applyBorder="1"/>
    <xf numFmtId="0" fontId="31" fillId="4" borderId="45" xfId="1" applyFill="1" applyBorder="1"/>
    <xf numFmtId="0" fontId="31" fillId="5" borderId="1" xfId="1" applyFill="1" applyBorder="1"/>
    <xf numFmtId="0" fontId="31" fillId="18" borderId="1" xfId="1" applyFill="1" applyBorder="1"/>
    <xf numFmtId="0" fontId="31" fillId="18" borderId="45" xfId="1" applyFill="1" applyBorder="1"/>
    <xf numFmtId="0" fontId="31" fillId="0" borderId="0" xfId="1" applyAlignment="1">
      <alignment horizontal="center"/>
    </xf>
    <xf numFmtId="0" fontId="36" fillId="0" borderId="0" xfId="0" applyFont="1"/>
    <xf numFmtId="0" fontId="36" fillId="0" borderId="1" xfId="0" applyFont="1" applyBorder="1"/>
    <xf numFmtId="2" fontId="0" fillId="0" borderId="1" xfId="0" applyNumberFormat="1" applyBorder="1"/>
    <xf numFmtId="0" fontId="4" fillId="0" borderId="0" xfId="0" applyFont="1" applyAlignment="1">
      <alignment vertical="center"/>
    </xf>
    <xf numFmtId="0" fontId="4" fillId="0" borderId="0" xfId="0" applyFont="1" applyAlignment="1">
      <alignment wrapText="1"/>
    </xf>
    <xf numFmtId="0" fontId="4" fillId="0" borderId="50" xfId="0" applyFont="1" applyBorder="1" applyAlignment="1">
      <alignment wrapText="1"/>
    </xf>
    <xf numFmtId="0" fontId="20" fillId="0" borderId="51" xfId="0" applyFont="1" applyBorder="1" applyAlignment="1">
      <alignment horizontal="center" wrapText="1"/>
    </xf>
    <xf numFmtId="0" fontId="20" fillId="0" borderId="52" xfId="0" applyFont="1" applyBorder="1" applyAlignment="1">
      <alignment horizontal="right" wrapText="1"/>
    </xf>
    <xf numFmtId="0" fontId="4" fillId="0" borderId="53" xfId="0" applyFont="1" applyBorder="1" applyAlignment="1">
      <alignment horizontal="right" wrapText="1"/>
    </xf>
    <xf numFmtId="0" fontId="4" fillId="0" borderId="0" xfId="0" applyFont="1"/>
    <xf numFmtId="0" fontId="4" fillId="0" borderId="54" xfId="0" applyFont="1" applyBorder="1" applyAlignment="1">
      <alignment wrapText="1"/>
    </xf>
    <xf numFmtId="0" fontId="20" fillId="0" borderId="54" xfId="0" applyFont="1" applyBorder="1" applyAlignment="1">
      <alignment horizontal="right" wrapText="1"/>
    </xf>
    <xf numFmtId="0" fontId="4" fillId="0" borderId="52" xfId="0" applyFont="1" applyBorder="1" applyAlignment="1">
      <alignment wrapText="1"/>
    </xf>
    <xf numFmtId="0" fontId="20" fillId="0" borderId="53" xfId="0" applyFont="1" applyBorder="1" applyAlignment="1">
      <alignment horizontal="center" wrapText="1"/>
    </xf>
    <xf numFmtId="0" fontId="4" fillId="0" borderId="1" xfId="0" applyFont="1" applyBorder="1" applyAlignment="1">
      <alignment horizontal="right" wrapText="1"/>
    </xf>
    <xf numFmtId="0" fontId="3" fillId="0" borderId="0" xfId="0" applyFont="1"/>
    <xf numFmtId="0" fontId="38" fillId="0" borderId="55" xfId="0" applyFont="1" applyBorder="1" applyAlignment="1">
      <alignment horizontal="center" wrapText="1"/>
    </xf>
    <xf numFmtId="0" fontId="39" fillId="0" borderId="55" xfId="0" applyFont="1" applyBorder="1" applyAlignment="1">
      <alignment horizontal="center" wrapText="1"/>
    </xf>
    <xf numFmtId="0" fontId="3" fillId="0" borderId="56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32" fillId="0" borderId="38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2" fillId="0" borderId="30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40" fillId="0" borderId="30" xfId="0" applyFont="1" applyBorder="1" applyAlignment="1">
      <alignment horizontal="center" vertical="center"/>
    </xf>
    <xf numFmtId="0" fontId="32" fillId="0" borderId="36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58" xfId="0" applyFont="1" applyBorder="1" applyAlignment="1">
      <alignment horizontal="center"/>
    </xf>
    <xf numFmtId="0" fontId="3" fillId="0" borderId="59" xfId="0" applyFont="1" applyBorder="1"/>
    <xf numFmtId="0" fontId="3" fillId="0" borderId="59" xfId="0" applyFont="1" applyBorder="1" applyAlignment="1">
      <alignment horizontal="center"/>
    </xf>
    <xf numFmtId="0" fontId="3" fillId="0" borderId="6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11" borderId="0" xfId="0" applyFont="1" applyFill="1"/>
    <xf numFmtId="0" fontId="21" fillId="0" borderId="0" xfId="0" applyFont="1" applyAlignment="1">
      <alignment horizontal="right"/>
    </xf>
    <xf numFmtId="0" fontId="41" fillId="0" borderId="30" xfId="0" applyFont="1" applyBorder="1" applyAlignment="1">
      <alignment horizontal="center"/>
    </xf>
    <xf numFmtId="0" fontId="21" fillId="0" borderId="30" xfId="0" applyFont="1" applyBorder="1" applyAlignment="1">
      <alignment horizontal="center"/>
    </xf>
    <xf numFmtId="0" fontId="42" fillId="0" borderId="0" xfId="0" applyFont="1" applyAlignment="1">
      <alignment horizontal="right"/>
    </xf>
    <xf numFmtId="0" fontId="43" fillId="0" borderId="0" xfId="0" applyFont="1" applyAlignment="1">
      <alignment horizontal="center"/>
    </xf>
    <xf numFmtId="0" fontId="43" fillId="0" borderId="0" xfId="0" applyFont="1"/>
    <xf numFmtId="0" fontId="24" fillId="0" borderId="0" xfId="0" applyFont="1" applyAlignment="1">
      <alignment horizontal="center"/>
    </xf>
    <xf numFmtId="0" fontId="3" fillId="0" borderId="30" xfId="0" applyFont="1" applyBorder="1"/>
    <xf numFmtId="9" fontId="0" fillId="0" borderId="0" xfId="0" applyNumberFormat="1"/>
    <xf numFmtId="0" fontId="0" fillId="0" borderId="0" xfId="0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44" fillId="0" borderId="0" xfId="0" applyFont="1"/>
    <xf numFmtId="2" fontId="44" fillId="0" borderId="1" xfId="0" applyNumberFormat="1" applyFont="1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36" fillId="0" borderId="1" xfId="0" applyFont="1" applyBorder="1" applyAlignment="1">
      <alignment horizontal="right"/>
    </xf>
    <xf numFmtId="0" fontId="36" fillId="0" borderId="0" xfId="0" applyFont="1" applyAlignment="1">
      <alignment horizontal="right"/>
    </xf>
    <xf numFmtId="0" fontId="36" fillId="2" borderId="1" xfId="0" applyFont="1" applyFill="1" applyBorder="1"/>
    <xf numFmtId="0" fontId="36" fillId="4" borderId="1" xfId="0" applyFont="1" applyFill="1" applyBorder="1"/>
    <xf numFmtId="0" fontId="36" fillId="19" borderId="1" xfId="0" applyFont="1" applyFill="1" applyBorder="1"/>
    <xf numFmtId="0" fontId="36" fillId="4" borderId="0" xfId="0" applyFont="1" applyFill="1"/>
    <xf numFmtId="0" fontId="0" fillId="0" borderId="0" xfId="0" applyAlignment="1">
      <alignment horizontal="right"/>
    </xf>
    <xf numFmtId="0" fontId="0" fillId="13" borderId="1" xfId="0" applyFill="1" applyBorder="1"/>
    <xf numFmtId="0" fontId="36" fillId="20" borderId="1" xfId="0" applyFont="1" applyFill="1" applyBorder="1"/>
    <xf numFmtId="0" fontId="36" fillId="5" borderId="1" xfId="0" applyFont="1" applyFill="1" applyBorder="1"/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1" fillId="0" borderId="0" xfId="0" applyFont="1" applyAlignment="1">
      <alignment horizontal="left" wrapText="1"/>
    </xf>
    <xf numFmtId="0" fontId="14" fillId="0" borderId="33" xfId="0" applyFont="1" applyBorder="1" applyAlignment="1">
      <alignment horizontal="center"/>
    </xf>
    <xf numFmtId="0" fontId="17" fillId="0" borderId="32" xfId="0" applyFont="1" applyBorder="1"/>
    <xf numFmtId="0" fontId="14" fillId="0" borderId="36" xfId="0" applyFont="1" applyBorder="1" applyAlignment="1">
      <alignment horizontal="center" vertical="center"/>
    </xf>
    <xf numFmtId="0" fontId="17" fillId="0" borderId="38" xfId="0" applyFont="1" applyBorder="1"/>
    <xf numFmtId="0" fontId="14" fillId="0" borderId="31" xfId="0" applyFont="1" applyBorder="1" applyAlignment="1">
      <alignment horizontal="center"/>
    </xf>
    <xf numFmtId="0" fontId="17" fillId="0" borderId="33" xfId="0" applyFont="1" applyBorder="1"/>
    <xf numFmtId="0" fontId="14" fillId="0" borderId="34" xfId="0" applyFont="1" applyBorder="1" applyAlignment="1">
      <alignment horizontal="center"/>
    </xf>
    <xf numFmtId="0" fontId="17" fillId="0" borderId="35" xfId="0" applyFont="1" applyBorder="1"/>
    <xf numFmtId="0" fontId="21" fillId="0" borderId="37" xfId="0" applyFont="1" applyBorder="1" applyAlignment="1">
      <alignment horizontal="left" wrapText="1"/>
    </xf>
    <xf numFmtId="0" fontId="21" fillId="0" borderId="0" xfId="0" applyFont="1" applyAlignment="1">
      <alignment horizontal="left" wrapText="1"/>
    </xf>
    <xf numFmtId="0" fontId="28" fillId="0" borderId="0" xfId="0" applyFont="1" applyAlignment="1">
      <alignment horizontal="left" wrapText="1"/>
    </xf>
    <xf numFmtId="0" fontId="25" fillId="0" borderId="0" xfId="0" applyFont="1" applyAlignment="1">
      <alignment horizontal="left" vertical="center" wrapText="1"/>
    </xf>
    <xf numFmtId="0" fontId="35" fillId="0" borderId="0" xfId="1" applyFont="1" applyAlignment="1">
      <alignment horizontal="right"/>
    </xf>
    <xf numFmtId="0" fontId="5" fillId="0" borderId="0" xfId="1" applyFont="1" applyAlignment="1">
      <alignment horizontal="center" vertical="center" wrapText="1"/>
    </xf>
    <xf numFmtId="0" fontId="1" fillId="0" borderId="0" xfId="0" applyFont="1"/>
    <xf numFmtId="0" fontId="0" fillId="4" borderId="61" xfId="0" applyFill="1" applyBorder="1"/>
    <xf numFmtId="0" fontId="45" fillId="0" borderId="0" xfId="0" applyFont="1"/>
  </cellXfs>
  <cellStyles count="2">
    <cellStyle name="Обычный" xfId="0" builtinId="0"/>
    <cellStyle name="Обычный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ru-RU" sz="1400" b="0" i="0">
                <a:solidFill>
                  <a:srgbClr val="757575"/>
                </a:solidFill>
                <a:latin typeface="+mn-lt"/>
              </a:rPr>
              <a:t>Поле корреляции. Линейная регрессия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3580772880679277E-2"/>
          <c:y val="0.13943966118221571"/>
          <c:w val="0.87821891063661528"/>
          <c:h val="0.7052231709392298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Lit>
              <c:formatCode>General</c:formatCode>
              <c:ptCount val="4"/>
              <c:pt idx="0">
                <c:v>30</c:v>
              </c:pt>
              <c:pt idx="1">
                <c:v>7</c:v>
              </c:pt>
              <c:pt idx="2">
                <c:v>8</c:v>
              </c:pt>
              <c:pt idx="3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B2DC-461A-90AE-5DA54087E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114030"/>
        <c:axId val="561281566"/>
      </c:scatterChart>
      <c:valAx>
        <c:axId val="3541140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561281566"/>
        <c:crosses val="autoZero"/>
        <c:crossBetween val="midCat"/>
      </c:valAx>
      <c:valAx>
        <c:axId val="561281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35411403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Comic Sans MS"/>
              </a:defRPr>
            </a:pPr>
            <a:r>
              <a:rPr lang="ru-RU" b="0">
                <a:solidFill>
                  <a:srgbClr val="757575"/>
                </a:solidFill>
                <a:latin typeface="Comic Sans MS"/>
              </a:rPr>
              <a:t>Поле корреляции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Lit>
              <c:formatCode>General</c:formatCode>
              <c:ptCount val="10"/>
              <c:pt idx="0">
                <c:v>3.5</c:v>
              </c:pt>
              <c:pt idx="1">
                <c:v>2.4</c:v>
              </c:pt>
              <c:pt idx="2">
                <c:v>4.9000000000000004</c:v>
              </c:pt>
              <c:pt idx="3">
                <c:v>4.2</c:v>
              </c:pt>
              <c:pt idx="4">
                <c:v>3</c:v>
              </c:pt>
              <c:pt idx="5">
                <c:v>1.3</c:v>
              </c:pt>
              <c:pt idx="6">
                <c:v>1</c:v>
              </c:pt>
              <c:pt idx="7">
                <c:v>3</c:v>
              </c:pt>
              <c:pt idx="8">
                <c:v>1.5</c:v>
              </c:pt>
              <c:pt idx="9">
                <c:v>4.0999999999999996</c:v>
              </c:pt>
            </c:numLit>
          </c:xVal>
          <c:yVal>
            <c:numLit>
              <c:formatCode>General</c:formatCode>
              <c:ptCount val="10"/>
              <c:pt idx="0">
                <c:v>16</c:v>
              </c:pt>
              <c:pt idx="1">
                <c:v>13</c:v>
              </c:pt>
              <c:pt idx="2">
                <c:v>19</c:v>
              </c:pt>
              <c:pt idx="3">
                <c:v>18</c:v>
              </c:pt>
              <c:pt idx="4">
                <c:v>12</c:v>
              </c:pt>
              <c:pt idx="5">
                <c:v>11</c:v>
              </c:pt>
              <c:pt idx="6">
                <c:v>8</c:v>
              </c:pt>
              <c:pt idx="7">
                <c:v>14</c:v>
              </c:pt>
              <c:pt idx="8">
                <c:v>9</c:v>
              </c:pt>
              <c:pt idx="9">
                <c:v>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E0B-4422-9078-722CC6824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418009"/>
        <c:axId val="16483238"/>
      </c:scatterChart>
      <c:valAx>
        <c:axId val="14234180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x, </a:t>
                </a:r>
                <a:r>
                  <a:rPr lang="ru-RU" b="0">
                    <a:solidFill>
                      <a:srgbClr val="000000"/>
                    </a:solidFill>
                    <a:latin typeface="+mn-lt"/>
                  </a:rPr>
                  <a:t>расстояние (мили)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6483238"/>
        <c:crosses val="autoZero"/>
        <c:crossBetween val="midCat"/>
      </c:valAx>
      <c:valAx>
        <c:axId val="164832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y, </a:t>
                </a:r>
                <a:r>
                  <a:rPr lang="ru-RU" b="0">
                    <a:solidFill>
                      <a:srgbClr val="000000"/>
                    </a:solidFill>
                    <a:latin typeface="+mn-lt"/>
                  </a:rPr>
                  <a:t>время (мин)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42341800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ru-RU" sz="1400" b="0" i="0">
                <a:solidFill>
                  <a:srgbClr val="757575"/>
                </a:solidFill>
                <a:latin typeface="+mn-lt"/>
              </a:rPr>
              <a:t>Поле корреляции. Гипербола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3580772880679277E-2"/>
          <c:y val="0.13943966118221571"/>
          <c:w val="0.87821891063661528"/>
          <c:h val="0.7052231709392298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Lit>
              <c:formatCode>General</c:formatCode>
              <c:ptCount val="4"/>
              <c:pt idx="0">
                <c:v>30</c:v>
              </c:pt>
              <c:pt idx="1">
                <c:v>7</c:v>
              </c:pt>
              <c:pt idx="2">
                <c:v>8</c:v>
              </c:pt>
              <c:pt idx="3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C18-478D-AFE0-2B3F8B18B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839338"/>
        <c:axId val="549063384"/>
      </c:scatterChart>
      <c:valAx>
        <c:axId val="8258393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549063384"/>
        <c:crosses val="autoZero"/>
        <c:crossBetween val="midCat"/>
      </c:valAx>
      <c:valAx>
        <c:axId val="5490633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82583933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ru-RU" sz="1400" b="0" i="0">
                <a:solidFill>
                  <a:srgbClr val="757575"/>
                </a:solidFill>
                <a:latin typeface="+mn-lt"/>
              </a:rPr>
              <a:t>Поле корреляции. Экспонента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3580772880679277E-2"/>
          <c:y val="0.13943966118221571"/>
          <c:w val="0.87821891063661528"/>
          <c:h val="0.7052231709392298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Lit>
              <c:formatCode>General</c:formatCode>
              <c:ptCount val="4"/>
              <c:pt idx="0">
                <c:v>30</c:v>
              </c:pt>
              <c:pt idx="1">
                <c:v>7</c:v>
              </c:pt>
              <c:pt idx="2">
                <c:v>8</c:v>
              </c:pt>
              <c:pt idx="3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1E3-4E82-AD22-38ED49235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699100"/>
        <c:axId val="651056076"/>
      </c:scatterChart>
      <c:valAx>
        <c:axId val="1149699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651056076"/>
        <c:crosses val="autoZero"/>
        <c:crossBetween val="midCat"/>
      </c:valAx>
      <c:valAx>
        <c:axId val="6510560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14969910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ru-RU" sz="1400" b="0" i="0">
                <a:solidFill>
                  <a:srgbClr val="757575"/>
                </a:solidFill>
                <a:latin typeface="+mn-lt"/>
              </a:rPr>
              <a:t>Поле корреляции. Парабола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3580772880679277E-2"/>
          <c:y val="0.13943966118221571"/>
          <c:w val="0.87821891063661528"/>
          <c:h val="0.7052231709392298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Lit>
              <c:formatCode>General</c:formatCode>
              <c:ptCount val="4"/>
              <c:pt idx="0">
                <c:v>30</c:v>
              </c:pt>
              <c:pt idx="1">
                <c:v>7</c:v>
              </c:pt>
              <c:pt idx="2">
                <c:v>8</c:v>
              </c:pt>
              <c:pt idx="3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F962-4F95-9677-1445383B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25550"/>
        <c:axId val="1033260647"/>
      </c:scatterChart>
      <c:valAx>
        <c:axId val="8681255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1033260647"/>
        <c:crosses val="autoZero"/>
        <c:crossBetween val="midCat"/>
      </c:valAx>
      <c:valAx>
        <c:axId val="1033260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ru-R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ru-RU"/>
          </a:p>
        </c:txPr>
        <c:crossAx val="86812555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3" Type="http://schemas.openxmlformats.org/officeDocument/2006/relationships/customXml" Target="../ink/ink1.xml"/><Relationship Id="rId7" Type="http://schemas.openxmlformats.org/officeDocument/2006/relationships/image" Target="NULL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11" Type="http://schemas.openxmlformats.org/officeDocument/2006/relationships/image" Target="../media/image35.png"/><Relationship Id="rId10" Type="http://schemas.openxmlformats.org/officeDocument/2006/relationships/image" Target="../media/image34.png"/><Relationship Id="rId9" Type="http://schemas.openxmlformats.org/officeDocument/2006/relationships/customXml" Target="../ink/ink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3" Type="http://schemas.openxmlformats.org/officeDocument/2006/relationships/chart" Target="../charts/chart3.xml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chart" Target="../charts/chart5.xml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4" Type="http://schemas.openxmlformats.org/officeDocument/2006/relationships/chart" Target="../charts/chart4.xml"/><Relationship Id="rId9" Type="http://schemas.openxmlformats.org/officeDocument/2006/relationships/image" Target="../media/image78.png"/><Relationship Id="rId1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1371232</xdr:colOff>
      <xdr:row>0</xdr:row>
      <xdr:rowOff>0</xdr:rowOff>
    </xdr:from>
    <xdr:to>
      <xdr:col>4</xdr:col>
      <xdr:colOff>128192</xdr:colOff>
      <xdr:row>16</xdr:row>
      <xdr:rowOff>23471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0CE118C-7788-DF7C-D1ED-72B3556ABD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7879"/>
        <a:stretch/>
      </xdr:blipFill>
      <xdr:spPr bwMode="auto">
        <a:xfrm>
          <a:off x="1371232" y="0"/>
          <a:ext cx="3533913" cy="31340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284029</xdr:colOff>
      <xdr:row>0</xdr:row>
      <xdr:rowOff>0</xdr:rowOff>
    </xdr:from>
    <xdr:to>
      <xdr:col>9</xdr:col>
      <xdr:colOff>328705</xdr:colOff>
      <xdr:row>16</xdr:row>
      <xdr:rowOff>38532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8962B9-274E-6D70-BF5E-34C34D5FCC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261" b="32546"/>
        <a:stretch/>
      </xdr:blipFill>
      <xdr:spPr bwMode="auto">
        <a:xfrm>
          <a:off x="5147382" y="0"/>
          <a:ext cx="3428853" cy="319112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756802</xdr:colOff>
      <xdr:row>0</xdr:row>
      <xdr:rowOff>0</xdr:rowOff>
    </xdr:from>
    <xdr:to>
      <xdr:col>14</xdr:col>
      <xdr:colOff>486563</xdr:colOff>
      <xdr:row>21</xdr:row>
      <xdr:rowOff>37353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614D578-841A-0102-2DD3-6A5F51D61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331" y="0"/>
          <a:ext cx="3427702" cy="412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186</xdr:rowOff>
    </xdr:from>
    <xdr:to>
      <xdr:col>4</xdr:col>
      <xdr:colOff>740085</xdr:colOff>
      <xdr:row>56</xdr:row>
      <xdr:rowOff>149058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CCDF5D5-C4A2-C0A2-E11F-436DA81C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21892"/>
          <a:ext cx="5521261" cy="3323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2067758</xdr:colOff>
      <xdr:row>102</xdr:row>
      <xdr:rowOff>69453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537656"/>
          <a:ext cx="2067758" cy="4405313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103</xdr:row>
      <xdr:rowOff>168671</xdr:rowOff>
    </xdr:from>
    <xdr:to>
      <xdr:col>16</xdr:col>
      <xdr:colOff>220556</xdr:colOff>
      <xdr:row>117</xdr:row>
      <xdr:rowOff>99982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1328" y="20230702"/>
          <a:ext cx="4040478" cy="2679671"/>
        </a:xfrm>
        <a:prstGeom prst="rect">
          <a:avLst/>
        </a:prstGeom>
      </xdr:spPr>
    </xdr:pic>
    <xdr:clientData/>
  </xdr:twoCellAnchor>
  <xdr:twoCellAnchor editAs="oneCell">
    <xdr:from>
      <xdr:col>6</xdr:col>
      <xdr:colOff>6854</xdr:colOff>
      <xdr:row>38</xdr:row>
      <xdr:rowOff>158751</xdr:rowOff>
    </xdr:from>
    <xdr:to>
      <xdr:col>8</xdr:col>
      <xdr:colOff>680890</xdr:colOff>
      <xdr:row>63</xdr:row>
      <xdr:rowOff>1242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0838" y="7858126"/>
          <a:ext cx="2291302" cy="45541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0</xdr:rowOff>
    </xdr:from>
    <xdr:to>
      <xdr:col>6</xdr:col>
      <xdr:colOff>144021</xdr:colOff>
      <xdr:row>109</xdr:row>
      <xdr:rowOff>109607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41897"/>
          <a:ext cx="3877383" cy="1784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177526</xdr:rowOff>
    </xdr:from>
    <xdr:to>
      <xdr:col>3</xdr:col>
      <xdr:colOff>496673</xdr:colOff>
      <xdr:row>67</xdr:row>
      <xdr:rowOff>40968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70537"/>
          <a:ext cx="2381189" cy="18913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438452</xdr:colOff>
      <xdr:row>29</xdr:row>
      <xdr:rowOff>151190</xdr:rowOff>
    </xdr:from>
    <xdr:to>
      <xdr:col>9</xdr:col>
      <xdr:colOff>680357</xdr:colOff>
      <xdr:row>36</xdr:row>
      <xdr:rowOff>93281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1" y="5457976"/>
          <a:ext cx="2872619" cy="1257448"/>
        </a:xfrm>
        <a:prstGeom prst="rect">
          <a:avLst/>
        </a:prstGeom>
      </xdr:spPr>
    </xdr:pic>
    <xdr:clientData/>
  </xdr:twoCellAnchor>
  <xdr:twoCellAnchor editAs="oneCell">
    <xdr:from>
      <xdr:col>6</xdr:col>
      <xdr:colOff>483809</xdr:colOff>
      <xdr:row>66</xdr:row>
      <xdr:rowOff>90714</xdr:rowOff>
    </xdr:from>
    <xdr:to>
      <xdr:col>9</xdr:col>
      <xdr:colOff>725714</xdr:colOff>
      <xdr:row>73</xdr:row>
      <xdr:rowOff>17686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5238" y="12563928"/>
          <a:ext cx="2872619" cy="1257448"/>
        </a:xfrm>
        <a:prstGeom prst="rect">
          <a:avLst/>
        </a:prstGeom>
      </xdr:spPr>
    </xdr:pic>
    <xdr:clientData/>
  </xdr:twoCellAnchor>
  <xdr:twoCellAnchor editAs="oneCell">
    <xdr:from>
      <xdr:col>6</xdr:col>
      <xdr:colOff>634998</xdr:colOff>
      <xdr:row>100</xdr:row>
      <xdr:rowOff>45356</xdr:rowOff>
    </xdr:from>
    <xdr:to>
      <xdr:col>9</xdr:col>
      <xdr:colOff>876903</xdr:colOff>
      <xdr:row>107</xdr:row>
      <xdr:rowOff>32804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6427" y="18838332"/>
          <a:ext cx="2872619" cy="12574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</xdr:row>
      <xdr:rowOff>38100</xdr:rowOff>
    </xdr:from>
    <xdr:ext cx="2676525" cy="1066800"/>
    <xdr:pic>
      <xdr:nvPicPr>
        <xdr:cNvPr id="2" name="image7.png" title="Изображение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349500"/>
          <a:ext cx="26765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847975" cy="1590675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52450"/>
          <a:ext cx="2847975" cy="15906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249115</xdr:colOff>
      <xdr:row>37</xdr:row>
      <xdr:rowOff>21981</xdr:rowOff>
    </xdr:from>
    <xdr:to>
      <xdr:col>4</xdr:col>
      <xdr:colOff>390961</xdr:colOff>
      <xdr:row>45</xdr:row>
      <xdr:rowOff>146036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115" y="7070481"/>
          <a:ext cx="2625603" cy="1597255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64</xdr:row>
      <xdr:rowOff>9072</xdr:rowOff>
    </xdr:from>
    <xdr:to>
      <xdr:col>13</xdr:col>
      <xdr:colOff>439964</xdr:colOff>
      <xdr:row>64</xdr:row>
      <xdr:rowOff>121515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9800" y="12029622"/>
          <a:ext cx="185964" cy="112443"/>
        </a:xfrm>
        <a:prstGeom prst="rect">
          <a:avLst/>
        </a:prstGeom>
      </xdr:spPr>
    </xdr:pic>
    <xdr:clientData/>
  </xdr:twoCellAnchor>
  <xdr:twoCellAnchor editAs="oneCell">
    <xdr:from>
      <xdr:col>4</xdr:col>
      <xdr:colOff>487043</xdr:colOff>
      <xdr:row>35</xdr:row>
      <xdr:rowOff>54231</xdr:rowOff>
    </xdr:from>
    <xdr:to>
      <xdr:col>14</xdr:col>
      <xdr:colOff>281938</xdr:colOff>
      <xdr:row>59</xdr:row>
      <xdr:rowOff>76201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1313" b="21076"/>
        <a:stretch/>
      </xdr:blipFill>
      <xdr:spPr>
        <a:xfrm>
          <a:off x="2925443" y="6802164"/>
          <a:ext cx="5890895" cy="44923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67734</xdr:rowOff>
    </xdr:from>
    <xdr:to>
      <xdr:col>10</xdr:col>
      <xdr:colOff>270933</xdr:colOff>
      <xdr:row>49</xdr:row>
      <xdr:rowOff>117061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9237134"/>
          <a:ext cx="2709333" cy="235594"/>
        </a:xfrm>
        <a:prstGeom prst="rect">
          <a:avLst/>
        </a:prstGeom>
      </xdr:spPr>
    </xdr:pic>
    <xdr:clientData/>
  </xdr:twoCellAnchor>
  <xdr:twoCellAnchor editAs="oneCell">
    <xdr:from>
      <xdr:col>10</xdr:col>
      <xdr:colOff>406399</xdr:colOff>
      <xdr:row>48</xdr:row>
      <xdr:rowOff>85899</xdr:rowOff>
    </xdr:from>
    <xdr:to>
      <xdr:col>14</xdr:col>
      <xdr:colOff>50801</xdr:colOff>
      <xdr:row>49</xdr:row>
      <xdr:rowOff>174093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02399" y="9255299"/>
          <a:ext cx="2082802" cy="274461"/>
        </a:xfrm>
        <a:prstGeom prst="rect">
          <a:avLst/>
        </a:prstGeom>
      </xdr:spPr>
    </xdr:pic>
    <xdr:clientData/>
  </xdr:twoCellAnchor>
  <xdr:twoCellAnchor editAs="oneCell">
    <xdr:from>
      <xdr:col>0</xdr:col>
      <xdr:colOff>39589</xdr:colOff>
      <xdr:row>97</xdr:row>
      <xdr:rowOff>38797</xdr:rowOff>
    </xdr:from>
    <xdr:to>
      <xdr:col>9</xdr:col>
      <xdr:colOff>588010</xdr:colOff>
      <xdr:row>108</xdr:row>
      <xdr:rowOff>33084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4A930DD-2DB7-CCB7-3F0B-783801128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89" y="27064397"/>
          <a:ext cx="6079271" cy="2019937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423337</xdr:colOff>
      <xdr:row>108</xdr:row>
      <xdr:rowOff>119063</xdr:rowOff>
    </xdr:from>
    <xdr:to>
      <xdr:col>12</xdr:col>
      <xdr:colOff>410103</xdr:colOff>
      <xdr:row>129</xdr:row>
      <xdr:rowOff>174143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4287" t="6576" r="6130" b="3842"/>
        <a:stretch/>
      </xdr:blipFill>
      <xdr:spPr>
        <a:xfrm rot="16200000">
          <a:off x="2307410" y="19824990"/>
          <a:ext cx="4209038" cy="668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158749</xdr:rowOff>
    </xdr:from>
    <xdr:to>
      <xdr:col>9</xdr:col>
      <xdr:colOff>329712</xdr:colOff>
      <xdr:row>72</xdr:row>
      <xdr:rowOff>61509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81153"/>
          <a:ext cx="5873750" cy="23694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19050</xdr:rowOff>
    </xdr:from>
    <xdr:ext cx="3352800" cy="800100"/>
    <xdr:pic>
      <xdr:nvPicPr>
        <xdr:cNvPr id="3" name="image13.png" title="Изображение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90550"/>
          <a:ext cx="33528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44450</xdr:rowOff>
    </xdr:from>
    <xdr:ext cx="3352800" cy="1400175"/>
    <xdr:pic>
      <xdr:nvPicPr>
        <xdr:cNvPr id="4" name="image14.png" title="Изображение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333500"/>
          <a:ext cx="33528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180975</xdr:rowOff>
    </xdr:from>
    <xdr:ext cx="2333625" cy="2466975"/>
    <xdr:pic>
      <xdr:nvPicPr>
        <xdr:cNvPr id="5" name="image9.png" title="Изображение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847975"/>
          <a:ext cx="2333625" cy="24669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149225</xdr:colOff>
      <xdr:row>14</xdr:row>
      <xdr:rowOff>161925</xdr:rowOff>
    </xdr:from>
    <xdr:ext cx="2847975" cy="2314575"/>
    <xdr:pic>
      <xdr:nvPicPr>
        <xdr:cNvPr id="6" name="image10.png" title="Изображение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587625" y="2740025"/>
          <a:ext cx="2847975" cy="23145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28</xdr:row>
      <xdr:rowOff>7424</xdr:rowOff>
    </xdr:from>
    <xdr:to>
      <xdr:col>5</xdr:col>
      <xdr:colOff>66843</xdr:colOff>
      <xdr:row>45</xdr:row>
      <xdr:rowOff>14967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521" r="16974" b="29077"/>
        <a:stretch/>
      </xdr:blipFill>
      <xdr:spPr>
        <a:xfrm>
          <a:off x="0" y="5169359"/>
          <a:ext cx="3139424" cy="3141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15240</xdr:rowOff>
    </xdr:from>
    <xdr:to>
      <xdr:col>3</xdr:col>
      <xdr:colOff>342900</xdr:colOff>
      <xdr:row>51</xdr:row>
      <xdr:rowOff>175260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D087B3A-5F3F-4C77-9165-677BBF34B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9340"/>
          <a:ext cx="2171700" cy="712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</xdr:colOff>
      <xdr:row>64</xdr:row>
      <xdr:rowOff>15240</xdr:rowOff>
    </xdr:from>
    <xdr:to>
      <xdr:col>2</xdr:col>
      <xdr:colOff>167640</xdr:colOff>
      <xdr:row>66</xdr:row>
      <xdr:rowOff>99060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0A8454F-4844-4414-8929-009CCA88B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" y="11686540"/>
          <a:ext cx="1371600" cy="45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121397</xdr:colOff>
      <xdr:row>75</xdr:row>
      <xdr:rowOff>112059</xdr:rowOff>
    </xdr:from>
    <xdr:to>
      <xdr:col>5</xdr:col>
      <xdr:colOff>448236</xdr:colOff>
      <xdr:row>80</xdr:row>
      <xdr:rowOff>180465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2353" y="14119412"/>
          <a:ext cx="1540809" cy="10022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289485</xdr:colOff>
      <xdr:row>97</xdr:row>
      <xdr:rowOff>42688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0956" y="17182353"/>
          <a:ext cx="896470" cy="976511"/>
        </a:xfrm>
        <a:prstGeom prst="rect">
          <a:avLst/>
        </a:prstGeom>
      </xdr:spPr>
    </xdr:pic>
    <xdr:clientData/>
  </xdr:twoCellAnchor>
  <xdr:twoCellAnchor editAs="oneCell">
    <xdr:from>
      <xdr:col>0</xdr:col>
      <xdr:colOff>15487</xdr:colOff>
      <xdr:row>97</xdr:row>
      <xdr:rowOff>180232</xdr:rowOff>
    </xdr:from>
    <xdr:to>
      <xdr:col>14</xdr:col>
      <xdr:colOff>458171</xdr:colOff>
      <xdr:row>130</xdr:row>
      <xdr:rowOff>39998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1468531" y="16754993"/>
          <a:ext cx="5992937" cy="8899025"/>
        </a:xfrm>
        <a:prstGeom prst="rect">
          <a:avLst/>
        </a:prstGeom>
      </xdr:spPr>
    </xdr:pic>
    <xdr:clientData/>
  </xdr:twoCellAnchor>
  <xdr:twoCellAnchor editAs="oneCell">
    <xdr:from>
      <xdr:col>2</xdr:col>
      <xdr:colOff>589643</xdr:colOff>
      <xdr:row>131</xdr:row>
      <xdr:rowOff>18142</xdr:rowOff>
    </xdr:from>
    <xdr:to>
      <xdr:col>5</xdr:col>
      <xdr:colOff>535214</xdr:colOff>
      <xdr:row>138</xdr:row>
      <xdr:rowOff>9070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05214" y="24048356"/>
          <a:ext cx="1768929" cy="1315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4681451" cy="3670822"/>
    <xdr:pic>
      <xdr:nvPicPr>
        <xdr:cNvPr id="2" name="Рисунок 1">
          <a:extLst>
            <a:ext uri="{FF2B5EF4-FFF2-40B4-BE49-F238E27FC236}">
              <a16:creationId xmlns:a16="http://schemas.microsoft.com/office/drawing/2014/main" id="{74226B4C-63A0-4FDA-96F2-4EF7C523E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014"/>
          <a:ext cx="4681451" cy="3670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60960</xdr:colOff>
      <xdr:row>74</xdr:row>
      <xdr:rowOff>0</xdr:rowOff>
    </xdr:from>
    <xdr:ext cx="4262351" cy="3904211"/>
    <xdr:pic>
      <xdr:nvPicPr>
        <xdr:cNvPr id="3" name="Рисунок 2">
          <a:extLst>
            <a:ext uri="{FF2B5EF4-FFF2-40B4-BE49-F238E27FC236}">
              <a16:creationId xmlns:a16="http://schemas.microsoft.com/office/drawing/2014/main" id="{C4037678-9B94-4AFB-ADA8-5C0EF5FD4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" y="13627100"/>
          <a:ext cx="4262351" cy="3904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235980</xdr:colOff>
      <xdr:row>137</xdr:row>
      <xdr:rowOff>129240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Рукописный ввод 5">
              <a:extLst>
                <a:ext uri="{FF2B5EF4-FFF2-40B4-BE49-F238E27FC236}">
                  <a16:creationId xmlns:a16="http://schemas.microsoft.com/office/drawing/2014/main" id="{449D8B80-EE28-4AD0-AAC5-EBFE5D5CFD52}"/>
                </a:ext>
              </a:extLst>
            </xdr14:cNvPr>
            <xdr14:cNvContentPartPr/>
          </xdr14:nvContentPartPr>
          <xdr14:nvPr macro=""/>
          <xdr14:xfrm>
            <a:off x="3413520" y="22257720"/>
            <a:ext cx="360" cy="360"/>
          </xdr14:xfrm>
        </xdr:contentPart>
      </mc:Choice>
      <mc:Fallback xmlns=""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31073F9F-61B1-4D42-943C-20129E4C4A94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409200" y="22253400"/>
              <a:ext cx="9000" cy="9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258780</xdr:colOff>
      <xdr:row>138</xdr:row>
      <xdr:rowOff>121680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Рукописный ввод 6">
              <a:extLst>
                <a:ext uri="{FF2B5EF4-FFF2-40B4-BE49-F238E27FC236}">
                  <a16:creationId xmlns:a16="http://schemas.microsoft.com/office/drawing/2014/main" id="{EE099F05-AB58-4649-B1ED-2E9A87677F4B}"/>
                </a:ext>
              </a:extLst>
            </xdr14:cNvPr>
            <xdr14:cNvContentPartPr/>
          </xdr14:nvContentPartPr>
          <xdr14:nvPr macro=""/>
          <xdr14:xfrm>
            <a:off x="2826720" y="22433040"/>
            <a:ext cx="360" cy="360"/>
          </xdr14:xfrm>
        </xdr:contentPart>
      </mc:Choice>
      <mc:Fallback xmlns=""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3C5C043F-F8CA-4469-8045-606EF0541F1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822400" y="22428720"/>
              <a:ext cx="9000" cy="9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304500</xdr:colOff>
      <xdr:row>138</xdr:row>
      <xdr:rowOff>30240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Рукописный ввод 7">
              <a:extLst>
                <a:ext uri="{FF2B5EF4-FFF2-40B4-BE49-F238E27FC236}">
                  <a16:creationId xmlns:a16="http://schemas.microsoft.com/office/drawing/2014/main" id="{1E16B664-E6FD-43A0-A08D-96BE1A00FC63}"/>
                </a:ext>
              </a:extLst>
            </xdr14:cNvPr>
            <xdr14:cNvContentPartPr/>
          </xdr14:nvContentPartPr>
          <xdr14:nvPr macro=""/>
          <xdr14:xfrm>
            <a:off x="2872440" y="22341600"/>
            <a:ext cx="360" cy="360"/>
          </xdr14:xfrm>
        </xdr:contentPart>
      </mc:Choice>
      <mc:Fallback xmlns="">
        <xdr:pic>
          <xdr:nvPicPr>
            <xdr:cNvPr id="12" name="Рукописный ввод 11">
              <a:extLst>
                <a:ext uri="{FF2B5EF4-FFF2-40B4-BE49-F238E27FC236}">
                  <a16:creationId xmlns:a16="http://schemas.microsoft.com/office/drawing/2014/main" id="{CB84DCE6-4E0D-495A-A642-1B72CBEC7CA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868120" y="22337280"/>
              <a:ext cx="9000" cy="9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31101</xdr:colOff>
      <xdr:row>58</xdr:row>
      <xdr:rowOff>126649</xdr:rowOff>
    </xdr:from>
    <xdr:ext cx="3340435" cy="2165085"/>
    <xdr:pic>
      <xdr:nvPicPr>
        <xdr:cNvPr id="10" name="Рисунок 9">
          <a:extLst>
            <a:ext uri="{FF2B5EF4-FFF2-40B4-BE49-F238E27FC236}">
              <a16:creationId xmlns:a16="http://schemas.microsoft.com/office/drawing/2014/main" id="{B60EF206-682A-415B-A35A-6F427CEA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101" y="10807349"/>
          <a:ext cx="3340435" cy="2165085"/>
        </a:xfrm>
        <a:prstGeom prst="rect">
          <a:avLst/>
        </a:prstGeom>
      </xdr:spPr>
    </xdr:pic>
    <xdr:clientData/>
  </xdr:oneCellAnchor>
  <xdr:twoCellAnchor editAs="oneCell">
    <xdr:from>
      <xdr:col>5</xdr:col>
      <xdr:colOff>118928</xdr:colOff>
      <xdr:row>98</xdr:row>
      <xdr:rowOff>34348</xdr:rowOff>
    </xdr:from>
    <xdr:to>
      <xdr:col>12</xdr:col>
      <xdr:colOff>168778</xdr:colOff>
      <xdr:row>118</xdr:row>
      <xdr:rowOff>99607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6200000">
          <a:off x="4917302" y="18021268"/>
          <a:ext cx="3800553" cy="44076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10949</xdr:colOff>
      <xdr:row>1</xdr:row>
      <xdr:rowOff>142328</xdr:rowOff>
    </xdr:from>
    <xdr:to>
      <xdr:col>14</xdr:col>
      <xdr:colOff>611580</xdr:colOff>
      <xdr:row>19</xdr:row>
      <xdr:rowOff>60646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2673" y="328449"/>
          <a:ext cx="4937672" cy="3268490"/>
        </a:xfrm>
        <a:prstGeom prst="rect">
          <a:avLst/>
        </a:prstGeom>
      </xdr:spPr>
    </xdr:pic>
    <xdr:clientData/>
  </xdr:twoCellAnchor>
  <xdr:twoCellAnchor editAs="oneCell">
    <xdr:from>
      <xdr:col>8</xdr:col>
      <xdr:colOff>131034</xdr:colOff>
      <xdr:row>20</xdr:row>
      <xdr:rowOff>151192</xdr:rowOff>
    </xdr:from>
    <xdr:to>
      <xdr:col>14</xdr:col>
      <xdr:colOff>518833</xdr:colOff>
      <xdr:row>34</xdr:row>
      <xdr:rowOff>123962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1EDB814-64AD-4510-9D44-6CD010DD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9129" y="3779763"/>
          <a:ext cx="4061984" cy="25127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17</xdr:col>
      <xdr:colOff>388027</xdr:colOff>
      <xdr:row>45</xdr:row>
      <xdr:rowOff>176243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6BB5ECA-6088-46E8-B24B-6F2A3114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6450" y="10515600"/>
          <a:ext cx="4045628" cy="201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45</xdr:row>
      <xdr:rowOff>0</xdr:rowOff>
    </xdr:from>
    <xdr:to>
      <xdr:col>17</xdr:col>
      <xdr:colOff>416268</xdr:colOff>
      <xdr:row>56</xdr:row>
      <xdr:rowOff>36645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2A5EE177-4F31-4791-AC99-1C988965A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56451" y="12801600"/>
          <a:ext cx="4073868" cy="20622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17</xdr:col>
      <xdr:colOff>477370</xdr:colOff>
      <xdr:row>74</xdr:row>
      <xdr:rowOff>25019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BD181F3-8A60-49FD-BF89-BA0C830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6450" y="15544800"/>
          <a:ext cx="4134971" cy="208241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75</xdr:row>
      <xdr:rowOff>0</xdr:rowOff>
    </xdr:from>
    <xdr:to>
      <xdr:col>17</xdr:col>
      <xdr:colOff>551421</xdr:colOff>
      <xdr:row>84</xdr:row>
      <xdr:rowOff>15690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DDAC0202-D034-442E-950A-17474733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6451" y="17830800"/>
          <a:ext cx="4209021" cy="2073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</xdr:col>
      <xdr:colOff>202000</xdr:colOff>
      <xdr:row>97</xdr:row>
      <xdr:rowOff>66079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39A9283-1F11-E031-B16A-78CBB8D9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640085"/>
          <a:ext cx="1428949" cy="1895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21526</xdr:colOff>
      <xdr:row>119</xdr:row>
      <xdr:rowOff>149833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66FD41E-D216-DB50-6C53-E02376FA9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52712"/>
          <a:ext cx="5575085" cy="399212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123</xdr:row>
      <xdr:rowOff>0</xdr:rowOff>
    </xdr:from>
    <xdr:to>
      <xdr:col>8</xdr:col>
      <xdr:colOff>419746</xdr:colOff>
      <xdr:row>139</xdr:row>
      <xdr:rowOff>20991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2FD73DE-7A1E-8D5D-E16B-75298DE09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4226864"/>
          <a:ext cx="5327542" cy="294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123</xdr:row>
      <xdr:rowOff>1</xdr:rowOff>
    </xdr:from>
    <xdr:to>
      <xdr:col>18</xdr:col>
      <xdr:colOff>1</xdr:colOff>
      <xdr:row>139</xdr:row>
      <xdr:rowOff>130167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1F21F54-BBF2-E105-644A-74A0865F7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53560" y="24226865"/>
          <a:ext cx="5521272" cy="3057624"/>
        </a:xfrm>
        <a:prstGeom prst="rect">
          <a:avLst/>
        </a:prstGeom>
      </xdr:spPr>
    </xdr:pic>
    <xdr:clientData/>
  </xdr:twoCellAnchor>
  <xdr:twoCellAnchor editAs="oneCell">
    <xdr:from>
      <xdr:col>20</xdr:col>
      <xdr:colOff>408983</xdr:colOff>
      <xdr:row>129</xdr:row>
      <xdr:rowOff>109675</xdr:rowOff>
    </xdr:from>
    <xdr:to>
      <xdr:col>28</xdr:col>
      <xdr:colOff>455268</xdr:colOff>
      <xdr:row>155</xdr:row>
      <xdr:rowOff>63452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567F851-EA67-F43E-A97C-1B6F7852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10763" y="25434336"/>
          <a:ext cx="4954081" cy="4732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9</xdr:col>
      <xdr:colOff>495085</xdr:colOff>
      <xdr:row>179</xdr:row>
      <xdr:rowOff>85718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19F2192-94D8-8F9D-DDA3-21D911BA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018136"/>
          <a:ext cx="6048644" cy="3562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86101</xdr:rowOff>
    </xdr:from>
    <xdr:to>
      <xdr:col>10</xdr:col>
      <xdr:colOff>136386</xdr:colOff>
      <xdr:row>200</xdr:row>
      <xdr:rowOff>139915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A6F49721-624F-876C-0C54-AEB0FBB60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763559"/>
          <a:ext cx="6303420" cy="37131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-1</xdr:rowOff>
    </xdr:from>
    <xdr:to>
      <xdr:col>7</xdr:col>
      <xdr:colOff>257874</xdr:colOff>
      <xdr:row>24</xdr:row>
      <xdr:rowOff>43542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6CB2DFF-01EA-4F30-B9F7-C8D532B7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599"/>
          <a:ext cx="4525074" cy="3726543"/>
        </a:xfrm>
        <a:prstGeom prst="rect">
          <a:avLst/>
        </a:prstGeom>
      </xdr:spPr>
    </xdr:pic>
    <xdr:clientData/>
  </xdr:twoCellAnchor>
  <xdr:twoCellAnchor>
    <xdr:from>
      <xdr:col>9</xdr:col>
      <xdr:colOff>117475</xdr:colOff>
      <xdr:row>72</xdr:row>
      <xdr:rowOff>62230</xdr:rowOff>
    </xdr:from>
    <xdr:to>
      <xdr:col>9</xdr:col>
      <xdr:colOff>498475</xdr:colOff>
      <xdr:row>73</xdr:row>
      <xdr:rowOff>133350</xdr:rowOff>
    </xdr:to>
    <xdr:sp macro="" textlink="">
      <xdr:nvSpPr>
        <xdr:cNvPr id="3" name="OpenSolver7">
          <a:extLst>
            <a:ext uri="{FF2B5EF4-FFF2-40B4-BE49-F238E27FC236}">
              <a16:creationId xmlns:a16="http://schemas.microsoft.com/office/drawing/2014/main" id="{8A10EDE2-4B84-49FF-B5E3-1B059511473E}"/>
            </a:ext>
          </a:extLst>
        </xdr:cNvPr>
        <xdr:cNvSpPr/>
      </xdr:nvSpPr>
      <xdr:spPr>
        <a:xfrm>
          <a:off x="5603875" y="13321030"/>
          <a:ext cx="381000" cy="25527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16</xdr:col>
      <xdr:colOff>461818</xdr:colOff>
      <xdr:row>69</xdr:row>
      <xdr:rowOff>71649</xdr:rowOff>
    </xdr:from>
    <xdr:to>
      <xdr:col>25</xdr:col>
      <xdr:colOff>254000</xdr:colOff>
      <xdr:row>96</xdr:row>
      <xdr:rowOff>146269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916D05A-20F4-4A23-4F48-643BD9267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6389" y="12590220"/>
          <a:ext cx="5262254" cy="4973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-1</xdr:rowOff>
    </xdr:from>
    <xdr:to>
      <xdr:col>10</xdr:col>
      <xdr:colOff>299160</xdr:colOff>
      <xdr:row>48</xdr:row>
      <xdr:rowOff>69272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3CEA0FC-DD2D-5EDD-B3F9-4A701EDB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33454"/>
          <a:ext cx="6418251" cy="4502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71580</xdr:rowOff>
    </xdr:from>
    <xdr:to>
      <xdr:col>12</xdr:col>
      <xdr:colOff>184727</xdr:colOff>
      <xdr:row>119</xdr:row>
      <xdr:rowOff>180234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7BC99054-C18B-40E5-AC78-F1AC4EAB6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881762"/>
          <a:ext cx="7527636" cy="5281017"/>
        </a:xfrm>
        <a:prstGeom prst="rect">
          <a:avLst/>
        </a:prstGeom>
      </xdr:spPr>
    </xdr:pic>
    <xdr:clientData/>
  </xdr:twoCellAnchor>
  <xdr:twoCellAnchor editAs="oneCell">
    <xdr:from>
      <xdr:col>16</xdr:col>
      <xdr:colOff>357909</xdr:colOff>
      <xdr:row>124</xdr:row>
      <xdr:rowOff>132527</xdr:rowOff>
    </xdr:from>
    <xdr:to>
      <xdr:col>27</xdr:col>
      <xdr:colOff>249994</xdr:colOff>
      <xdr:row>158</xdr:row>
      <xdr:rowOff>148050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9A2412F-85D7-EFBA-A440-4BD7CE706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8454" y="23038709"/>
          <a:ext cx="6623085" cy="6319341"/>
        </a:xfrm>
        <a:prstGeom prst="rect">
          <a:avLst/>
        </a:prstGeom>
      </xdr:spPr>
    </xdr:pic>
    <xdr:clientData/>
  </xdr:twoCellAnchor>
  <xdr:twoCellAnchor editAs="oneCell">
    <xdr:from>
      <xdr:col>0</xdr:col>
      <xdr:colOff>34635</xdr:colOff>
      <xdr:row>158</xdr:row>
      <xdr:rowOff>173183</xdr:rowOff>
    </xdr:from>
    <xdr:to>
      <xdr:col>12</xdr:col>
      <xdr:colOff>115454</xdr:colOff>
      <xdr:row>187</xdr:row>
      <xdr:rowOff>27730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1584D43-E921-154C-CEAF-B5BC877C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635" y="29383183"/>
          <a:ext cx="7423728" cy="52116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24789</xdr:colOff>
      <xdr:row>5</xdr:row>
      <xdr:rowOff>183221</xdr:rowOff>
    </xdr:from>
    <xdr:ext cx="3665168" cy="1541549"/>
    <xdr:pic>
      <xdr:nvPicPr>
        <xdr:cNvPr id="2" name="Рисунок 1">
          <a:extLst>
            <a:ext uri="{FF2B5EF4-FFF2-40B4-BE49-F238E27FC236}">
              <a16:creationId xmlns:a16="http://schemas.microsoft.com/office/drawing/2014/main" id="{B204B02A-FD57-D723-A8F8-FF84CE216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89" y="2405721"/>
          <a:ext cx="3665168" cy="15415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91676</xdr:rowOff>
    </xdr:from>
    <xdr:ext cx="5582311" cy="2072028"/>
    <xdr:pic>
      <xdr:nvPicPr>
        <xdr:cNvPr id="3" name="Рисунок 2">
          <a:extLst>
            <a:ext uri="{FF2B5EF4-FFF2-40B4-BE49-F238E27FC236}">
              <a16:creationId xmlns:a16="http://schemas.microsoft.com/office/drawing/2014/main" id="{6B5BDE49-1C9E-E1D6-B5D5-C74D681A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17139"/>
          <a:ext cx="5582311" cy="2072028"/>
        </a:xfrm>
        <a:prstGeom prst="rect">
          <a:avLst/>
        </a:prstGeom>
      </xdr:spPr>
    </xdr:pic>
    <xdr:clientData/>
  </xdr:oneCellAnchor>
  <xdr:oneCellAnchor>
    <xdr:from>
      <xdr:col>0</xdr:col>
      <xdr:colOff>26999</xdr:colOff>
      <xdr:row>73</xdr:row>
      <xdr:rowOff>83081</xdr:rowOff>
    </xdr:from>
    <xdr:ext cx="5479941" cy="1042233"/>
    <xdr:pic>
      <xdr:nvPicPr>
        <xdr:cNvPr id="4" name="Рисунок 3">
          <a:extLst>
            <a:ext uri="{FF2B5EF4-FFF2-40B4-BE49-F238E27FC236}">
              <a16:creationId xmlns:a16="http://schemas.microsoft.com/office/drawing/2014/main" id="{0BFDC7F8-23C5-FF9E-A1FD-6E321897A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99" y="15299562"/>
          <a:ext cx="5479941" cy="1042233"/>
        </a:xfrm>
        <a:prstGeom prst="rect">
          <a:avLst/>
        </a:prstGeom>
      </xdr:spPr>
    </xdr:pic>
    <xdr:clientData/>
  </xdr:oneCellAnchor>
  <xdr:oneCellAnchor>
    <xdr:from>
      <xdr:col>6</xdr:col>
      <xdr:colOff>313690</xdr:colOff>
      <xdr:row>93</xdr:row>
      <xdr:rowOff>36767</xdr:rowOff>
    </xdr:from>
    <xdr:ext cx="3371081" cy="1720522"/>
    <xdr:pic>
      <xdr:nvPicPr>
        <xdr:cNvPr id="5" name="Рисунок 4">
          <a:extLst>
            <a:ext uri="{FF2B5EF4-FFF2-40B4-BE49-F238E27FC236}">
              <a16:creationId xmlns:a16="http://schemas.microsoft.com/office/drawing/2014/main" id="{86D6335A-71CD-E2C6-AFB9-A3BCFF992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7590" y="18667667"/>
          <a:ext cx="3371081" cy="1720522"/>
        </a:xfrm>
        <a:prstGeom prst="rect">
          <a:avLst/>
        </a:prstGeom>
      </xdr:spPr>
    </xdr:pic>
    <xdr:clientData/>
  </xdr:oneCellAnchor>
  <xdr:oneCellAnchor>
    <xdr:from>
      <xdr:col>6</xdr:col>
      <xdr:colOff>440738</xdr:colOff>
      <xdr:row>103</xdr:row>
      <xdr:rowOff>71120</xdr:rowOff>
    </xdr:from>
    <xdr:ext cx="3500168" cy="2471041"/>
    <xdr:pic>
      <xdr:nvPicPr>
        <xdr:cNvPr id="6" name="Рисунок 5">
          <a:extLst>
            <a:ext uri="{FF2B5EF4-FFF2-40B4-BE49-F238E27FC236}">
              <a16:creationId xmlns:a16="http://schemas.microsoft.com/office/drawing/2014/main" id="{6B67ADF6-E4B2-87AB-1C14-CF7E782C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4638" y="20568920"/>
          <a:ext cx="3500168" cy="2471041"/>
        </a:xfrm>
        <a:prstGeom prst="rect">
          <a:avLst/>
        </a:prstGeom>
      </xdr:spPr>
    </xdr:pic>
    <xdr:clientData/>
  </xdr:oneCellAnchor>
  <xdr:oneCellAnchor>
    <xdr:from>
      <xdr:col>5</xdr:col>
      <xdr:colOff>606120</xdr:colOff>
      <xdr:row>71</xdr:row>
      <xdr:rowOff>86720</xdr:rowOff>
    </xdr:from>
    <xdr:ext cx="7759834" cy="1417342"/>
    <xdr:pic>
      <xdr:nvPicPr>
        <xdr:cNvPr id="7" name="Рисунок 6">
          <a:extLst>
            <a:ext uri="{FF2B5EF4-FFF2-40B4-BE49-F238E27FC236}">
              <a16:creationId xmlns:a16="http://schemas.microsoft.com/office/drawing/2014/main" id="{B9515788-55CE-45C2-BA42-5ED33A526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03713" y="14926905"/>
          <a:ext cx="7759834" cy="1417342"/>
        </a:xfrm>
        <a:prstGeom prst="rect">
          <a:avLst/>
        </a:prstGeom>
      </xdr:spPr>
    </xdr:pic>
    <xdr:clientData/>
  </xdr:oneCellAnchor>
  <xdr:oneCellAnchor>
    <xdr:from>
      <xdr:col>0</xdr:col>
      <xdr:colOff>2728149</xdr:colOff>
      <xdr:row>117</xdr:row>
      <xdr:rowOff>22535</xdr:rowOff>
    </xdr:from>
    <xdr:ext cx="6868332" cy="817063"/>
    <xdr:pic>
      <xdr:nvPicPr>
        <xdr:cNvPr id="8" name="Рисунок 7">
          <a:extLst>
            <a:ext uri="{FF2B5EF4-FFF2-40B4-BE49-F238E27FC236}">
              <a16:creationId xmlns:a16="http://schemas.microsoft.com/office/drawing/2014/main" id="{6BB48199-CD61-A798-A6F6-74BDD5E5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28149" y="23541054"/>
          <a:ext cx="6868332" cy="817063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135</xdr:row>
      <xdr:rowOff>0</xdr:rowOff>
    </xdr:from>
    <xdr:to>
      <xdr:col>1</xdr:col>
      <xdr:colOff>0</xdr:colOff>
      <xdr:row>142</xdr:row>
      <xdr:rowOff>115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05185"/>
          <a:ext cx="2751667" cy="1311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26096</xdr:rowOff>
    </xdr:from>
    <xdr:to>
      <xdr:col>0</xdr:col>
      <xdr:colOff>2731042</xdr:colOff>
      <xdr:row>169</xdr:row>
      <xdr:rowOff>139178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984178"/>
          <a:ext cx="2731042" cy="1391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2</xdr:col>
      <xdr:colOff>699575</xdr:colOff>
      <xdr:row>204</xdr:row>
      <xdr:rowOff>141225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655685"/>
          <a:ext cx="4062260" cy="2150608"/>
        </a:xfrm>
        <a:prstGeom prst="rect">
          <a:avLst/>
        </a:prstGeom>
      </xdr:spPr>
    </xdr:pic>
    <xdr:clientData/>
  </xdr:twoCellAnchor>
  <xdr:twoCellAnchor editAs="oneCell">
    <xdr:from>
      <xdr:col>0</xdr:col>
      <xdr:colOff>2690479</xdr:colOff>
      <xdr:row>211</xdr:row>
      <xdr:rowOff>111327</xdr:rowOff>
    </xdr:from>
    <xdr:to>
      <xdr:col>6</xdr:col>
      <xdr:colOff>138664</xdr:colOff>
      <xdr:row>229</xdr:row>
      <xdr:rowOff>49772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6200000">
          <a:off x="2976197" y="38232526"/>
          <a:ext cx="3176945" cy="3748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179916</xdr:rowOff>
    </xdr:from>
    <xdr:to>
      <xdr:col>0</xdr:col>
      <xdr:colOff>2730500</xdr:colOff>
      <xdr:row>242</xdr:row>
      <xdr:rowOff>80890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544999"/>
          <a:ext cx="2730500" cy="1520224"/>
        </a:xfrm>
        <a:prstGeom prst="rect">
          <a:avLst/>
        </a:prstGeom>
      </xdr:spPr>
    </xdr:pic>
    <xdr:clientData/>
  </xdr:twoCellAnchor>
  <xdr:twoCellAnchor editAs="oneCell">
    <xdr:from>
      <xdr:col>1</xdr:col>
      <xdr:colOff>26593</xdr:colOff>
      <xdr:row>247</xdr:row>
      <xdr:rowOff>177088</xdr:rowOff>
    </xdr:from>
    <xdr:to>
      <xdr:col>11</xdr:col>
      <xdr:colOff>445985</xdr:colOff>
      <xdr:row>262</xdr:row>
      <xdr:rowOff>152498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16200000">
          <a:off x="4949838" y="42830918"/>
          <a:ext cx="2671165" cy="7006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347453</xdr:colOff>
      <xdr:row>272</xdr:row>
      <xdr:rowOff>135786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43D4352-62DA-8F44-8C59-E70BDB95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415755"/>
          <a:ext cx="3103113" cy="10343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83887</xdr:colOff>
      <xdr:row>16</xdr:row>
      <xdr:rowOff>42248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55342F7-1E6D-4C74-96D0-5F648F52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6910137" cy="2436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10</xdr:col>
      <xdr:colOff>464855</xdr:colOff>
      <xdr:row>39</xdr:row>
      <xdr:rowOff>139263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EF95720-B5AF-4F3F-BD95-8EE1761A0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92800"/>
          <a:ext cx="6681505" cy="1428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10</xdr:col>
      <xdr:colOff>588697</xdr:colOff>
      <xdr:row>74</xdr:row>
      <xdr:rowOff>61173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194935E-8E7B-4B26-8D05-2CCBDA5A8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53900"/>
          <a:ext cx="6805347" cy="1534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112466</xdr:colOff>
      <xdr:row>122</xdr:row>
      <xdr:rowOff>55789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5D0F499-3E55-4322-90E4-FBE53B8F1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599150"/>
          <a:ext cx="6938716" cy="3922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9</xdr:col>
      <xdr:colOff>23835</xdr:colOff>
      <xdr:row>175</xdr:row>
      <xdr:rowOff>3101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3D280A9-4F33-4252-A1A0-81C48F15A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464000"/>
          <a:ext cx="5630885" cy="2765351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202</xdr:row>
      <xdr:rowOff>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1D1F83E-4C97-4EC3-AACF-86E9E361A086}"/>
                </a:ext>
              </a:extLst>
            </xdr:cNvPr>
            <xdr:cNvSpPr txBox="1"/>
          </xdr:nvSpPr>
          <xdr:spPr>
            <a:xfrm>
              <a:off x="2559050" y="371983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ru-RU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  <m:r>
                              <a:rPr lang="ru-RU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</m:d>
                      </m:e>
                      <m:sup>
                        <m:r>
                          <a:rPr lang="ru-RU" sz="1100" i="0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1D1F83E-4C97-4EC3-AACF-86E9E361A086}"/>
                </a:ext>
              </a:extLst>
            </xdr:cNvPr>
            <xdr:cNvSpPr txBox="1"/>
          </xdr:nvSpPr>
          <xdr:spPr>
            <a:xfrm>
              <a:off x="2559050" y="371983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ru-RU" sz="1100" i="0">
                  <a:latin typeface="Cambria Math" panose="02040503050406030204" pitchFamily="18" charset="0"/>
                </a:rPr>
                <a:t>𝐸−𝐴)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^(</a:t>
              </a:r>
              <a:r>
                <a:rPr lang="ru-RU" sz="1100" i="0">
                  <a:latin typeface="Cambria Math" panose="02040503050406030204" pitchFamily="18" charset="0"/>
                </a:rPr>
                <a:t>−1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0</xdr:col>
      <xdr:colOff>0</xdr:colOff>
      <xdr:row>219</xdr:row>
      <xdr:rowOff>0</xdr:rowOff>
    </xdr:from>
    <xdr:to>
      <xdr:col>8</xdr:col>
      <xdr:colOff>445632</xdr:colOff>
      <xdr:row>230</xdr:row>
      <xdr:rowOff>104505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DDD9338-52E1-4854-90C9-5D257D734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328850"/>
          <a:ext cx="5443082" cy="2130155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252</xdr:row>
      <xdr:rowOff>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4F857FF-4985-4E7C-9B08-A474EC619192}"/>
                </a:ext>
              </a:extLst>
            </xdr:cNvPr>
            <xdr:cNvSpPr txBox="1"/>
          </xdr:nvSpPr>
          <xdr:spPr>
            <a:xfrm>
              <a:off x="2559050" y="46405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ru-RU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  <m:r>
                              <a:rPr lang="ru-RU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</m:d>
                      </m:e>
                      <m:sup>
                        <m:r>
                          <a:rPr lang="ru-RU" sz="1100" i="0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4F857FF-4985-4E7C-9B08-A474EC619192}"/>
                </a:ext>
              </a:extLst>
            </xdr:cNvPr>
            <xdr:cNvSpPr txBox="1"/>
          </xdr:nvSpPr>
          <xdr:spPr>
            <a:xfrm>
              <a:off x="2559050" y="46405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ru-RU" sz="1100" i="0">
                  <a:latin typeface="Cambria Math" panose="02040503050406030204" pitchFamily="18" charset="0"/>
                </a:rPr>
                <a:t>𝐸−𝐴)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^(</a:t>
              </a:r>
              <a:r>
                <a:rPr lang="ru-RU" sz="1100" i="0">
                  <a:latin typeface="Cambria Math" panose="02040503050406030204" pitchFamily="18" charset="0"/>
                </a:rPr>
                <a:t>−1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4</xdr:col>
      <xdr:colOff>0</xdr:colOff>
      <xdr:row>252</xdr:row>
      <xdr:rowOff>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3FC71F9B-C714-4E62-8005-A59E188FBCBC}"/>
                </a:ext>
              </a:extLst>
            </xdr:cNvPr>
            <xdr:cNvSpPr txBox="1"/>
          </xdr:nvSpPr>
          <xdr:spPr>
            <a:xfrm>
              <a:off x="2559050" y="46405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ru-RU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  <m:r>
                              <a:rPr lang="ru-RU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</m:d>
                      </m:e>
                      <m:sup>
                        <m:r>
                          <a:rPr lang="ru-RU" sz="1100" i="0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3FC71F9B-C714-4E62-8005-A59E188FBCBC}"/>
                </a:ext>
              </a:extLst>
            </xdr:cNvPr>
            <xdr:cNvSpPr txBox="1"/>
          </xdr:nvSpPr>
          <xdr:spPr>
            <a:xfrm>
              <a:off x="2559050" y="46405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ru-RU" sz="1100" i="0">
                  <a:latin typeface="Cambria Math" panose="02040503050406030204" pitchFamily="18" charset="0"/>
                </a:rPr>
                <a:t>𝐸−𝐴)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^(</a:t>
              </a:r>
              <a:r>
                <a:rPr lang="ru-RU" sz="1100" i="0">
                  <a:latin typeface="Cambria Math" panose="02040503050406030204" pitchFamily="18" charset="0"/>
                </a:rPr>
                <a:t>−1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0</xdr:col>
      <xdr:colOff>44824</xdr:colOff>
      <xdr:row>266</xdr:row>
      <xdr:rowOff>170330</xdr:rowOff>
    </xdr:from>
    <xdr:to>
      <xdr:col>9</xdr:col>
      <xdr:colOff>147593</xdr:colOff>
      <xdr:row>278</xdr:row>
      <xdr:rowOff>66961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4C3A7C2-49D3-4E32-A1A2-8046210D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824" y="49154230"/>
          <a:ext cx="5709819" cy="2106431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292</xdr:row>
      <xdr:rowOff>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89DA1C5-87AC-47A0-93D8-735BBFA3215C}"/>
                </a:ext>
              </a:extLst>
            </xdr:cNvPr>
            <xdr:cNvSpPr txBox="1"/>
          </xdr:nvSpPr>
          <xdr:spPr>
            <a:xfrm>
              <a:off x="2559050" y="53771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ru-RU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  <m:r>
                              <a:rPr lang="ru-RU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</m:d>
                      </m:e>
                      <m:sup>
                        <m:r>
                          <a:rPr lang="ru-RU" sz="1100" i="0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89DA1C5-87AC-47A0-93D8-735BBFA3215C}"/>
                </a:ext>
              </a:extLst>
            </xdr:cNvPr>
            <xdr:cNvSpPr txBox="1"/>
          </xdr:nvSpPr>
          <xdr:spPr>
            <a:xfrm>
              <a:off x="2559050" y="53771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ru-RU" sz="1100" i="0">
                  <a:latin typeface="Cambria Math" panose="02040503050406030204" pitchFamily="18" charset="0"/>
                </a:rPr>
                <a:t>𝐸−𝐴)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^(</a:t>
              </a:r>
              <a:r>
                <a:rPr lang="ru-RU" sz="1100" i="0">
                  <a:latin typeface="Cambria Math" panose="02040503050406030204" pitchFamily="18" charset="0"/>
                </a:rPr>
                <a:t>−1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4</xdr:col>
      <xdr:colOff>0</xdr:colOff>
      <xdr:row>292</xdr:row>
      <xdr:rowOff>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125F534D-CE76-45A1-A669-F0D542CD3481}"/>
                </a:ext>
              </a:extLst>
            </xdr:cNvPr>
            <xdr:cNvSpPr txBox="1"/>
          </xdr:nvSpPr>
          <xdr:spPr>
            <a:xfrm>
              <a:off x="2559050" y="53771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ru-RU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  <m:r>
                              <a:rPr lang="ru-RU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</m:d>
                      </m:e>
                      <m:sup>
                        <m:r>
                          <a:rPr lang="ru-RU" sz="1100" i="0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125F534D-CE76-45A1-A669-F0D542CD3481}"/>
                </a:ext>
              </a:extLst>
            </xdr:cNvPr>
            <xdr:cNvSpPr txBox="1"/>
          </xdr:nvSpPr>
          <xdr:spPr>
            <a:xfrm>
              <a:off x="2559050" y="53771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ru-RU" sz="1100" i="0">
                  <a:latin typeface="Cambria Math" panose="02040503050406030204" pitchFamily="18" charset="0"/>
                </a:rPr>
                <a:t>𝐸−𝐴)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^(</a:t>
              </a:r>
              <a:r>
                <a:rPr lang="ru-RU" sz="1100" i="0">
                  <a:latin typeface="Cambria Math" panose="02040503050406030204" pitchFamily="18" charset="0"/>
                </a:rPr>
                <a:t>−1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4</xdr:col>
      <xdr:colOff>0</xdr:colOff>
      <xdr:row>292</xdr:row>
      <xdr:rowOff>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68E9FD6D-0683-4567-83D4-553922A93247}"/>
                </a:ext>
              </a:extLst>
            </xdr:cNvPr>
            <xdr:cNvSpPr txBox="1"/>
          </xdr:nvSpPr>
          <xdr:spPr>
            <a:xfrm>
              <a:off x="2559050" y="53771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ru-RU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  <m:r>
                              <a:rPr lang="ru-RU" sz="11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ru-RU" sz="1100" i="1">
                                <a:latin typeface="Cambria Math" panose="02040503050406030204" pitchFamily="18" charset="0"/>
                              </a:rPr>
                              <m:t>𝐴</m:t>
                            </m:r>
                          </m:e>
                        </m:d>
                      </m:e>
                      <m:sup>
                        <m:r>
                          <a:rPr lang="ru-RU" sz="1100" i="0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68E9FD6D-0683-4567-83D4-553922A93247}"/>
                </a:ext>
              </a:extLst>
            </xdr:cNvPr>
            <xdr:cNvSpPr txBox="1"/>
          </xdr:nvSpPr>
          <xdr:spPr>
            <a:xfrm>
              <a:off x="2559050" y="5377180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ru-RU" sz="1100" i="0">
                  <a:latin typeface="Cambria Math" panose="02040503050406030204" pitchFamily="18" charset="0"/>
                </a:rPr>
                <a:t>𝐸−𝐴)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^(</a:t>
              </a:r>
              <a:r>
                <a:rPr lang="ru-RU" sz="1100" i="0">
                  <a:latin typeface="Cambria Math" panose="02040503050406030204" pitchFamily="18" charset="0"/>
                </a:rPr>
                <a:t>−1</a:t>
              </a:r>
              <a:r>
                <a:rPr lang="ru-RU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0</xdr:col>
      <xdr:colOff>0</xdr:colOff>
      <xdr:row>320</xdr:row>
      <xdr:rowOff>0</xdr:rowOff>
    </xdr:from>
    <xdr:to>
      <xdr:col>8</xdr:col>
      <xdr:colOff>588527</xdr:colOff>
      <xdr:row>332</xdr:row>
      <xdr:rowOff>144316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FDA454E-9783-4ECE-802E-A71C4978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928000"/>
          <a:ext cx="5585977" cy="23541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20</xdr:row>
      <xdr:rowOff>28575</xdr:rowOff>
    </xdr:from>
    <xdr:ext cx="2305050" cy="1962150"/>
    <xdr:graphicFrame macro="">
      <xdr:nvGraphicFramePr>
        <xdr:cNvPr id="2" name="Chart 1" title="Диаграмма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161925</xdr:colOff>
      <xdr:row>3</xdr:row>
      <xdr:rowOff>19050</xdr:rowOff>
    </xdr:from>
    <xdr:ext cx="4752975" cy="2200275"/>
    <xdr:graphicFrame macro="">
      <xdr:nvGraphicFramePr>
        <xdr:cNvPr id="3" name="Chart 2" title="Диаграмма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12</xdr:col>
      <xdr:colOff>28575</xdr:colOff>
      <xdr:row>20</xdr:row>
      <xdr:rowOff>28575</xdr:rowOff>
    </xdr:from>
    <xdr:ext cx="2305050" cy="1962150"/>
    <xdr:graphicFrame macro="">
      <xdr:nvGraphicFramePr>
        <xdr:cNvPr id="4" name="Chart 3" title="Диаграмма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28575</xdr:colOff>
      <xdr:row>20</xdr:row>
      <xdr:rowOff>28575</xdr:rowOff>
    </xdr:from>
    <xdr:ext cx="2305050" cy="1962150"/>
    <xdr:graphicFrame macro="">
      <xdr:nvGraphicFramePr>
        <xdr:cNvPr id="5" name="Chart 4" title="Диаграмма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22</xdr:col>
      <xdr:colOff>9525</xdr:colOff>
      <xdr:row>20</xdr:row>
      <xdr:rowOff>28575</xdr:rowOff>
    </xdr:from>
    <xdr:ext cx="2305050" cy="1962150"/>
    <xdr:graphicFrame macro="">
      <xdr:nvGraphicFramePr>
        <xdr:cNvPr id="6" name="Chart 5" title="Диаграмма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361950</xdr:colOff>
      <xdr:row>40</xdr:row>
      <xdr:rowOff>114300</xdr:rowOff>
    </xdr:from>
    <xdr:ext cx="1438275" cy="180975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7067550" y="8216900"/>
          <a:ext cx="143827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0</xdr:colOff>
      <xdr:row>19</xdr:row>
      <xdr:rowOff>38100</xdr:rowOff>
    </xdr:from>
    <xdr:ext cx="3962400" cy="2314575"/>
    <xdr:pic>
      <xdr:nvPicPr>
        <xdr:cNvPr id="8" name="image10.png" title="Изображение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4025900"/>
          <a:ext cx="3962400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114300</xdr:colOff>
      <xdr:row>30</xdr:row>
      <xdr:rowOff>180975</xdr:rowOff>
    </xdr:from>
    <xdr:ext cx="847725" cy="228600"/>
    <xdr:pic>
      <xdr:nvPicPr>
        <xdr:cNvPr id="9" name="image8.png" title="Изображение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648700" y="6315075"/>
          <a:ext cx="847725" cy="2286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200025</xdr:colOff>
      <xdr:row>30</xdr:row>
      <xdr:rowOff>209550</xdr:rowOff>
    </xdr:from>
    <xdr:ext cx="800100" cy="171450"/>
    <xdr:pic>
      <xdr:nvPicPr>
        <xdr:cNvPr id="10" name="image7.png" title="Изображение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686425" y="6330950"/>
          <a:ext cx="800100" cy="1714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41</xdr:row>
      <xdr:rowOff>180975</xdr:rowOff>
    </xdr:from>
    <xdr:ext cx="847725" cy="228600"/>
    <xdr:pic>
      <xdr:nvPicPr>
        <xdr:cNvPr id="11" name="image8.png" title="Изображение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7150" y="8480425"/>
          <a:ext cx="847725" cy="2286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41</xdr:row>
      <xdr:rowOff>200025</xdr:rowOff>
    </xdr:from>
    <xdr:ext cx="800100" cy="190500"/>
    <xdr:pic>
      <xdr:nvPicPr>
        <xdr:cNvPr id="12" name="image7.png" title="Изображение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62300" y="8493125"/>
          <a:ext cx="8001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95250</xdr:colOff>
      <xdr:row>30</xdr:row>
      <xdr:rowOff>190500</xdr:rowOff>
    </xdr:from>
    <xdr:ext cx="1047750" cy="200025"/>
    <xdr:pic>
      <xdr:nvPicPr>
        <xdr:cNvPr id="13" name="image6.png" title="Изображение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725650" y="6324600"/>
          <a:ext cx="10477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41</xdr:row>
      <xdr:rowOff>200025</xdr:rowOff>
    </xdr:from>
    <xdr:ext cx="1066800" cy="200025"/>
    <xdr:pic>
      <xdr:nvPicPr>
        <xdr:cNvPr id="14" name="image6.png" title="Изображение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124575" y="8493125"/>
          <a:ext cx="10668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133350</xdr:colOff>
      <xdr:row>30</xdr:row>
      <xdr:rowOff>190500</xdr:rowOff>
    </xdr:from>
    <xdr:ext cx="876300" cy="209550"/>
    <xdr:pic>
      <xdr:nvPicPr>
        <xdr:cNvPr id="15" name="image1.png" title="Изображение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715750" y="6324600"/>
          <a:ext cx="876300" cy="2095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41</xdr:row>
      <xdr:rowOff>152400</xdr:rowOff>
    </xdr:from>
    <xdr:ext cx="990600" cy="238125"/>
    <xdr:pic>
      <xdr:nvPicPr>
        <xdr:cNvPr id="16" name="image1.png" title="Изображение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153525" y="8451850"/>
          <a:ext cx="990600" cy="2381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38100</xdr:rowOff>
    </xdr:from>
    <xdr:ext cx="2381250" cy="2362200"/>
    <xdr:pic>
      <xdr:nvPicPr>
        <xdr:cNvPr id="17" name="image3.png" title="Изображение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590550"/>
          <a:ext cx="2381250" cy="23622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12</xdr:row>
      <xdr:rowOff>133350</xdr:rowOff>
    </xdr:from>
    <xdr:ext cx="1343025" cy="1200150"/>
    <xdr:pic>
      <xdr:nvPicPr>
        <xdr:cNvPr id="18" name="image9.png" title="Изображение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629400" y="2825750"/>
          <a:ext cx="1343025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28575</xdr:colOff>
      <xdr:row>4</xdr:row>
      <xdr:rowOff>9525</xdr:rowOff>
    </xdr:from>
    <xdr:ext cx="1514475" cy="590550"/>
    <xdr:pic>
      <xdr:nvPicPr>
        <xdr:cNvPr id="19" name="image2.png" title="Изображение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3439775" y="1228725"/>
          <a:ext cx="1514475" cy="590550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571500</xdr:colOff>
      <xdr:row>43</xdr:row>
      <xdr:rowOff>152400</xdr:rowOff>
    </xdr:from>
    <xdr:ext cx="2085975" cy="857250"/>
    <xdr:pic>
      <xdr:nvPicPr>
        <xdr:cNvPr id="20" name="image5.png" title="Изображение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544300" y="8845550"/>
          <a:ext cx="2085975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238125</xdr:colOff>
      <xdr:row>47</xdr:row>
      <xdr:rowOff>209550</xdr:rowOff>
    </xdr:from>
    <xdr:ext cx="1514475" cy="590550"/>
    <xdr:pic>
      <xdr:nvPicPr>
        <xdr:cNvPr id="21" name="image4.png" title="Изображение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820525" y="9677400"/>
          <a:ext cx="1514475" cy="590550"/>
        </a:xfrm>
        <a:prstGeom prst="rect">
          <a:avLst/>
        </a:prstGeom>
        <a:noFill/>
      </xdr:spPr>
    </xdr:pic>
    <xdr:clientData fLocksWithSheet="0"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10T21:06:48.789"/>
    </inkml:context>
    <inkml:brush xml:id="br0">
      <inkml:brushProperty name="width" value="0.025" units="cm"/>
      <inkml:brushProperty name="height" value="0.025" units="cm"/>
      <inkml:brushProperty name="color" value="#070614"/>
    </inkml:brush>
  </inkml:definitions>
  <inkml:trace contextRef="#ctx0" brushRef="#br0">1 1 24575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10T21:06:48.790"/>
    </inkml:context>
    <inkml:brush xml:id="br0">
      <inkml:brushProperty name="width" value="0.025" units="cm"/>
      <inkml:brushProperty name="height" value="0.025" units="cm"/>
      <inkml:brushProperty name="color" value="#070614"/>
    </inkml:brush>
  </inkml:definitions>
  <inkml:trace contextRef="#ctx0" brushRef="#br0">1 1 24575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10T21:06:48.791"/>
    </inkml:context>
    <inkml:brush xml:id="br0">
      <inkml:brushProperty name="width" value="0.025" units="cm"/>
      <inkml:brushProperty name="height" value="0.025" units="cm"/>
      <inkml:brushProperty name="color" value="#070614"/>
    </inkml:brush>
  </inkml:definitions>
  <inkml:trace contextRef="#ctx0" brushRef="#br0">1 1 24575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"/>
  <sheetViews>
    <sheetView topLeftCell="A21" zoomScale="85" zoomScaleNormal="175" workbookViewId="0">
      <selection activeCell="D20" sqref="D20"/>
    </sheetView>
  </sheetViews>
  <sheetFormatPr defaultRowHeight="14.5" x14ac:dyDescent="0.35"/>
  <cols>
    <col min="1" max="1" width="29.81640625" customWidth="1"/>
    <col min="2" max="2" width="7.54296875" customWidth="1"/>
    <col min="3" max="3" width="15.1796875" customWidth="1"/>
    <col min="4" max="4" width="15.81640625" customWidth="1"/>
    <col min="5" max="5" width="11.26953125" customWidth="1"/>
    <col min="6" max="6" width="4.1796875" customWidth="1"/>
    <col min="7" max="7" width="14.54296875" customWidth="1"/>
    <col min="9" max="9" width="21" customWidth="1"/>
    <col min="10" max="10" width="11.81640625" customWidth="1"/>
    <col min="11" max="11" width="14.7265625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6" spans="1:1" ht="27.75" customHeight="1" x14ac:dyDescent="0.35"/>
    <row r="22" spans="1:5" x14ac:dyDescent="0.35">
      <c r="A22" t="s">
        <v>16</v>
      </c>
    </row>
    <row r="23" spans="1:5" x14ac:dyDescent="0.35">
      <c r="A23" s="1" t="s">
        <v>2</v>
      </c>
    </row>
    <row r="24" spans="1:5" x14ac:dyDescent="0.35">
      <c r="A24" s="1" t="s">
        <v>4</v>
      </c>
      <c r="B24" s="1" t="s">
        <v>5</v>
      </c>
    </row>
    <row r="25" spans="1:5" x14ac:dyDescent="0.35">
      <c r="A25" s="3">
        <v>1500</v>
      </c>
      <c r="B25" s="3">
        <v>1250</v>
      </c>
    </row>
    <row r="26" spans="1:5" x14ac:dyDescent="0.35">
      <c r="A26" s="239" t="s">
        <v>3</v>
      </c>
      <c r="B26" s="239"/>
      <c r="C26" t="s">
        <v>6</v>
      </c>
    </row>
    <row r="27" spans="1:5" x14ac:dyDescent="0.35">
      <c r="A27" s="2">
        <v>30</v>
      </c>
      <c r="B27" s="2">
        <v>40</v>
      </c>
      <c r="C27" s="7">
        <f>SUMPRODUCT(A27:B27,A25:B25)</f>
        <v>95000</v>
      </c>
    </row>
    <row r="28" spans="1:5" ht="43.5" x14ac:dyDescent="0.35">
      <c r="A28" s="9" t="s">
        <v>8</v>
      </c>
      <c r="B28" s="9"/>
      <c r="C28" s="10"/>
      <c r="D28" t="s">
        <v>11</v>
      </c>
      <c r="E28" s="4" t="s">
        <v>7</v>
      </c>
    </row>
    <row r="29" spans="1:5" x14ac:dyDescent="0.35">
      <c r="A29" s="5">
        <v>1</v>
      </c>
      <c r="B29" s="5">
        <v>2</v>
      </c>
      <c r="C29" s="8">
        <f t="shared" ref="C29:C35" si="0">SUMPRODUCT(A29:B29,$A$25:$B$25)</f>
        <v>4000</v>
      </c>
      <c r="D29" s="6" t="s">
        <v>9</v>
      </c>
      <c r="E29" s="5">
        <v>4000</v>
      </c>
    </row>
    <row r="30" spans="1:5" x14ac:dyDescent="0.35">
      <c r="A30" s="5">
        <v>1</v>
      </c>
      <c r="B30" s="5">
        <v>0</v>
      </c>
      <c r="C30" s="8">
        <f t="shared" si="0"/>
        <v>1500</v>
      </c>
      <c r="D30" s="6" t="s">
        <v>9</v>
      </c>
      <c r="E30" s="5">
        <v>2250</v>
      </c>
    </row>
    <row r="31" spans="1:5" x14ac:dyDescent="0.35">
      <c r="A31" s="5">
        <v>0</v>
      </c>
      <c r="B31" s="5">
        <v>1</v>
      </c>
      <c r="C31" s="8">
        <f t="shared" si="0"/>
        <v>1250</v>
      </c>
      <c r="D31" s="6" t="s">
        <v>9</v>
      </c>
      <c r="E31" s="5">
        <v>1750</v>
      </c>
    </row>
    <row r="32" spans="1:5" x14ac:dyDescent="0.35">
      <c r="A32" s="5">
        <v>1</v>
      </c>
      <c r="B32" s="5">
        <v>1</v>
      </c>
      <c r="C32" s="8">
        <f t="shared" si="0"/>
        <v>2750</v>
      </c>
      <c r="D32" s="6" t="s">
        <v>10</v>
      </c>
      <c r="E32" s="5">
        <v>1500</v>
      </c>
    </row>
    <row r="33" spans="1:5" x14ac:dyDescent="0.35">
      <c r="A33" s="5">
        <v>2</v>
      </c>
      <c r="B33" s="5">
        <v>5</v>
      </c>
      <c r="C33" s="8">
        <f t="shared" si="0"/>
        <v>9250</v>
      </c>
      <c r="D33" s="6" t="s">
        <v>9</v>
      </c>
      <c r="E33" s="5">
        <v>10000</v>
      </c>
    </row>
    <row r="34" spans="1:5" x14ac:dyDescent="0.35">
      <c r="A34" s="5">
        <v>5</v>
      </c>
      <c r="B34" s="5">
        <v>2</v>
      </c>
      <c r="C34" s="8">
        <f t="shared" si="0"/>
        <v>10000</v>
      </c>
      <c r="D34" s="6" t="s">
        <v>9</v>
      </c>
      <c r="E34" s="5">
        <v>10000</v>
      </c>
    </row>
    <row r="35" spans="1:5" x14ac:dyDescent="0.35">
      <c r="A35" s="5">
        <v>1</v>
      </c>
      <c r="B35" s="5">
        <v>0</v>
      </c>
      <c r="C35" s="8">
        <f t="shared" si="0"/>
        <v>1500</v>
      </c>
      <c r="D35" s="6" t="s">
        <v>10</v>
      </c>
      <c r="E35" s="5">
        <v>600</v>
      </c>
    </row>
    <row r="37" spans="1:5" ht="15.5" x14ac:dyDescent="0.35">
      <c r="A37" s="17" t="s">
        <v>14</v>
      </c>
    </row>
    <row r="39" spans="1:5" x14ac:dyDescent="0.35">
      <c r="A39" t="s">
        <v>12</v>
      </c>
    </row>
    <row r="63" spans="1:4" x14ac:dyDescent="0.35">
      <c r="A63" t="s">
        <v>16</v>
      </c>
    </row>
    <row r="64" spans="1:4" ht="15.5" x14ac:dyDescent="0.35">
      <c r="A64" s="238" t="s">
        <v>2</v>
      </c>
      <c r="B64" s="238"/>
      <c r="C64" s="11"/>
      <c r="D64" s="11"/>
    </row>
    <row r="65" spans="1:4" ht="15.5" x14ac:dyDescent="0.35">
      <c r="A65" s="11" t="s">
        <v>4</v>
      </c>
      <c r="B65" s="11" t="s">
        <v>5</v>
      </c>
      <c r="C65" s="11"/>
      <c r="D65" s="11"/>
    </row>
    <row r="66" spans="1:4" ht="15.5" x14ac:dyDescent="0.35">
      <c r="A66" s="18">
        <v>3.3333333333333335</v>
      </c>
      <c r="B66" s="18">
        <v>1.3333333333333333</v>
      </c>
      <c r="C66" s="11"/>
      <c r="D66" s="11"/>
    </row>
    <row r="67" spans="1:4" ht="15.5" x14ac:dyDescent="0.35">
      <c r="A67" s="238" t="s">
        <v>3</v>
      </c>
      <c r="B67" s="238"/>
      <c r="C67" s="13" t="s">
        <v>6</v>
      </c>
      <c r="D67" s="11"/>
    </row>
    <row r="68" spans="1:4" ht="15.5" x14ac:dyDescent="0.35">
      <c r="A68" s="14">
        <v>3</v>
      </c>
      <c r="B68" s="14">
        <v>2</v>
      </c>
      <c r="C68" s="15">
        <f>SUMPRODUCT(A68:B68,A66:B66)</f>
        <v>12.666666666666666</v>
      </c>
      <c r="D68" s="11"/>
    </row>
    <row r="69" spans="1:4" ht="15.5" x14ac:dyDescent="0.35">
      <c r="A69" s="237" t="s">
        <v>8</v>
      </c>
      <c r="B69" s="237"/>
      <c r="C69" s="11"/>
      <c r="D69" s="11" t="s">
        <v>13</v>
      </c>
    </row>
    <row r="70" spans="1:4" ht="15.5" x14ac:dyDescent="0.35">
      <c r="A70" s="14">
        <v>1</v>
      </c>
      <c r="B70" s="14">
        <v>2</v>
      </c>
      <c r="C70" s="16">
        <f>SUMPRODUCT(A70:B70,A$66:B$66)</f>
        <v>6</v>
      </c>
      <c r="D70" s="14">
        <v>6</v>
      </c>
    </row>
    <row r="71" spans="1:4" ht="15.5" x14ac:dyDescent="0.35">
      <c r="A71" s="14">
        <v>2</v>
      </c>
      <c r="B71" s="14">
        <v>1</v>
      </c>
      <c r="C71" s="16">
        <f>SUMPRODUCT(A71:B71,A$66:B$66)</f>
        <v>8</v>
      </c>
      <c r="D71" s="14">
        <v>8</v>
      </c>
    </row>
    <row r="72" spans="1:4" ht="15.5" x14ac:dyDescent="0.35">
      <c r="A72" s="14">
        <v>0</v>
      </c>
      <c r="B72" s="14">
        <v>1</v>
      </c>
      <c r="C72" s="16">
        <f>SUMPRODUCT(A72:B72,A$66:B$66)</f>
        <v>1.3333333333333333</v>
      </c>
      <c r="D72" s="14">
        <v>2</v>
      </c>
    </row>
    <row r="73" spans="1:4" ht="15.5" x14ac:dyDescent="0.35">
      <c r="A73" s="14">
        <v>1</v>
      </c>
      <c r="B73" s="14">
        <v>1</v>
      </c>
      <c r="C73" s="16">
        <f>SUMPRODUCT(A73:B73,A$66:B$66)</f>
        <v>4.666666666666667</v>
      </c>
      <c r="D73" s="14">
        <v>1</v>
      </c>
    </row>
    <row r="75" spans="1:4" ht="15.5" x14ac:dyDescent="0.35">
      <c r="A75" s="17" t="s">
        <v>14</v>
      </c>
    </row>
    <row r="79" spans="1:4" x14ac:dyDescent="0.35">
      <c r="A79" t="s">
        <v>15</v>
      </c>
    </row>
    <row r="104" spans="1:10" x14ac:dyDescent="0.35">
      <c r="A104" t="s">
        <v>16</v>
      </c>
    </row>
    <row r="105" spans="1:10" ht="15.5" x14ac:dyDescent="0.35">
      <c r="A105" s="238" t="s">
        <v>2</v>
      </c>
      <c r="B105" s="238"/>
      <c r="C105" s="11"/>
      <c r="D105" s="11"/>
      <c r="G105" s="238" t="s">
        <v>2</v>
      </c>
      <c r="H105" s="238"/>
      <c r="I105" s="11"/>
      <c r="J105" s="11"/>
    </row>
    <row r="106" spans="1:10" ht="15.5" x14ac:dyDescent="0.35">
      <c r="A106" s="11" t="s">
        <v>4</v>
      </c>
      <c r="B106" s="11" t="s">
        <v>5</v>
      </c>
      <c r="C106" s="11"/>
      <c r="D106" s="11"/>
      <c r="G106" s="11" t="s">
        <v>4</v>
      </c>
      <c r="H106" s="11" t="s">
        <v>5</v>
      </c>
      <c r="I106" s="11"/>
      <c r="J106" s="11"/>
    </row>
    <row r="107" spans="1:10" ht="15.5" x14ac:dyDescent="0.35">
      <c r="A107" s="12">
        <v>4</v>
      </c>
      <c r="B107" s="12">
        <v>2</v>
      </c>
      <c r="C107" s="11"/>
      <c r="D107" s="11"/>
      <c r="G107" s="12">
        <v>4</v>
      </c>
      <c r="H107" s="12">
        <v>2</v>
      </c>
      <c r="I107" s="11"/>
      <c r="J107" s="11"/>
    </row>
    <row r="108" spans="1:10" ht="15.5" x14ac:dyDescent="0.35">
      <c r="A108" s="238" t="s">
        <v>3</v>
      </c>
      <c r="B108" s="238"/>
      <c r="C108" s="13" t="s">
        <v>6</v>
      </c>
      <c r="D108" s="11"/>
      <c r="G108" s="238" t="s">
        <v>3</v>
      </c>
      <c r="H108" s="238"/>
      <c r="I108" s="13" t="s">
        <v>6</v>
      </c>
      <c r="J108" s="11"/>
    </row>
    <row r="109" spans="1:10" ht="15.5" x14ac:dyDescent="0.35">
      <c r="A109" s="14">
        <v>3</v>
      </c>
      <c r="B109" s="14">
        <v>4</v>
      </c>
      <c r="C109" s="15">
        <f>SUMPRODUCT(A109:B109,A107:B107)</f>
        <v>20</v>
      </c>
      <c r="D109" s="11"/>
      <c r="G109" s="14">
        <v>3</v>
      </c>
      <c r="H109" s="14">
        <v>4</v>
      </c>
      <c r="I109" s="15">
        <f>SUMPRODUCT(G109:H109,G107:H107)</f>
        <v>20</v>
      </c>
      <c r="J109" s="11"/>
    </row>
    <row r="110" spans="1:10" ht="15.5" x14ac:dyDescent="0.35">
      <c r="A110" s="237" t="s">
        <v>8</v>
      </c>
      <c r="B110" s="237"/>
      <c r="C110" s="11"/>
      <c r="D110" s="11" t="s">
        <v>13</v>
      </c>
      <c r="G110" s="237" t="s">
        <v>8</v>
      </c>
      <c r="H110" s="237"/>
      <c r="I110" s="11"/>
      <c r="J110" s="11" t="s">
        <v>13</v>
      </c>
    </row>
    <row r="111" spans="1:10" ht="15.5" x14ac:dyDescent="0.35">
      <c r="A111" s="14">
        <v>1</v>
      </c>
      <c r="B111" s="14">
        <v>2</v>
      </c>
      <c r="C111" s="16">
        <f>SUMPRODUCT(A111:B111,A$107:B$107)</f>
        <v>8</v>
      </c>
      <c r="D111" s="14">
        <v>8</v>
      </c>
      <c r="G111" s="14">
        <v>1</v>
      </c>
      <c r="H111" s="14">
        <v>2</v>
      </c>
      <c r="I111" s="16">
        <f>SUMPRODUCT(G111:H111,G$107:H$107)</f>
        <v>8</v>
      </c>
      <c r="J111" s="14">
        <v>8</v>
      </c>
    </row>
    <row r="112" spans="1:10" ht="15.5" x14ac:dyDescent="0.35">
      <c r="A112" s="14">
        <v>4</v>
      </c>
      <c r="B112" s="14">
        <v>4</v>
      </c>
      <c r="C112" s="16">
        <f>SUMPRODUCT(A112:B112,A$107:B$107)</f>
        <v>24</v>
      </c>
      <c r="D112" s="14">
        <v>18</v>
      </c>
      <c r="G112" s="14">
        <v>4</v>
      </c>
      <c r="H112" s="14">
        <v>4</v>
      </c>
      <c r="I112" s="16">
        <f>SUMPRODUCT(G112:H112,G$107:H$107)</f>
        <v>24</v>
      </c>
      <c r="J112" s="14">
        <v>18</v>
      </c>
    </row>
    <row r="113" spans="1:10" ht="15.5" x14ac:dyDescent="0.35">
      <c r="A113" s="14">
        <v>-1</v>
      </c>
      <c r="B113" s="14">
        <v>1</v>
      </c>
      <c r="C113" s="16">
        <f>SUMPRODUCT(A113:B113,A$107:B$107)</f>
        <v>-2</v>
      </c>
      <c r="D113" s="14">
        <v>1</v>
      </c>
      <c r="G113" s="14">
        <v>-1</v>
      </c>
      <c r="H113" s="14">
        <v>1</v>
      </c>
      <c r="I113" s="16">
        <f>SUMPRODUCT(G113:H113,G$107:H$107)</f>
        <v>-2</v>
      </c>
      <c r="J113" s="14">
        <v>1</v>
      </c>
    </row>
    <row r="114" spans="1:10" ht="15.5" x14ac:dyDescent="0.35">
      <c r="A114" s="14">
        <v>0</v>
      </c>
      <c r="B114" s="14">
        <v>1</v>
      </c>
      <c r="C114" s="16">
        <f>SUMPRODUCT(A114:B114,A$107:B$107)</f>
        <v>2</v>
      </c>
      <c r="D114" s="14">
        <v>2</v>
      </c>
      <c r="G114" s="14">
        <v>0</v>
      </c>
      <c r="H114" s="14">
        <v>1</v>
      </c>
      <c r="I114" s="16">
        <f>SUMPRODUCT(G114:H114,G$107:H$107)</f>
        <v>2</v>
      </c>
      <c r="J114" s="14">
        <v>2</v>
      </c>
    </row>
    <row r="116" spans="1:10" ht="15.5" x14ac:dyDescent="0.35">
      <c r="A116" s="17" t="s">
        <v>14</v>
      </c>
    </row>
  </sheetData>
  <mergeCells count="10">
    <mergeCell ref="A26:B26"/>
    <mergeCell ref="A64:B64"/>
    <mergeCell ref="A67:B67"/>
    <mergeCell ref="G105:H105"/>
    <mergeCell ref="G108:H108"/>
    <mergeCell ref="G110:H110"/>
    <mergeCell ref="A69:B69"/>
    <mergeCell ref="A105:B105"/>
    <mergeCell ref="A108:B108"/>
    <mergeCell ref="A110:B11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47"/>
  <sheetViews>
    <sheetView topLeftCell="A91" zoomScale="71" workbookViewId="0">
      <selection activeCell="A112" sqref="A112:G118"/>
    </sheetView>
  </sheetViews>
  <sheetFormatPr defaultRowHeight="14.5" x14ac:dyDescent="0.35"/>
  <cols>
    <col min="1" max="1" width="9.54296875" customWidth="1"/>
    <col min="8" max="8" width="8.7265625" customWidth="1"/>
  </cols>
  <sheetData>
    <row r="1" spans="1:14" x14ac:dyDescent="0.35">
      <c r="A1" t="s">
        <v>17</v>
      </c>
    </row>
    <row r="2" spans="1:14" x14ac:dyDescent="0.35">
      <c r="A2" t="s">
        <v>18</v>
      </c>
    </row>
    <row r="3" spans="1:14" ht="16.5" x14ac:dyDescent="0.45">
      <c r="A3" t="s">
        <v>19</v>
      </c>
      <c r="N3" t="s">
        <v>32</v>
      </c>
    </row>
    <row r="4" spans="1:14" ht="16.5" x14ac:dyDescent="0.45">
      <c r="N4" t="s">
        <v>33</v>
      </c>
    </row>
    <row r="5" spans="1:14" ht="16.5" x14ac:dyDescent="0.45">
      <c r="A5" s="19" t="s">
        <v>20</v>
      </c>
      <c r="B5" s="19" t="s">
        <v>21</v>
      </c>
      <c r="C5" s="19" t="s">
        <v>22</v>
      </c>
      <c r="D5" s="19" t="s">
        <v>23</v>
      </c>
      <c r="E5" s="19" t="s">
        <v>24</v>
      </c>
      <c r="F5" s="19" t="s">
        <v>25</v>
      </c>
      <c r="N5" t="s">
        <v>34</v>
      </c>
    </row>
    <row r="6" spans="1:14" x14ac:dyDescent="0.35">
      <c r="A6" s="19" t="s">
        <v>26</v>
      </c>
      <c r="B6" s="5">
        <v>1</v>
      </c>
      <c r="C6" s="5">
        <v>1</v>
      </c>
      <c r="D6" s="5">
        <v>4</v>
      </c>
      <c r="E6" s="5">
        <v>2</v>
      </c>
      <c r="F6" s="5">
        <v>20</v>
      </c>
    </row>
    <row r="7" spans="1:14" x14ac:dyDescent="0.35">
      <c r="A7" s="19" t="s">
        <v>27</v>
      </c>
      <c r="B7" s="5">
        <v>3</v>
      </c>
      <c r="C7" s="5">
        <v>2</v>
      </c>
      <c r="D7" s="5">
        <v>2</v>
      </c>
      <c r="E7" s="5">
        <v>7</v>
      </c>
      <c r="F7" s="5">
        <v>30</v>
      </c>
    </row>
    <row r="8" spans="1:14" x14ac:dyDescent="0.35">
      <c r="A8" s="19" t="s">
        <v>28</v>
      </c>
      <c r="B8" s="5">
        <v>5</v>
      </c>
      <c r="C8" s="5">
        <v>3</v>
      </c>
      <c r="D8" s="5">
        <v>5</v>
      </c>
      <c r="E8" s="5">
        <v>1</v>
      </c>
      <c r="F8" s="5">
        <v>40</v>
      </c>
    </row>
    <row r="9" spans="1:14" x14ac:dyDescent="0.35">
      <c r="A9" s="19" t="s">
        <v>29</v>
      </c>
      <c r="B9" s="5">
        <v>10</v>
      </c>
      <c r="C9" s="5">
        <v>15</v>
      </c>
      <c r="D9" s="5">
        <v>25</v>
      </c>
      <c r="E9" s="5">
        <v>50</v>
      </c>
      <c r="F9" s="5"/>
    </row>
    <row r="11" spans="1:14" x14ac:dyDescent="0.35">
      <c r="A11" t="s">
        <v>30</v>
      </c>
    </row>
    <row r="13" spans="1:14" ht="29" x14ac:dyDescent="0.35">
      <c r="A13" s="21"/>
      <c r="B13" s="21"/>
      <c r="C13" s="10" t="s">
        <v>21</v>
      </c>
      <c r="D13" s="21"/>
      <c r="E13" s="22" t="s">
        <v>22</v>
      </c>
      <c r="F13" s="10"/>
      <c r="G13" s="10" t="s">
        <v>23</v>
      </c>
      <c r="H13" s="21"/>
      <c r="I13" s="22" t="s">
        <v>24</v>
      </c>
      <c r="J13" s="23"/>
      <c r="K13" s="43" t="s">
        <v>35</v>
      </c>
      <c r="L13" s="5" t="s">
        <v>25</v>
      </c>
    </row>
    <row r="14" spans="1:14" x14ac:dyDescent="0.35">
      <c r="A14" s="23"/>
      <c r="B14" s="24"/>
      <c r="C14" s="25">
        <v>1</v>
      </c>
      <c r="D14" s="24"/>
      <c r="E14" s="26">
        <v>1</v>
      </c>
      <c r="F14" s="27"/>
      <c r="G14" s="27">
        <v>4</v>
      </c>
      <c r="H14" s="28"/>
      <c r="I14" s="29">
        <v>2</v>
      </c>
      <c r="J14" s="23"/>
      <c r="K14" s="23"/>
      <c r="L14" s="23"/>
    </row>
    <row r="15" spans="1:14" x14ac:dyDescent="0.35">
      <c r="A15" s="30" t="s">
        <v>26</v>
      </c>
      <c r="B15" s="31">
        <v>10</v>
      </c>
      <c r="C15" s="32"/>
      <c r="D15" s="31">
        <v>10</v>
      </c>
      <c r="E15" s="33"/>
      <c r="F15">
        <v>0</v>
      </c>
      <c r="H15" s="34">
        <v>0</v>
      </c>
      <c r="I15" s="35"/>
      <c r="J15" s="36"/>
      <c r="K15" s="36">
        <f>L15-SUM(B15:I15)</f>
        <v>0</v>
      </c>
      <c r="L15" s="30">
        <v>20</v>
      </c>
    </row>
    <row r="16" spans="1:14" x14ac:dyDescent="0.35">
      <c r="A16" s="23"/>
      <c r="B16" s="28"/>
      <c r="C16" s="27">
        <v>3</v>
      </c>
      <c r="D16" s="24"/>
      <c r="E16" s="26">
        <v>2</v>
      </c>
      <c r="F16" s="25"/>
      <c r="G16" s="25">
        <v>2</v>
      </c>
      <c r="H16" s="28"/>
      <c r="I16" s="29">
        <v>7</v>
      </c>
      <c r="J16" s="30"/>
      <c r="K16" s="30"/>
      <c r="L16" s="23"/>
    </row>
    <row r="17" spans="1:12" x14ac:dyDescent="0.35">
      <c r="A17" s="36" t="s">
        <v>27</v>
      </c>
      <c r="B17" s="37">
        <v>0</v>
      </c>
      <c r="C17" s="38"/>
      <c r="D17" s="39">
        <v>5</v>
      </c>
      <c r="E17" s="40"/>
      <c r="F17" s="41">
        <v>25</v>
      </c>
      <c r="G17" s="41"/>
      <c r="H17" s="37">
        <v>0</v>
      </c>
      <c r="I17" s="42"/>
      <c r="J17" s="30"/>
      <c r="K17" s="36">
        <f>L17-SUM(B17:I17)</f>
        <v>0</v>
      </c>
      <c r="L17" s="36">
        <v>30</v>
      </c>
    </row>
    <row r="18" spans="1:12" x14ac:dyDescent="0.35">
      <c r="A18" s="23"/>
      <c r="B18" s="28"/>
      <c r="C18" s="27">
        <v>5</v>
      </c>
      <c r="D18" s="28"/>
      <c r="E18" s="29">
        <v>3</v>
      </c>
      <c r="F18" s="27"/>
      <c r="G18" s="27">
        <v>5</v>
      </c>
      <c r="H18" s="24"/>
      <c r="I18" s="26">
        <v>1</v>
      </c>
      <c r="J18" s="23"/>
      <c r="K18" s="23"/>
      <c r="L18" s="30"/>
    </row>
    <row r="19" spans="1:12" ht="15" thickBot="1" x14ac:dyDescent="0.4">
      <c r="A19" s="36" t="s">
        <v>28</v>
      </c>
      <c r="B19" s="37">
        <v>0</v>
      </c>
      <c r="C19" s="38"/>
      <c r="D19" s="37">
        <v>0</v>
      </c>
      <c r="E19" s="42"/>
      <c r="F19" s="38">
        <v>0</v>
      </c>
      <c r="G19" s="38"/>
      <c r="H19" s="39">
        <v>40</v>
      </c>
      <c r="I19" s="40"/>
      <c r="J19" s="36"/>
      <c r="K19" s="30">
        <f>L19-SUM(B19:I19)</f>
        <v>0</v>
      </c>
      <c r="L19" s="30">
        <v>40</v>
      </c>
    </row>
    <row r="20" spans="1:12" ht="15" thickBot="1" x14ac:dyDescent="0.4">
      <c r="A20" s="28"/>
      <c r="B20" s="28"/>
      <c r="C20" s="29"/>
      <c r="D20" s="27"/>
      <c r="E20" s="27"/>
      <c r="F20" s="28"/>
      <c r="G20" s="29"/>
      <c r="H20" s="27"/>
      <c r="I20" s="29"/>
      <c r="K20" s="44">
        <f>SUM(K14:K19)</f>
        <v>0</v>
      </c>
      <c r="L20" s="45">
        <f>SUM(L14:L19)</f>
        <v>90</v>
      </c>
    </row>
    <row r="21" spans="1:12" ht="15" thickBot="1" x14ac:dyDescent="0.4">
      <c r="A21" s="34"/>
      <c r="B21" s="34">
        <f>SUM(B14:B19)-B22</f>
        <v>0</v>
      </c>
      <c r="C21" s="35"/>
      <c r="D21">
        <f>SUM(D14:D19)-D22</f>
        <v>0</v>
      </c>
      <c r="F21" s="34">
        <f>SUM(F14:F19)-F22</f>
        <v>0</v>
      </c>
      <c r="G21" s="35"/>
      <c r="H21">
        <f>SUM(H14:H19)-H22</f>
        <v>-10</v>
      </c>
      <c r="J21" s="46">
        <f>SUM(B21:I21)</f>
        <v>-10</v>
      </c>
      <c r="K21" s="75">
        <f>C14*B15+E14*D15+E16*D17+G16*F17+I18*H19</f>
        <v>120</v>
      </c>
      <c r="L21" s="76">
        <f>SUMPRODUCT(B6:E8,B24:E26)</f>
        <v>120</v>
      </c>
    </row>
    <row r="22" spans="1:12" ht="15" thickBot="1" x14ac:dyDescent="0.4">
      <c r="A22" s="21" t="s">
        <v>31</v>
      </c>
      <c r="B22" s="21">
        <v>10</v>
      </c>
      <c r="C22" s="22"/>
      <c r="D22" s="10">
        <v>15</v>
      </c>
      <c r="E22" s="10"/>
      <c r="F22" s="21">
        <v>25</v>
      </c>
      <c r="G22" s="22"/>
      <c r="H22" s="10">
        <v>50</v>
      </c>
      <c r="I22" s="10"/>
      <c r="J22" s="49">
        <f>SUM(B22:I22)</f>
        <v>100</v>
      </c>
    </row>
    <row r="24" spans="1:12" x14ac:dyDescent="0.35">
      <c r="B24" s="50">
        <f>B15</f>
        <v>10</v>
      </c>
      <c r="C24" s="50">
        <f>D15</f>
        <v>10</v>
      </c>
      <c r="D24" s="50">
        <f>F15</f>
        <v>0</v>
      </c>
      <c r="E24" s="50">
        <f>H15</f>
        <v>0</v>
      </c>
    </row>
    <row r="25" spans="1:12" x14ac:dyDescent="0.35">
      <c r="A25" t="s">
        <v>36</v>
      </c>
      <c r="B25" s="50">
        <f>B17</f>
        <v>0</v>
      </c>
      <c r="C25" s="50">
        <f>D17</f>
        <v>5</v>
      </c>
      <c r="D25" s="50">
        <f>F17</f>
        <v>25</v>
      </c>
      <c r="E25" s="50">
        <f>H17</f>
        <v>0</v>
      </c>
    </row>
    <row r="26" spans="1:12" x14ac:dyDescent="0.35">
      <c r="B26" s="50">
        <f>B19</f>
        <v>0</v>
      </c>
      <c r="C26" s="50">
        <f>D19</f>
        <v>0</v>
      </c>
      <c r="D26" s="50">
        <f>F19</f>
        <v>0</v>
      </c>
      <c r="E26" s="50">
        <f>H19</f>
        <v>40</v>
      </c>
    </row>
    <row r="28" spans="1:12" x14ac:dyDescent="0.35">
      <c r="A28" t="s">
        <v>37</v>
      </c>
      <c r="B28" t="s">
        <v>52</v>
      </c>
    </row>
    <row r="31" spans="1:12" x14ac:dyDescent="0.35">
      <c r="A31" t="s">
        <v>38</v>
      </c>
    </row>
    <row r="32" spans="1:12" x14ac:dyDescent="0.35">
      <c r="A32" s="19" t="s">
        <v>20</v>
      </c>
      <c r="B32" s="19" t="s">
        <v>21</v>
      </c>
      <c r="C32" s="19" t="s">
        <v>22</v>
      </c>
      <c r="D32" s="19" t="s">
        <v>23</v>
      </c>
      <c r="E32" s="19" t="s">
        <v>24</v>
      </c>
      <c r="F32" s="19" t="s">
        <v>25</v>
      </c>
    </row>
    <row r="33" spans="1:12" x14ac:dyDescent="0.35">
      <c r="A33" s="19" t="s">
        <v>26</v>
      </c>
      <c r="B33" s="5">
        <v>1</v>
      </c>
      <c r="C33" s="5">
        <v>1</v>
      </c>
      <c r="D33" s="5">
        <v>4</v>
      </c>
      <c r="E33" s="5">
        <v>2</v>
      </c>
      <c r="F33" s="5">
        <v>20</v>
      </c>
    </row>
    <row r="34" spans="1:12" x14ac:dyDescent="0.35">
      <c r="A34" s="19" t="s">
        <v>27</v>
      </c>
      <c r="B34" s="5">
        <v>3</v>
      </c>
      <c r="C34" s="5">
        <v>2</v>
      </c>
      <c r="D34" s="5">
        <v>2</v>
      </c>
      <c r="E34" s="5">
        <v>7</v>
      </c>
      <c r="F34" s="5">
        <v>30</v>
      </c>
    </row>
    <row r="35" spans="1:12" x14ac:dyDescent="0.35">
      <c r="A35" s="19" t="s">
        <v>28</v>
      </c>
      <c r="B35" s="5">
        <v>5</v>
      </c>
      <c r="C35" s="5">
        <v>3</v>
      </c>
      <c r="D35" s="5">
        <v>5</v>
      </c>
      <c r="E35" s="5">
        <v>1</v>
      </c>
      <c r="F35" s="5">
        <v>40</v>
      </c>
    </row>
    <row r="36" spans="1:12" x14ac:dyDescent="0.35">
      <c r="A36" s="19" t="s">
        <v>29</v>
      </c>
      <c r="B36" s="5">
        <v>10</v>
      </c>
      <c r="C36" s="5">
        <v>15</v>
      </c>
      <c r="D36" s="5">
        <v>25</v>
      </c>
      <c r="E36" s="5">
        <v>50</v>
      </c>
      <c r="F36" s="5"/>
    </row>
    <row r="38" spans="1:12" x14ac:dyDescent="0.35">
      <c r="A38" s="20" t="s">
        <v>30</v>
      </c>
    </row>
    <row r="40" spans="1:12" ht="29" x14ac:dyDescent="0.35">
      <c r="A40" s="21"/>
      <c r="B40" s="21"/>
      <c r="C40" s="10" t="s">
        <v>21</v>
      </c>
      <c r="D40" s="21"/>
      <c r="E40" s="22" t="s">
        <v>22</v>
      </c>
      <c r="F40" s="10"/>
      <c r="G40" s="10" t="s">
        <v>23</v>
      </c>
      <c r="H40" s="21"/>
      <c r="I40" s="22" t="s">
        <v>24</v>
      </c>
      <c r="J40" s="23"/>
      <c r="K40" s="43" t="s">
        <v>35</v>
      </c>
      <c r="L40" s="5" t="s">
        <v>25</v>
      </c>
    </row>
    <row r="41" spans="1:12" x14ac:dyDescent="0.35">
      <c r="A41" s="23"/>
      <c r="B41" s="51"/>
      <c r="C41" s="52">
        <v>1</v>
      </c>
      <c r="D41" s="51"/>
      <c r="E41" s="53">
        <v>1</v>
      </c>
      <c r="F41" s="27"/>
      <c r="G41" s="27">
        <v>4</v>
      </c>
      <c r="H41" s="28"/>
      <c r="I41" s="29">
        <v>2</v>
      </c>
      <c r="J41" s="23"/>
      <c r="K41" s="23"/>
      <c r="L41" s="23"/>
    </row>
    <row r="42" spans="1:12" x14ac:dyDescent="0.35">
      <c r="A42" s="30" t="s">
        <v>26</v>
      </c>
      <c r="B42" s="54">
        <v>10</v>
      </c>
      <c r="C42" s="55"/>
      <c r="D42" s="54">
        <v>10</v>
      </c>
      <c r="E42" s="56"/>
      <c r="F42">
        <v>0</v>
      </c>
      <c r="H42" s="34">
        <v>0</v>
      </c>
      <c r="I42" s="35"/>
      <c r="J42" s="36"/>
      <c r="K42" s="36">
        <f>L42-SUM(B42:I42)</f>
        <v>0</v>
      </c>
      <c r="L42" s="30">
        <v>20</v>
      </c>
    </row>
    <row r="43" spans="1:12" x14ac:dyDescent="0.35">
      <c r="A43" s="23"/>
      <c r="B43" s="28"/>
      <c r="C43" s="27">
        <v>3</v>
      </c>
      <c r="D43" s="51"/>
      <c r="E43" s="53">
        <v>2</v>
      </c>
      <c r="F43" s="52"/>
      <c r="G43" s="52">
        <v>2</v>
      </c>
      <c r="H43" s="28"/>
      <c r="I43" s="29">
        <v>7</v>
      </c>
      <c r="J43" s="30"/>
      <c r="K43" s="30"/>
      <c r="L43" s="23"/>
    </row>
    <row r="44" spans="1:12" x14ac:dyDescent="0.35">
      <c r="A44" s="36" t="s">
        <v>27</v>
      </c>
      <c r="B44" s="37">
        <v>0</v>
      </c>
      <c r="C44" s="38"/>
      <c r="D44" s="57">
        <v>5</v>
      </c>
      <c r="E44" s="58"/>
      <c r="F44" s="59">
        <v>25</v>
      </c>
      <c r="G44" s="59"/>
      <c r="H44" s="37">
        <v>0</v>
      </c>
      <c r="I44" s="42"/>
      <c r="J44" s="30"/>
      <c r="K44" s="36">
        <f>L44-SUM(B44:I44)</f>
        <v>0</v>
      </c>
      <c r="L44" s="36">
        <v>30</v>
      </c>
    </row>
    <row r="45" spans="1:12" x14ac:dyDescent="0.35">
      <c r="A45" s="23"/>
      <c r="B45" s="28"/>
      <c r="C45" s="27">
        <v>5</v>
      </c>
      <c r="D45" s="28"/>
      <c r="E45" s="29">
        <v>3</v>
      </c>
      <c r="F45" s="27"/>
      <c r="G45" s="27">
        <v>5</v>
      </c>
      <c r="H45" s="51"/>
      <c r="I45" s="53">
        <v>1</v>
      </c>
      <c r="J45" s="23"/>
      <c r="K45" s="23"/>
      <c r="L45" s="30"/>
    </row>
    <row r="46" spans="1:12" ht="15" thickBot="1" x14ac:dyDescent="0.4">
      <c r="A46" s="36" t="s">
        <v>28</v>
      </c>
      <c r="B46" s="37">
        <v>0</v>
      </c>
      <c r="C46" s="38"/>
      <c r="D46" s="37">
        <v>0</v>
      </c>
      <c r="E46" s="42"/>
      <c r="F46" s="38">
        <v>0</v>
      </c>
      <c r="G46" s="38"/>
      <c r="H46" s="57">
        <v>40</v>
      </c>
      <c r="I46" s="58"/>
      <c r="J46" s="36"/>
      <c r="K46" s="30">
        <f>L46-SUM(B46:I46)</f>
        <v>0</v>
      </c>
      <c r="L46" s="30">
        <v>40</v>
      </c>
    </row>
    <row r="47" spans="1:12" ht="15" thickBot="1" x14ac:dyDescent="0.4">
      <c r="A47" s="28"/>
      <c r="B47" s="28"/>
      <c r="C47" s="29"/>
      <c r="D47" s="27"/>
      <c r="E47" s="27"/>
      <c r="F47" s="28"/>
      <c r="G47" s="29"/>
      <c r="H47" s="27"/>
      <c r="I47" s="29"/>
      <c r="K47" s="68">
        <f>SUM(K41:K46)</f>
        <v>0</v>
      </c>
      <c r="L47" s="69">
        <f>SUM(L41:L46)</f>
        <v>90</v>
      </c>
    </row>
    <row r="48" spans="1:12" x14ac:dyDescent="0.35">
      <c r="A48" s="34"/>
      <c r="B48" s="34">
        <f>SUM(B41:B46)-B49</f>
        <v>0</v>
      </c>
      <c r="C48" s="35"/>
      <c r="D48">
        <f>SUM(D41:D46)-D49</f>
        <v>0</v>
      </c>
      <c r="F48" s="34">
        <f>SUM(F41:F46)-F49</f>
        <v>0</v>
      </c>
      <c r="G48" s="35"/>
      <c r="H48">
        <f>SUM(H41:H46)-H49</f>
        <v>-10</v>
      </c>
      <c r="J48" s="67">
        <f>SUM(B48:I48)</f>
        <v>-10</v>
      </c>
      <c r="K48" s="7">
        <f>C41*B42+E41*D42+E43*D44+G43*F44+I45*H46</f>
        <v>120</v>
      </c>
      <c r="L48" s="7">
        <f>SUMPRODUCT(B33:E35,B51:E53)</f>
        <v>120</v>
      </c>
    </row>
    <row r="49" spans="1:10" ht="15" thickBot="1" x14ac:dyDescent="0.4">
      <c r="A49" s="21" t="s">
        <v>31</v>
      </c>
      <c r="B49" s="21">
        <v>10</v>
      </c>
      <c r="C49" s="22"/>
      <c r="D49" s="10">
        <v>15</v>
      </c>
      <c r="E49" s="10"/>
      <c r="F49" s="21">
        <v>25</v>
      </c>
      <c r="G49" s="22"/>
      <c r="H49" s="10">
        <v>50</v>
      </c>
      <c r="I49" s="10"/>
      <c r="J49" s="49">
        <f>SUM(B49:I49)</f>
        <v>100</v>
      </c>
    </row>
    <row r="51" spans="1:10" x14ac:dyDescent="0.35">
      <c r="B51" s="50">
        <f>B42</f>
        <v>10</v>
      </c>
      <c r="C51" s="50">
        <f>D42</f>
        <v>10</v>
      </c>
      <c r="D51" s="50">
        <f>F42</f>
        <v>0</v>
      </c>
      <c r="E51" s="50">
        <f>H42</f>
        <v>0</v>
      </c>
    </row>
    <row r="52" spans="1:10" x14ac:dyDescent="0.35">
      <c r="A52" t="s">
        <v>36</v>
      </c>
      <c r="B52" s="50">
        <f>B44</f>
        <v>0</v>
      </c>
      <c r="C52" s="50">
        <f>D44</f>
        <v>5</v>
      </c>
      <c r="D52" s="50">
        <f>F44</f>
        <v>25</v>
      </c>
      <c r="E52" s="50">
        <f>H44</f>
        <v>0</v>
      </c>
    </row>
    <row r="53" spans="1:10" x14ac:dyDescent="0.35">
      <c r="B53" s="50">
        <f>B46</f>
        <v>0</v>
      </c>
      <c r="C53" s="50">
        <f>D46</f>
        <v>0</v>
      </c>
      <c r="D53" s="50">
        <f>F46</f>
        <v>0</v>
      </c>
      <c r="E53" s="50">
        <f>H46</f>
        <v>40</v>
      </c>
    </row>
    <row r="55" spans="1:10" ht="28.5" customHeight="1" x14ac:dyDescent="0.35">
      <c r="A55" t="s">
        <v>37</v>
      </c>
      <c r="B55" t="s">
        <v>42</v>
      </c>
    </row>
    <row r="57" spans="1:10" x14ac:dyDescent="0.35">
      <c r="A57" t="s">
        <v>39</v>
      </c>
    </row>
    <row r="67" spans="1:26" ht="14.5" customHeight="1" x14ac:dyDescent="0.35">
      <c r="M67" s="240" t="s">
        <v>54</v>
      </c>
      <c r="N67" s="240"/>
      <c r="O67" s="240"/>
      <c r="P67" s="240"/>
      <c r="Q67" s="240"/>
      <c r="R67" s="240"/>
      <c r="S67" s="240"/>
      <c r="T67" s="240"/>
      <c r="U67" s="240"/>
      <c r="V67" s="240"/>
      <c r="W67" s="240"/>
      <c r="X67" s="240"/>
    </row>
    <row r="68" spans="1:26" x14ac:dyDescent="0.35">
      <c r="A68" s="7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</row>
    <row r="69" spans="1:26" x14ac:dyDescent="0.35">
      <c r="A69" s="19" t="s">
        <v>20</v>
      </c>
      <c r="B69" s="19" t="s">
        <v>21</v>
      </c>
      <c r="C69" s="19" t="s">
        <v>22</v>
      </c>
      <c r="D69" s="19" t="s">
        <v>23</v>
      </c>
      <c r="E69" s="60" t="s">
        <v>24</v>
      </c>
      <c r="F69" s="19" t="s">
        <v>25</v>
      </c>
      <c r="M69" s="240"/>
      <c r="N69" s="240"/>
      <c r="O69" s="240"/>
      <c r="P69" s="240"/>
      <c r="Q69" s="240"/>
      <c r="R69" s="240"/>
      <c r="S69" s="240"/>
      <c r="T69" s="240"/>
      <c r="U69" s="240"/>
      <c r="V69" s="240"/>
      <c r="W69" s="240"/>
      <c r="X69" s="240"/>
    </row>
    <row r="70" spans="1:26" x14ac:dyDescent="0.35">
      <c r="A70" s="19" t="s">
        <v>26</v>
      </c>
      <c r="B70" s="5">
        <v>14</v>
      </c>
      <c r="C70" s="5">
        <v>12</v>
      </c>
      <c r="D70" s="5">
        <v>12</v>
      </c>
      <c r="E70" s="5">
        <v>16</v>
      </c>
      <c r="F70" s="5">
        <v>55</v>
      </c>
      <c r="M70" s="240"/>
      <c r="N70" s="240"/>
      <c r="O70" s="240"/>
      <c r="P70" s="240"/>
      <c r="Q70" s="240"/>
      <c r="R70" s="240"/>
      <c r="S70" s="240"/>
      <c r="T70" s="240"/>
      <c r="U70" s="240"/>
      <c r="V70" s="240"/>
      <c r="W70" s="240"/>
      <c r="X70" s="240"/>
    </row>
    <row r="71" spans="1:26" x14ac:dyDescent="0.35">
      <c r="A71" s="19" t="s">
        <v>27</v>
      </c>
      <c r="B71" s="5">
        <v>15</v>
      </c>
      <c r="C71" s="5">
        <v>13</v>
      </c>
      <c r="D71" s="5">
        <v>14</v>
      </c>
      <c r="E71" s="5">
        <v>17</v>
      </c>
      <c r="F71" s="5">
        <v>30</v>
      </c>
      <c r="M71" s="240"/>
      <c r="N71" s="240"/>
      <c r="O71" s="240"/>
      <c r="P71" s="240"/>
      <c r="Q71" s="240"/>
      <c r="R71" s="240"/>
      <c r="S71" s="240"/>
      <c r="T71" s="240"/>
      <c r="U71" s="240"/>
      <c r="V71" s="240"/>
      <c r="W71" s="240"/>
      <c r="X71" s="240"/>
    </row>
    <row r="72" spans="1:26" x14ac:dyDescent="0.35">
      <c r="A72" s="19" t="s">
        <v>28</v>
      </c>
      <c r="B72" s="5">
        <v>19</v>
      </c>
      <c r="C72" s="5">
        <v>20</v>
      </c>
      <c r="D72" s="5">
        <v>16</v>
      </c>
      <c r="E72" s="5">
        <v>18</v>
      </c>
      <c r="F72" s="5">
        <v>15</v>
      </c>
      <c r="M72" s="240"/>
      <c r="N72" s="240"/>
      <c r="O72" s="240"/>
      <c r="P72" s="240"/>
      <c r="Q72" s="240"/>
      <c r="R72" s="240"/>
      <c r="S72" s="240"/>
      <c r="T72" s="240"/>
      <c r="U72" s="240"/>
      <c r="V72" s="240"/>
      <c r="W72" s="240"/>
      <c r="X72" s="240"/>
    </row>
    <row r="73" spans="1:26" x14ac:dyDescent="0.35">
      <c r="A73" s="61" t="s">
        <v>41</v>
      </c>
      <c r="B73" s="5">
        <v>14</v>
      </c>
      <c r="C73">
        <v>16</v>
      </c>
      <c r="D73" s="5">
        <v>21</v>
      </c>
      <c r="E73" s="5">
        <v>16</v>
      </c>
      <c r="F73" s="5">
        <v>30</v>
      </c>
      <c r="M73" s="240"/>
      <c r="N73" s="240"/>
      <c r="O73" s="240"/>
      <c r="P73" s="240"/>
      <c r="Q73" s="240"/>
      <c r="R73" s="240"/>
      <c r="S73" s="240"/>
      <c r="T73" s="240"/>
      <c r="U73" s="240"/>
      <c r="V73" s="240"/>
      <c r="W73" s="240"/>
      <c r="X73" s="240"/>
    </row>
    <row r="74" spans="1:26" x14ac:dyDescent="0.35">
      <c r="A74" s="19" t="s">
        <v>29</v>
      </c>
      <c r="B74" s="5">
        <v>25</v>
      </c>
      <c r="C74" s="5">
        <v>30</v>
      </c>
      <c r="D74" s="5">
        <v>40</v>
      </c>
      <c r="E74" s="5">
        <v>35</v>
      </c>
      <c r="F74" s="5"/>
      <c r="M74" s="240"/>
      <c r="N74" s="240"/>
      <c r="O74" s="240"/>
      <c r="P74" s="240"/>
      <c r="Q74" s="240"/>
      <c r="R74" s="240"/>
      <c r="S74" s="240"/>
      <c r="T74" s="240"/>
      <c r="U74" s="240"/>
      <c r="V74" s="240"/>
      <c r="W74" s="240"/>
      <c r="X74" s="240"/>
    </row>
    <row r="75" spans="1:26" x14ac:dyDescent="0.35">
      <c r="M75" s="240"/>
      <c r="N75" s="240"/>
      <c r="O75" s="240"/>
      <c r="P75" s="240"/>
      <c r="Q75" s="240"/>
      <c r="R75" s="240"/>
      <c r="S75" s="240"/>
      <c r="T75" s="240"/>
      <c r="U75" s="240"/>
      <c r="V75" s="240"/>
      <c r="W75" s="240"/>
      <c r="X75" s="240"/>
    </row>
    <row r="76" spans="1:26" x14ac:dyDescent="0.35">
      <c r="A76" t="s">
        <v>48</v>
      </c>
      <c r="O76" t="s">
        <v>49</v>
      </c>
    </row>
    <row r="78" spans="1:26" ht="29" x14ac:dyDescent="0.35">
      <c r="A78" s="21"/>
      <c r="B78" s="21"/>
      <c r="C78" s="10" t="s">
        <v>21</v>
      </c>
      <c r="D78" s="21"/>
      <c r="E78" s="22" t="s">
        <v>22</v>
      </c>
      <c r="F78" s="10"/>
      <c r="G78" s="10" t="s">
        <v>23</v>
      </c>
      <c r="H78" s="21"/>
      <c r="I78" s="10" t="s">
        <v>24</v>
      </c>
      <c r="J78" s="23"/>
      <c r="K78" s="71" t="s">
        <v>35</v>
      </c>
      <c r="L78" s="5" t="s">
        <v>25</v>
      </c>
      <c r="O78" s="21"/>
      <c r="P78" s="21"/>
      <c r="Q78" s="10" t="s">
        <v>21</v>
      </c>
      <c r="R78" s="21"/>
      <c r="S78" s="22" t="s">
        <v>22</v>
      </c>
      <c r="T78" s="10"/>
      <c r="U78" s="10" t="s">
        <v>23</v>
      </c>
      <c r="V78" s="21"/>
      <c r="W78" s="10" t="s">
        <v>24</v>
      </c>
      <c r="X78" s="23"/>
      <c r="Y78" s="71" t="s">
        <v>35</v>
      </c>
      <c r="Z78" s="5" t="s">
        <v>25</v>
      </c>
    </row>
    <row r="79" spans="1:26" x14ac:dyDescent="0.35">
      <c r="A79" s="23"/>
      <c r="B79" s="51"/>
      <c r="C79" s="52">
        <f>B70</f>
        <v>14</v>
      </c>
      <c r="D79" s="51"/>
      <c r="E79" s="53">
        <f>C70</f>
        <v>12</v>
      </c>
      <c r="F79" s="27"/>
      <c r="G79" s="27">
        <f>D70</f>
        <v>12</v>
      </c>
      <c r="H79" s="28"/>
      <c r="I79" s="27">
        <f>E70</f>
        <v>16</v>
      </c>
      <c r="J79" s="23"/>
      <c r="K79" s="29"/>
      <c r="L79" s="23"/>
      <c r="O79" s="23"/>
      <c r="P79" s="28"/>
      <c r="Q79" s="27">
        <f>B70</f>
        <v>14</v>
      </c>
      <c r="R79" s="51"/>
      <c r="S79" s="53">
        <f>C70</f>
        <v>12</v>
      </c>
      <c r="T79" s="52"/>
      <c r="U79" s="52">
        <f>D70</f>
        <v>12</v>
      </c>
      <c r="V79" s="28"/>
      <c r="W79" s="27">
        <f>E70</f>
        <v>16</v>
      </c>
      <c r="X79" s="23"/>
      <c r="Y79" s="29"/>
      <c r="Z79" s="23"/>
    </row>
    <row r="80" spans="1:26" x14ac:dyDescent="0.35">
      <c r="A80" s="30" t="s">
        <v>26</v>
      </c>
      <c r="B80" s="54">
        <v>25</v>
      </c>
      <c r="C80" s="55"/>
      <c r="D80" s="54">
        <v>30</v>
      </c>
      <c r="E80" s="56"/>
      <c r="F80">
        <v>0</v>
      </c>
      <c r="H80" s="34">
        <v>0</v>
      </c>
      <c r="J80" s="36"/>
      <c r="K80" s="42">
        <f>L80-SUM(B80:I80)</f>
        <v>0</v>
      </c>
      <c r="L80" s="30">
        <f>F70</f>
        <v>55</v>
      </c>
      <c r="O80" s="30" t="s">
        <v>26</v>
      </c>
      <c r="P80" s="34">
        <v>0</v>
      </c>
      <c r="R80" s="54">
        <v>30</v>
      </c>
      <c r="S80" s="56"/>
      <c r="T80" s="55">
        <v>25</v>
      </c>
      <c r="U80" s="55"/>
      <c r="V80" s="34">
        <v>0</v>
      </c>
      <c r="X80" s="36"/>
      <c r="Y80" s="42">
        <f>Z80-SUM(P80:W80)</f>
        <v>0</v>
      </c>
      <c r="Z80" s="30">
        <f>L80</f>
        <v>55</v>
      </c>
    </row>
    <row r="81" spans="1:26" x14ac:dyDescent="0.35">
      <c r="A81" s="23"/>
      <c r="B81" s="28"/>
      <c r="C81" s="27">
        <f>B71</f>
        <v>15</v>
      </c>
      <c r="D81" s="28"/>
      <c r="E81" s="29">
        <f>C71</f>
        <v>13</v>
      </c>
      <c r="F81" s="52"/>
      <c r="G81" s="52">
        <f>D71</f>
        <v>14</v>
      </c>
      <c r="H81" s="28"/>
      <c r="I81" s="27">
        <f>E71</f>
        <v>17</v>
      </c>
      <c r="J81" s="30"/>
      <c r="K81" s="35"/>
      <c r="L81" s="23"/>
      <c r="O81" s="23"/>
      <c r="P81" s="28"/>
      <c r="Q81" s="27">
        <f>B71</f>
        <v>15</v>
      </c>
      <c r="R81" s="28"/>
      <c r="S81" s="29">
        <f>C71</f>
        <v>13</v>
      </c>
      <c r="T81" s="52"/>
      <c r="U81" s="52">
        <f>D71</f>
        <v>14</v>
      </c>
      <c r="V81" s="51"/>
      <c r="W81" s="52">
        <f>E71</f>
        <v>17</v>
      </c>
      <c r="X81" s="30"/>
      <c r="Y81" s="35"/>
      <c r="Z81" s="23"/>
    </row>
    <row r="82" spans="1:26" x14ac:dyDescent="0.35">
      <c r="A82" s="36" t="s">
        <v>27</v>
      </c>
      <c r="B82" s="37">
        <v>0</v>
      </c>
      <c r="C82" s="38"/>
      <c r="D82" s="37">
        <v>0</v>
      </c>
      <c r="E82" s="42"/>
      <c r="F82" s="59">
        <v>30</v>
      </c>
      <c r="G82" s="59"/>
      <c r="H82" s="37">
        <v>0</v>
      </c>
      <c r="I82" s="38"/>
      <c r="J82" s="30"/>
      <c r="K82" s="42">
        <f>L82-SUM(B82:I82)</f>
        <v>0</v>
      </c>
      <c r="L82" s="36">
        <f>F71</f>
        <v>30</v>
      </c>
      <c r="O82" s="36" t="s">
        <v>27</v>
      </c>
      <c r="P82" s="37">
        <v>0</v>
      </c>
      <c r="Q82" s="38"/>
      <c r="R82" s="37">
        <v>0</v>
      </c>
      <c r="S82" s="42"/>
      <c r="T82" s="59">
        <v>15</v>
      </c>
      <c r="U82" s="59"/>
      <c r="V82" s="57">
        <v>15</v>
      </c>
      <c r="W82" s="59"/>
      <c r="X82" s="30"/>
      <c r="Y82" s="42">
        <f>Z82-SUM(P82:W82)</f>
        <v>0</v>
      </c>
      <c r="Z82" s="36">
        <f>L82</f>
        <v>30</v>
      </c>
    </row>
    <row r="83" spans="1:26" x14ac:dyDescent="0.35">
      <c r="A83" s="23"/>
      <c r="B83" s="28"/>
      <c r="C83" s="27">
        <f>B72</f>
        <v>19</v>
      </c>
      <c r="D83" s="28"/>
      <c r="E83" s="29">
        <f>C72</f>
        <v>20</v>
      </c>
      <c r="F83" s="52"/>
      <c r="G83" s="52">
        <f>D72</f>
        <v>16</v>
      </c>
      <c r="H83" s="51"/>
      <c r="I83" s="52">
        <f>E72</f>
        <v>18</v>
      </c>
      <c r="J83" s="23"/>
      <c r="K83" s="29"/>
      <c r="L83" s="30"/>
      <c r="O83" s="23"/>
      <c r="P83" s="28"/>
      <c r="Q83" s="27">
        <f>B72</f>
        <v>19</v>
      </c>
      <c r="R83" s="28"/>
      <c r="S83" s="29">
        <f>C72</f>
        <v>20</v>
      </c>
      <c r="T83" s="27"/>
      <c r="U83" s="27">
        <f>D72</f>
        <v>16</v>
      </c>
      <c r="V83" s="51"/>
      <c r="W83" s="52">
        <f>E72</f>
        <v>18</v>
      </c>
      <c r="X83" s="23"/>
      <c r="Y83" s="29"/>
      <c r="Z83" s="30"/>
    </row>
    <row r="84" spans="1:26" x14ac:dyDescent="0.35">
      <c r="A84" s="30" t="s">
        <v>28</v>
      </c>
      <c r="B84" s="34">
        <v>0</v>
      </c>
      <c r="D84" s="34">
        <v>0</v>
      </c>
      <c r="E84" s="35"/>
      <c r="F84" s="55">
        <v>10</v>
      </c>
      <c r="G84" s="55"/>
      <c r="H84" s="54">
        <v>5</v>
      </c>
      <c r="I84" s="55"/>
      <c r="J84" s="30"/>
      <c r="K84" s="35">
        <f>L84-SUM(B84:I84)</f>
        <v>0</v>
      </c>
      <c r="L84" s="30">
        <f>F72</f>
        <v>15</v>
      </c>
      <c r="O84" s="30" t="s">
        <v>28</v>
      </c>
      <c r="P84" s="34">
        <v>0</v>
      </c>
      <c r="R84" s="34">
        <v>0</v>
      </c>
      <c r="S84" s="35"/>
      <c r="T84">
        <v>0</v>
      </c>
      <c r="V84" s="54">
        <v>15</v>
      </c>
      <c r="W84" s="55"/>
      <c r="X84" s="30"/>
      <c r="Y84" s="35">
        <f>Z84-SUM(P84:W84)</f>
        <v>0</v>
      </c>
      <c r="Z84" s="30">
        <f>L84</f>
        <v>15</v>
      </c>
    </row>
    <row r="85" spans="1:26" x14ac:dyDescent="0.35">
      <c r="A85" s="28"/>
      <c r="B85" s="28"/>
      <c r="C85" s="29">
        <f>B73</f>
        <v>14</v>
      </c>
      <c r="D85" s="27"/>
      <c r="E85" s="27">
        <f>C73</f>
        <v>16</v>
      </c>
      <c r="F85" s="28"/>
      <c r="G85" s="29">
        <f>D73</f>
        <v>21</v>
      </c>
      <c r="H85" s="52"/>
      <c r="I85" s="52">
        <f>E73</f>
        <v>16</v>
      </c>
      <c r="J85" s="23"/>
      <c r="K85" s="29"/>
      <c r="L85" s="29"/>
      <c r="O85" s="28"/>
      <c r="P85" s="51"/>
      <c r="Q85" s="53">
        <f>B73</f>
        <v>14</v>
      </c>
      <c r="R85" s="27"/>
      <c r="S85" s="27">
        <f>C73</f>
        <v>16</v>
      </c>
      <c r="T85" s="28"/>
      <c r="U85" s="29">
        <f>D73</f>
        <v>21</v>
      </c>
      <c r="V85" s="52"/>
      <c r="W85" s="52">
        <f>E73</f>
        <v>16</v>
      </c>
      <c r="X85" s="23"/>
      <c r="Y85" s="29"/>
      <c r="Z85" s="29"/>
    </row>
    <row r="86" spans="1:26" x14ac:dyDescent="0.35">
      <c r="A86" s="37" t="s">
        <v>41</v>
      </c>
      <c r="B86" s="37">
        <v>0</v>
      </c>
      <c r="C86" s="42"/>
      <c r="D86" s="38">
        <v>0</v>
      </c>
      <c r="E86" s="38"/>
      <c r="F86" s="37">
        <v>0</v>
      </c>
      <c r="G86" s="42"/>
      <c r="H86" s="59">
        <v>30</v>
      </c>
      <c r="I86" s="59"/>
      <c r="J86" s="36"/>
      <c r="K86" s="42">
        <f>L86-SUM(B86:I86)</f>
        <v>0</v>
      </c>
      <c r="L86" s="42">
        <f>F73</f>
        <v>30</v>
      </c>
      <c r="O86" s="37" t="s">
        <v>41</v>
      </c>
      <c r="P86" s="57">
        <v>25</v>
      </c>
      <c r="Q86" s="58"/>
      <c r="R86" s="38">
        <v>0</v>
      </c>
      <c r="S86" s="38"/>
      <c r="T86" s="37">
        <v>0</v>
      </c>
      <c r="U86" s="42"/>
      <c r="V86" s="59">
        <v>5</v>
      </c>
      <c r="W86" s="59"/>
      <c r="X86" s="36"/>
      <c r="Y86" s="42">
        <f>Z86-SUM(P86:W86)</f>
        <v>0</v>
      </c>
      <c r="Z86" s="42">
        <f>L86</f>
        <v>30</v>
      </c>
    </row>
    <row r="87" spans="1:26" ht="15" thickBot="1" x14ac:dyDescent="0.4">
      <c r="A87" s="34"/>
      <c r="B87" s="34"/>
      <c r="C87" s="35"/>
      <c r="F87" s="34"/>
      <c r="G87" s="35"/>
      <c r="J87" s="30"/>
      <c r="K87" s="72">
        <f>SUM(K79:K86)</f>
        <v>0</v>
      </c>
      <c r="L87" s="73">
        <f>SUM(L79:L86)</f>
        <v>130</v>
      </c>
      <c r="O87" s="34"/>
      <c r="P87" s="34"/>
      <c r="Q87" s="35"/>
      <c r="T87" s="34"/>
      <c r="U87" s="35"/>
      <c r="X87" s="30"/>
      <c r="Y87" s="72">
        <f>SUM(Y79:Y86)</f>
        <v>0</v>
      </c>
      <c r="Z87" s="73">
        <f>SUM(Z79:Z86)</f>
        <v>130</v>
      </c>
    </row>
    <row r="88" spans="1:26" x14ac:dyDescent="0.35">
      <c r="A88" s="34"/>
      <c r="B88" s="34">
        <f>SUM(B79:B84)-B89</f>
        <v>0</v>
      </c>
      <c r="C88" s="35"/>
      <c r="D88">
        <f>SUM(D79:D86)-D89</f>
        <v>0</v>
      </c>
      <c r="F88" s="34">
        <f>SUM(F79:F86)-F89</f>
        <v>0</v>
      </c>
      <c r="G88" s="35"/>
      <c r="H88">
        <f>SUM(H79:H86)-H89</f>
        <v>0</v>
      </c>
      <c r="J88" s="5">
        <f>SUM(B88:I88)</f>
        <v>0</v>
      </c>
      <c r="K88" s="74">
        <f>C79*B80+E79*D80+E81*D82+G81*F82+I83*H84+G83*F84+I85*H86</f>
        <v>1860</v>
      </c>
      <c r="L88" s="7">
        <f>SUMPRODUCT(B70:F73,B91:F94)</f>
        <v>1860</v>
      </c>
      <c r="O88" s="34"/>
      <c r="P88" s="34">
        <f>SUM(P79:P86)-P89</f>
        <v>0</v>
      </c>
      <c r="Q88" s="35"/>
      <c r="R88">
        <f>SUM(R79:R86)-R89</f>
        <v>0</v>
      </c>
      <c r="T88" s="34">
        <f>SUM(T79:T86)-T89</f>
        <v>0</v>
      </c>
      <c r="U88" s="35"/>
      <c r="V88">
        <f>SUM(V79:V86)-V89</f>
        <v>0</v>
      </c>
      <c r="X88" s="5">
        <f>SUM(P88:W88)</f>
        <v>0</v>
      </c>
      <c r="Y88" s="74">
        <f>P86*Q85+R80*S79+T80*U79+T82*U81+V82*W81+V84*W83+V86*W85</f>
        <v>1825</v>
      </c>
      <c r="Z88" s="7">
        <f>SUMPRODUCT(B70:E73,P91:S94)</f>
        <v>1825</v>
      </c>
    </row>
    <row r="89" spans="1:26" x14ac:dyDescent="0.35">
      <c r="A89" s="21" t="s">
        <v>31</v>
      </c>
      <c r="B89" s="21">
        <f>B74</f>
        <v>25</v>
      </c>
      <c r="C89" s="22"/>
      <c r="D89" s="10">
        <f>C74</f>
        <v>30</v>
      </c>
      <c r="E89" s="10"/>
      <c r="F89" s="21">
        <f>D74</f>
        <v>40</v>
      </c>
      <c r="G89" s="22"/>
      <c r="H89" s="10">
        <f>E74</f>
        <v>35</v>
      </c>
      <c r="I89" s="10"/>
      <c r="J89" s="36">
        <f>SUM(B89:I89)</f>
        <v>130</v>
      </c>
      <c r="O89" s="21" t="s">
        <v>31</v>
      </c>
      <c r="P89" s="21">
        <f>B74</f>
        <v>25</v>
      </c>
      <c r="Q89" s="22"/>
      <c r="R89" s="10">
        <f>C74</f>
        <v>30</v>
      </c>
      <c r="S89" s="10"/>
      <c r="T89" s="21">
        <f>D74</f>
        <v>40</v>
      </c>
      <c r="U89" s="22"/>
      <c r="V89" s="10">
        <f>E74</f>
        <v>35</v>
      </c>
      <c r="W89" s="10"/>
      <c r="X89" s="36">
        <f>SUM(P89:W89)</f>
        <v>130</v>
      </c>
    </row>
    <row r="91" spans="1:26" x14ac:dyDescent="0.35">
      <c r="B91" s="50">
        <f>B80</f>
        <v>25</v>
      </c>
      <c r="C91" s="50">
        <f>D80</f>
        <v>30</v>
      </c>
      <c r="D91" s="50">
        <f>F80</f>
        <v>0</v>
      </c>
      <c r="E91" s="66">
        <f>H80</f>
        <v>0</v>
      </c>
      <c r="F91" s="34"/>
      <c r="P91" s="50">
        <f>P80</f>
        <v>0</v>
      </c>
      <c r="Q91" s="50">
        <f>R80</f>
        <v>30</v>
      </c>
      <c r="R91" s="50">
        <f>T80</f>
        <v>25</v>
      </c>
      <c r="S91" s="66">
        <f>V80</f>
        <v>0</v>
      </c>
      <c r="T91" s="34"/>
    </row>
    <row r="92" spans="1:26" x14ac:dyDescent="0.35">
      <c r="A92" t="s">
        <v>36</v>
      </c>
      <c r="B92" s="50">
        <f>B82</f>
        <v>0</v>
      </c>
      <c r="C92" s="50">
        <f>D82</f>
        <v>0</v>
      </c>
      <c r="D92" s="50">
        <f>F82</f>
        <v>30</v>
      </c>
      <c r="E92" s="66">
        <f>H82</f>
        <v>0</v>
      </c>
      <c r="F92" s="34"/>
      <c r="O92" t="s">
        <v>36</v>
      </c>
      <c r="P92" s="50">
        <f>P82</f>
        <v>0</v>
      </c>
      <c r="Q92" s="50">
        <f>R82</f>
        <v>0</v>
      </c>
      <c r="R92" s="50">
        <f>T82</f>
        <v>15</v>
      </c>
      <c r="S92" s="66">
        <f>V82</f>
        <v>15</v>
      </c>
      <c r="T92" s="34"/>
    </row>
    <row r="93" spans="1:26" x14ac:dyDescent="0.35">
      <c r="B93" s="50">
        <f>B84</f>
        <v>0</v>
      </c>
      <c r="C93" s="50">
        <f>D84</f>
        <v>0</v>
      </c>
      <c r="D93" s="50">
        <f>F84</f>
        <v>10</v>
      </c>
      <c r="E93" s="66">
        <f>H84</f>
        <v>5</v>
      </c>
      <c r="F93" s="34"/>
      <c r="P93" s="50">
        <f>P84</f>
        <v>0</v>
      </c>
      <c r="Q93" s="50">
        <f>R84</f>
        <v>0</v>
      </c>
      <c r="R93" s="50">
        <f>T84</f>
        <v>0</v>
      </c>
      <c r="S93" s="66">
        <f>V84</f>
        <v>15</v>
      </c>
      <c r="T93" s="34"/>
    </row>
    <row r="94" spans="1:26" x14ac:dyDescent="0.35">
      <c r="B94" s="50">
        <f>B86</f>
        <v>0</v>
      </c>
      <c r="C94" s="50">
        <f>D86</f>
        <v>0</v>
      </c>
      <c r="D94" s="50">
        <f>F86</f>
        <v>0</v>
      </c>
      <c r="E94" s="66">
        <f>H86</f>
        <v>30</v>
      </c>
      <c r="F94" s="34"/>
      <c r="P94" s="50">
        <f>P86</f>
        <v>25</v>
      </c>
      <c r="Q94" s="50">
        <f>R86</f>
        <v>0</v>
      </c>
      <c r="R94" s="50">
        <f>T86</f>
        <v>0</v>
      </c>
      <c r="S94" s="66">
        <f>V86</f>
        <v>5</v>
      </c>
      <c r="T94" s="34"/>
    </row>
    <row r="97" spans="1:35" ht="14.5" customHeight="1" x14ac:dyDescent="0.35">
      <c r="A97" t="s">
        <v>37</v>
      </c>
      <c r="B97" s="241" t="s">
        <v>46</v>
      </c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241"/>
      <c r="Q97" t="s">
        <v>37</v>
      </c>
      <c r="R97" s="241" t="s">
        <v>47</v>
      </c>
      <c r="S97" s="241"/>
      <c r="T97" s="241"/>
      <c r="U97" s="241"/>
      <c r="V97" s="241"/>
      <c r="W97" s="241"/>
      <c r="X97" s="241"/>
      <c r="Y97" s="241"/>
      <c r="Z97" s="241"/>
      <c r="AA97" s="241"/>
      <c r="AB97" s="241"/>
      <c r="AC97" s="241"/>
      <c r="AD97" s="241"/>
      <c r="AE97" s="241"/>
      <c r="AF97" s="241"/>
      <c r="AG97" s="241"/>
      <c r="AH97" s="241"/>
      <c r="AI97" s="241"/>
    </row>
    <row r="98" spans="1:35" x14ac:dyDescent="0.35"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</row>
    <row r="100" spans="1:35" x14ac:dyDescent="0.35">
      <c r="A100" t="s">
        <v>43</v>
      </c>
    </row>
    <row r="111" spans="1:35" ht="14.5" customHeight="1" x14ac:dyDescent="0.35">
      <c r="K111" s="77"/>
      <c r="L111" s="77"/>
      <c r="M111" s="77"/>
      <c r="N111" s="77"/>
      <c r="O111" s="77"/>
      <c r="P111" s="77"/>
      <c r="Q111" s="77"/>
      <c r="R111" s="77"/>
    </row>
    <row r="112" spans="1:35" ht="14.5" customHeight="1" x14ac:dyDescent="0.35">
      <c r="A112" s="19" t="s">
        <v>20</v>
      </c>
      <c r="B112" s="19" t="s">
        <v>21</v>
      </c>
      <c r="C112" s="19" t="s">
        <v>22</v>
      </c>
      <c r="D112" s="19" t="s">
        <v>23</v>
      </c>
      <c r="E112" s="60" t="s">
        <v>24</v>
      </c>
      <c r="F112" s="19" t="s">
        <v>40</v>
      </c>
      <c r="G112" s="19" t="s">
        <v>25</v>
      </c>
      <c r="J112" s="242" t="s">
        <v>53</v>
      </c>
      <c r="K112" s="242"/>
      <c r="L112" s="242"/>
      <c r="M112" s="242"/>
      <c r="N112" s="242"/>
      <c r="O112" s="242"/>
      <c r="P112" s="242"/>
      <c r="Q112" s="242"/>
      <c r="R112" s="242"/>
    </row>
    <row r="113" spans="1:29" x14ac:dyDescent="0.35">
      <c r="A113" s="19" t="s">
        <v>26</v>
      </c>
      <c r="B113" s="5">
        <v>5</v>
      </c>
      <c r="C113" s="5">
        <v>2</v>
      </c>
      <c r="D113" s="5">
        <v>1</v>
      </c>
      <c r="E113" s="5">
        <v>6</v>
      </c>
      <c r="F113" s="5">
        <v>4</v>
      </c>
      <c r="G113" s="5">
        <v>200</v>
      </c>
      <c r="J113" s="242"/>
      <c r="K113" s="242"/>
      <c r="L113" s="242"/>
      <c r="M113" s="242"/>
      <c r="N113" s="242"/>
      <c r="O113" s="242"/>
      <c r="P113" s="242"/>
      <c r="Q113" s="242"/>
      <c r="R113" s="242"/>
    </row>
    <row r="114" spans="1:29" x14ac:dyDescent="0.35">
      <c r="A114" s="19" t="s">
        <v>27</v>
      </c>
      <c r="B114" s="5">
        <v>6</v>
      </c>
      <c r="C114" s="5">
        <v>2</v>
      </c>
      <c r="D114" s="5">
        <v>4</v>
      </c>
      <c r="E114" s="5">
        <v>4</v>
      </c>
      <c r="F114" s="5">
        <v>6</v>
      </c>
      <c r="G114" s="5">
        <v>300</v>
      </c>
      <c r="J114" s="242"/>
      <c r="K114" s="242"/>
      <c r="L114" s="242"/>
      <c r="M114" s="242"/>
      <c r="N114" s="242"/>
      <c r="O114" s="242"/>
      <c r="P114" s="242"/>
      <c r="Q114" s="242"/>
      <c r="R114" s="242"/>
    </row>
    <row r="115" spans="1:29" x14ac:dyDescent="0.35">
      <c r="A115" s="19" t="s">
        <v>28</v>
      </c>
      <c r="B115" s="5">
        <v>9</v>
      </c>
      <c r="C115" s="5">
        <v>2</v>
      </c>
      <c r="D115" s="5">
        <v>3</v>
      </c>
      <c r="E115" s="5">
        <v>7</v>
      </c>
      <c r="F115" s="5">
        <v>5</v>
      </c>
      <c r="G115" s="5">
        <v>200</v>
      </c>
      <c r="J115" s="242"/>
      <c r="K115" s="242"/>
      <c r="L115" s="242"/>
      <c r="M115" s="242"/>
      <c r="N115" s="242"/>
      <c r="O115" s="242"/>
      <c r="P115" s="242"/>
      <c r="Q115" s="242"/>
      <c r="R115" s="242"/>
    </row>
    <row r="116" spans="1:29" x14ac:dyDescent="0.35">
      <c r="A116" s="19" t="s">
        <v>41</v>
      </c>
      <c r="B116" s="5">
        <v>7</v>
      </c>
      <c r="C116" s="5">
        <v>3</v>
      </c>
      <c r="D116" s="5">
        <v>5</v>
      </c>
      <c r="E116" s="5">
        <v>8</v>
      </c>
      <c r="F116" s="5">
        <v>7</v>
      </c>
      <c r="G116" s="5">
        <v>200</v>
      </c>
      <c r="J116" s="242"/>
      <c r="K116" s="242"/>
      <c r="L116" s="242"/>
      <c r="M116" s="242"/>
      <c r="N116" s="242"/>
      <c r="O116" s="242"/>
      <c r="P116" s="242"/>
      <c r="Q116" s="242"/>
      <c r="R116" s="242"/>
    </row>
    <row r="117" spans="1:29" x14ac:dyDescent="0.35">
      <c r="A117" s="19" t="s">
        <v>44</v>
      </c>
      <c r="B117" s="5">
        <v>3</v>
      </c>
      <c r="C117" s="5">
        <v>2</v>
      </c>
      <c r="D117" s="5">
        <v>4</v>
      </c>
      <c r="E117" s="5">
        <v>2</v>
      </c>
      <c r="F117" s="5">
        <v>3</v>
      </c>
      <c r="G117" s="5">
        <v>100</v>
      </c>
      <c r="J117" s="242"/>
      <c r="K117" s="242"/>
      <c r="L117" s="242"/>
      <c r="M117" s="242"/>
      <c r="N117" s="242"/>
      <c r="O117" s="242"/>
      <c r="P117" s="242"/>
      <c r="Q117" s="242"/>
      <c r="R117" s="242"/>
    </row>
    <row r="118" spans="1:29" x14ac:dyDescent="0.35">
      <c r="A118" s="19" t="s">
        <v>29</v>
      </c>
      <c r="B118" s="5">
        <v>200</v>
      </c>
      <c r="C118" s="5">
        <v>200</v>
      </c>
      <c r="D118" s="5">
        <v>400</v>
      </c>
      <c r="E118" s="5">
        <v>200</v>
      </c>
      <c r="F118" s="5">
        <v>100</v>
      </c>
      <c r="G118" s="5"/>
      <c r="J118" s="242"/>
      <c r="K118" s="242"/>
      <c r="L118" s="242"/>
      <c r="M118" s="242"/>
      <c r="N118" s="242"/>
      <c r="O118" s="242"/>
      <c r="P118" s="242"/>
      <c r="Q118" s="242"/>
      <c r="R118" s="242"/>
    </row>
    <row r="120" spans="1:29" x14ac:dyDescent="0.35">
      <c r="A120" t="s">
        <v>48</v>
      </c>
      <c r="P120" t="s">
        <v>49</v>
      </c>
    </row>
    <row r="122" spans="1:29" ht="29" x14ac:dyDescent="0.35">
      <c r="A122" s="21"/>
      <c r="B122" s="21"/>
      <c r="C122" s="10" t="s">
        <v>21</v>
      </c>
      <c r="D122" s="21"/>
      <c r="E122" s="22" t="s">
        <v>22</v>
      </c>
      <c r="F122" s="10"/>
      <c r="G122" s="10" t="s">
        <v>23</v>
      </c>
      <c r="H122" s="21"/>
      <c r="I122" s="10" t="s">
        <v>24</v>
      </c>
      <c r="J122" s="28"/>
      <c r="K122" s="29" t="s">
        <v>40</v>
      </c>
      <c r="L122" s="29"/>
      <c r="M122" s="43" t="s">
        <v>35</v>
      </c>
      <c r="N122" s="5" t="s">
        <v>25</v>
      </c>
      <c r="P122" s="21"/>
      <c r="Q122" s="21"/>
      <c r="R122" s="10" t="s">
        <v>21</v>
      </c>
      <c r="S122" s="21"/>
      <c r="T122" s="22" t="s">
        <v>22</v>
      </c>
      <c r="U122" s="10"/>
      <c r="V122" s="10" t="s">
        <v>23</v>
      </c>
      <c r="W122" s="21"/>
      <c r="X122" s="10" t="s">
        <v>24</v>
      </c>
      <c r="Y122" s="28"/>
      <c r="Z122" s="29" t="s">
        <v>40</v>
      </c>
      <c r="AA122" s="29"/>
      <c r="AB122" s="43" t="s">
        <v>35</v>
      </c>
      <c r="AC122" s="5" t="s">
        <v>25</v>
      </c>
    </row>
    <row r="123" spans="1:29" x14ac:dyDescent="0.35">
      <c r="A123" s="23"/>
      <c r="B123" s="51"/>
      <c r="C123" s="52">
        <v>5</v>
      </c>
      <c r="D123" s="28"/>
      <c r="E123" s="29">
        <f>C114</f>
        <v>2</v>
      </c>
      <c r="F123" s="27"/>
      <c r="G123" s="27">
        <v>1</v>
      </c>
      <c r="H123" s="28"/>
      <c r="I123" s="27">
        <v>6</v>
      </c>
      <c r="J123" s="28"/>
      <c r="K123" s="29">
        <v>4</v>
      </c>
      <c r="L123" s="29"/>
      <c r="M123" s="23"/>
      <c r="N123" s="23"/>
      <c r="P123" s="23"/>
      <c r="Q123" s="28"/>
      <c r="R123" s="27">
        <v>5</v>
      </c>
      <c r="S123" s="28"/>
      <c r="T123" s="29">
        <v>2</v>
      </c>
      <c r="U123" s="51"/>
      <c r="V123" s="52">
        <v>1</v>
      </c>
      <c r="W123" s="28"/>
      <c r="X123" s="27">
        <v>6</v>
      </c>
      <c r="Y123" s="28"/>
      <c r="Z123" s="29">
        <v>4</v>
      </c>
      <c r="AA123" s="29"/>
      <c r="AB123" s="23"/>
      <c r="AC123" s="23"/>
    </row>
    <row r="124" spans="1:29" x14ac:dyDescent="0.35">
      <c r="A124" s="30" t="s">
        <v>26</v>
      </c>
      <c r="B124" s="57">
        <v>200</v>
      </c>
      <c r="C124" s="59"/>
      <c r="D124" s="37">
        <v>0</v>
      </c>
      <c r="E124" s="42"/>
      <c r="F124">
        <v>0</v>
      </c>
      <c r="H124" s="34">
        <v>0</v>
      </c>
      <c r="J124" s="37">
        <v>0</v>
      </c>
      <c r="K124" s="42"/>
      <c r="L124" s="42"/>
      <c r="M124" s="36">
        <f>N124-SUM(B124:K124)</f>
        <v>0</v>
      </c>
      <c r="N124" s="30">
        <v>200</v>
      </c>
      <c r="P124" s="30" t="s">
        <v>26</v>
      </c>
      <c r="Q124" s="37">
        <v>0</v>
      </c>
      <c r="R124" s="38"/>
      <c r="S124" s="37">
        <v>0</v>
      </c>
      <c r="T124" s="42"/>
      <c r="U124" s="57">
        <v>200</v>
      </c>
      <c r="V124" s="59"/>
      <c r="W124" s="34">
        <v>0</v>
      </c>
      <c r="Y124" s="37">
        <v>0</v>
      </c>
      <c r="Z124" s="42"/>
      <c r="AA124" s="42"/>
      <c r="AB124" s="36">
        <f>AC124-SUM(Q124:Z124)</f>
        <v>0</v>
      </c>
      <c r="AC124" s="30">
        <v>200</v>
      </c>
    </row>
    <row r="125" spans="1:29" x14ac:dyDescent="0.35">
      <c r="A125" s="23"/>
      <c r="B125" s="28"/>
      <c r="C125" s="27">
        <v>6</v>
      </c>
      <c r="D125" s="51"/>
      <c r="E125" s="52">
        <f>C115</f>
        <v>2</v>
      </c>
      <c r="F125" s="51"/>
      <c r="G125" s="52">
        <v>4</v>
      </c>
      <c r="H125" s="28"/>
      <c r="I125" s="27">
        <v>4</v>
      </c>
      <c r="J125" s="34"/>
      <c r="K125" s="35">
        <v>6</v>
      </c>
      <c r="L125" s="35"/>
      <c r="M125" s="30"/>
      <c r="N125" s="23"/>
      <c r="P125" s="23"/>
      <c r="Q125" s="51"/>
      <c r="R125" s="52">
        <v>6</v>
      </c>
      <c r="S125" s="28"/>
      <c r="T125" s="27">
        <v>2</v>
      </c>
      <c r="U125" s="28"/>
      <c r="V125" s="27">
        <v>4</v>
      </c>
      <c r="W125" s="51"/>
      <c r="X125" s="52">
        <v>4</v>
      </c>
      <c r="Y125" s="34"/>
      <c r="Z125" s="35">
        <v>6</v>
      </c>
      <c r="AA125" s="35"/>
      <c r="AB125" s="30"/>
      <c r="AC125" s="23"/>
    </row>
    <row r="126" spans="1:29" x14ac:dyDescent="0.35">
      <c r="A126" s="36" t="s">
        <v>27</v>
      </c>
      <c r="B126" s="37">
        <v>0</v>
      </c>
      <c r="C126" s="38"/>
      <c r="D126" s="57">
        <v>200</v>
      </c>
      <c r="E126" s="59"/>
      <c r="F126" s="57">
        <v>100</v>
      </c>
      <c r="G126" s="59"/>
      <c r="H126" s="37">
        <v>0</v>
      </c>
      <c r="I126" s="38"/>
      <c r="J126" s="34">
        <v>0</v>
      </c>
      <c r="K126" s="35"/>
      <c r="L126" s="35"/>
      <c r="M126" s="36">
        <f>N126-SUM(B126:K126)</f>
        <v>0</v>
      </c>
      <c r="N126" s="36">
        <v>300</v>
      </c>
      <c r="P126" s="36" t="s">
        <v>27</v>
      </c>
      <c r="Q126" s="57">
        <v>200</v>
      </c>
      <c r="R126" s="59"/>
      <c r="S126" s="37">
        <v>0</v>
      </c>
      <c r="T126" s="38"/>
      <c r="U126" s="37">
        <v>0</v>
      </c>
      <c r="V126" s="38"/>
      <c r="W126" s="57">
        <v>100</v>
      </c>
      <c r="X126" s="59"/>
      <c r="Y126" s="34">
        <v>0</v>
      </c>
      <c r="Z126" s="35"/>
      <c r="AA126" s="35"/>
      <c r="AB126" s="36">
        <f>AC126-SUM(Q126:Z126)</f>
        <v>0</v>
      </c>
      <c r="AC126" s="36">
        <v>300</v>
      </c>
    </row>
    <row r="127" spans="1:29" x14ac:dyDescent="0.35">
      <c r="A127" s="23"/>
      <c r="B127" s="28"/>
      <c r="C127" s="27">
        <v>9</v>
      </c>
      <c r="D127" s="28"/>
      <c r="E127" s="29">
        <f>C116</f>
        <v>3</v>
      </c>
      <c r="F127" s="51"/>
      <c r="G127" s="52">
        <v>3</v>
      </c>
      <c r="H127" s="28"/>
      <c r="I127" s="27">
        <v>7</v>
      </c>
      <c r="J127" s="28"/>
      <c r="K127" s="29">
        <v>5</v>
      </c>
      <c r="L127" s="29"/>
      <c r="M127" s="23"/>
      <c r="N127" s="30"/>
      <c r="P127" s="23"/>
      <c r="Q127" s="28"/>
      <c r="R127" s="27">
        <v>9</v>
      </c>
      <c r="S127" s="28"/>
      <c r="T127" s="29">
        <v>2</v>
      </c>
      <c r="U127" s="51"/>
      <c r="V127" s="52">
        <v>3</v>
      </c>
      <c r="W127" s="28"/>
      <c r="X127" s="27">
        <v>7</v>
      </c>
      <c r="Y127" s="28"/>
      <c r="Z127" s="29">
        <v>5</v>
      </c>
      <c r="AA127" s="29"/>
      <c r="AB127" s="23"/>
      <c r="AC127" s="30"/>
    </row>
    <row r="128" spans="1:29" x14ac:dyDescent="0.35">
      <c r="A128" s="30" t="s">
        <v>28</v>
      </c>
      <c r="B128" s="34">
        <v>0</v>
      </c>
      <c r="D128" s="34">
        <v>0</v>
      </c>
      <c r="E128" s="35"/>
      <c r="F128" s="57">
        <v>200</v>
      </c>
      <c r="G128" s="59"/>
      <c r="H128" s="37">
        <v>0</v>
      </c>
      <c r="I128" s="38"/>
      <c r="J128" s="34">
        <v>0</v>
      </c>
      <c r="K128" s="35"/>
      <c r="L128" s="35"/>
      <c r="M128" s="30">
        <f>N128-SUM(B128:K128)</f>
        <v>0</v>
      </c>
      <c r="N128" s="30">
        <v>200</v>
      </c>
      <c r="P128" s="30" t="s">
        <v>28</v>
      </c>
      <c r="Q128" s="34">
        <v>0</v>
      </c>
      <c r="S128" s="34">
        <v>0</v>
      </c>
      <c r="T128" s="35"/>
      <c r="U128" s="57">
        <v>200</v>
      </c>
      <c r="V128" s="59"/>
      <c r="W128" s="37">
        <v>0</v>
      </c>
      <c r="X128" s="38"/>
      <c r="Y128" s="34">
        <v>0</v>
      </c>
      <c r="Z128" s="35"/>
      <c r="AA128" s="35"/>
      <c r="AB128" s="30">
        <f>AC128-SUM(Q128:Z128)</f>
        <v>0</v>
      </c>
      <c r="AC128" s="30">
        <v>200</v>
      </c>
    </row>
    <row r="129" spans="1:29" x14ac:dyDescent="0.35">
      <c r="A129" s="28"/>
      <c r="B129" s="28"/>
      <c r="C129" s="29">
        <v>7</v>
      </c>
      <c r="D129" s="27"/>
      <c r="E129" s="27">
        <f>C117</f>
        <v>2</v>
      </c>
      <c r="F129" s="51"/>
      <c r="G129" s="53">
        <v>5</v>
      </c>
      <c r="H129" s="51"/>
      <c r="I129" s="52">
        <v>8</v>
      </c>
      <c r="J129" s="28"/>
      <c r="K129" s="29">
        <v>7</v>
      </c>
      <c r="L129" s="27"/>
      <c r="M129" s="23"/>
      <c r="N129" s="29"/>
      <c r="P129" s="28"/>
      <c r="Q129" s="28"/>
      <c r="R129" s="29">
        <v>7</v>
      </c>
      <c r="S129" s="51"/>
      <c r="T129" s="52">
        <v>3</v>
      </c>
      <c r="U129" s="28"/>
      <c r="V129" s="27">
        <v>5</v>
      </c>
      <c r="W129" s="28"/>
      <c r="X129" s="27">
        <v>8</v>
      </c>
      <c r="Y129" s="28"/>
      <c r="Z129" s="29">
        <v>7</v>
      </c>
      <c r="AA129" s="27"/>
      <c r="AB129" s="23"/>
      <c r="AC129" s="29"/>
    </row>
    <row r="130" spans="1:29" x14ac:dyDescent="0.35">
      <c r="A130" s="37" t="s">
        <v>41</v>
      </c>
      <c r="B130" s="37">
        <v>0</v>
      </c>
      <c r="C130" s="42"/>
      <c r="D130" s="38">
        <v>0</v>
      </c>
      <c r="E130" s="38"/>
      <c r="F130" s="57">
        <v>100</v>
      </c>
      <c r="G130" s="58"/>
      <c r="H130" s="57">
        <v>100</v>
      </c>
      <c r="I130" s="59"/>
      <c r="J130" s="37">
        <v>0</v>
      </c>
      <c r="K130" s="42"/>
      <c r="L130" s="38"/>
      <c r="M130" s="36">
        <f>N130-SUM(B130:K130)</f>
        <v>0</v>
      </c>
      <c r="N130" s="42">
        <v>200</v>
      </c>
      <c r="P130" s="37" t="s">
        <v>41</v>
      </c>
      <c r="Q130" s="37">
        <v>0</v>
      </c>
      <c r="R130" s="42"/>
      <c r="S130" s="57">
        <v>200</v>
      </c>
      <c r="T130" s="59"/>
      <c r="U130" s="37">
        <v>0</v>
      </c>
      <c r="V130" s="38"/>
      <c r="W130" s="37">
        <v>0</v>
      </c>
      <c r="X130" s="38"/>
      <c r="Y130" s="37">
        <v>0</v>
      </c>
      <c r="Z130" s="42"/>
      <c r="AA130" s="38"/>
      <c r="AB130" s="36">
        <f>AC130-SUM(Q130:Z130)</f>
        <v>0</v>
      </c>
      <c r="AC130" s="42">
        <v>200</v>
      </c>
    </row>
    <row r="131" spans="1:29" x14ac:dyDescent="0.35">
      <c r="A131" s="23"/>
      <c r="B131" s="28"/>
      <c r="C131" s="29">
        <v>3</v>
      </c>
      <c r="D131" s="28"/>
      <c r="E131" s="29">
        <v>2</v>
      </c>
      <c r="F131" s="28"/>
      <c r="G131" s="29">
        <v>4</v>
      </c>
      <c r="H131" s="51"/>
      <c r="I131" s="53">
        <v>2</v>
      </c>
      <c r="K131">
        <v>3</v>
      </c>
      <c r="L131" s="23"/>
      <c r="M131" s="5"/>
      <c r="N131" s="5"/>
      <c r="P131" s="23"/>
      <c r="Q131" s="28"/>
      <c r="R131" s="29">
        <v>3</v>
      </c>
      <c r="S131" s="28"/>
      <c r="T131" s="29">
        <v>2</v>
      </c>
      <c r="U131" s="28"/>
      <c r="V131" s="29">
        <v>4</v>
      </c>
      <c r="W131" s="51"/>
      <c r="X131" s="53">
        <v>2</v>
      </c>
      <c r="Z131">
        <v>3</v>
      </c>
      <c r="AA131" s="23"/>
      <c r="AB131" s="5"/>
      <c r="AC131" s="5"/>
    </row>
    <row r="132" spans="1:29" x14ac:dyDescent="0.35">
      <c r="A132" s="36" t="s">
        <v>45</v>
      </c>
      <c r="B132" s="37">
        <v>0</v>
      </c>
      <c r="C132" s="42"/>
      <c r="D132" s="37">
        <v>0</v>
      </c>
      <c r="E132" s="42"/>
      <c r="F132" s="37">
        <v>0</v>
      </c>
      <c r="G132" s="42"/>
      <c r="H132" s="57">
        <v>100</v>
      </c>
      <c r="I132" s="58"/>
      <c r="J132">
        <v>0</v>
      </c>
      <c r="L132" s="30"/>
      <c r="M132" s="36">
        <f>N132-SUM(B132:K132)</f>
        <v>0</v>
      </c>
      <c r="N132" s="5">
        <v>100</v>
      </c>
      <c r="P132" s="36" t="s">
        <v>45</v>
      </c>
      <c r="Q132" s="37">
        <v>0</v>
      </c>
      <c r="R132" s="42"/>
      <c r="S132" s="37">
        <v>0</v>
      </c>
      <c r="T132" s="42"/>
      <c r="U132" s="37">
        <v>0</v>
      </c>
      <c r="V132" s="42"/>
      <c r="W132" s="57">
        <v>100</v>
      </c>
      <c r="X132" s="58"/>
      <c r="Y132">
        <v>0</v>
      </c>
      <c r="AA132" s="30"/>
      <c r="AB132" s="36">
        <f>AC132-SUM(Q132:Z132)</f>
        <v>0</v>
      </c>
      <c r="AC132" s="5">
        <v>100</v>
      </c>
    </row>
    <row r="133" spans="1:29" ht="15" thickBot="1" x14ac:dyDescent="0.4">
      <c r="A133" s="34"/>
      <c r="B133" s="28"/>
      <c r="C133" s="29"/>
      <c r="D133" s="27"/>
      <c r="E133" s="27"/>
      <c r="F133" s="28"/>
      <c r="G133" s="29"/>
      <c r="H133" s="27"/>
      <c r="I133" s="27"/>
      <c r="J133" s="28"/>
      <c r="K133" s="29"/>
      <c r="M133" s="62">
        <f>SUM(M123:M132)</f>
        <v>0</v>
      </c>
      <c r="N133" s="73">
        <f>SUM(N123:N132)</f>
        <v>1000</v>
      </c>
      <c r="P133" s="34"/>
      <c r="Q133" s="28"/>
      <c r="R133" s="29"/>
      <c r="S133" s="27"/>
      <c r="T133" s="27"/>
      <c r="U133" s="28"/>
      <c r="V133" s="29"/>
      <c r="W133" s="27"/>
      <c r="X133" s="27"/>
      <c r="Y133" s="28"/>
      <c r="Z133" s="29"/>
      <c r="AB133" s="62">
        <f>SUM(AB123:AB132)</f>
        <v>0</v>
      </c>
      <c r="AC133" s="63">
        <f>SUM(AC123:AC132)</f>
        <v>1000</v>
      </c>
    </row>
    <row r="134" spans="1:29" x14ac:dyDescent="0.35">
      <c r="A134" s="34"/>
      <c r="B134" s="34">
        <f>SUM(B123:B132)-B135</f>
        <v>0</v>
      </c>
      <c r="C134" s="35"/>
      <c r="D134">
        <f>SUM(D123:D132)-D135</f>
        <v>0</v>
      </c>
      <c r="F134" s="34">
        <f>SUM(F123:F132)-F135</f>
        <v>0</v>
      </c>
      <c r="G134" s="35"/>
      <c r="H134">
        <f>SUM(H123:H132)-H135</f>
        <v>0</v>
      </c>
      <c r="J134" s="34">
        <f>SUM(J123:J132)-J135</f>
        <v>-100</v>
      </c>
      <c r="K134" s="35"/>
      <c r="L134" s="64">
        <f>SUM(B134:K134)</f>
        <v>-100</v>
      </c>
      <c r="M134" s="47">
        <f>C123*B124+D126*E125+F126*G125+F128*G127+F130*G129+H130*I129+H132*I131</f>
        <v>3900</v>
      </c>
      <c r="N134" s="7">
        <f>SUMPRODUCT(B113:F117,B138:F142)</f>
        <v>3900</v>
      </c>
      <c r="P134" s="34"/>
      <c r="Q134" s="34">
        <f>SUM(Q123:Q132)-Q135</f>
        <v>0</v>
      </c>
      <c r="R134" s="35"/>
      <c r="S134">
        <f>SUM(S123:S132)-S135</f>
        <v>0</v>
      </c>
      <c r="U134" s="34">
        <f>SUM(U123:U132)-U135</f>
        <v>0</v>
      </c>
      <c r="V134" s="35"/>
      <c r="W134">
        <f>SUM(W123:W132)-W135</f>
        <v>0</v>
      </c>
      <c r="Y134" s="34">
        <f>SUM(Y123:Y132)-Y135</f>
        <v>-100</v>
      </c>
      <c r="Z134" s="35"/>
      <c r="AA134" s="64">
        <f>SUM(Q134:Z134)</f>
        <v>-100</v>
      </c>
      <c r="AB134" s="47">
        <f>Q126*R125+S130*T129+U128*V127+U124*V123+W126*X125+W132*X131</f>
        <v>3200</v>
      </c>
      <c r="AC134" s="48">
        <f>SUMPRODUCT(B113:F117,Q138:U142)</f>
        <v>3200</v>
      </c>
    </row>
    <row r="135" spans="1:29" ht="15" thickBot="1" x14ac:dyDescent="0.4">
      <c r="A135" s="21" t="s">
        <v>31</v>
      </c>
      <c r="B135" s="21">
        <f>B118</f>
        <v>200</v>
      </c>
      <c r="C135" s="22"/>
      <c r="D135" s="10">
        <f>C118</f>
        <v>200</v>
      </c>
      <c r="E135" s="10"/>
      <c r="F135" s="21">
        <f>D118</f>
        <v>400</v>
      </c>
      <c r="G135" s="22"/>
      <c r="H135" s="10">
        <f>E118</f>
        <v>200</v>
      </c>
      <c r="I135" s="10"/>
      <c r="J135" s="21">
        <f>F118</f>
        <v>100</v>
      </c>
      <c r="K135" s="22"/>
      <c r="L135" s="65">
        <f>SUM(B135:I135)</f>
        <v>1000</v>
      </c>
      <c r="P135" s="21" t="s">
        <v>31</v>
      </c>
      <c r="Q135" s="21">
        <f>B118</f>
        <v>200</v>
      </c>
      <c r="R135" s="22"/>
      <c r="S135" s="10">
        <f>C118</f>
        <v>200</v>
      </c>
      <c r="T135" s="10"/>
      <c r="U135" s="21">
        <f>D118</f>
        <v>400</v>
      </c>
      <c r="V135" s="22"/>
      <c r="W135" s="10">
        <f>E118</f>
        <v>200</v>
      </c>
      <c r="X135" s="10"/>
      <c r="Y135" s="21">
        <f>F118</f>
        <v>100</v>
      </c>
      <c r="Z135" s="22"/>
      <c r="AA135" s="65">
        <f>SUM(Q135:X135)</f>
        <v>1000</v>
      </c>
    </row>
    <row r="138" spans="1:29" x14ac:dyDescent="0.35">
      <c r="B138" s="50">
        <f>B124</f>
        <v>200</v>
      </c>
      <c r="C138" s="50">
        <f>D124</f>
        <v>0</v>
      </c>
      <c r="D138" s="50">
        <f>F124</f>
        <v>0</v>
      </c>
      <c r="E138" s="50">
        <f>H124</f>
        <v>0</v>
      </c>
      <c r="F138" s="50">
        <f>J124</f>
        <v>0</v>
      </c>
      <c r="Q138" s="50">
        <f>Q124</f>
        <v>0</v>
      </c>
      <c r="R138" s="50">
        <f>S124</f>
        <v>0</v>
      </c>
      <c r="S138" s="50">
        <f>U124</f>
        <v>200</v>
      </c>
      <c r="T138" s="50">
        <f>W124</f>
        <v>0</v>
      </c>
      <c r="U138" s="50">
        <f>Y124</f>
        <v>0</v>
      </c>
    </row>
    <row r="139" spans="1:29" x14ac:dyDescent="0.35">
      <c r="A139" t="s">
        <v>36</v>
      </c>
      <c r="B139" s="50">
        <f>B126</f>
        <v>0</v>
      </c>
      <c r="C139" s="50">
        <f>D126</f>
        <v>200</v>
      </c>
      <c r="D139" s="50">
        <f>F126</f>
        <v>100</v>
      </c>
      <c r="E139" s="50">
        <f>H126</f>
        <v>0</v>
      </c>
      <c r="F139" s="50">
        <f>J126</f>
        <v>0</v>
      </c>
      <c r="P139" t="s">
        <v>36</v>
      </c>
      <c r="Q139" s="50">
        <f>Q126</f>
        <v>200</v>
      </c>
      <c r="R139" s="50">
        <f>S126</f>
        <v>0</v>
      </c>
      <c r="S139" s="50">
        <f>U126</f>
        <v>0</v>
      </c>
      <c r="T139" s="50">
        <f>W126</f>
        <v>100</v>
      </c>
      <c r="U139" s="50">
        <f>Y126</f>
        <v>0</v>
      </c>
    </row>
    <row r="140" spans="1:29" x14ac:dyDescent="0.35">
      <c r="B140" s="50">
        <f>B128</f>
        <v>0</v>
      </c>
      <c r="C140" s="50">
        <f>D128</f>
        <v>0</v>
      </c>
      <c r="D140" s="50">
        <f>F128</f>
        <v>200</v>
      </c>
      <c r="E140" s="50">
        <f>H128</f>
        <v>0</v>
      </c>
      <c r="F140" s="50">
        <f>J128</f>
        <v>0</v>
      </c>
      <c r="Q140" s="50">
        <f>Q128</f>
        <v>0</v>
      </c>
      <c r="R140" s="50">
        <f>S128</f>
        <v>0</v>
      </c>
      <c r="S140" s="50">
        <f>U128</f>
        <v>200</v>
      </c>
      <c r="T140" s="50">
        <f>W128</f>
        <v>0</v>
      </c>
      <c r="U140" s="50">
        <f>Y128</f>
        <v>0</v>
      </c>
    </row>
    <row r="141" spans="1:29" x14ac:dyDescent="0.35">
      <c r="B141" s="50">
        <f>B130</f>
        <v>0</v>
      </c>
      <c r="C141" s="50">
        <f>D130</f>
        <v>0</v>
      </c>
      <c r="D141" s="50">
        <f>F130</f>
        <v>100</v>
      </c>
      <c r="E141" s="50">
        <f>H130</f>
        <v>100</v>
      </c>
      <c r="F141" s="50">
        <f>J130</f>
        <v>0</v>
      </c>
      <c r="Q141" s="50">
        <f>Q130</f>
        <v>0</v>
      </c>
      <c r="R141" s="50">
        <f>S130</f>
        <v>200</v>
      </c>
      <c r="S141" s="50">
        <f>U130</f>
        <v>0</v>
      </c>
      <c r="T141" s="50">
        <f>W130</f>
        <v>0</v>
      </c>
      <c r="U141" s="50">
        <f>Y130</f>
        <v>0</v>
      </c>
    </row>
    <row r="142" spans="1:29" x14ac:dyDescent="0.35">
      <c r="B142" s="50">
        <f>B132</f>
        <v>0</v>
      </c>
      <c r="C142" s="50">
        <f>D132</f>
        <v>0</v>
      </c>
      <c r="D142" s="50">
        <f>F132</f>
        <v>0</v>
      </c>
      <c r="E142" s="50">
        <f>H132</f>
        <v>100</v>
      </c>
      <c r="F142" s="50">
        <f>J132</f>
        <v>0</v>
      </c>
      <c r="Q142" s="50">
        <f>Q132</f>
        <v>0</v>
      </c>
      <c r="R142" s="50">
        <f>S132</f>
        <v>0</v>
      </c>
      <c r="S142" s="50">
        <f>U132</f>
        <v>0</v>
      </c>
      <c r="T142" s="50">
        <f>W132</f>
        <v>100</v>
      </c>
      <c r="U142" s="50">
        <f>Y132</f>
        <v>0</v>
      </c>
    </row>
    <row r="145" spans="1:30" ht="14.5" customHeight="1" x14ac:dyDescent="0.35">
      <c r="A145" t="s">
        <v>37</v>
      </c>
      <c r="B145" s="241" t="s">
        <v>50</v>
      </c>
      <c r="C145" s="241"/>
      <c r="D145" s="241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1"/>
      <c r="P145" t="s">
        <v>37</v>
      </c>
      <c r="Q145" s="241" t="s">
        <v>51</v>
      </c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</row>
    <row r="146" spans="1:30" x14ac:dyDescent="0.35">
      <c r="B146" s="241"/>
      <c r="C146" s="241"/>
      <c r="D146" s="241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  <c r="AA146" s="241"/>
      <c r="AB146" s="241"/>
      <c r="AC146" s="241"/>
      <c r="AD146" s="241"/>
    </row>
    <row r="147" spans="1:30" x14ac:dyDescent="0.35">
      <c r="B147" s="241"/>
      <c r="C147" s="241"/>
      <c r="D147" s="241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  <c r="AA147" s="241"/>
      <c r="AB147" s="241"/>
      <c r="AC147" s="241"/>
      <c r="AD147" s="241"/>
    </row>
  </sheetData>
  <mergeCells count="6">
    <mergeCell ref="M67:X75"/>
    <mergeCell ref="B97:O98"/>
    <mergeCell ref="R97:AI98"/>
    <mergeCell ref="B145:O147"/>
    <mergeCell ref="Q145:AD147"/>
    <mergeCell ref="J112:R1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1"/>
  <sheetViews>
    <sheetView topLeftCell="A54" zoomScale="52" zoomScaleNormal="56" workbookViewId="0">
      <selection activeCell="E116" sqref="E116"/>
    </sheetView>
  </sheetViews>
  <sheetFormatPr defaultColWidth="12.6328125" defaultRowHeight="15.75" customHeight="1" x14ac:dyDescent="0.35"/>
  <sheetData>
    <row r="1" spans="1:11" ht="15.5" x14ac:dyDescent="0.35">
      <c r="A1" s="78" t="s">
        <v>55</v>
      </c>
      <c r="B1" s="79"/>
    </row>
    <row r="2" spans="1:11" ht="15.5" x14ac:dyDescent="0.35">
      <c r="A2" s="78" t="s">
        <v>142</v>
      </c>
      <c r="B2" s="79"/>
    </row>
    <row r="3" spans="1:11" ht="15.5" x14ac:dyDescent="0.35">
      <c r="A3" s="78" t="s">
        <v>1</v>
      </c>
      <c r="B3" s="79"/>
      <c r="C3" s="80" t="s">
        <v>56</v>
      </c>
    </row>
    <row r="4" spans="1:11" ht="14.5" x14ac:dyDescent="0.35">
      <c r="A4" s="81"/>
      <c r="B4" s="82" t="s">
        <v>57</v>
      </c>
      <c r="C4" s="82" t="s">
        <v>58</v>
      </c>
      <c r="D4" s="82" t="s">
        <v>59</v>
      </c>
      <c r="E4" s="82" t="s">
        <v>60</v>
      </c>
      <c r="F4" s="83"/>
      <c r="G4" s="83"/>
      <c r="H4" s="83"/>
      <c r="I4" s="83"/>
      <c r="J4" s="80"/>
      <c r="K4" s="84"/>
    </row>
    <row r="5" spans="1:11" ht="14.5" x14ac:dyDescent="0.35">
      <c r="A5" s="85" t="s">
        <v>61</v>
      </c>
      <c r="B5" s="86">
        <v>14</v>
      </c>
      <c r="C5" s="86">
        <v>12</v>
      </c>
      <c r="D5" s="86">
        <v>12</v>
      </c>
      <c r="E5" s="86">
        <v>16</v>
      </c>
      <c r="F5" s="83"/>
      <c r="G5" s="83"/>
      <c r="H5" s="83"/>
      <c r="I5" s="83"/>
      <c r="J5" s="80"/>
      <c r="K5" s="84"/>
    </row>
    <row r="6" spans="1:11" ht="14.5" x14ac:dyDescent="0.35">
      <c r="A6" s="85" t="s">
        <v>62</v>
      </c>
      <c r="B6" s="86">
        <v>15</v>
      </c>
      <c r="C6" s="86">
        <v>13</v>
      </c>
      <c r="D6" s="86">
        <v>14</v>
      </c>
      <c r="E6" s="86">
        <v>17</v>
      </c>
      <c r="F6" s="83"/>
      <c r="G6" s="83"/>
      <c r="H6" s="83"/>
      <c r="I6" s="83"/>
      <c r="J6" s="80"/>
      <c r="K6" s="84"/>
    </row>
    <row r="7" spans="1:11" ht="14.5" x14ac:dyDescent="0.35">
      <c r="A7" s="85" t="s">
        <v>63</v>
      </c>
      <c r="B7" s="86">
        <v>19</v>
      </c>
      <c r="C7" s="86">
        <v>20</v>
      </c>
      <c r="D7" s="86">
        <v>16</v>
      </c>
      <c r="E7" s="86">
        <v>18</v>
      </c>
      <c r="F7" s="83"/>
      <c r="G7" s="83"/>
      <c r="H7" s="83"/>
      <c r="I7" s="83"/>
      <c r="J7" s="80"/>
      <c r="K7" s="84"/>
    </row>
    <row r="8" spans="1:11" ht="14.5" x14ac:dyDescent="0.35">
      <c r="A8" s="85" t="s">
        <v>64</v>
      </c>
      <c r="B8" s="86">
        <v>14</v>
      </c>
      <c r="C8" s="86">
        <v>16</v>
      </c>
      <c r="D8" s="86">
        <v>21</v>
      </c>
      <c r="E8" s="86">
        <v>16</v>
      </c>
      <c r="F8" s="83"/>
      <c r="G8" s="83"/>
      <c r="H8" s="83"/>
      <c r="I8" s="83"/>
      <c r="J8" s="80"/>
      <c r="K8" s="84"/>
    </row>
    <row r="9" spans="1:11" ht="14.5" x14ac:dyDescent="0.35">
      <c r="B9" s="83"/>
      <c r="C9" s="83"/>
      <c r="D9" s="83"/>
      <c r="E9" s="83"/>
      <c r="F9" s="83"/>
      <c r="G9" s="83"/>
      <c r="H9" s="83"/>
      <c r="I9" s="83"/>
      <c r="J9" s="80"/>
      <c r="K9" s="84"/>
    </row>
    <row r="10" spans="1:11" ht="14.5" x14ac:dyDescent="0.35">
      <c r="B10" s="83"/>
      <c r="C10" s="83"/>
      <c r="D10" s="83"/>
      <c r="E10" s="83"/>
      <c r="F10" s="83"/>
      <c r="G10" s="83"/>
      <c r="H10" s="83"/>
      <c r="I10" s="83"/>
      <c r="J10" s="80"/>
      <c r="K10" s="84"/>
    </row>
    <row r="11" spans="1:11" ht="14.5" x14ac:dyDescent="0.35">
      <c r="B11" s="83"/>
      <c r="C11" s="83"/>
      <c r="D11" s="83"/>
      <c r="E11" s="83"/>
      <c r="F11" s="83"/>
      <c r="G11" s="83"/>
      <c r="H11" s="83"/>
      <c r="I11" s="83"/>
      <c r="J11" s="80"/>
      <c r="K11" s="84"/>
    </row>
    <row r="12" spans="1:11" ht="14.5" x14ac:dyDescent="0.35">
      <c r="B12" s="247" t="s">
        <v>57</v>
      </c>
      <c r="C12" s="244"/>
      <c r="D12" s="243" t="s">
        <v>58</v>
      </c>
      <c r="E12" s="248"/>
      <c r="F12" s="249" t="s">
        <v>59</v>
      </c>
      <c r="G12" s="250"/>
      <c r="H12" s="243" t="s">
        <v>60</v>
      </c>
      <c r="I12" s="244"/>
      <c r="J12" s="82" t="s">
        <v>65</v>
      </c>
      <c r="K12" s="84" t="s">
        <v>66</v>
      </c>
    </row>
    <row r="13" spans="1:11" ht="14.5" x14ac:dyDescent="0.35">
      <c r="A13" s="245" t="s">
        <v>61</v>
      </c>
      <c r="B13" s="87">
        <f>C21+J14</f>
        <v>14</v>
      </c>
      <c r="C13" s="88">
        <v>14</v>
      </c>
      <c r="D13" s="89"/>
      <c r="E13" s="90">
        <v>12</v>
      </c>
      <c r="F13" s="89"/>
      <c r="G13" s="91">
        <v>12</v>
      </c>
      <c r="H13" s="92">
        <f>I21+J14</f>
        <v>16</v>
      </c>
      <c r="I13" s="88">
        <v>16</v>
      </c>
      <c r="J13" s="93"/>
    </row>
    <row r="14" spans="1:11" ht="14.5" x14ac:dyDescent="0.35">
      <c r="A14" s="246"/>
      <c r="B14" s="94"/>
      <c r="C14" s="95">
        <f>B13-C13</f>
        <v>0</v>
      </c>
      <c r="D14" s="96">
        <v>15</v>
      </c>
      <c r="E14" s="97"/>
      <c r="F14" s="96">
        <v>40</v>
      </c>
      <c r="G14" s="98"/>
      <c r="H14" s="99"/>
      <c r="I14" s="95">
        <f>H13-I13</f>
        <v>0</v>
      </c>
      <c r="J14" s="100">
        <f>E13-E21</f>
        <v>16</v>
      </c>
    </row>
    <row r="15" spans="1:11" ht="14.5" x14ac:dyDescent="0.35">
      <c r="A15" s="245" t="s">
        <v>62</v>
      </c>
      <c r="B15" s="87">
        <f>C21+J16</f>
        <v>15</v>
      </c>
      <c r="C15" s="88">
        <v>15</v>
      </c>
      <c r="D15" s="89"/>
      <c r="E15" s="91">
        <v>13</v>
      </c>
      <c r="F15" s="101">
        <f>G21+J16</f>
        <v>13</v>
      </c>
      <c r="G15" s="102">
        <v>14</v>
      </c>
      <c r="H15" s="89"/>
      <c r="I15" s="91">
        <v>17</v>
      </c>
      <c r="J15" s="93"/>
    </row>
    <row r="16" spans="1:11" ht="14.5" x14ac:dyDescent="0.35">
      <c r="A16" s="246"/>
      <c r="B16" s="94"/>
      <c r="C16" s="95">
        <f>B15-C15</f>
        <v>0</v>
      </c>
      <c r="D16" s="96">
        <v>15</v>
      </c>
      <c r="E16" s="98"/>
      <c r="F16" s="94"/>
      <c r="G16" s="95">
        <f>F15-G15</f>
        <v>-1</v>
      </c>
      <c r="H16" s="96">
        <v>15</v>
      </c>
      <c r="I16" s="98"/>
      <c r="J16" s="100">
        <f>I15-I21</f>
        <v>17</v>
      </c>
    </row>
    <row r="17" spans="1:10" ht="14.5" x14ac:dyDescent="0.35">
      <c r="A17" s="245" t="s">
        <v>63</v>
      </c>
      <c r="B17" s="87">
        <f>C21+J18</f>
        <v>16</v>
      </c>
      <c r="C17" s="88">
        <v>19</v>
      </c>
      <c r="D17" s="87">
        <f>E21+J18</f>
        <v>14</v>
      </c>
      <c r="E17" s="88">
        <v>20</v>
      </c>
      <c r="F17" s="87">
        <f>G21+J18</f>
        <v>14</v>
      </c>
      <c r="G17" s="88">
        <v>16</v>
      </c>
      <c r="H17" s="89"/>
      <c r="I17" s="91">
        <v>18</v>
      </c>
      <c r="J17" s="93"/>
    </row>
    <row r="18" spans="1:10" ht="14.5" x14ac:dyDescent="0.35">
      <c r="A18" s="246"/>
      <c r="B18" s="94"/>
      <c r="C18" s="95">
        <f>B17-C17</f>
        <v>-3</v>
      </c>
      <c r="D18" s="94"/>
      <c r="E18" s="95">
        <f>D17-E17</f>
        <v>-6</v>
      </c>
      <c r="F18" s="94"/>
      <c r="G18" s="95">
        <f>F17-G17</f>
        <v>-2</v>
      </c>
      <c r="H18" s="96">
        <v>15</v>
      </c>
      <c r="I18" s="98"/>
      <c r="J18" s="100">
        <f>I17-I21</f>
        <v>18</v>
      </c>
    </row>
    <row r="19" spans="1:10" ht="14.5" x14ac:dyDescent="0.35">
      <c r="A19" s="245" t="s">
        <v>64</v>
      </c>
      <c r="B19" s="89"/>
      <c r="C19" s="91">
        <v>14</v>
      </c>
      <c r="D19" s="87">
        <f>E21+J20</f>
        <v>12</v>
      </c>
      <c r="E19" s="88">
        <v>16</v>
      </c>
      <c r="F19" s="87">
        <f>G21+J20</f>
        <v>12</v>
      </c>
      <c r="G19" s="88">
        <v>21</v>
      </c>
      <c r="H19" s="89"/>
      <c r="I19" s="91">
        <v>16</v>
      </c>
      <c r="J19" s="93"/>
    </row>
    <row r="20" spans="1:10" ht="14.5" x14ac:dyDescent="0.35">
      <c r="A20" s="246"/>
      <c r="B20" s="96">
        <v>25</v>
      </c>
      <c r="C20" s="98"/>
      <c r="D20" s="94"/>
      <c r="E20" s="95">
        <f>D19-E19</f>
        <v>-4</v>
      </c>
      <c r="F20" s="94"/>
      <c r="G20" s="95">
        <f>F19-G19</f>
        <v>-9</v>
      </c>
      <c r="H20" s="96">
        <v>5</v>
      </c>
      <c r="I20" s="98"/>
      <c r="J20" s="100">
        <f>I19-I21</f>
        <v>16</v>
      </c>
    </row>
    <row r="21" spans="1:10" ht="14.5" x14ac:dyDescent="0.35">
      <c r="A21" s="82" t="s">
        <v>67</v>
      </c>
      <c r="B21" s="103"/>
      <c r="C21" s="104">
        <f>C19-J20</f>
        <v>-2</v>
      </c>
      <c r="D21" s="103"/>
      <c r="E21" s="104">
        <f>E15-J16</f>
        <v>-4</v>
      </c>
      <c r="F21" s="103"/>
      <c r="G21" s="104">
        <f>G13-J14</f>
        <v>-4</v>
      </c>
      <c r="H21" s="103"/>
      <c r="I21" s="104">
        <v>0</v>
      </c>
      <c r="J21" s="105">
        <f>SUMPRODUCT(B5:E8,B24:E27)</f>
        <v>1810</v>
      </c>
    </row>
    <row r="22" spans="1:10" ht="14.5" x14ac:dyDescent="0.35">
      <c r="A22" s="106" t="s">
        <v>68</v>
      </c>
      <c r="H22" s="80"/>
    </row>
    <row r="23" spans="1:10" ht="14.5" x14ac:dyDescent="0.35">
      <c r="B23" s="80"/>
      <c r="I23" s="80"/>
    </row>
    <row r="24" spans="1:10" ht="14.5" x14ac:dyDescent="0.35">
      <c r="B24" s="81">
        <v>0</v>
      </c>
      <c r="C24" s="81">
        <v>15</v>
      </c>
      <c r="D24" s="81">
        <v>40</v>
      </c>
      <c r="E24" s="81">
        <v>0</v>
      </c>
      <c r="I24" s="80"/>
    </row>
    <row r="25" spans="1:10" ht="14.5" x14ac:dyDescent="0.35">
      <c r="A25" s="107" t="s">
        <v>36</v>
      </c>
      <c r="B25" s="81">
        <v>0</v>
      </c>
      <c r="C25" s="81">
        <v>15</v>
      </c>
      <c r="D25" s="81">
        <v>0</v>
      </c>
      <c r="E25" s="81">
        <v>15</v>
      </c>
      <c r="I25" s="80"/>
    </row>
    <row r="26" spans="1:10" ht="14.5" x14ac:dyDescent="0.35">
      <c r="B26" s="81">
        <v>0</v>
      </c>
      <c r="C26" s="81">
        <v>0</v>
      </c>
      <c r="D26" s="81">
        <v>0</v>
      </c>
      <c r="E26" s="81">
        <v>15</v>
      </c>
      <c r="I26" s="80"/>
    </row>
    <row r="27" spans="1:10" ht="14.5" x14ac:dyDescent="0.35">
      <c r="B27" s="81">
        <v>25</v>
      </c>
      <c r="C27" s="81">
        <v>0</v>
      </c>
      <c r="D27" s="81">
        <v>0</v>
      </c>
      <c r="E27" s="81">
        <v>5</v>
      </c>
      <c r="I27" s="80"/>
    </row>
    <row r="28" spans="1:10" ht="14.5" x14ac:dyDescent="0.35">
      <c r="B28" s="80"/>
      <c r="I28" s="80"/>
    </row>
    <row r="29" spans="1:10" ht="14.5" x14ac:dyDescent="0.35">
      <c r="A29" s="79" t="s">
        <v>37</v>
      </c>
      <c r="B29" s="80" t="s">
        <v>75</v>
      </c>
      <c r="I29" s="80"/>
    </row>
    <row r="30" spans="1:10" ht="17.5" x14ac:dyDescent="0.35">
      <c r="A30" s="108" t="s">
        <v>69</v>
      </c>
      <c r="I30" s="80"/>
    </row>
    <row r="31" spans="1:10" ht="14.5" x14ac:dyDescent="0.35">
      <c r="A31" s="80" t="s">
        <v>71</v>
      </c>
    </row>
    <row r="32" spans="1:10" ht="14.5" x14ac:dyDescent="0.35">
      <c r="A32" s="19" t="s">
        <v>20</v>
      </c>
      <c r="B32" s="19" t="s">
        <v>21</v>
      </c>
      <c r="C32" s="19" t="s">
        <v>22</v>
      </c>
      <c r="D32" s="19" t="s">
        <v>23</v>
      </c>
      <c r="E32" s="60" t="s">
        <v>24</v>
      </c>
      <c r="F32" s="19" t="s">
        <v>40</v>
      </c>
    </row>
    <row r="33" spans="1:17" ht="14.5" x14ac:dyDescent="0.35">
      <c r="A33" s="19" t="s">
        <v>26</v>
      </c>
      <c r="B33" s="5">
        <v>5</v>
      </c>
      <c r="C33" s="5">
        <v>2</v>
      </c>
      <c r="D33" s="5">
        <v>1</v>
      </c>
      <c r="E33" s="5">
        <v>6</v>
      </c>
      <c r="F33" s="5">
        <v>4</v>
      </c>
    </row>
    <row r="34" spans="1:17" ht="14.5" x14ac:dyDescent="0.35">
      <c r="A34" s="19" t="s">
        <v>27</v>
      </c>
      <c r="B34" s="5">
        <v>6</v>
      </c>
      <c r="C34" s="5">
        <v>2</v>
      </c>
      <c r="D34" s="5">
        <v>4</v>
      </c>
      <c r="E34" s="5">
        <v>4</v>
      </c>
      <c r="F34" s="5">
        <v>6</v>
      </c>
    </row>
    <row r="35" spans="1:17" ht="14.5" x14ac:dyDescent="0.35">
      <c r="A35" s="19" t="s">
        <v>28</v>
      </c>
      <c r="B35" s="5">
        <v>9</v>
      </c>
      <c r="C35" s="5">
        <v>2</v>
      </c>
      <c r="D35" s="5">
        <v>3</v>
      </c>
      <c r="E35" s="5">
        <v>7</v>
      </c>
      <c r="F35" s="5">
        <v>5</v>
      </c>
    </row>
    <row r="36" spans="1:17" ht="14.5" x14ac:dyDescent="0.35">
      <c r="A36" s="19" t="s">
        <v>41</v>
      </c>
      <c r="B36" s="5">
        <v>7</v>
      </c>
      <c r="C36" s="5">
        <v>3</v>
      </c>
      <c r="D36" s="5">
        <v>5</v>
      </c>
      <c r="E36" s="5">
        <v>8</v>
      </c>
      <c r="F36" s="5">
        <v>7</v>
      </c>
    </row>
    <row r="37" spans="1:17" ht="14.5" x14ac:dyDescent="0.35">
      <c r="A37" s="19" t="s">
        <v>44</v>
      </c>
      <c r="B37" s="5">
        <v>3</v>
      </c>
      <c r="C37" s="5">
        <v>2</v>
      </c>
      <c r="D37" s="5">
        <v>4</v>
      </c>
      <c r="E37" s="5">
        <v>2</v>
      </c>
      <c r="F37" s="5">
        <v>3</v>
      </c>
    </row>
    <row r="38" spans="1:17" ht="17.5" x14ac:dyDescent="0.35">
      <c r="Q38" s="108"/>
    </row>
    <row r="39" spans="1:17" ht="14.5" x14ac:dyDescent="0.35">
      <c r="Q39" s="80"/>
    </row>
    <row r="40" spans="1:17" ht="15.75" customHeight="1" x14ac:dyDescent="0.35">
      <c r="A40" s="21"/>
      <c r="B40" s="21"/>
      <c r="C40" s="10" t="s">
        <v>21</v>
      </c>
      <c r="D40" s="21"/>
      <c r="E40" s="22" t="s">
        <v>22</v>
      </c>
      <c r="F40" s="10"/>
      <c r="G40" s="10" t="s">
        <v>23</v>
      </c>
      <c r="H40" s="21"/>
      <c r="I40" s="10" t="s">
        <v>24</v>
      </c>
      <c r="J40" s="28"/>
      <c r="K40" s="29" t="s">
        <v>40</v>
      </c>
      <c r="L40" s="29" t="s">
        <v>78</v>
      </c>
    </row>
    <row r="41" spans="1:17" ht="15.75" customHeight="1" x14ac:dyDescent="0.35">
      <c r="A41" s="23"/>
      <c r="B41" s="51"/>
      <c r="C41" s="52">
        <v>5</v>
      </c>
      <c r="D41" s="28">
        <f>L42+E51</f>
        <v>1</v>
      </c>
      <c r="E41" s="29">
        <v>2</v>
      </c>
      <c r="F41" s="27">
        <f>L42+G51</f>
        <v>3</v>
      </c>
      <c r="G41" s="27">
        <v>1</v>
      </c>
      <c r="H41" s="28">
        <f>L42+I51</f>
        <v>1</v>
      </c>
      <c r="I41" s="27">
        <v>6</v>
      </c>
      <c r="J41" s="28">
        <f>L42+K51</f>
        <v>5</v>
      </c>
      <c r="K41" s="29">
        <v>4</v>
      </c>
      <c r="L41" s="29"/>
    </row>
    <row r="42" spans="1:17" ht="15.75" customHeight="1" x14ac:dyDescent="0.35">
      <c r="A42" s="30" t="s">
        <v>26</v>
      </c>
      <c r="B42" s="57">
        <v>200</v>
      </c>
      <c r="C42" s="59"/>
      <c r="D42" s="37"/>
      <c r="E42" s="112">
        <f>D41-E41</f>
        <v>-1</v>
      </c>
      <c r="G42" s="111">
        <f>F41-G41</f>
        <v>2</v>
      </c>
      <c r="H42" s="34"/>
      <c r="I42" s="112">
        <f>H41-I41</f>
        <v>-5</v>
      </c>
      <c r="J42" s="37"/>
      <c r="K42" s="111">
        <f>J41-K41</f>
        <v>1</v>
      </c>
      <c r="L42" s="42">
        <f>C41-C51</f>
        <v>3</v>
      </c>
    </row>
    <row r="43" spans="1:17" ht="15.75" customHeight="1" x14ac:dyDescent="0.35">
      <c r="A43" s="23"/>
      <c r="B43" s="28">
        <f>L44+C$51</f>
        <v>6</v>
      </c>
      <c r="C43" s="27">
        <v>6</v>
      </c>
      <c r="D43" s="51"/>
      <c r="E43" s="52">
        <v>2</v>
      </c>
      <c r="F43" s="51"/>
      <c r="G43" s="52">
        <v>4</v>
      </c>
      <c r="H43" s="28">
        <f>L44+I53</f>
        <v>4</v>
      </c>
      <c r="I43" s="27">
        <v>4</v>
      </c>
      <c r="J43" s="34">
        <f>L44+K51</f>
        <v>6</v>
      </c>
      <c r="K43" s="35">
        <v>6</v>
      </c>
      <c r="L43" s="35"/>
    </row>
    <row r="44" spans="1:17" ht="15.75" customHeight="1" x14ac:dyDescent="0.35">
      <c r="A44" s="36" t="s">
        <v>27</v>
      </c>
      <c r="B44" s="37"/>
      <c r="C44" s="111">
        <f>B43-C43</f>
        <v>0</v>
      </c>
      <c r="D44" s="57">
        <v>200</v>
      </c>
      <c r="E44" s="59"/>
      <c r="F44" s="57">
        <v>100</v>
      </c>
      <c r="G44" s="59"/>
      <c r="H44" s="37"/>
      <c r="I44" s="111">
        <f>H43-I43</f>
        <v>0</v>
      </c>
      <c r="J44" s="34"/>
      <c r="K44" s="111">
        <f>J43-K43</f>
        <v>0</v>
      </c>
      <c r="L44" s="35">
        <f>K43-K51</f>
        <v>4</v>
      </c>
    </row>
    <row r="45" spans="1:17" ht="15.75" customHeight="1" x14ac:dyDescent="0.35">
      <c r="A45" s="23"/>
      <c r="B45" s="28">
        <f>L46+C$51</f>
        <v>5</v>
      </c>
      <c r="C45" s="27">
        <v>9</v>
      </c>
      <c r="D45" s="28">
        <f>L46+E$51</f>
        <v>1</v>
      </c>
      <c r="E45" s="29">
        <v>2</v>
      </c>
      <c r="F45" s="51"/>
      <c r="G45" s="52">
        <v>3</v>
      </c>
      <c r="H45" s="28">
        <f>L46+I55</f>
        <v>3</v>
      </c>
      <c r="I45" s="27">
        <v>7</v>
      </c>
      <c r="J45" s="28">
        <f>L46+K51</f>
        <v>5</v>
      </c>
      <c r="K45" s="29">
        <v>5</v>
      </c>
      <c r="L45" s="29"/>
    </row>
    <row r="46" spans="1:17" ht="15.75" customHeight="1" x14ac:dyDescent="0.35">
      <c r="A46" s="30" t="s">
        <v>28</v>
      </c>
      <c r="B46" s="34"/>
      <c r="C46" s="112">
        <f>B45-C45</f>
        <v>-4</v>
      </c>
      <c r="D46" s="34"/>
      <c r="E46" s="112">
        <f>D45-E45</f>
        <v>-1</v>
      </c>
      <c r="F46" s="57">
        <v>200</v>
      </c>
      <c r="G46" s="59"/>
      <c r="H46" s="37"/>
      <c r="I46" s="112">
        <f>H45-I45</f>
        <v>-4</v>
      </c>
      <c r="J46" s="34"/>
      <c r="K46" s="111">
        <f>J45-K45</f>
        <v>0</v>
      </c>
      <c r="L46" s="35">
        <f>G45-G51</f>
        <v>3</v>
      </c>
    </row>
    <row r="47" spans="1:17" ht="15.75" customHeight="1" x14ac:dyDescent="0.35">
      <c r="A47" s="28"/>
      <c r="B47" s="28">
        <f>L48+C$51</f>
        <v>7</v>
      </c>
      <c r="C47" s="29">
        <v>7</v>
      </c>
      <c r="D47" s="28">
        <f>L48+E$51</f>
        <v>3</v>
      </c>
      <c r="E47" s="27">
        <v>3</v>
      </c>
      <c r="F47" s="51"/>
      <c r="G47" s="53">
        <v>5</v>
      </c>
      <c r="H47" s="51"/>
      <c r="I47" s="52">
        <v>8</v>
      </c>
      <c r="J47" s="28">
        <f>L48+K51</f>
        <v>7</v>
      </c>
      <c r="K47" s="29">
        <v>7</v>
      </c>
      <c r="L47" s="23"/>
    </row>
    <row r="48" spans="1:17" ht="15.75" customHeight="1" x14ac:dyDescent="0.35">
      <c r="A48" s="37" t="s">
        <v>41</v>
      </c>
      <c r="B48" s="37"/>
      <c r="C48" s="111">
        <f>B47-C47</f>
        <v>0</v>
      </c>
      <c r="D48" s="38"/>
      <c r="E48" s="111">
        <f>D47-E47</f>
        <v>0</v>
      </c>
      <c r="F48" s="57">
        <v>100</v>
      </c>
      <c r="G48" s="58"/>
      <c r="H48" s="57">
        <v>100</v>
      </c>
      <c r="I48" s="59"/>
      <c r="J48" s="37"/>
      <c r="K48" s="111">
        <f>J47-K47</f>
        <v>0</v>
      </c>
      <c r="L48" s="36">
        <f>G47-G51</f>
        <v>5</v>
      </c>
    </row>
    <row r="49" spans="1:17" ht="15.75" customHeight="1" x14ac:dyDescent="0.35">
      <c r="A49" s="23"/>
      <c r="B49" s="28">
        <f>L50+C$51</f>
        <v>6</v>
      </c>
      <c r="C49" s="29">
        <v>3</v>
      </c>
      <c r="D49" s="28">
        <f>L50+E$51</f>
        <v>2</v>
      </c>
      <c r="E49" s="29">
        <v>2</v>
      </c>
      <c r="F49" s="27">
        <f>L50+G51</f>
        <v>4</v>
      </c>
      <c r="G49" s="29">
        <v>4</v>
      </c>
      <c r="H49" s="51"/>
      <c r="I49" s="53">
        <v>2</v>
      </c>
      <c r="J49">
        <f>L50+K51</f>
        <v>6</v>
      </c>
      <c r="K49">
        <v>3</v>
      </c>
      <c r="L49" s="23"/>
    </row>
    <row r="50" spans="1:17" ht="14.5" x14ac:dyDescent="0.35">
      <c r="A50" s="36" t="s">
        <v>45</v>
      </c>
      <c r="B50" s="37"/>
      <c r="C50" s="111">
        <f>B49-C49</f>
        <v>3</v>
      </c>
      <c r="D50" s="37"/>
      <c r="E50" s="111">
        <f>D49-E49</f>
        <v>0</v>
      </c>
      <c r="F50" s="37"/>
      <c r="G50" s="111">
        <f>F49-G49</f>
        <v>0</v>
      </c>
      <c r="H50" s="57">
        <v>100</v>
      </c>
      <c r="I50" s="58"/>
      <c r="K50" s="111">
        <f>J49-K49</f>
        <v>3</v>
      </c>
      <c r="L50" s="30">
        <f>G49-G51</f>
        <v>4</v>
      </c>
    </row>
    <row r="51" spans="1:17" ht="15" thickBot="1" x14ac:dyDescent="0.4">
      <c r="A51" s="21" t="s">
        <v>76</v>
      </c>
      <c r="B51" s="21"/>
      <c r="C51" s="22">
        <f>C47-L48</f>
        <v>2</v>
      </c>
      <c r="D51" s="10"/>
      <c r="E51" s="10">
        <f>E43-L44</f>
        <v>-2</v>
      </c>
      <c r="F51" s="21"/>
      <c r="G51" s="22">
        <v>0</v>
      </c>
      <c r="H51" s="10"/>
      <c r="I51" s="10">
        <f>I49-L50</f>
        <v>-2</v>
      </c>
      <c r="J51" s="21"/>
      <c r="K51" s="22">
        <f>K45-L46</f>
        <v>2</v>
      </c>
      <c r="L51" s="110">
        <f>SUMPRODUCT(B33:F37,B56:F60)</f>
        <v>3900</v>
      </c>
    </row>
    <row r="56" spans="1:17" ht="15.75" customHeight="1" x14ac:dyDescent="0.35">
      <c r="B56" s="50">
        <f>B42</f>
        <v>200</v>
      </c>
      <c r="C56" s="50">
        <f>D42</f>
        <v>0</v>
      </c>
      <c r="D56" s="50">
        <f>F42</f>
        <v>0</v>
      </c>
      <c r="E56" s="50">
        <f>H42</f>
        <v>0</v>
      </c>
      <c r="F56" s="50">
        <f>J42</f>
        <v>0</v>
      </c>
    </row>
    <row r="57" spans="1:17" ht="15.75" customHeight="1" x14ac:dyDescent="0.35">
      <c r="A57" t="s">
        <v>36</v>
      </c>
      <c r="B57" s="50">
        <f>B44</f>
        <v>0</v>
      </c>
      <c r="C57" s="50">
        <f>D44</f>
        <v>200</v>
      </c>
      <c r="D57" s="50">
        <f>F44</f>
        <v>100</v>
      </c>
      <c r="E57" s="50">
        <f>H44</f>
        <v>0</v>
      </c>
      <c r="F57" s="50">
        <f>J44</f>
        <v>0</v>
      </c>
    </row>
    <row r="58" spans="1:17" ht="15.75" customHeight="1" x14ac:dyDescent="0.35">
      <c r="B58" s="50">
        <f>B46</f>
        <v>0</v>
      </c>
      <c r="C58" s="50">
        <f>D46</f>
        <v>0</v>
      </c>
      <c r="D58" s="50">
        <f>F46</f>
        <v>200</v>
      </c>
      <c r="E58" s="50">
        <f>H46</f>
        <v>0</v>
      </c>
      <c r="F58" s="50">
        <f>J46</f>
        <v>0</v>
      </c>
    </row>
    <row r="59" spans="1:17" ht="15.75" customHeight="1" x14ac:dyDescent="0.35">
      <c r="B59" s="50">
        <f>B48</f>
        <v>0</v>
      </c>
      <c r="C59" s="50">
        <f>D48</f>
        <v>0</v>
      </c>
      <c r="D59" s="50">
        <f>F48</f>
        <v>100</v>
      </c>
      <c r="E59" s="50">
        <f>H48</f>
        <v>100</v>
      </c>
      <c r="F59" s="50">
        <f>J48</f>
        <v>0</v>
      </c>
    </row>
    <row r="60" spans="1:17" ht="15.75" customHeight="1" x14ac:dyDescent="0.35">
      <c r="B60" s="50">
        <f>B50</f>
        <v>0</v>
      </c>
      <c r="C60" s="50">
        <f>D50</f>
        <v>0</v>
      </c>
      <c r="D60" s="50">
        <f>F50</f>
        <v>0</v>
      </c>
      <c r="E60" s="50">
        <f>H50</f>
        <v>100</v>
      </c>
      <c r="F60" s="50">
        <f>J50</f>
        <v>0</v>
      </c>
      <c r="Q60" s="108"/>
    </row>
    <row r="61" spans="1:17" ht="15.75" customHeight="1" x14ac:dyDescent="0.35">
      <c r="Q61" s="80"/>
    </row>
    <row r="62" spans="1:17" ht="14.5" x14ac:dyDescent="0.35"/>
    <row r="63" spans="1:17" ht="14.5" customHeight="1" x14ac:dyDescent="0.35">
      <c r="A63" t="s">
        <v>37</v>
      </c>
      <c r="B63" t="s">
        <v>77</v>
      </c>
    </row>
    <row r="65" spans="1:12" ht="15.75" customHeight="1" x14ac:dyDescent="0.35">
      <c r="A65" s="108" t="s">
        <v>72</v>
      </c>
    </row>
    <row r="66" spans="1:12" ht="15.75" customHeight="1" x14ac:dyDescent="0.35">
      <c r="A66" s="80" t="s">
        <v>73</v>
      </c>
    </row>
    <row r="68" spans="1:12" ht="15.75" customHeight="1" x14ac:dyDescent="0.35">
      <c r="A68" s="19" t="s">
        <v>20</v>
      </c>
      <c r="B68" s="19" t="s">
        <v>21</v>
      </c>
      <c r="C68" s="19" t="s">
        <v>22</v>
      </c>
      <c r="D68" s="19" t="s">
        <v>23</v>
      </c>
      <c r="E68" s="60" t="s">
        <v>24</v>
      </c>
      <c r="F68" s="19" t="s">
        <v>40</v>
      </c>
    </row>
    <row r="69" spans="1:12" ht="15.75" customHeight="1" x14ac:dyDescent="0.35">
      <c r="A69" s="19" t="s">
        <v>26</v>
      </c>
      <c r="B69" s="5">
        <v>5</v>
      </c>
      <c r="C69" s="5">
        <v>2</v>
      </c>
      <c r="D69" s="5">
        <v>1</v>
      </c>
      <c r="E69" s="5">
        <v>6</v>
      </c>
      <c r="F69" s="5">
        <v>4</v>
      </c>
    </row>
    <row r="70" spans="1:12" ht="15.75" customHeight="1" x14ac:dyDescent="0.35">
      <c r="A70" s="19" t="s">
        <v>27</v>
      </c>
      <c r="B70" s="5">
        <v>6</v>
      </c>
      <c r="C70" s="5">
        <v>2</v>
      </c>
      <c r="D70" s="5">
        <v>4</v>
      </c>
      <c r="E70" s="5">
        <v>4</v>
      </c>
      <c r="F70" s="5">
        <v>6</v>
      </c>
    </row>
    <row r="71" spans="1:12" ht="14.5" x14ac:dyDescent="0.35">
      <c r="A71" s="19" t="s">
        <v>28</v>
      </c>
      <c r="B71" s="5">
        <v>9</v>
      </c>
      <c r="C71" s="5">
        <v>2</v>
      </c>
      <c r="D71" s="5">
        <v>3</v>
      </c>
      <c r="E71" s="5">
        <v>7</v>
      </c>
      <c r="F71" s="5">
        <v>5</v>
      </c>
    </row>
    <row r="72" spans="1:12" ht="14.5" x14ac:dyDescent="0.35">
      <c r="A72" s="19" t="s">
        <v>41</v>
      </c>
      <c r="B72" s="5">
        <v>7</v>
      </c>
      <c r="C72" s="5">
        <v>3</v>
      </c>
      <c r="D72" s="5">
        <v>5</v>
      </c>
      <c r="E72" s="5">
        <v>8</v>
      </c>
      <c r="F72" s="5">
        <v>7</v>
      </c>
    </row>
    <row r="73" spans="1:12" ht="14.5" x14ac:dyDescent="0.35">
      <c r="A73" s="19" t="s">
        <v>44</v>
      </c>
      <c r="B73" s="5">
        <v>3</v>
      </c>
      <c r="C73" s="5">
        <v>2</v>
      </c>
      <c r="D73" s="5">
        <v>4</v>
      </c>
      <c r="E73" s="5">
        <v>2</v>
      </c>
      <c r="F73" s="5">
        <v>3</v>
      </c>
    </row>
    <row r="74" spans="1:12" ht="14.5" x14ac:dyDescent="0.35"/>
    <row r="75" spans="1:12" ht="14.5" x14ac:dyDescent="0.35">
      <c r="A75" s="21"/>
      <c r="B75" s="21"/>
      <c r="C75" s="10" t="s">
        <v>21</v>
      </c>
      <c r="D75" s="21"/>
      <c r="E75" s="22" t="s">
        <v>22</v>
      </c>
      <c r="F75" s="10"/>
      <c r="G75" s="10" t="s">
        <v>23</v>
      </c>
      <c r="H75" s="21"/>
      <c r="I75" s="10" t="s">
        <v>24</v>
      </c>
      <c r="J75" s="28"/>
      <c r="K75" s="29" t="s">
        <v>40</v>
      </c>
      <c r="L75" s="5"/>
    </row>
    <row r="76" spans="1:12" ht="14.5" x14ac:dyDescent="0.35">
      <c r="A76" s="23"/>
      <c r="B76" s="28">
        <f>L77+C$86</f>
        <v>3</v>
      </c>
      <c r="C76" s="27">
        <v>5</v>
      </c>
      <c r="D76" s="28">
        <f>L77+E$86</f>
        <v>1</v>
      </c>
      <c r="E76" s="29">
        <v>2</v>
      </c>
      <c r="F76" s="51"/>
      <c r="G76" s="52">
        <v>1</v>
      </c>
      <c r="H76" s="28">
        <f>L77+I$86</f>
        <v>6</v>
      </c>
      <c r="I76" s="27">
        <v>6</v>
      </c>
      <c r="J76" s="28">
        <f>L77+K$86</f>
        <v>3</v>
      </c>
      <c r="K76" s="29">
        <v>4</v>
      </c>
      <c r="L76" s="23"/>
    </row>
    <row r="77" spans="1:12" ht="14.5" x14ac:dyDescent="0.35">
      <c r="A77" s="30" t="s">
        <v>26</v>
      </c>
      <c r="B77" s="37"/>
      <c r="C77" s="112">
        <f>B76-C76</f>
        <v>-2</v>
      </c>
      <c r="D77" s="37"/>
      <c r="E77" s="112">
        <f>D76-E76</f>
        <v>-1</v>
      </c>
      <c r="F77" s="57">
        <v>200</v>
      </c>
      <c r="G77" s="59"/>
      <c r="H77" s="34"/>
      <c r="I77" s="111">
        <f>H76-I76</f>
        <v>0</v>
      </c>
      <c r="J77" s="37"/>
      <c r="K77" s="112">
        <f>J76-K76</f>
        <v>-1</v>
      </c>
      <c r="L77" s="36">
        <f>G76-G86</f>
        <v>1</v>
      </c>
    </row>
    <row r="78" spans="1:12" ht="14.5" x14ac:dyDescent="0.35">
      <c r="A78" s="23"/>
      <c r="B78" s="51"/>
      <c r="C78" s="52">
        <v>6</v>
      </c>
      <c r="D78" s="28">
        <f>L79+E$86</f>
        <v>4</v>
      </c>
      <c r="E78" s="27">
        <v>2</v>
      </c>
      <c r="F78" s="28">
        <f>L79+G$86</f>
        <v>4</v>
      </c>
      <c r="G78" s="27">
        <v>4</v>
      </c>
      <c r="H78" s="51"/>
      <c r="I78" s="52">
        <v>4</v>
      </c>
      <c r="J78" s="28">
        <f>L79+K$86</f>
        <v>6</v>
      </c>
      <c r="K78" s="35">
        <v>6</v>
      </c>
      <c r="L78" s="23"/>
    </row>
    <row r="79" spans="1:12" ht="14.5" x14ac:dyDescent="0.35">
      <c r="A79" s="36" t="s">
        <v>27</v>
      </c>
      <c r="B79" s="57">
        <v>200</v>
      </c>
      <c r="C79" s="59"/>
      <c r="D79" s="37"/>
      <c r="E79" s="111">
        <f>D78-E78</f>
        <v>2</v>
      </c>
      <c r="F79" s="37"/>
      <c r="G79" s="111">
        <f>F78-G78</f>
        <v>0</v>
      </c>
      <c r="H79" s="57">
        <v>100</v>
      </c>
      <c r="I79" s="59"/>
      <c r="J79" s="34"/>
      <c r="K79" s="111">
        <f>J78-K78</f>
        <v>0</v>
      </c>
      <c r="L79" s="36">
        <f>G78-G86</f>
        <v>4</v>
      </c>
    </row>
    <row r="80" spans="1:12" ht="14.5" x14ac:dyDescent="0.35">
      <c r="A80" s="23"/>
      <c r="B80" s="28">
        <f>L81+C$86</f>
        <v>4</v>
      </c>
      <c r="C80" s="27">
        <v>9</v>
      </c>
      <c r="D80" s="28">
        <f>L81+E$86</f>
        <v>2</v>
      </c>
      <c r="E80" s="29">
        <v>2</v>
      </c>
      <c r="F80" s="51"/>
      <c r="G80" s="52">
        <v>3</v>
      </c>
      <c r="H80" s="28">
        <f>L81+I$86</f>
        <v>7</v>
      </c>
      <c r="I80" s="27">
        <v>7</v>
      </c>
      <c r="J80" s="28">
        <f>L81+K$86</f>
        <v>4</v>
      </c>
      <c r="K80" s="29">
        <v>5</v>
      </c>
      <c r="L80" s="23"/>
    </row>
    <row r="81" spans="1:12" ht="14.5" x14ac:dyDescent="0.35">
      <c r="A81" s="30" t="s">
        <v>28</v>
      </c>
      <c r="B81" s="34"/>
      <c r="C81" s="112">
        <f>B80-C80</f>
        <v>-5</v>
      </c>
      <c r="D81" s="34"/>
      <c r="E81" s="111">
        <f>D80-E80</f>
        <v>0</v>
      </c>
      <c r="F81" s="57">
        <v>200</v>
      </c>
      <c r="G81" s="59"/>
      <c r="H81" s="37"/>
      <c r="I81" s="111">
        <f>H80-I80</f>
        <v>0</v>
      </c>
      <c r="J81" s="34"/>
      <c r="K81" s="112">
        <f>J80-K80</f>
        <v>-1</v>
      </c>
      <c r="L81" s="36">
        <f>I80-I86</f>
        <v>2</v>
      </c>
    </row>
    <row r="82" spans="1:12" ht="14.5" x14ac:dyDescent="0.35">
      <c r="A82" s="28"/>
      <c r="B82" s="28">
        <f>L83+C$86</f>
        <v>7</v>
      </c>
      <c r="C82" s="29">
        <v>7</v>
      </c>
      <c r="D82" s="51"/>
      <c r="E82" s="52">
        <v>3</v>
      </c>
      <c r="F82" s="28">
        <f>L83+G$86</f>
        <v>5</v>
      </c>
      <c r="G82" s="27">
        <v>5</v>
      </c>
      <c r="H82" s="28">
        <f>L83+I$86</f>
        <v>10</v>
      </c>
      <c r="I82" s="27">
        <v>8</v>
      </c>
      <c r="J82" s="28">
        <f>L83+K$86</f>
        <v>7</v>
      </c>
      <c r="K82" s="29">
        <v>7</v>
      </c>
      <c r="L82" s="23"/>
    </row>
    <row r="83" spans="1:12" ht="14.5" x14ac:dyDescent="0.35">
      <c r="A83" s="37" t="s">
        <v>41</v>
      </c>
      <c r="B83" s="37"/>
      <c r="C83" s="111">
        <f>B82-C82</f>
        <v>0</v>
      </c>
      <c r="D83" s="57">
        <v>200</v>
      </c>
      <c r="E83" s="59"/>
      <c r="F83" s="37"/>
      <c r="G83" s="111">
        <f>F82-G82</f>
        <v>0</v>
      </c>
      <c r="H83" s="37"/>
      <c r="I83" s="111">
        <f>H82-I82</f>
        <v>2</v>
      </c>
      <c r="J83" s="37"/>
      <c r="K83" s="111">
        <f>J82-K82</f>
        <v>0</v>
      </c>
      <c r="L83" s="36">
        <f>G82-G86</f>
        <v>5</v>
      </c>
    </row>
    <row r="84" spans="1:12" ht="14.5" x14ac:dyDescent="0.35">
      <c r="A84" s="23"/>
      <c r="B84" s="28">
        <f>L85+C$86</f>
        <v>4</v>
      </c>
      <c r="C84" s="29">
        <v>3</v>
      </c>
      <c r="D84" s="28">
        <f>L85+E$86</f>
        <v>2</v>
      </c>
      <c r="E84" s="29">
        <v>2</v>
      </c>
      <c r="F84" s="28">
        <f>L85+G$86</f>
        <v>2</v>
      </c>
      <c r="G84" s="29">
        <v>4</v>
      </c>
      <c r="H84" s="51"/>
      <c r="I84" s="53">
        <v>2</v>
      </c>
      <c r="J84" s="28">
        <f>L85+K$86</f>
        <v>4</v>
      </c>
      <c r="K84" s="29">
        <v>3</v>
      </c>
      <c r="L84" s="23"/>
    </row>
    <row r="85" spans="1:12" ht="14.5" x14ac:dyDescent="0.35">
      <c r="A85" s="36" t="s">
        <v>45</v>
      </c>
      <c r="B85" s="37"/>
      <c r="C85" s="111">
        <f>B84-C84</f>
        <v>1</v>
      </c>
      <c r="D85" s="37"/>
      <c r="E85" s="111">
        <f>D84-E84</f>
        <v>0</v>
      </c>
      <c r="F85" s="37"/>
      <c r="G85" s="112">
        <f>F84-G84</f>
        <v>-2</v>
      </c>
      <c r="H85" s="57">
        <v>100</v>
      </c>
      <c r="I85" s="58"/>
      <c r="K85" s="111">
        <f>J84-K84</f>
        <v>1</v>
      </c>
      <c r="L85" s="36">
        <f>E84-E86</f>
        <v>2</v>
      </c>
    </row>
    <row r="86" spans="1:12" ht="14.5" x14ac:dyDescent="0.35">
      <c r="A86" s="37" t="s">
        <v>76</v>
      </c>
      <c r="B86" s="37"/>
      <c r="C86" s="42">
        <f>C82-L83</f>
        <v>2</v>
      </c>
      <c r="D86" s="38"/>
      <c r="E86" s="38">
        <f>E80-L81</f>
        <v>0</v>
      </c>
      <c r="F86" s="37"/>
      <c r="G86" s="42">
        <v>0</v>
      </c>
      <c r="H86" s="38"/>
      <c r="I86" s="38">
        <f>I76-L77</f>
        <v>5</v>
      </c>
      <c r="J86" s="21"/>
      <c r="K86" s="42">
        <f>K78-L79</f>
        <v>2</v>
      </c>
      <c r="L86" s="36">
        <f>SUMPRODUCT(B69:F73,B91:F95)</f>
        <v>3200</v>
      </c>
    </row>
    <row r="87" spans="1:12" ht="14.5" x14ac:dyDescent="0.35"/>
    <row r="88" spans="1:12" ht="14.5" x14ac:dyDescent="0.35"/>
    <row r="89" spans="1:12" ht="14.5" x14ac:dyDescent="0.35"/>
    <row r="90" spans="1:12" ht="14.5" x14ac:dyDescent="0.35"/>
    <row r="91" spans="1:12" ht="14.5" x14ac:dyDescent="0.35">
      <c r="B91" s="50">
        <f>B77</f>
        <v>0</v>
      </c>
      <c r="C91" s="50">
        <f>D77</f>
        <v>0</v>
      </c>
      <c r="D91" s="50">
        <f>F77</f>
        <v>200</v>
      </c>
      <c r="E91" s="50">
        <f>H77</f>
        <v>0</v>
      </c>
      <c r="F91" s="50">
        <f>J77</f>
        <v>0</v>
      </c>
    </row>
    <row r="92" spans="1:12" ht="14.5" x14ac:dyDescent="0.35">
      <c r="A92" t="s">
        <v>36</v>
      </c>
      <c r="B92" s="50">
        <f>B79</f>
        <v>200</v>
      </c>
      <c r="C92" s="50">
        <f>D79</f>
        <v>0</v>
      </c>
      <c r="D92" s="50">
        <f>F79</f>
        <v>0</v>
      </c>
      <c r="E92" s="50">
        <f>H79</f>
        <v>100</v>
      </c>
      <c r="F92" s="50">
        <f>J79</f>
        <v>0</v>
      </c>
    </row>
    <row r="93" spans="1:12" ht="14.5" x14ac:dyDescent="0.35">
      <c r="B93" s="50">
        <f>B81</f>
        <v>0</v>
      </c>
      <c r="C93" s="50">
        <f>D81</f>
        <v>0</v>
      </c>
      <c r="D93" s="50">
        <f>F81</f>
        <v>200</v>
      </c>
      <c r="E93" s="50">
        <f>H81</f>
        <v>0</v>
      </c>
      <c r="F93" s="50">
        <f>J81</f>
        <v>0</v>
      </c>
    </row>
    <row r="94" spans="1:12" ht="14.5" x14ac:dyDescent="0.35">
      <c r="B94" s="50">
        <f>B83</f>
        <v>0</v>
      </c>
      <c r="C94" s="50">
        <f>D83</f>
        <v>200</v>
      </c>
      <c r="D94" s="50">
        <f>F83</f>
        <v>0</v>
      </c>
      <c r="E94" s="50">
        <f>H83</f>
        <v>0</v>
      </c>
      <c r="F94" s="50">
        <f>J83</f>
        <v>0</v>
      </c>
    </row>
    <row r="95" spans="1:12" ht="14.5" x14ac:dyDescent="0.35">
      <c r="B95" s="50">
        <f>B85</f>
        <v>0</v>
      </c>
      <c r="C95" s="50">
        <f>D85</f>
        <v>0</v>
      </c>
      <c r="D95" s="50">
        <f>F85</f>
        <v>0</v>
      </c>
      <c r="E95" s="50">
        <f>H85</f>
        <v>100</v>
      </c>
      <c r="F95" s="50">
        <f>J85</f>
        <v>0</v>
      </c>
    </row>
    <row r="96" spans="1:12" ht="16.5" customHeight="1" x14ac:dyDescent="0.35"/>
    <row r="97" spans="1:64" ht="14.5" x14ac:dyDescent="0.35">
      <c r="A97" t="s">
        <v>37</v>
      </c>
      <c r="B97" t="s">
        <v>79</v>
      </c>
    </row>
    <row r="98" spans="1:64" ht="14.5" x14ac:dyDescent="0.35"/>
    <row r="99" spans="1:64" ht="18.5" x14ac:dyDescent="0.45">
      <c r="A99" s="109" t="s">
        <v>70</v>
      </c>
    </row>
    <row r="100" spans="1:64" ht="14.5" x14ac:dyDescent="0.35">
      <c r="A100" t="s">
        <v>74</v>
      </c>
    </row>
    <row r="101" spans="1:64" ht="14.5" x14ac:dyDescent="0.35"/>
    <row r="102" spans="1:64" ht="14.5" x14ac:dyDescent="0.35">
      <c r="A102" s="19" t="s">
        <v>20</v>
      </c>
      <c r="B102" s="19" t="s">
        <v>21</v>
      </c>
      <c r="C102" s="19" t="s">
        <v>22</v>
      </c>
      <c r="D102" s="19" t="s">
        <v>23</v>
      </c>
      <c r="E102" s="60" t="s">
        <v>24</v>
      </c>
      <c r="F102" s="19" t="s">
        <v>40</v>
      </c>
      <c r="N102" s="19" t="s">
        <v>20</v>
      </c>
      <c r="O102" s="19" t="s">
        <v>21</v>
      </c>
      <c r="P102" s="19" t="s">
        <v>22</v>
      </c>
      <c r="Q102" s="19" t="s">
        <v>23</v>
      </c>
      <c r="R102" s="60" t="s">
        <v>24</v>
      </c>
      <c r="S102" s="19" t="s">
        <v>40</v>
      </c>
      <c r="AA102" s="19" t="s">
        <v>20</v>
      </c>
      <c r="AB102" s="19" t="s">
        <v>21</v>
      </c>
      <c r="AC102" s="19" t="s">
        <v>22</v>
      </c>
      <c r="AD102" s="19" t="s">
        <v>23</v>
      </c>
      <c r="AE102" s="60" t="s">
        <v>24</v>
      </c>
      <c r="AF102" s="19" t="s">
        <v>40</v>
      </c>
      <c r="AN102" s="19" t="s">
        <v>20</v>
      </c>
      <c r="AO102" s="19" t="s">
        <v>21</v>
      </c>
      <c r="AP102" s="19" t="s">
        <v>22</v>
      </c>
      <c r="AQ102" s="19" t="s">
        <v>23</v>
      </c>
      <c r="AR102" s="60" t="s">
        <v>24</v>
      </c>
      <c r="AS102" s="19" t="s">
        <v>40</v>
      </c>
      <c r="BA102" s="19" t="s">
        <v>20</v>
      </c>
      <c r="BB102" s="19" t="s">
        <v>21</v>
      </c>
      <c r="BC102" s="19" t="s">
        <v>22</v>
      </c>
      <c r="BD102" s="19" t="s">
        <v>23</v>
      </c>
      <c r="BE102" s="60" t="s">
        <v>24</v>
      </c>
      <c r="BF102" s="19" t="s">
        <v>40</v>
      </c>
    </row>
    <row r="103" spans="1:64" ht="14.5" x14ac:dyDescent="0.35">
      <c r="A103" s="19" t="s">
        <v>26</v>
      </c>
      <c r="B103" s="5">
        <v>5</v>
      </c>
      <c r="C103" s="5">
        <v>2</v>
      </c>
      <c r="D103" s="5">
        <v>1</v>
      </c>
      <c r="E103" s="5">
        <v>6</v>
      </c>
      <c r="F103" s="5">
        <v>4</v>
      </c>
      <c r="N103" s="19" t="s">
        <v>26</v>
      </c>
      <c r="O103" s="5">
        <v>5</v>
      </c>
      <c r="P103" s="5">
        <v>2</v>
      </c>
      <c r="Q103" s="5">
        <v>1</v>
      </c>
      <c r="R103" s="5">
        <v>6</v>
      </c>
      <c r="S103" s="5">
        <v>4</v>
      </c>
      <c r="AA103" s="19" t="s">
        <v>26</v>
      </c>
      <c r="AB103" s="5">
        <v>5</v>
      </c>
      <c r="AC103" s="5">
        <v>2</v>
      </c>
      <c r="AD103" s="5">
        <v>1</v>
      </c>
      <c r="AE103" s="5">
        <v>6</v>
      </c>
      <c r="AF103" s="5">
        <v>4</v>
      </c>
      <c r="AN103" s="19" t="s">
        <v>26</v>
      </c>
      <c r="AO103" s="5">
        <v>5</v>
      </c>
      <c r="AP103" s="5">
        <v>2</v>
      </c>
      <c r="AQ103" s="5">
        <v>1</v>
      </c>
      <c r="AR103" s="5">
        <v>6</v>
      </c>
      <c r="AS103" s="5">
        <v>4</v>
      </c>
      <c r="BA103" s="19" t="s">
        <v>26</v>
      </c>
      <c r="BB103" s="5">
        <v>5</v>
      </c>
      <c r="BC103" s="5">
        <v>2</v>
      </c>
      <c r="BD103" s="5">
        <v>1</v>
      </c>
      <c r="BE103" s="5">
        <v>6</v>
      </c>
      <c r="BF103" s="5">
        <v>4</v>
      </c>
    </row>
    <row r="104" spans="1:64" ht="14.5" x14ac:dyDescent="0.35">
      <c r="A104" s="19" t="s">
        <v>27</v>
      </c>
      <c r="B104" s="5">
        <v>6</v>
      </c>
      <c r="C104" s="5">
        <v>2</v>
      </c>
      <c r="D104" s="5">
        <v>4</v>
      </c>
      <c r="E104" s="5">
        <v>4</v>
      </c>
      <c r="F104" s="5">
        <v>6</v>
      </c>
      <c r="N104" s="19" t="s">
        <v>27</v>
      </c>
      <c r="O104" s="5">
        <v>6</v>
      </c>
      <c r="P104" s="5">
        <v>2</v>
      </c>
      <c r="Q104" s="5">
        <v>4</v>
      </c>
      <c r="R104" s="5">
        <v>4</v>
      </c>
      <c r="S104" s="5">
        <v>6</v>
      </c>
      <c r="AA104" s="19" t="s">
        <v>27</v>
      </c>
      <c r="AB104" s="5">
        <v>6</v>
      </c>
      <c r="AC104" s="5">
        <v>2</v>
      </c>
      <c r="AD104" s="5">
        <v>4</v>
      </c>
      <c r="AE104" s="5">
        <v>4</v>
      </c>
      <c r="AF104" s="5">
        <v>6</v>
      </c>
      <c r="AN104" s="19" t="s">
        <v>27</v>
      </c>
      <c r="AO104" s="5">
        <v>6</v>
      </c>
      <c r="AP104" s="5">
        <v>2</v>
      </c>
      <c r="AQ104" s="5">
        <v>4</v>
      </c>
      <c r="AR104" s="5">
        <v>4</v>
      </c>
      <c r="AS104" s="5">
        <v>6</v>
      </c>
      <c r="BA104" s="19" t="s">
        <v>27</v>
      </c>
      <c r="BB104" s="5">
        <v>6</v>
      </c>
      <c r="BC104" s="5">
        <v>2</v>
      </c>
      <c r="BD104" s="5">
        <v>4</v>
      </c>
      <c r="BE104" s="5">
        <v>4</v>
      </c>
      <c r="BF104" s="5">
        <v>6</v>
      </c>
    </row>
    <row r="105" spans="1:64" ht="14.5" x14ac:dyDescent="0.35">
      <c r="A105" s="19" t="s">
        <v>28</v>
      </c>
      <c r="B105" s="5">
        <v>9</v>
      </c>
      <c r="C105" s="5">
        <v>2</v>
      </c>
      <c r="D105" s="5">
        <v>3</v>
      </c>
      <c r="E105" s="5">
        <v>7</v>
      </c>
      <c r="F105" s="5">
        <v>5</v>
      </c>
      <c r="N105" s="19" t="s">
        <v>28</v>
      </c>
      <c r="O105" s="5">
        <v>9</v>
      </c>
      <c r="P105" s="5">
        <v>2</v>
      </c>
      <c r="Q105" s="5">
        <v>3</v>
      </c>
      <c r="R105" s="5">
        <v>7</v>
      </c>
      <c r="S105" s="5">
        <v>5</v>
      </c>
      <c r="AA105" s="19" t="s">
        <v>28</v>
      </c>
      <c r="AB105" s="5">
        <v>9</v>
      </c>
      <c r="AC105" s="5">
        <v>2</v>
      </c>
      <c r="AD105" s="5">
        <v>3</v>
      </c>
      <c r="AE105" s="5">
        <v>7</v>
      </c>
      <c r="AF105" s="5">
        <v>5</v>
      </c>
      <c r="AN105" s="19" t="s">
        <v>28</v>
      </c>
      <c r="AO105" s="5">
        <v>9</v>
      </c>
      <c r="AP105" s="5">
        <v>2</v>
      </c>
      <c r="AQ105" s="5">
        <v>3</v>
      </c>
      <c r="AR105" s="5">
        <v>7</v>
      </c>
      <c r="AS105" s="5">
        <v>5</v>
      </c>
      <c r="BA105" s="19" t="s">
        <v>28</v>
      </c>
      <c r="BB105" s="5">
        <v>9</v>
      </c>
      <c r="BC105" s="5">
        <v>2</v>
      </c>
      <c r="BD105" s="5">
        <v>3</v>
      </c>
      <c r="BE105" s="5">
        <v>7</v>
      </c>
      <c r="BF105" s="5">
        <v>5</v>
      </c>
    </row>
    <row r="106" spans="1:64" ht="14.5" x14ac:dyDescent="0.35">
      <c r="A106" s="19" t="s">
        <v>41</v>
      </c>
      <c r="B106" s="5">
        <v>7</v>
      </c>
      <c r="C106" s="5">
        <v>3</v>
      </c>
      <c r="D106" s="5">
        <v>5</v>
      </c>
      <c r="E106" s="5">
        <v>8</v>
      </c>
      <c r="F106" s="5">
        <v>7</v>
      </c>
      <c r="N106" s="19" t="s">
        <v>41</v>
      </c>
      <c r="O106" s="5">
        <v>7</v>
      </c>
      <c r="P106" s="5">
        <v>3</v>
      </c>
      <c r="Q106" s="5">
        <v>5</v>
      </c>
      <c r="R106" s="5">
        <v>8</v>
      </c>
      <c r="S106" s="5">
        <v>7</v>
      </c>
      <c r="AA106" s="19" t="s">
        <v>41</v>
      </c>
      <c r="AB106" s="5">
        <v>7</v>
      </c>
      <c r="AC106" s="5">
        <v>3</v>
      </c>
      <c r="AD106" s="5">
        <v>5</v>
      </c>
      <c r="AE106" s="5">
        <v>8</v>
      </c>
      <c r="AF106" s="5">
        <v>7</v>
      </c>
      <c r="AN106" s="19" t="s">
        <v>41</v>
      </c>
      <c r="AO106" s="5">
        <v>7</v>
      </c>
      <c r="AP106" s="5">
        <v>3</v>
      </c>
      <c r="AQ106" s="5">
        <v>5</v>
      </c>
      <c r="AR106" s="5">
        <v>8</v>
      </c>
      <c r="AS106" s="5">
        <v>7</v>
      </c>
      <c r="BA106" s="19" t="s">
        <v>41</v>
      </c>
      <c r="BB106" s="5">
        <v>7</v>
      </c>
      <c r="BC106" s="5">
        <v>3</v>
      </c>
      <c r="BD106" s="5">
        <v>5</v>
      </c>
      <c r="BE106" s="5">
        <v>8</v>
      </c>
      <c r="BF106" s="5">
        <v>7</v>
      </c>
    </row>
    <row r="107" spans="1:64" ht="14.5" x14ac:dyDescent="0.35">
      <c r="A107" s="19" t="s">
        <v>44</v>
      </c>
      <c r="B107" s="5">
        <v>3</v>
      </c>
      <c r="C107" s="5">
        <v>2</v>
      </c>
      <c r="D107" s="5">
        <v>4</v>
      </c>
      <c r="E107" s="5">
        <v>2</v>
      </c>
      <c r="F107" s="5">
        <v>3</v>
      </c>
      <c r="N107" s="19" t="s">
        <v>44</v>
      </c>
      <c r="O107" s="5">
        <v>3</v>
      </c>
      <c r="P107" s="5">
        <v>2</v>
      </c>
      <c r="Q107" s="5">
        <v>4</v>
      </c>
      <c r="R107" s="5">
        <v>2</v>
      </c>
      <c r="S107" s="5">
        <v>3</v>
      </c>
      <c r="AA107" s="19" t="s">
        <v>44</v>
      </c>
      <c r="AB107" s="5">
        <v>3</v>
      </c>
      <c r="AC107" s="5">
        <v>2</v>
      </c>
      <c r="AD107" s="5">
        <v>4</v>
      </c>
      <c r="AE107" s="5">
        <v>2</v>
      </c>
      <c r="AF107" s="5">
        <v>3</v>
      </c>
      <c r="AN107" s="19" t="s">
        <v>44</v>
      </c>
      <c r="AO107" s="5">
        <v>3</v>
      </c>
      <c r="AP107" s="5">
        <v>2</v>
      </c>
      <c r="AQ107" s="5">
        <v>4</v>
      </c>
      <c r="AR107" s="5">
        <v>2</v>
      </c>
      <c r="AS107" s="5">
        <v>3</v>
      </c>
      <c r="BA107" s="19" t="s">
        <v>44</v>
      </c>
      <c r="BB107" s="5">
        <v>3</v>
      </c>
      <c r="BC107" s="5">
        <v>2</v>
      </c>
      <c r="BD107" s="5">
        <v>4</v>
      </c>
      <c r="BE107" s="5">
        <v>2</v>
      </c>
      <c r="BF107" s="5">
        <v>3</v>
      </c>
    </row>
    <row r="108" spans="1:64" ht="14.5" x14ac:dyDescent="0.35"/>
    <row r="109" spans="1:64" ht="14.5" x14ac:dyDescent="0.35">
      <c r="A109" s="21"/>
      <c r="B109" s="21"/>
      <c r="C109" s="10" t="s">
        <v>21</v>
      </c>
      <c r="D109" s="21"/>
      <c r="E109" s="22" t="s">
        <v>22</v>
      </c>
      <c r="F109" s="10"/>
      <c r="G109" s="10" t="s">
        <v>23</v>
      </c>
      <c r="H109" s="21"/>
      <c r="I109" s="10" t="s">
        <v>24</v>
      </c>
      <c r="J109" s="28"/>
      <c r="K109" s="29" t="s">
        <v>40</v>
      </c>
      <c r="L109" s="5"/>
      <c r="N109" s="21"/>
      <c r="O109" s="21"/>
      <c r="P109" s="10" t="s">
        <v>21</v>
      </c>
      <c r="Q109" s="21"/>
      <c r="R109" s="22" t="s">
        <v>22</v>
      </c>
      <c r="S109" s="10"/>
      <c r="T109" s="10" t="s">
        <v>23</v>
      </c>
      <c r="U109" s="21"/>
      <c r="V109" s="10" t="s">
        <v>24</v>
      </c>
      <c r="W109" s="28"/>
      <c r="X109" s="29" t="s">
        <v>40</v>
      </c>
      <c r="Y109" s="5"/>
      <c r="AA109" s="21"/>
      <c r="AB109" s="21"/>
      <c r="AC109" s="10" t="s">
        <v>21</v>
      </c>
      <c r="AD109" s="21"/>
      <c r="AE109" s="22" t="s">
        <v>22</v>
      </c>
      <c r="AF109" s="10"/>
      <c r="AG109" s="10" t="s">
        <v>23</v>
      </c>
      <c r="AH109" s="21"/>
      <c r="AI109" s="10" t="s">
        <v>24</v>
      </c>
      <c r="AJ109" s="28"/>
      <c r="AK109" s="29" t="s">
        <v>40</v>
      </c>
      <c r="AL109" s="5"/>
      <c r="AN109" s="21"/>
      <c r="AO109" s="21"/>
      <c r="AP109" s="10" t="s">
        <v>21</v>
      </c>
      <c r="AQ109" s="21"/>
      <c r="AR109" s="22" t="s">
        <v>22</v>
      </c>
      <c r="AS109" s="10"/>
      <c r="AT109" s="10" t="s">
        <v>23</v>
      </c>
      <c r="AU109" s="21"/>
      <c r="AV109" s="10" t="s">
        <v>24</v>
      </c>
      <c r="AW109" s="28"/>
      <c r="AX109" s="29" t="s">
        <v>40</v>
      </c>
      <c r="AY109" s="5"/>
      <c r="BA109" s="21"/>
      <c r="BB109" s="21"/>
      <c r="BC109" s="10" t="s">
        <v>21</v>
      </c>
      <c r="BD109" s="21"/>
      <c r="BE109" s="22" t="s">
        <v>22</v>
      </c>
      <c r="BF109" s="10"/>
      <c r="BG109" s="10" t="s">
        <v>23</v>
      </c>
      <c r="BH109" s="21"/>
      <c r="BI109" s="10" t="s">
        <v>24</v>
      </c>
      <c r="BJ109" s="28"/>
      <c r="BK109" s="29" t="s">
        <v>40</v>
      </c>
      <c r="BL109" s="5"/>
    </row>
    <row r="110" spans="1:64" ht="14.5" x14ac:dyDescent="0.35">
      <c r="A110" s="23"/>
      <c r="B110" s="28">
        <f>L111+C$120</f>
        <v>3</v>
      </c>
      <c r="C110" s="27">
        <v>5</v>
      </c>
      <c r="D110" s="28">
        <f>L111+E$86</f>
        <v>1</v>
      </c>
      <c r="E110" s="29">
        <v>2</v>
      </c>
      <c r="F110" s="51"/>
      <c r="G110" s="52">
        <v>1</v>
      </c>
      <c r="H110" s="28">
        <f>L111+I$86</f>
        <v>6</v>
      </c>
      <c r="I110" s="27">
        <v>6</v>
      </c>
      <c r="J110" s="28">
        <f>L111+K$86</f>
        <v>3</v>
      </c>
      <c r="K110" s="29">
        <v>4</v>
      </c>
      <c r="L110" s="23"/>
      <c r="N110" s="23"/>
      <c r="O110" s="28">
        <f>Y111+P$120</f>
        <v>3</v>
      </c>
      <c r="P110" s="27">
        <v>5</v>
      </c>
      <c r="Q110" s="51"/>
      <c r="R110" s="52">
        <v>2</v>
      </c>
      <c r="S110" s="51"/>
      <c r="T110" s="52">
        <v>1</v>
      </c>
      <c r="U110" s="28">
        <f>Y111+V$120</f>
        <v>6</v>
      </c>
      <c r="V110" s="27">
        <v>6</v>
      </c>
      <c r="W110" s="28">
        <f>Y111+X$120</f>
        <v>3</v>
      </c>
      <c r="X110" s="29">
        <v>4</v>
      </c>
      <c r="Y110" s="23"/>
      <c r="AA110" s="23"/>
      <c r="AB110" s="28">
        <f>AL111+AC$120</f>
        <v>3</v>
      </c>
      <c r="AC110" s="27">
        <v>5</v>
      </c>
      <c r="AD110" s="28">
        <f>AL111+AE$120</f>
        <v>1</v>
      </c>
      <c r="AE110" s="27">
        <v>2</v>
      </c>
      <c r="AF110" s="51"/>
      <c r="AG110" s="52">
        <v>1</v>
      </c>
      <c r="AH110" s="28">
        <f>AL111+AI$120</f>
        <v>6</v>
      </c>
      <c r="AI110" s="27">
        <v>6</v>
      </c>
      <c r="AJ110" s="28">
        <f>AL111+AK$120</f>
        <v>3</v>
      </c>
      <c r="AK110" s="29">
        <v>4</v>
      </c>
      <c r="AL110" s="23"/>
      <c r="AN110" s="23"/>
      <c r="AO110" s="28">
        <f>AY111+AP$120</f>
        <v>3</v>
      </c>
      <c r="AP110" s="27">
        <v>5</v>
      </c>
      <c r="AQ110" s="28">
        <f>AY111+AR$120</f>
        <v>1</v>
      </c>
      <c r="AR110" s="27">
        <v>2</v>
      </c>
      <c r="AS110" s="51"/>
      <c r="AT110" s="52">
        <v>1</v>
      </c>
      <c r="AU110" s="28">
        <f>AY111+AV$120</f>
        <v>6</v>
      </c>
      <c r="AV110" s="27">
        <v>6</v>
      </c>
      <c r="AW110" s="28">
        <f>AY111+AX$120</f>
        <v>3</v>
      </c>
      <c r="AX110" s="29">
        <v>4</v>
      </c>
      <c r="AY110" s="23"/>
      <c r="BA110" s="23"/>
      <c r="BB110" s="28">
        <f>BL111+BC$120</f>
        <v>3</v>
      </c>
      <c r="BC110" s="27">
        <v>5</v>
      </c>
      <c r="BD110" s="28">
        <f>BL111+BE$120</f>
        <v>1</v>
      </c>
      <c r="BE110" s="27">
        <v>2</v>
      </c>
      <c r="BF110" s="51"/>
      <c r="BG110" s="52">
        <v>1</v>
      </c>
      <c r="BH110" s="28">
        <f>BL111+BI$120</f>
        <v>6</v>
      </c>
      <c r="BI110" s="27">
        <v>6</v>
      </c>
      <c r="BJ110" s="28">
        <f>BL111+BK$120</f>
        <v>3</v>
      </c>
      <c r="BK110" s="29">
        <v>4</v>
      </c>
      <c r="BL110" s="23"/>
    </row>
    <row r="111" spans="1:64" ht="14.5" x14ac:dyDescent="0.35">
      <c r="A111" s="30" t="s">
        <v>26</v>
      </c>
      <c r="B111" s="37"/>
      <c r="C111" s="112">
        <f>B110-C110</f>
        <v>-2</v>
      </c>
      <c r="D111" s="37"/>
      <c r="E111" s="112">
        <f>D110-E110</f>
        <v>-1</v>
      </c>
      <c r="F111" s="57">
        <v>200</v>
      </c>
      <c r="G111" s="59"/>
      <c r="H111" s="34"/>
      <c r="I111" s="112">
        <f>H110-I110</f>
        <v>0</v>
      </c>
      <c r="J111" s="37"/>
      <c r="K111" s="112">
        <f>J110-K110</f>
        <v>-1</v>
      </c>
      <c r="L111" s="36">
        <f>G110-G120</f>
        <v>1</v>
      </c>
      <c r="N111" s="30" t="s">
        <v>26</v>
      </c>
      <c r="O111" s="37"/>
      <c r="P111" s="112">
        <f>O110-P110</f>
        <v>-2</v>
      </c>
      <c r="Q111" s="57">
        <v>100</v>
      </c>
      <c r="R111" s="59"/>
      <c r="S111" s="57">
        <v>100</v>
      </c>
      <c r="T111" s="59"/>
      <c r="U111" s="34"/>
      <c r="V111" s="112">
        <f>U110-V110</f>
        <v>0</v>
      </c>
      <c r="W111" s="37"/>
      <c r="X111" s="112">
        <f>W110-X110</f>
        <v>-1</v>
      </c>
      <c r="Y111" s="36">
        <f>T110-T120</f>
        <v>1</v>
      </c>
      <c r="AA111" s="30" t="s">
        <v>26</v>
      </c>
      <c r="AB111" s="37"/>
      <c r="AC111" s="112">
        <f>AB110-AC110</f>
        <v>-2</v>
      </c>
      <c r="AD111" s="37"/>
      <c r="AE111" s="112">
        <f>AD110-AE110</f>
        <v>-1</v>
      </c>
      <c r="AF111" s="57">
        <v>200</v>
      </c>
      <c r="AG111" s="59"/>
      <c r="AH111" s="34"/>
      <c r="AI111" s="112">
        <f>AH110-AI110</f>
        <v>0</v>
      </c>
      <c r="AJ111" s="37"/>
      <c r="AK111" s="112">
        <f>AJ110-AK110</f>
        <v>-1</v>
      </c>
      <c r="AL111" s="36">
        <f>AG110-AG120</f>
        <v>1</v>
      </c>
      <c r="AN111" s="30" t="s">
        <v>26</v>
      </c>
      <c r="AO111" s="37"/>
      <c r="AP111" s="112">
        <f>AO110-AP110</f>
        <v>-2</v>
      </c>
      <c r="AQ111" s="37"/>
      <c r="AR111" s="112">
        <f>AQ110-AR110</f>
        <v>-1</v>
      </c>
      <c r="AS111" s="57">
        <v>200</v>
      </c>
      <c r="AT111" s="59"/>
      <c r="AU111" s="34"/>
      <c r="AV111" s="111">
        <f>AU110-AV110</f>
        <v>0</v>
      </c>
      <c r="AW111" s="37"/>
      <c r="AX111" s="112">
        <f>AW110-AX110</f>
        <v>-1</v>
      </c>
      <c r="AY111" s="36">
        <f>AT110-AT120</f>
        <v>1</v>
      </c>
      <c r="BA111" s="30" t="s">
        <v>26</v>
      </c>
      <c r="BB111" s="37"/>
      <c r="BC111" s="112">
        <f>BB110-BC110</f>
        <v>-2</v>
      </c>
      <c r="BD111" s="37"/>
      <c r="BE111" s="112">
        <f>BD110-BE110</f>
        <v>-1</v>
      </c>
      <c r="BF111" s="57">
        <v>200</v>
      </c>
      <c r="BG111" s="59"/>
      <c r="BH111" s="34"/>
      <c r="BI111" s="111">
        <f>BH110-BI110</f>
        <v>0</v>
      </c>
      <c r="BJ111" s="37"/>
      <c r="BK111" s="112">
        <f>BJ110-BK110</f>
        <v>-1</v>
      </c>
      <c r="BL111" s="36">
        <f>BG110-BG120</f>
        <v>1</v>
      </c>
    </row>
    <row r="112" spans="1:64" ht="14.5" x14ac:dyDescent="0.35">
      <c r="A112" s="23"/>
      <c r="B112" s="51"/>
      <c r="C112" s="52">
        <v>6</v>
      </c>
      <c r="D112" s="28">
        <f>L113+E$86</f>
        <v>4</v>
      </c>
      <c r="E112" s="27">
        <v>2</v>
      </c>
      <c r="F112" s="28">
        <f>L113+G$86</f>
        <v>4</v>
      </c>
      <c r="G112" s="27">
        <v>4</v>
      </c>
      <c r="H112" s="51"/>
      <c r="I112" s="52">
        <v>4</v>
      </c>
      <c r="J112" s="28">
        <f>L113+K$86</f>
        <v>6</v>
      </c>
      <c r="K112" s="35">
        <v>6</v>
      </c>
      <c r="L112" s="23"/>
      <c r="N112" s="23"/>
      <c r="O112" s="51"/>
      <c r="P112" s="52">
        <v>6</v>
      </c>
      <c r="Q112" s="28">
        <f>Y113+R$120</f>
        <v>4</v>
      </c>
      <c r="R112" s="27">
        <v>2</v>
      </c>
      <c r="S112" s="28">
        <f>Y113+T$120</f>
        <v>4</v>
      </c>
      <c r="T112" s="27">
        <v>4</v>
      </c>
      <c r="U112" s="51"/>
      <c r="V112" s="52">
        <v>4</v>
      </c>
      <c r="W112" s="28">
        <f>Y113+X$120</f>
        <v>6</v>
      </c>
      <c r="X112" s="35">
        <v>6</v>
      </c>
      <c r="Y112" s="23"/>
      <c r="AA112" s="23"/>
      <c r="AB112" s="51"/>
      <c r="AC112" s="52">
        <v>6</v>
      </c>
      <c r="AD112" s="28">
        <f>AL113+AE$120</f>
        <v>4</v>
      </c>
      <c r="AE112" s="27">
        <v>2</v>
      </c>
      <c r="AF112" s="28">
        <f>AL113+AG$120</f>
        <v>4</v>
      </c>
      <c r="AG112" s="27">
        <v>4</v>
      </c>
      <c r="AH112" s="51"/>
      <c r="AI112" s="52">
        <v>4</v>
      </c>
      <c r="AJ112" s="28">
        <f>AL113+AK$120</f>
        <v>6</v>
      </c>
      <c r="AK112" s="35">
        <v>6</v>
      </c>
      <c r="AL112" s="23"/>
      <c r="AN112" s="23"/>
      <c r="AO112" s="51"/>
      <c r="AP112" s="52">
        <v>6</v>
      </c>
      <c r="AQ112" s="28">
        <f>AY113+AR$120</f>
        <v>4</v>
      </c>
      <c r="AR112" s="27">
        <v>2</v>
      </c>
      <c r="AS112" s="28">
        <f>AY113+AT$120</f>
        <v>4</v>
      </c>
      <c r="AT112" s="27">
        <v>4</v>
      </c>
      <c r="AU112" s="51"/>
      <c r="AV112" s="52">
        <v>4</v>
      </c>
      <c r="AW112" s="28">
        <f>AY113+AX$120</f>
        <v>6</v>
      </c>
      <c r="AX112" s="35">
        <v>6</v>
      </c>
      <c r="AY112" s="23"/>
      <c r="BA112" s="23"/>
      <c r="BB112" s="51"/>
      <c r="BC112" s="52">
        <v>6</v>
      </c>
      <c r="BD112" s="28">
        <f>BL113+BE$120</f>
        <v>4</v>
      </c>
      <c r="BE112" s="27">
        <v>2</v>
      </c>
      <c r="BF112" s="28">
        <f>BL113+BG$120</f>
        <v>4</v>
      </c>
      <c r="BG112" s="27">
        <v>4</v>
      </c>
      <c r="BH112" s="51"/>
      <c r="BI112" s="52">
        <v>4</v>
      </c>
      <c r="BJ112" s="28">
        <f>BL113+BK$120</f>
        <v>6</v>
      </c>
      <c r="BK112" s="35">
        <v>6</v>
      </c>
      <c r="BL112" s="23"/>
    </row>
    <row r="113" spans="1:64" ht="14.5" x14ac:dyDescent="0.35">
      <c r="A113" s="36" t="s">
        <v>27</v>
      </c>
      <c r="B113" s="57">
        <v>200</v>
      </c>
      <c r="C113" s="59"/>
      <c r="D113" s="37"/>
      <c r="E113" s="111">
        <f>D112-E112</f>
        <v>2</v>
      </c>
      <c r="F113" s="37"/>
      <c r="G113" s="112">
        <f>F112-G112</f>
        <v>0</v>
      </c>
      <c r="H113" s="57">
        <v>100</v>
      </c>
      <c r="I113" s="59"/>
      <c r="J113" s="34"/>
      <c r="K113" s="112">
        <f>J112-K112</f>
        <v>0</v>
      </c>
      <c r="L113" s="36">
        <f>G112-G120</f>
        <v>4</v>
      </c>
      <c r="N113" s="36" t="s">
        <v>27</v>
      </c>
      <c r="O113" s="57">
        <v>200</v>
      </c>
      <c r="P113" s="59"/>
      <c r="Q113" s="37"/>
      <c r="R113" s="111">
        <f>Q112-R112</f>
        <v>2</v>
      </c>
      <c r="S113" s="37"/>
      <c r="T113" s="112">
        <f>S112-T112</f>
        <v>0</v>
      </c>
      <c r="U113" s="57">
        <v>100</v>
      </c>
      <c r="V113" s="59"/>
      <c r="W113" s="34"/>
      <c r="X113" s="112">
        <f>W112-X112</f>
        <v>0</v>
      </c>
      <c r="Y113" s="36">
        <f>T112-T120</f>
        <v>4</v>
      </c>
      <c r="AA113" s="36" t="s">
        <v>27</v>
      </c>
      <c r="AB113" s="57">
        <v>200</v>
      </c>
      <c r="AC113" s="59"/>
      <c r="AD113" s="37"/>
      <c r="AE113" s="111">
        <f>AD112-AE112</f>
        <v>2</v>
      </c>
      <c r="AF113" s="37"/>
      <c r="AG113" s="112">
        <f>AF112-AG112</f>
        <v>0</v>
      </c>
      <c r="AH113" s="57">
        <v>100</v>
      </c>
      <c r="AI113" s="59"/>
      <c r="AJ113" s="34"/>
      <c r="AK113" s="112">
        <f>AJ112-AK112</f>
        <v>0</v>
      </c>
      <c r="AL113" s="36">
        <f>AG112-AG120</f>
        <v>4</v>
      </c>
      <c r="AN113" s="36" t="s">
        <v>27</v>
      </c>
      <c r="AO113" s="57">
        <v>100</v>
      </c>
      <c r="AP113" s="59"/>
      <c r="AQ113" s="37"/>
      <c r="AR113" s="111">
        <f>AQ112-AR112</f>
        <v>2</v>
      </c>
      <c r="AS113" s="37"/>
      <c r="AT113" s="111">
        <f>AS112-AT112</f>
        <v>0</v>
      </c>
      <c r="AU113" s="57">
        <v>200</v>
      </c>
      <c r="AV113" s="59"/>
      <c r="AW113" s="34"/>
      <c r="AX113" s="111">
        <f>AW112-AX112</f>
        <v>0</v>
      </c>
      <c r="AY113" s="36">
        <f>AT112-AT120</f>
        <v>4</v>
      </c>
      <c r="BA113" s="36" t="s">
        <v>27</v>
      </c>
      <c r="BB113" s="57">
        <v>100</v>
      </c>
      <c r="BC113" s="59"/>
      <c r="BD113" s="37"/>
      <c r="BE113" s="111">
        <f>BD112-BE112</f>
        <v>2</v>
      </c>
      <c r="BF113" s="37"/>
      <c r="BG113" s="111">
        <f>BF112-BG112</f>
        <v>0</v>
      </c>
      <c r="BH113" s="57">
        <v>200</v>
      </c>
      <c r="BI113" s="59"/>
      <c r="BJ113" s="34"/>
      <c r="BK113" s="111">
        <f>BJ112-BK112</f>
        <v>0</v>
      </c>
      <c r="BL113" s="36">
        <f>BG112-BG120</f>
        <v>4</v>
      </c>
    </row>
    <row r="114" spans="1:64" ht="14.5" x14ac:dyDescent="0.35">
      <c r="A114" s="23"/>
      <c r="B114" s="28">
        <f>L115+C$86</f>
        <v>4</v>
      </c>
      <c r="C114" s="27">
        <v>9</v>
      </c>
      <c r="D114" s="28">
        <f>L115+E$86</f>
        <v>2</v>
      </c>
      <c r="E114" s="29">
        <v>2</v>
      </c>
      <c r="F114" s="51"/>
      <c r="G114" s="52">
        <v>3</v>
      </c>
      <c r="H114" s="28">
        <f>L115+I$86</f>
        <v>7</v>
      </c>
      <c r="I114" s="27">
        <v>7</v>
      </c>
      <c r="J114" s="28">
        <f>L115+K$86</f>
        <v>4</v>
      </c>
      <c r="K114" s="29">
        <v>5</v>
      </c>
      <c r="L114" s="23"/>
      <c r="N114" s="23"/>
      <c r="O114" s="28">
        <f>Y115+P$120</f>
        <v>4</v>
      </c>
      <c r="P114" s="27">
        <v>9</v>
      </c>
      <c r="Q114" s="28">
        <f>Y115+R$120</f>
        <v>2</v>
      </c>
      <c r="R114" s="29">
        <v>2</v>
      </c>
      <c r="S114" s="51"/>
      <c r="T114" s="52">
        <v>3</v>
      </c>
      <c r="U114" s="28">
        <f>Y115+V$120</f>
        <v>7</v>
      </c>
      <c r="V114" s="27">
        <v>7</v>
      </c>
      <c r="W114" s="28">
        <f>Y115+X$120</f>
        <v>4</v>
      </c>
      <c r="X114" s="29">
        <v>5</v>
      </c>
      <c r="Y114" s="23"/>
      <c r="AA114" s="23"/>
      <c r="AB114" s="28">
        <f>AL115+AC$120</f>
        <v>4</v>
      </c>
      <c r="AC114" s="27">
        <v>9</v>
      </c>
      <c r="AD114" s="51"/>
      <c r="AE114" s="52">
        <v>2</v>
      </c>
      <c r="AF114" s="51"/>
      <c r="AG114" s="52">
        <v>3</v>
      </c>
      <c r="AH114" s="28">
        <f>AL115+AI$120</f>
        <v>7</v>
      </c>
      <c r="AI114" s="27">
        <v>7</v>
      </c>
      <c r="AJ114" s="28">
        <f>AL115+AK$120</f>
        <v>4</v>
      </c>
      <c r="AK114" s="29">
        <v>5</v>
      </c>
      <c r="AL114" s="23"/>
      <c r="AN114" s="23"/>
      <c r="AO114" s="28">
        <f>AY115+AP$120</f>
        <v>4</v>
      </c>
      <c r="AP114" s="27">
        <v>9</v>
      </c>
      <c r="AQ114" s="51"/>
      <c r="AR114" s="52">
        <v>2</v>
      </c>
      <c r="AS114" s="51"/>
      <c r="AT114" s="52">
        <v>3</v>
      </c>
      <c r="AU114" s="28">
        <f>AY115+AV$120</f>
        <v>7</v>
      </c>
      <c r="AV114" s="27">
        <v>7</v>
      </c>
      <c r="AW114" s="28">
        <f>AY115+AX$120</f>
        <v>4</v>
      </c>
      <c r="AX114" s="29">
        <v>5</v>
      </c>
      <c r="AY114" s="23"/>
      <c r="BA114" s="23"/>
      <c r="BB114" s="28">
        <f>BL115+BC$120</f>
        <v>4</v>
      </c>
      <c r="BC114" s="27">
        <v>9</v>
      </c>
      <c r="BD114" s="28">
        <f>BL115+BE$120</f>
        <v>2</v>
      </c>
      <c r="BE114" s="27">
        <v>2</v>
      </c>
      <c r="BF114" s="51"/>
      <c r="BG114" s="52">
        <v>3</v>
      </c>
      <c r="BH114" s="28">
        <f>BL115+BI$120</f>
        <v>7</v>
      </c>
      <c r="BI114" s="27">
        <v>7</v>
      </c>
      <c r="BJ114" s="28">
        <f>BL115+BK$120</f>
        <v>4</v>
      </c>
      <c r="BK114" s="29">
        <v>5</v>
      </c>
      <c r="BL114" s="23"/>
    </row>
    <row r="115" spans="1:64" ht="14.5" x14ac:dyDescent="0.35">
      <c r="A115" s="30" t="s">
        <v>28</v>
      </c>
      <c r="B115" s="34"/>
      <c r="C115" s="112">
        <f>B114-C114</f>
        <v>-5</v>
      </c>
      <c r="D115" s="34"/>
      <c r="E115" s="112">
        <f>D114-E114</f>
        <v>0</v>
      </c>
      <c r="F115" s="57">
        <v>200</v>
      </c>
      <c r="G115" s="59"/>
      <c r="H115" s="37"/>
      <c r="I115" s="112">
        <f>H114-I114</f>
        <v>0</v>
      </c>
      <c r="J115" s="34"/>
      <c r="K115" s="112">
        <f>J114-K114</f>
        <v>-1</v>
      </c>
      <c r="L115" s="36">
        <f>I114-I120</f>
        <v>2</v>
      </c>
      <c r="N115" s="30" t="s">
        <v>28</v>
      </c>
      <c r="O115" s="37"/>
      <c r="P115" s="112">
        <f>O114-P114</f>
        <v>-5</v>
      </c>
      <c r="Q115" s="34"/>
      <c r="R115" s="112">
        <f>Q114-R114</f>
        <v>0</v>
      </c>
      <c r="S115" s="57">
        <v>200</v>
      </c>
      <c r="T115" s="59"/>
      <c r="U115" s="37"/>
      <c r="V115" s="112">
        <f>U114-V114</f>
        <v>0</v>
      </c>
      <c r="W115" s="34"/>
      <c r="X115" s="112">
        <f>W114-X114</f>
        <v>-1</v>
      </c>
      <c r="Y115" s="36">
        <f>V114-V120</f>
        <v>2</v>
      </c>
      <c r="AA115" s="30" t="s">
        <v>28</v>
      </c>
      <c r="AB115" s="37"/>
      <c r="AC115" s="112">
        <f>AB114-AC114</f>
        <v>-5</v>
      </c>
      <c r="AD115" s="57">
        <v>100</v>
      </c>
      <c r="AE115" s="59"/>
      <c r="AF115" s="57">
        <v>100</v>
      </c>
      <c r="AG115" s="59"/>
      <c r="AH115" s="37"/>
      <c r="AI115" s="112">
        <f>AH114-AI114</f>
        <v>0</v>
      </c>
      <c r="AJ115" s="34"/>
      <c r="AK115" s="112">
        <f>AJ114-AK114</f>
        <v>-1</v>
      </c>
      <c r="AL115" s="36">
        <f>AI114-AI120</f>
        <v>2</v>
      </c>
      <c r="AN115" s="30" t="s">
        <v>28</v>
      </c>
      <c r="AO115" s="37"/>
      <c r="AP115" s="112">
        <f>AO114-AP114</f>
        <v>-5</v>
      </c>
      <c r="AQ115" s="57">
        <v>100</v>
      </c>
      <c r="AR115" s="59"/>
      <c r="AS115" s="57">
        <v>100</v>
      </c>
      <c r="AT115" s="59"/>
      <c r="AU115" s="37"/>
      <c r="AV115" s="111">
        <f>AU114-AV114</f>
        <v>0</v>
      </c>
      <c r="AW115" s="34"/>
      <c r="AX115" s="112">
        <f>AW114-AX114</f>
        <v>-1</v>
      </c>
      <c r="AY115" s="36">
        <f>AV114-AV120</f>
        <v>2</v>
      </c>
      <c r="BA115" s="30" t="s">
        <v>28</v>
      </c>
      <c r="BB115" s="37"/>
      <c r="BC115" s="112">
        <f>BB114-BC114</f>
        <v>-5</v>
      </c>
      <c r="BD115" s="37"/>
      <c r="BE115" s="111">
        <f>BD114-BE114</f>
        <v>0</v>
      </c>
      <c r="BF115" s="57">
        <v>200</v>
      </c>
      <c r="BG115" s="59"/>
      <c r="BH115" s="37"/>
      <c r="BI115" s="111">
        <f>BH114-BI114</f>
        <v>0</v>
      </c>
      <c r="BJ115" s="34"/>
      <c r="BK115" s="112">
        <f>BJ114-BK114</f>
        <v>-1</v>
      </c>
      <c r="BL115" s="36">
        <f>BI114-BI120</f>
        <v>2</v>
      </c>
    </row>
    <row r="116" spans="1:64" ht="14.5" x14ac:dyDescent="0.35">
      <c r="A116" s="28"/>
      <c r="B116" s="28">
        <f>L117+C$86</f>
        <v>7</v>
      </c>
      <c r="C116" s="29">
        <v>7</v>
      </c>
      <c r="D116" s="51"/>
      <c r="E116" s="52">
        <v>3</v>
      </c>
      <c r="F116" s="28">
        <f>L117+G$86</f>
        <v>5</v>
      </c>
      <c r="G116" s="27">
        <v>5</v>
      </c>
      <c r="H116" s="28">
        <f>L117+I$86</f>
        <v>10</v>
      </c>
      <c r="I116" s="27">
        <v>8</v>
      </c>
      <c r="J116" s="28">
        <f>L117+K$86</f>
        <v>7</v>
      </c>
      <c r="K116" s="29">
        <v>7</v>
      </c>
      <c r="L116" s="23"/>
      <c r="N116" s="28"/>
      <c r="O116" s="28">
        <f>Y117+P$120</f>
        <v>7</v>
      </c>
      <c r="P116" s="29">
        <v>7</v>
      </c>
      <c r="Q116" s="51"/>
      <c r="R116" s="52">
        <v>3</v>
      </c>
      <c r="S116" s="51"/>
      <c r="T116" s="52">
        <v>5</v>
      </c>
      <c r="U116" s="28">
        <f>Y117+V$120</f>
        <v>10</v>
      </c>
      <c r="V116" s="27">
        <v>8</v>
      </c>
      <c r="W116" s="28">
        <f>Y117+X$120</f>
        <v>7</v>
      </c>
      <c r="X116" s="29">
        <v>7</v>
      </c>
      <c r="Y116" s="23"/>
      <c r="AA116" s="28"/>
      <c r="AB116" s="28">
        <f>AL117+AC$120</f>
        <v>7</v>
      </c>
      <c r="AC116" s="29">
        <v>7</v>
      </c>
      <c r="AD116" s="51"/>
      <c r="AE116" s="52">
        <v>3</v>
      </c>
      <c r="AF116" s="51"/>
      <c r="AG116" s="52">
        <v>5</v>
      </c>
      <c r="AH116" s="28">
        <f>AL117+AI$120</f>
        <v>10</v>
      </c>
      <c r="AI116" s="27">
        <v>8</v>
      </c>
      <c r="AJ116" s="28">
        <f>AL117+AK$120</f>
        <v>7</v>
      </c>
      <c r="AK116" s="29">
        <v>7</v>
      </c>
      <c r="AL116" s="23"/>
      <c r="AN116" s="28"/>
      <c r="AO116" s="28">
        <f>AY117+AP$120</f>
        <v>7</v>
      </c>
      <c r="AP116" s="29">
        <v>7</v>
      </c>
      <c r="AQ116" s="51"/>
      <c r="AR116" s="52">
        <v>3</v>
      </c>
      <c r="AS116" s="51"/>
      <c r="AT116" s="52">
        <v>5</v>
      </c>
      <c r="AU116" s="28">
        <f>AY117+AV$120</f>
        <v>10</v>
      </c>
      <c r="AV116" s="27">
        <v>8</v>
      </c>
      <c r="AW116" s="28">
        <f>AY117+AX$120</f>
        <v>7</v>
      </c>
      <c r="AX116" s="29">
        <v>7</v>
      </c>
      <c r="AY116" s="23"/>
      <c r="BA116" s="28"/>
      <c r="BB116" s="28">
        <f>BL117+BC$120</f>
        <v>7</v>
      </c>
      <c r="BC116" s="29">
        <v>7</v>
      </c>
      <c r="BD116" s="51"/>
      <c r="BE116" s="52">
        <v>3</v>
      </c>
      <c r="BF116" s="28">
        <f>BL117+BG$120</f>
        <v>5</v>
      </c>
      <c r="BG116" s="27">
        <v>5</v>
      </c>
      <c r="BH116" s="28">
        <f>BL117+BI$120</f>
        <v>10</v>
      </c>
      <c r="BI116" s="27">
        <v>8</v>
      </c>
      <c r="BJ116" s="28">
        <f>BL117+BK$120</f>
        <v>7</v>
      </c>
      <c r="BK116" s="29">
        <v>7</v>
      </c>
      <c r="BL116" s="23"/>
    </row>
    <row r="117" spans="1:64" ht="14.5" x14ac:dyDescent="0.35">
      <c r="A117" s="37" t="s">
        <v>41</v>
      </c>
      <c r="B117" s="37"/>
      <c r="C117" s="112">
        <f>B116-C116</f>
        <v>0</v>
      </c>
      <c r="D117" s="57">
        <v>200</v>
      </c>
      <c r="E117" s="59"/>
      <c r="F117" s="37"/>
      <c r="G117" s="112">
        <f>F116-G116</f>
        <v>0</v>
      </c>
      <c r="H117" s="37"/>
      <c r="I117" s="111">
        <f>H116-I116</f>
        <v>2</v>
      </c>
      <c r="J117" s="37"/>
      <c r="K117" s="112">
        <f>J116-K116</f>
        <v>0</v>
      </c>
      <c r="L117" s="36">
        <f>G116-G120</f>
        <v>5</v>
      </c>
      <c r="N117" s="37" t="s">
        <v>41</v>
      </c>
      <c r="O117" s="37"/>
      <c r="P117" s="112">
        <f>O116-P116</f>
        <v>0</v>
      </c>
      <c r="Q117" s="57">
        <v>100</v>
      </c>
      <c r="R117" s="59"/>
      <c r="S117" s="57">
        <v>100</v>
      </c>
      <c r="T117" s="59"/>
      <c r="U117" s="37"/>
      <c r="V117" s="111">
        <f>U116-V116</f>
        <v>2</v>
      </c>
      <c r="W117" s="37"/>
      <c r="X117" s="112">
        <f>W116-X116</f>
        <v>0</v>
      </c>
      <c r="Y117" s="36">
        <f>T116-T120</f>
        <v>5</v>
      </c>
      <c r="AA117" s="37" t="s">
        <v>41</v>
      </c>
      <c r="AB117" s="37"/>
      <c r="AC117" s="112">
        <f>AB116-AC116</f>
        <v>0</v>
      </c>
      <c r="AD117" s="57">
        <v>100</v>
      </c>
      <c r="AE117" s="59"/>
      <c r="AF117" s="57">
        <v>100</v>
      </c>
      <c r="AG117" s="59"/>
      <c r="AH117" s="37"/>
      <c r="AI117" s="111">
        <f>AH116-AI116</f>
        <v>2</v>
      </c>
      <c r="AJ117" s="37"/>
      <c r="AK117" s="112">
        <f>AJ116-AK116</f>
        <v>0</v>
      </c>
      <c r="AL117" s="36">
        <f>AG116-AG120</f>
        <v>5</v>
      </c>
      <c r="AN117" s="37" t="s">
        <v>41</v>
      </c>
      <c r="AO117" s="37"/>
      <c r="AP117" s="111">
        <f>AO116-AP116</f>
        <v>0</v>
      </c>
      <c r="AQ117" s="57">
        <v>100</v>
      </c>
      <c r="AR117" s="59"/>
      <c r="AS117" s="57">
        <v>100</v>
      </c>
      <c r="AT117" s="59"/>
      <c r="AU117" s="37"/>
      <c r="AV117" s="111">
        <f>AU116-AV116</f>
        <v>2</v>
      </c>
      <c r="AW117" s="37"/>
      <c r="AX117" s="111">
        <f>AW116-AX116</f>
        <v>0</v>
      </c>
      <c r="AY117" s="36">
        <f>AT116-AT120</f>
        <v>5</v>
      </c>
      <c r="BA117" s="37" t="s">
        <v>41</v>
      </c>
      <c r="BB117" s="37"/>
      <c r="BC117" s="111">
        <f>BB116-BC116</f>
        <v>0</v>
      </c>
      <c r="BD117" s="57">
        <v>200</v>
      </c>
      <c r="BE117" s="59"/>
      <c r="BF117" s="37"/>
      <c r="BG117" s="111">
        <f>BF116-BG116</f>
        <v>0</v>
      </c>
      <c r="BH117" s="37"/>
      <c r="BI117" s="111">
        <f>BH116-BI116</f>
        <v>2</v>
      </c>
      <c r="BJ117" s="37"/>
      <c r="BK117" s="111">
        <f>BJ116-BK116</f>
        <v>0</v>
      </c>
      <c r="BL117" s="36">
        <f>BG116-BG120</f>
        <v>5</v>
      </c>
    </row>
    <row r="118" spans="1:64" ht="14.5" x14ac:dyDescent="0.35">
      <c r="A118" s="23"/>
      <c r="B118" s="28">
        <f>L119+C$86</f>
        <v>4</v>
      </c>
      <c r="C118" s="29">
        <v>3</v>
      </c>
      <c r="D118" s="28">
        <f>L119+E$86</f>
        <v>2</v>
      </c>
      <c r="E118" s="29">
        <v>2</v>
      </c>
      <c r="F118" s="28">
        <f>L119+G$86</f>
        <v>2</v>
      </c>
      <c r="G118" s="29">
        <v>4</v>
      </c>
      <c r="H118" s="51"/>
      <c r="I118" s="53">
        <v>2</v>
      </c>
      <c r="J118" s="28">
        <f>L119+K$86</f>
        <v>4</v>
      </c>
      <c r="K118" s="29">
        <v>3</v>
      </c>
      <c r="L118" s="23"/>
      <c r="N118" s="23"/>
      <c r="O118" s="28">
        <f>Y119+P$120</f>
        <v>4</v>
      </c>
      <c r="P118" s="29">
        <v>3</v>
      </c>
      <c r="Q118" s="28">
        <f>Y119+R$120</f>
        <v>2</v>
      </c>
      <c r="R118" s="29">
        <v>2</v>
      </c>
      <c r="S118" s="28">
        <f>Y119+T$120</f>
        <v>2</v>
      </c>
      <c r="T118" s="29">
        <v>4</v>
      </c>
      <c r="U118" s="51"/>
      <c r="V118" s="53">
        <v>2</v>
      </c>
      <c r="W118" s="28">
        <f>Y119+X$120</f>
        <v>4</v>
      </c>
      <c r="X118" s="29">
        <v>3</v>
      </c>
      <c r="Y118" s="23"/>
      <c r="AA118" s="23"/>
      <c r="AB118" s="28">
        <f>AL119+AC$120</f>
        <v>4</v>
      </c>
      <c r="AC118" s="29">
        <v>3</v>
      </c>
      <c r="AD118" s="28">
        <f>AL119+AE$120</f>
        <v>2</v>
      </c>
      <c r="AE118" s="29">
        <v>2</v>
      </c>
      <c r="AF118" s="28">
        <f>AL119+AG$120</f>
        <v>2</v>
      </c>
      <c r="AG118" s="29">
        <v>4</v>
      </c>
      <c r="AH118" s="51"/>
      <c r="AI118" s="53">
        <v>2</v>
      </c>
      <c r="AJ118" s="28">
        <f>AL119+AK$120</f>
        <v>4</v>
      </c>
      <c r="AK118" s="29">
        <v>3</v>
      </c>
      <c r="AL118" s="23"/>
      <c r="AN118" s="23"/>
      <c r="AO118" s="51"/>
      <c r="AP118" s="52">
        <v>3</v>
      </c>
      <c r="AQ118" s="28">
        <f>AY119+AR$120</f>
        <v>2</v>
      </c>
      <c r="AR118" s="29">
        <v>2</v>
      </c>
      <c r="AS118" s="28">
        <f>AY119+AT$120</f>
        <v>2</v>
      </c>
      <c r="AT118" s="29">
        <v>4</v>
      </c>
      <c r="AU118" s="28">
        <f>AY119+AV$120</f>
        <v>7</v>
      </c>
      <c r="AV118" s="27">
        <v>2</v>
      </c>
      <c r="AW118" s="28">
        <f>AY119+AX$120</f>
        <v>4</v>
      </c>
      <c r="AX118" s="29">
        <v>3</v>
      </c>
      <c r="AY118" s="23"/>
      <c r="BA118" s="23"/>
      <c r="BB118" s="51"/>
      <c r="BC118" s="52">
        <v>3</v>
      </c>
      <c r="BD118" s="28">
        <f>BL119+BE$120</f>
        <v>2</v>
      </c>
      <c r="BE118" s="29">
        <v>2</v>
      </c>
      <c r="BF118" s="28">
        <f>BL119+BG$120</f>
        <v>2</v>
      </c>
      <c r="BG118" s="29">
        <v>4</v>
      </c>
      <c r="BH118" s="28">
        <f>BL119+BI$120</f>
        <v>7</v>
      </c>
      <c r="BI118" s="27">
        <v>2</v>
      </c>
      <c r="BJ118" s="28">
        <f>BL119+BK$120</f>
        <v>4</v>
      </c>
      <c r="BK118" s="29">
        <v>3</v>
      </c>
      <c r="BL118" s="23"/>
    </row>
    <row r="119" spans="1:64" ht="14.5" x14ac:dyDescent="0.35">
      <c r="A119" s="36" t="s">
        <v>45</v>
      </c>
      <c r="B119" s="37"/>
      <c r="C119" s="111">
        <f>B118-C118</f>
        <v>1</v>
      </c>
      <c r="D119" s="37"/>
      <c r="E119" s="112">
        <f>D118-E118</f>
        <v>0</v>
      </c>
      <c r="F119" s="37"/>
      <c r="G119" s="112">
        <f>F118-G118</f>
        <v>-2</v>
      </c>
      <c r="H119" s="57">
        <v>100</v>
      </c>
      <c r="I119" s="58"/>
      <c r="K119" s="111">
        <f>J118-K118</f>
        <v>1</v>
      </c>
      <c r="L119" s="36">
        <f>E118-E120</f>
        <v>2</v>
      </c>
      <c r="N119" s="36" t="s">
        <v>45</v>
      </c>
      <c r="O119" s="37"/>
      <c r="P119" s="111">
        <f>O118-P118</f>
        <v>1</v>
      </c>
      <c r="Q119" s="37"/>
      <c r="R119" s="112">
        <f>Q118-R118</f>
        <v>0</v>
      </c>
      <c r="S119" s="37"/>
      <c r="T119" s="112">
        <f>S118-T118</f>
        <v>-2</v>
      </c>
      <c r="U119" s="57">
        <v>100</v>
      </c>
      <c r="V119" s="58"/>
      <c r="X119" s="111">
        <f>W118-X118</f>
        <v>1</v>
      </c>
      <c r="Y119" s="36">
        <f>R118-R120</f>
        <v>2</v>
      </c>
      <c r="AA119" s="36" t="s">
        <v>45</v>
      </c>
      <c r="AB119" s="37"/>
      <c r="AC119" s="111">
        <f>AB118-AC118</f>
        <v>1</v>
      </c>
      <c r="AD119" s="37"/>
      <c r="AE119" s="112">
        <f>AD118-AE118</f>
        <v>0</v>
      </c>
      <c r="AF119" s="37"/>
      <c r="AG119" s="112">
        <f>AF118-AG118</f>
        <v>-2</v>
      </c>
      <c r="AH119" s="57">
        <v>100</v>
      </c>
      <c r="AI119" s="58"/>
      <c r="AK119" s="111">
        <f>AJ118-AK118</f>
        <v>1</v>
      </c>
      <c r="AL119" s="36">
        <f>AE118-AE120</f>
        <v>2</v>
      </c>
      <c r="AN119" s="36" t="s">
        <v>45</v>
      </c>
      <c r="AO119" s="57">
        <v>100</v>
      </c>
      <c r="AP119" s="59"/>
      <c r="AQ119" s="37"/>
      <c r="AR119" s="111">
        <f>AQ118-AR118</f>
        <v>0</v>
      </c>
      <c r="AS119" s="37"/>
      <c r="AT119" s="112">
        <f>AS118-AT118</f>
        <v>-2</v>
      </c>
      <c r="AU119" s="37"/>
      <c r="AV119" s="111">
        <f>AU118-AV118</f>
        <v>5</v>
      </c>
      <c r="AX119" s="111">
        <f>AW118-AX118</f>
        <v>1</v>
      </c>
      <c r="AY119" s="36">
        <f>AR118-AR120</f>
        <v>2</v>
      </c>
      <c r="BA119" s="36" t="s">
        <v>45</v>
      </c>
      <c r="BB119" s="57">
        <v>100</v>
      </c>
      <c r="BC119" s="59"/>
      <c r="BD119" s="37"/>
      <c r="BE119" s="111">
        <f>BD118-BE118</f>
        <v>0</v>
      </c>
      <c r="BF119" s="37"/>
      <c r="BG119" s="112">
        <f>BF118-BG118</f>
        <v>-2</v>
      </c>
      <c r="BH119" s="37"/>
      <c r="BI119" s="111">
        <f>BH118-BI118</f>
        <v>5</v>
      </c>
      <c r="BK119" s="111">
        <f>BJ118-BK118</f>
        <v>1</v>
      </c>
      <c r="BL119" s="36">
        <f>BE118-BE120</f>
        <v>2</v>
      </c>
    </row>
    <row r="120" spans="1:64" ht="14.5" x14ac:dyDescent="0.35">
      <c r="A120" s="37" t="s">
        <v>76</v>
      </c>
      <c r="B120" s="37"/>
      <c r="C120" s="42">
        <f>C116-L117</f>
        <v>2</v>
      </c>
      <c r="D120" s="38"/>
      <c r="E120" s="38">
        <f>E114-L115</f>
        <v>0</v>
      </c>
      <c r="F120" s="37"/>
      <c r="G120" s="42">
        <v>0</v>
      </c>
      <c r="H120" s="38"/>
      <c r="I120" s="38">
        <f>I110-L111</f>
        <v>5</v>
      </c>
      <c r="J120" s="21"/>
      <c r="K120" s="42">
        <f>K112-L113</f>
        <v>2</v>
      </c>
      <c r="L120" s="36">
        <f>SUMPRODUCT(B103:F107,B125:F129)</f>
        <v>3200</v>
      </c>
      <c r="N120" s="37" t="s">
        <v>76</v>
      </c>
      <c r="O120" s="37"/>
      <c r="P120" s="42">
        <f>P116-Y117</f>
        <v>2</v>
      </c>
      <c r="Q120" s="38"/>
      <c r="R120" s="38">
        <f>R114-Y115</f>
        <v>0</v>
      </c>
      <c r="S120" s="37"/>
      <c r="T120" s="42">
        <v>0</v>
      </c>
      <c r="U120" s="38"/>
      <c r="V120" s="38">
        <f>V110-Y111</f>
        <v>5</v>
      </c>
      <c r="W120" s="21"/>
      <c r="X120" s="42">
        <f>X112-Y113</f>
        <v>2</v>
      </c>
      <c r="Y120" s="36">
        <f>SUMPRODUCT(O103:S107,O125:S129)</f>
        <v>3500</v>
      </c>
      <c r="AA120" s="37" t="s">
        <v>76</v>
      </c>
      <c r="AB120" s="37"/>
      <c r="AC120" s="42">
        <f>AC116-AL117</f>
        <v>2</v>
      </c>
      <c r="AD120" s="38"/>
      <c r="AE120" s="38">
        <f>AE114-AL115</f>
        <v>0</v>
      </c>
      <c r="AF120" s="37"/>
      <c r="AG120" s="42">
        <v>0</v>
      </c>
      <c r="AH120" s="38"/>
      <c r="AI120" s="38">
        <f>AI110-AL111</f>
        <v>5</v>
      </c>
      <c r="AJ120" s="21"/>
      <c r="AK120" s="42">
        <f>AK112-AL113</f>
        <v>2</v>
      </c>
      <c r="AL120" s="36">
        <f>SUMPRODUCT(AB103:AF107,AB125:AF129)</f>
        <v>3300</v>
      </c>
      <c r="AN120" s="37" t="s">
        <v>76</v>
      </c>
      <c r="AO120" s="37"/>
      <c r="AP120" s="42">
        <f>AP116-AY117</f>
        <v>2</v>
      </c>
      <c r="AQ120" s="38"/>
      <c r="AR120" s="38">
        <f>AR114-AY115</f>
        <v>0</v>
      </c>
      <c r="AS120" s="37"/>
      <c r="AT120" s="42">
        <v>0</v>
      </c>
      <c r="AU120" s="38"/>
      <c r="AV120" s="38">
        <f>AV110-AY111</f>
        <v>5</v>
      </c>
      <c r="AW120" s="21"/>
      <c r="AX120" s="42">
        <f>AX112-AY113</f>
        <v>2</v>
      </c>
      <c r="AY120" s="36">
        <f>SUMPRODUCT(AO103:AS107,AO125:AS129)</f>
        <v>3200</v>
      </c>
      <c r="BA120" s="37" t="s">
        <v>76</v>
      </c>
      <c r="BB120" s="37"/>
      <c r="BC120" s="42">
        <f>BC116-BL117</f>
        <v>2</v>
      </c>
      <c r="BD120" s="38"/>
      <c r="BE120" s="38">
        <f>BE114-BL115</f>
        <v>0</v>
      </c>
      <c r="BF120" s="37"/>
      <c r="BG120" s="42">
        <v>0</v>
      </c>
      <c r="BH120" s="38"/>
      <c r="BI120" s="38">
        <f>BI110-BL111</f>
        <v>5</v>
      </c>
      <c r="BJ120" s="21"/>
      <c r="BK120" s="42">
        <f>BK112-BL113</f>
        <v>2</v>
      </c>
      <c r="BL120" s="36">
        <f>SUMPRODUCT(BB103:BF107,BB125:BF129)</f>
        <v>3100</v>
      </c>
    </row>
    <row r="121" spans="1:64" ht="14.5" x14ac:dyDescent="0.35"/>
    <row r="122" spans="1:64" ht="14.5" x14ac:dyDescent="0.35"/>
    <row r="123" spans="1:64" ht="14.5" x14ac:dyDescent="0.35"/>
    <row r="124" spans="1:64" ht="14.5" x14ac:dyDescent="0.35"/>
    <row r="125" spans="1:64" ht="14.5" x14ac:dyDescent="0.35">
      <c r="B125" s="50">
        <f>B111</f>
        <v>0</v>
      </c>
      <c r="C125" s="50">
        <f>D111</f>
        <v>0</v>
      </c>
      <c r="D125" s="50">
        <f>F111</f>
        <v>200</v>
      </c>
      <c r="E125" s="50">
        <f>H111</f>
        <v>0</v>
      </c>
      <c r="F125" s="50">
        <f>J111</f>
        <v>0</v>
      </c>
      <c r="O125" s="50">
        <f>O111</f>
        <v>0</v>
      </c>
      <c r="P125" s="50">
        <f>Q111</f>
        <v>100</v>
      </c>
      <c r="Q125" s="50">
        <f>S111</f>
        <v>100</v>
      </c>
      <c r="R125" s="50">
        <f>U111</f>
        <v>0</v>
      </c>
      <c r="S125" s="50">
        <f>W111</f>
        <v>0</v>
      </c>
      <c r="AB125" s="50">
        <f>AB111</f>
        <v>0</v>
      </c>
      <c r="AC125" s="50">
        <f>AD111</f>
        <v>0</v>
      </c>
      <c r="AD125" s="50">
        <f>AF111</f>
        <v>200</v>
      </c>
      <c r="AE125" s="50">
        <f>AH111</f>
        <v>0</v>
      </c>
      <c r="AF125" s="50">
        <f>AJ111</f>
        <v>0</v>
      </c>
      <c r="AO125" s="50">
        <f>AO111</f>
        <v>0</v>
      </c>
      <c r="AP125" s="50">
        <f>AQ111</f>
        <v>0</v>
      </c>
      <c r="AQ125" s="50">
        <f>AS111</f>
        <v>200</v>
      </c>
      <c r="AR125" s="50">
        <f>AU111</f>
        <v>0</v>
      </c>
      <c r="AS125" s="50">
        <f>AW111</f>
        <v>0</v>
      </c>
      <c r="BB125" s="50">
        <f>BB111</f>
        <v>0</v>
      </c>
      <c r="BC125" s="50">
        <f>BD111</f>
        <v>0</v>
      </c>
      <c r="BD125" s="50">
        <f>BF111</f>
        <v>200</v>
      </c>
      <c r="BE125" s="50">
        <f>BH111</f>
        <v>0</v>
      </c>
      <c r="BF125" s="50">
        <f>BJ111</f>
        <v>0</v>
      </c>
    </row>
    <row r="126" spans="1:64" ht="14.5" x14ac:dyDescent="0.35">
      <c r="A126" t="s">
        <v>36</v>
      </c>
      <c r="B126" s="50">
        <f>B113</f>
        <v>200</v>
      </c>
      <c r="C126" s="50">
        <f>D113</f>
        <v>0</v>
      </c>
      <c r="D126" s="50">
        <f>F113</f>
        <v>0</v>
      </c>
      <c r="E126" s="50">
        <f>H113</f>
        <v>100</v>
      </c>
      <c r="F126" s="50">
        <f>J113</f>
        <v>0</v>
      </c>
      <c r="N126" t="s">
        <v>36</v>
      </c>
      <c r="O126" s="50">
        <f>O113</f>
        <v>200</v>
      </c>
      <c r="P126" s="50">
        <f>Q113</f>
        <v>0</v>
      </c>
      <c r="Q126" s="50">
        <f>S113</f>
        <v>0</v>
      </c>
      <c r="R126" s="50">
        <f>U113</f>
        <v>100</v>
      </c>
      <c r="S126" s="50">
        <f>W113</f>
        <v>0</v>
      </c>
      <c r="AA126" t="s">
        <v>36</v>
      </c>
      <c r="AB126" s="50">
        <f>AB113</f>
        <v>200</v>
      </c>
      <c r="AC126" s="50">
        <f>AD113</f>
        <v>0</v>
      </c>
      <c r="AD126" s="50">
        <f>AF113</f>
        <v>0</v>
      </c>
      <c r="AE126" s="50">
        <f>AH113</f>
        <v>100</v>
      </c>
      <c r="AF126" s="50">
        <f>AJ113</f>
        <v>0</v>
      </c>
      <c r="AN126" t="s">
        <v>36</v>
      </c>
      <c r="AO126" s="50">
        <f>AO113</f>
        <v>100</v>
      </c>
      <c r="AP126" s="50">
        <f>AQ113</f>
        <v>0</v>
      </c>
      <c r="AQ126" s="50">
        <f>AS113</f>
        <v>0</v>
      </c>
      <c r="AR126" s="50">
        <f>AU113</f>
        <v>200</v>
      </c>
      <c r="AS126" s="50">
        <f>AW113</f>
        <v>0</v>
      </c>
      <c r="BA126" t="s">
        <v>36</v>
      </c>
      <c r="BB126" s="50">
        <f>BB113</f>
        <v>100</v>
      </c>
      <c r="BC126" s="50">
        <f>BD113</f>
        <v>0</v>
      </c>
      <c r="BD126" s="50">
        <f>BF113</f>
        <v>0</v>
      </c>
      <c r="BE126" s="50">
        <f>BH113</f>
        <v>200</v>
      </c>
      <c r="BF126" s="50">
        <f>BJ113</f>
        <v>0</v>
      </c>
    </row>
    <row r="127" spans="1:64" ht="14.5" x14ac:dyDescent="0.35">
      <c r="B127" s="50">
        <f>B115</f>
        <v>0</v>
      </c>
      <c r="C127" s="50">
        <f>D115</f>
        <v>0</v>
      </c>
      <c r="D127" s="50">
        <f>F115</f>
        <v>200</v>
      </c>
      <c r="E127" s="50">
        <f>H115</f>
        <v>0</v>
      </c>
      <c r="F127" s="50">
        <f>J115</f>
        <v>0</v>
      </c>
      <c r="O127" s="50">
        <f>O115</f>
        <v>0</v>
      </c>
      <c r="P127" s="50">
        <f>Q115</f>
        <v>0</v>
      </c>
      <c r="Q127" s="50">
        <f>S115</f>
        <v>200</v>
      </c>
      <c r="R127" s="50">
        <f>U115</f>
        <v>0</v>
      </c>
      <c r="S127" s="50">
        <f>W115</f>
        <v>0</v>
      </c>
      <c r="AB127" s="50">
        <f>AB115</f>
        <v>0</v>
      </c>
      <c r="AC127" s="50">
        <f>AD115</f>
        <v>100</v>
      </c>
      <c r="AD127" s="50">
        <f>AF115</f>
        <v>100</v>
      </c>
      <c r="AE127" s="50">
        <f>AH115</f>
        <v>0</v>
      </c>
      <c r="AF127" s="50">
        <f>AJ115</f>
        <v>0</v>
      </c>
      <c r="AO127" s="50">
        <f>AO115</f>
        <v>0</v>
      </c>
      <c r="AP127" s="50">
        <f>AQ115</f>
        <v>100</v>
      </c>
      <c r="AQ127" s="50">
        <f>AS115</f>
        <v>100</v>
      </c>
      <c r="AR127" s="50">
        <f>AU115</f>
        <v>0</v>
      </c>
      <c r="AS127" s="50">
        <f>AW115</f>
        <v>0</v>
      </c>
      <c r="BB127" s="50">
        <f>BB115</f>
        <v>0</v>
      </c>
      <c r="BC127" s="50">
        <f>BD115</f>
        <v>0</v>
      </c>
      <c r="BD127" s="50">
        <f>BF115</f>
        <v>200</v>
      </c>
      <c r="BE127" s="50">
        <f>BH115</f>
        <v>0</v>
      </c>
      <c r="BF127" s="50">
        <f>BJ115</f>
        <v>0</v>
      </c>
    </row>
    <row r="128" spans="1:64" ht="14.5" x14ac:dyDescent="0.35">
      <c r="B128" s="50">
        <f>B117</f>
        <v>0</v>
      </c>
      <c r="C128" s="50">
        <f>D117</f>
        <v>200</v>
      </c>
      <c r="D128" s="50">
        <f>F117</f>
        <v>0</v>
      </c>
      <c r="E128" s="50">
        <f>H117</f>
        <v>0</v>
      </c>
      <c r="F128" s="50">
        <f>J117</f>
        <v>0</v>
      </c>
      <c r="O128" s="50">
        <f>O117</f>
        <v>0</v>
      </c>
      <c r="P128" s="50">
        <f>Q117</f>
        <v>100</v>
      </c>
      <c r="Q128" s="50">
        <f>S117</f>
        <v>100</v>
      </c>
      <c r="R128" s="50">
        <f>U117</f>
        <v>0</v>
      </c>
      <c r="S128" s="50">
        <f>W117</f>
        <v>0</v>
      </c>
      <c r="AB128" s="50">
        <f>AB117</f>
        <v>0</v>
      </c>
      <c r="AC128" s="50">
        <f>AD117</f>
        <v>100</v>
      </c>
      <c r="AD128" s="50">
        <f>AF117</f>
        <v>100</v>
      </c>
      <c r="AE128" s="50">
        <f>AH117</f>
        <v>0</v>
      </c>
      <c r="AF128" s="50">
        <f>AJ117</f>
        <v>0</v>
      </c>
      <c r="AO128" s="50">
        <f>AO117</f>
        <v>0</v>
      </c>
      <c r="AP128" s="50">
        <f>AQ117</f>
        <v>100</v>
      </c>
      <c r="AQ128" s="50">
        <f>AS117</f>
        <v>100</v>
      </c>
      <c r="AR128" s="50">
        <f>AU117</f>
        <v>0</v>
      </c>
      <c r="AS128" s="50">
        <f>AW117</f>
        <v>0</v>
      </c>
      <c r="BB128" s="50">
        <f>BB117</f>
        <v>0</v>
      </c>
      <c r="BC128" s="50">
        <f>BD117</f>
        <v>200</v>
      </c>
      <c r="BD128" s="50">
        <f>BF117</f>
        <v>0</v>
      </c>
      <c r="BE128" s="50">
        <f>BH117</f>
        <v>0</v>
      </c>
      <c r="BF128" s="50">
        <f>BJ117</f>
        <v>0</v>
      </c>
    </row>
    <row r="129" spans="1:58" ht="14.5" x14ac:dyDescent="0.35">
      <c r="B129" s="50">
        <f>B119</f>
        <v>0</v>
      </c>
      <c r="C129" s="50">
        <f>D119</f>
        <v>0</v>
      </c>
      <c r="D129" s="50">
        <f>F119</f>
        <v>0</v>
      </c>
      <c r="E129" s="50">
        <f>H119</f>
        <v>100</v>
      </c>
      <c r="F129" s="50">
        <f>J119</f>
        <v>0</v>
      </c>
      <c r="O129" s="50">
        <f>O119</f>
        <v>0</v>
      </c>
      <c r="P129" s="50">
        <f>Q119</f>
        <v>0</v>
      </c>
      <c r="Q129" s="50">
        <f>S119</f>
        <v>0</v>
      </c>
      <c r="R129" s="50">
        <f>U119</f>
        <v>100</v>
      </c>
      <c r="S129" s="50">
        <f>W119</f>
        <v>0</v>
      </c>
      <c r="AB129" s="50">
        <f>AB119</f>
        <v>0</v>
      </c>
      <c r="AC129" s="50">
        <f>AD119</f>
        <v>0</v>
      </c>
      <c r="AD129" s="50">
        <f>AF119</f>
        <v>0</v>
      </c>
      <c r="AE129" s="50">
        <f>AH119</f>
        <v>100</v>
      </c>
      <c r="AF129" s="50">
        <f>AJ119</f>
        <v>0</v>
      </c>
      <c r="AO129" s="50">
        <f>AO119</f>
        <v>100</v>
      </c>
      <c r="AP129" s="50">
        <f>AQ119</f>
        <v>0</v>
      </c>
      <c r="AQ129" s="50">
        <f>AS119</f>
        <v>0</v>
      </c>
      <c r="AR129" s="50">
        <f>AU119</f>
        <v>0</v>
      </c>
      <c r="AS129" s="50">
        <f>AW119</f>
        <v>0</v>
      </c>
      <c r="BB129" s="50">
        <f>BB119</f>
        <v>100</v>
      </c>
      <c r="BC129" s="50">
        <f>BD119</f>
        <v>0</v>
      </c>
      <c r="BD129" s="50">
        <f>BF119</f>
        <v>0</v>
      </c>
      <c r="BE129" s="50">
        <f>BH119</f>
        <v>0</v>
      </c>
      <c r="BF129" s="50">
        <f>BJ119</f>
        <v>0</v>
      </c>
    </row>
    <row r="131" spans="1:58" ht="15.75" customHeight="1" x14ac:dyDescent="0.35">
      <c r="A131" t="s">
        <v>37</v>
      </c>
      <c r="B131" t="s">
        <v>80</v>
      </c>
    </row>
    <row r="132" spans="1:58" ht="14.5" x14ac:dyDescent="0.35"/>
    <row r="133" spans="1:58" ht="14.5" x14ac:dyDescent="0.35"/>
    <row r="134" spans="1:58" ht="14.5" x14ac:dyDescent="0.35"/>
    <row r="135" spans="1:58" ht="14.5" x14ac:dyDescent="0.35"/>
    <row r="136" spans="1:58" ht="14.5" x14ac:dyDescent="0.35"/>
    <row r="137" spans="1:58" ht="14.5" x14ac:dyDescent="0.35"/>
    <row r="138" spans="1:58" ht="14.5" x14ac:dyDescent="0.35"/>
    <row r="139" spans="1:58" ht="14.5" x14ac:dyDescent="0.35"/>
    <row r="140" spans="1:58" ht="14.5" x14ac:dyDescent="0.35"/>
    <row r="141" spans="1:58" ht="14.5" x14ac:dyDescent="0.35"/>
    <row r="142" spans="1:58" ht="14.5" x14ac:dyDescent="0.35"/>
    <row r="143" spans="1:58" ht="14.5" x14ac:dyDescent="0.35"/>
    <row r="144" spans="1:58" ht="14.5" x14ac:dyDescent="0.35"/>
    <row r="145" ht="14.5" x14ac:dyDescent="0.35"/>
    <row r="146" ht="14.5" x14ac:dyDescent="0.35"/>
    <row r="147" ht="14.5" x14ac:dyDescent="0.35"/>
    <row r="150" ht="14.5" x14ac:dyDescent="0.35"/>
    <row r="151" ht="14.5" x14ac:dyDescent="0.35"/>
    <row r="152" ht="14.5" x14ac:dyDescent="0.35"/>
    <row r="153" ht="14.5" x14ac:dyDescent="0.35"/>
    <row r="154" ht="14.5" x14ac:dyDescent="0.35"/>
    <row r="155" ht="14.5" x14ac:dyDescent="0.35"/>
    <row r="156" ht="14.5" x14ac:dyDescent="0.35"/>
    <row r="157" ht="14.5" x14ac:dyDescent="0.35"/>
    <row r="158" ht="14.5" x14ac:dyDescent="0.35"/>
    <row r="159" ht="14.5" x14ac:dyDescent="0.35"/>
    <row r="160" ht="14.5" x14ac:dyDescent="0.35"/>
    <row r="161" ht="14.5" x14ac:dyDescent="0.35"/>
  </sheetData>
  <mergeCells count="8">
    <mergeCell ref="H12:I12"/>
    <mergeCell ref="A13:A14"/>
    <mergeCell ref="A15:A16"/>
    <mergeCell ref="A17:A18"/>
    <mergeCell ref="A19:A20"/>
    <mergeCell ref="B12:C12"/>
    <mergeCell ref="D12:E12"/>
    <mergeCell ref="F12:G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67"/>
  <sheetViews>
    <sheetView zoomScale="52" zoomScaleNormal="30" workbookViewId="0">
      <selection activeCell="K154" sqref="K154"/>
    </sheetView>
  </sheetViews>
  <sheetFormatPr defaultRowHeight="14.5" x14ac:dyDescent="0.35"/>
  <cols>
    <col min="1" max="1" width="9.36328125" customWidth="1"/>
  </cols>
  <sheetData>
    <row r="1" spans="1:21" x14ac:dyDescent="0.35">
      <c r="A1" s="113" t="s">
        <v>81</v>
      </c>
    </row>
    <row r="2" spans="1:21" x14ac:dyDescent="0.35">
      <c r="A2" s="136" t="s">
        <v>143</v>
      </c>
    </row>
    <row r="3" spans="1:21" x14ac:dyDescent="0.35">
      <c r="A3" s="113" t="s">
        <v>1</v>
      </c>
    </row>
    <row r="4" spans="1:21" x14ac:dyDescent="0.35">
      <c r="A4" s="114"/>
      <c r="B4" s="114"/>
      <c r="C4" s="114"/>
      <c r="D4" s="114"/>
      <c r="E4" s="114"/>
      <c r="F4" s="114"/>
      <c r="G4" s="114"/>
    </row>
    <row r="5" spans="1:21" x14ac:dyDescent="0.35">
      <c r="A5" s="114"/>
      <c r="B5" s="114"/>
      <c r="C5" s="114"/>
      <c r="D5" s="114"/>
      <c r="E5" s="114"/>
      <c r="F5" s="114"/>
      <c r="G5" s="114"/>
      <c r="U5" s="126"/>
    </row>
    <row r="6" spans="1:21" x14ac:dyDescent="0.35">
      <c r="A6" s="114"/>
      <c r="B6" s="114"/>
      <c r="C6" s="114"/>
      <c r="D6" s="114"/>
      <c r="E6" s="114"/>
      <c r="F6" s="114"/>
      <c r="G6" s="114"/>
    </row>
    <row r="7" spans="1:21" x14ac:dyDescent="0.35">
      <c r="A7" s="114"/>
      <c r="B7" s="114"/>
      <c r="C7" s="114"/>
      <c r="D7" s="114"/>
      <c r="E7" s="114"/>
      <c r="F7" s="114"/>
      <c r="G7" s="114"/>
    </row>
    <row r="8" spans="1:21" x14ac:dyDescent="0.35">
      <c r="A8" s="114"/>
      <c r="B8" s="114"/>
      <c r="C8" s="114"/>
      <c r="D8" s="114"/>
      <c r="E8" s="114"/>
      <c r="F8" s="114"/>
      <c r="G8" s="114"/>
    </row>
    <row r="9" spans="1:21" x14ac:dyDescent="0.35">
      <c r="A9" s="114"/>
      <c r="B9" s="114"/>
      <c r="C9" s="114"/>
      <c r="D9" s="114"/>
      <c r="E9" s="114"/>
      <c r="F9" s="114"/>
      <c r="G9" s="114"/>
    </row>
    <row r="10" spans="1:21" x14ac:dyDescent="0.35">
      <c r="A10" s="114"/>
      <c r="B10" s="114"/>
      <c r="C10" s="114"/>
      <c r="D10" s="114"/>
      <c r="E10" s="114"/>
      <c r="F10" s="114"/>
      <c r="G10" s="114"/>
    </row>
    <row r="11" spans="1:21" x14ac:dyDescent="0.35">
      <c r="A11" s="114"/>
      <c r="B11" s="114"/>
      <c r="C11" s="114"/>
      <c r="D11" s="114"/>
      <c r="E11" s="114"/>
      <c r="F11" s="114"/>
      <c r="G11" s="114"/>
    </row>
    <row r="12" spans="1:21" x14ac:dyDescent="0.35">
      <c r="A12" s="114"/>
      <c r="B12" s="114"/>
      <c r="C12" s="114"/>
      <c r="D12" s="114"/>
      <c r="E12" s="114"/>
      <c r="F12" s="114"/>
      <c r="G12" s="114"/>
    </row>
    <row r="13" spans="1:21" x14ac:dyDescent="0.35">
      <c r="A13" s="114" t="s">
        <v>82</v>
      </c>
      <c r="B13" s="114"/>
      <c r="C13" s="114"/>
      <c r="D13" s="114"/>
      <c r="E13" s="114"/>
      <c r="F13" s="114"/>
      <c r="G13" s="114"/>
      <c r="I13" s="113" t="s">
        <v>83</v>
      </c>
    </row>
    <row r="14" spans="1:21" x14ac:dyDescent="0.35">
      <c r="A14" s="114"/>
      <c r="B14" s="114"/>
      <c r="C14" s="114"/>
      <c r="D14" s="114"/>
      <c r="E14" s="114"/>
      <c r="F14" s="114"/>
      <c r="G14" s="114"/>
    </row>
    <row r="15" spans="1:21" x14ac:dyDescent="0.35">
      <c r="A15" s="114"/>
      <c r="B15" s="114"/>
      <c r="C15" s="114"/>
      <c r="D15" s="114"/>
      <c r="E15" s="114"/>
      <c r="F15" s="114"/>
      <c r="G15" s="114"/>
      <c r="I15" s="113" t="s">
        <v>84</v>
      </c>
    </row>
    <row r="16" spans="1:21" x14ac:dyDescent="0.35">
      <c r="A16" s="114"/>
      <c r="B16" s="114"/>
      <c r="C16" s="114"/>
      <c r="D16" s="114"/>
      <c r="E16" s="115" t="s">
        <v>85</v>
      </c>
      <c r="F16" s="114"/>
      <c r="G16" s="114"/>
      <c r="J16" s="113" t="s">
        <v>86</v>
      </c>
      <c r="L16" s="116" t="s">
        <v>87</v>
      </c>
      <c r="M16" s="117" t="s">
        <v>4</v>
      </c>
    </row>
    <row r="17" spans="1:14" x14ac:dyDescent="0.35">
      <c r="A17" s="114"/>
      <c r="B17" s="114"/>
      <c r="C17" s="114"/>
      <c r="D17" s="114"/>
      <c r="E17" s="115" t="s">
        <v>88</v>
      </c>
      <c r="F17" s="114"/>
      <c r="G17" s="114"/>
      <c r="J17" s="113" t="s">
        <v>89</v>
      </c>
      <c r="L17" s="116" t="s">
        <v>90</v>
      </c>
      <c r="M17" s="117" t="s">
        <v>5</v>
      </c>
    </row>
    <row r="18" spans="1:14" x14ac:dyDescent="0.35">
      <c r="A18" s="114"/>
      <c r="B18" s="114"/>
      <c r="C18" s="114"/>
      <c r="D18" s="114"/>
      <c r="E18" s="115" t="s">
        <v>91</v>
      </c>
      <c r="F18" s="114"/>
      <c r="G18" s="114"/>
      <c r="J18" s="118" t="s">
        <v>92</v>
      </c>
      <c r="L18" s="116" t="s">
        <v>93</v>
      </c>
      <c r="M18" s="117" t="s">
        <v>94</v>
      </c>
    </row>
    <row r="19" spans="1:14" x14ac:dyDescent="0.35">
      <c r="A19" s="114"/>
      <c r="B19" s="114"/>
      <c r="C19" s="114"/>
      <c r="D19" s="114"/>
      <c r="E19" s="114"/>
      <c r="F19" s="114"/>
      <c r="G19" s="114"/>
      <c r="J19" s="113" t="s">
        <v>95</v>
      </c>
      <c r="L19" s="116" t="s">
        <v>96</v>
      </c>
      <c r="M19" s="117" t="s">
        <v>97</v>
      </c>
    </row>
    <row r="20" spans="1:14" x14ac:dyDescent="0.35">
      <c r="A20" s="113" t="s">
        <v>98</v>
      </c>
      <c r="J20" s="113" t="s">
        <v>99</v>
      </c>
    </row>
    <row r="21" spans="1:14" x14ac:dyDescent="0.35">
      <c r="I21" s="113" t="s">
        <v>98</v>
      </c>
    </row>
    <row r="22" spans="1:14" x14ac:dyDescent="0.35">
      <c r="A22" s="113" t="s">
        <v>100</v>
      </c>
      <c r="B22" s="113" t="s">
        <v>101</v>
      </c>
      <c r="C22" s="113" t="s">
        <v>94</v>
      </c>
      <c r="D22" s="113" t="s">
        <v>97</v>
      </c>
      <c r="I22" s="113" t="s">
        <v>85</v>
      </c>
      <c r="J22" s="113" t="s">
        <v>88</v>
      </c>
      <c r="K22" s="113" t="s">
        <v>91</v>
      </c>
    </row>
    <row r="23" spans="1:14" x14ac:dyDescent="0.35">
      <c r="A23" s="119">
        <v>0</v>
      </c>
      <c r="B23" s="119">
        <v>3</v>
      </c>
      <c r="C23" s="119">
        <v>1</v>
      </c>
      <c r="D23" s="119">
        <v>0</v>
      </c>
      <c r="I23" s="119">
        <v>0.24999999999999983</v>
      </c>
      <c r="J23" s="119">
        <v>1.5000000000000004</v>
      </c>
      <c r="K23" s="119">
        <v>0</v>
      </c>
    </row>
    <row r="25" spans="1:14" x14ac:dyDescent="0.35">
      <c r="A25" s="120">
        <v>3</v>
      </c>
      <c r="B25" s="120">
        <v>4</v>
      </c>
      <c r="C25" s="120">
        <v>3</v>
      </c>
      <c r="D25" s="120">
        <v>1</v>
      </c>
      <c r="E25" s="121">
        <f>SUMPRODUCT(A25:D25,A23:D23)</f>
        <v>15</v>
      </c>
      <c r="I25" s="120">
        <v>12</v>
      </c>
      <c r="J25" s="120">
        <v>8</v>
      </c>
      <c r="K25" s="120">
        <v>48</v>
      </c>
      <c r="L25" s="121">
        <f>SUMPRODUCT(I25:K25,I23:K23)</f>
        <v>15.000000000000002</v>
      </c>
    </row>
    <row r="26" spans="1:14" x14ac:dyDescent="0.35">
      <c r="A26" s="114"/>
      <c r="I26" s="114"/>
    </row>
    <row r="27" spans="1:14" x14ac:dyDescent="0.35">
      <c r="A27" s="120">
        <v>2</v>
      </c>
      <c r="B27" s="120">
        <v>4</v>
      </c>
      <c r="C27" s="120">
        <v>0</v>
      </c>
      <c r="D27" s="120">
        <v>8</v>
      </c>
      <c r="E27" s="122">
        <f>SUMPRODUCT(A27:D27,$A$23:$D$23)</f>
        <v>12</v>
      </c>
      <c r="F27" s="123" t="s">
        <v>102</v>
      </c>
      <c r="G27" s="120">
        <v>12</v>
      </c>
      <c r="I27" s="120">
        <v>2</v>
      </c>
      <c r="J27" s="120">
        <v>7</v>
      </c>
      <c r="K27" s="120">
        <v>5</v>
      </c>
      <c r="L27" s="122">
        <f>SUMPRODUCT(I27:K27,I$23:K$23)</f>
        <v>11.000000000000004</v>
      </c>
      <c r="M27" s="123" t="s">
        <v>103</v>
      </c>
      <c r="N27" s="120">
        <v>3</v>
      </c>
    </row>
    <row r="28" spans="1:14" x14ac:dyDescent="0.35">
      <c r="A28" s="120">
        <v>7</v>
      </c>
      <c r="B28" s="120">
        <v>2</v>
      </c>
      <c r="C28" s="120">
        <v>2</v>
      </c>
      <c r="D28" s="120">
        <v>6</v>
      </c>
      <c r="E28" s="122">
        <f>SUMPRODUCT(A28:D28,$A$23:$D$23)</f>
        <v>8</v>
      </c>
      <c r="F28" s="123" t="s">
        <v>102</v>
      </c>
      <c r="G28" s="120">
        <v>8</v>
      </c>
      <c r="I28" s="120">
        <v>4</v>
      </c>
      <c r="J28" s="120">
        <v>2</v>
      </c>
      <c r="K28" s="120">
        <v>8</v>
      </c>
      <c r="L28" s="122">
        <f>SUMPRODUCT(I28:K28,I$23:K$23)</f>
        <v>4</v>
      </c>
      <c r="M28" s="123" t="s">
        <v>103</v>
      </c>
      <c r="N28" s="120">
        <v>4</v>
      </c>
    </row>
    <row r="29" spans="1:14" ht="15.75" customHeight="1" x14ac:dyDescent="0.35">
      <c r="A29" s="120">
        <v>5</v>
      </c>
      <c r="B29" s="120">
        <v>8</v>
      </c>
      <c r="C29" s="120">
        <v>4</v>
      </c>
      <c r="D29" s="120">
        <v>3</v>
      </c>
      <c r="E29" s="122">
        <f>SUMPRODUCT(A29:D29,$A$23:$D$23)</f>
        <v>28</v>
      </c>
      <c r="F29" s="123" t="s">
        <v>102</v>
      </c>
      <c r="G29" s="120">
        <v>48</v>
      </c>
      <c r="I29" s="120">
        <v>0</v>
      </c>
      <c r="J29" s="120">
        <v>2</v>
      </c>
      <c r="K29" s="120">
        <v>4</v>
      </c>
      <c r="L29" s="122">
        <f>SUMPRODUCT(I29:K29,I$23:K$23)</f>
        <v>3.0000000000000009</v>
      </c>
      <c r="M29" s="123" t="s">
        <v>103</v>
      </c>
      <c r="N29" s="120">
        <v>3</v>
      </c>
    </row>
    <row r="30" spans="1:14" x14ac:dyDescent="0.35">
      <c r="I30" s="120">
        <v>8</v>
      </c>
      <c r="J30" s="120">
        <v>6</v>
      </c>
      <c r="K30" s="120">
        <v>3</v>
      </c>
      <c r="L30" s="122">
        <f>SUMPRODUCT(I30:K30,I$23:K$23)</f>
        <v>11.000000000000002</v>
      </c>
      <c r="M30" s="123" t="s">
        <v>103</v>
      </c>
      <c r="N30" s="120">
        <v>1</v>
      </c>
    </row>
    <row r="31" spans="1:14" ht="14.5" customHeight="1" x14ac:dyDescent="0.35">
      <c r="A31" s="252" t="s">
        <v>104</v>
      </c>
      <c r="B31" s="252"/>
      <c r="C31" s="252"/>
      <c r="D31" s="252"/>
      <c r="E31" s="252"/>
      <c r="F31" s="252"/>
      <c r="G31" s="252"/>
      <c r="I31" s="251" t="s">
        <v>105</v>
      </c>
      <c r="J31" s="251"/>
      <c r="K31" s="251"/>
      <c r="L31" s="251"/>
      <c r="M31" s="251"/>
      <c r="N31" s="251"/>
    </row>
    <row r="32" spans="1:14" x14ac:dyDescent="0.35">
      <c r="A32" s="252"/>
      <c r="B32" s="252"/>
      <c r="C32" s="252"/>
      <c r="D32" s="252"/>
      <c r="E32" s="252"/>
      <c r="F32" s="252"/>
      <c r="G32" s="252"/>
      <c r="I32" s="252"/>
      <c r="J32" s="252"/>
      <c r="K32" s="252"/>
      <c r="L32" s="252"/>
      <c r="M32" s="252"/>
      <c r="N32" s="252"/>
    </row>
    <row r="33" spans="1:14" x14ac:dyDescent="0.35">
      <c r="A33" s="252"/>
      <c r="B33" s="252"/>
      <c r="C33" s="252"/>
      <c r="D33" s="252"/>
      <c r="E33" s="252"/>
      <c r="F33" s="252"/>
      <c r="G33" s="252"/>
      <c r="I33" s="252"/>
      <c r="J33" s="252"/>
      <c r="K33" s="252"/>
      <c r="L33" s="252"/>
      <c r="M33" s="252"/>
      <c r="N33" s="252"/>
    </row>
    <row r="34" spans="1:14" ht="32.25" customHeight="1" x14ac:dyDescent="0.35">
      <c r="A34" s="252" t="s">
        <v>106</v>
      </c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124"/>
    </row>
    <row r="36" spans="1:14" x14ac:dyDescent="0.35">
      <c r="A36" s="239" t="s">
        <v>107</v>
      </c>
      <c r="B36" s="239"/>
      <c r="C36" s="239"/>
      <c r="D36" s="239"/>
      <c r="E36" s="239"/>
    </row>
    <row r="37" spans="1:14" x14ac:dyDescent="0.35">
      <c r="A37" s="239" t="s">
        <v>108</v>
      </c>
      <c r="B37" s="239"/>
      <c r="C37" s="239"/>
      <c r="D37" s="239"/>
      <c r="E37" s="239"/>
    </row>
    <row r="45" spans="1:14" x14ac:dyDescent="0.35">
      <c r="A45" s="239"/>
      <c r="B45" s="239"/>
      <c r="C45" s="239"/>
      <c r="D45" s="239"/>
      <c r="E45" s="239"/>
      <c r="F45" s="239"/>
      <c r="G45" s="239"/>
    </row>
    <row r="47" spans="1:14" x14ac:dyDescent="0.35">
      <c r="B47" t="s">
        <v>109</v>
      </c>
    </row>
    <row r="61" spans="1:1" x14ac:dyDescent="0.35">
      <c r="A61" t="s">
        <v>15</v>
      </c>
    </row>
    <row r="62" spans="1:1" ht="18.5" x14ac:dyDescent="0.45">
      <c r="A62" s="127"/>
    </row>
    <row r="63" spans="1:1" ht="18.5" x14ac:dyDescent="0.45">
      <c r="A63" s="127"/>
    </row>
    <row r="64" spans="1:1" ht="18.5" x14ac:dyDescent="0.45">
      <c r="A64" s="127"/>
    </row>
    <row r="65" spans="1:13" ht="18.5" x14ac:dyDescent="0.45">
      <c r="A65" s="127"/>
    </row>
    <row r="66" spans="1:13" ht="15.5" x14ac:dyDescent="0.35">
      <c r="K66" s="128" t="s">
        <v>113</v>
      </c>
      <c r="L66" s="128" t="s">
        <v>114</v>
      </c>
      <c r="M66" s="128"/>
    </row>
    <row r="67" spans="1:13" ht="15.5" x14ac:dyDescent="0.35">
      <c r="K67" s="128"/>
      <c r="L67" s="128" t="s">
        <v>115</v>
      </c>
      <c r="M67" s="128"/>
    </row>
    <row r="68" spans="1:13" ht="15.5" x14ac:dyDescent="0.35">
      <c r="K68" s="128"/>
      <c r="L68" s="128" t="s">
        <v>116</v>
      </c>
      <c r="M68" s="128"/>
    </row>
    <row r="69" spans="1:13" ht="15.5" x14ac:dyDescent="0.35">
      <c r="K69" s="128"/>
      <c r="L69" s="128" t="s">
        <v>117</v>
      </c>
      <c r="M69" s="128"/>
    </row>
    <row r="70" spans="1:13" ht="15.5" x14ac:dyDescent="0.35">
      <c r="K70" s="128"/>
      <c r="L70" s="128"/>
      <c r="M70" s="128"/>
    </row>
    <row r="71" spans="1:13" ht="15.5" x14ac:dyDescent="0.35">
      <c r="K71" s="128"/>
      <c r="L71" s="128" t="s">
        <v>118</v>
      </c>
      <c r="M71" s="128"/>
    </row>
    <row r="78" spans="1:13" ht="15.5" x14ac:dyDescent="0.35">
      <c r="A78" s="129" t="s">
        <v>98</v>
      </c>
      <c r="H78" s="129" t="s">
        <v>98</v>
      </c>
    </row>
    <row r="79" spans="1:13" x14ac:dyDescent="0.35">
      <c r="A79" s="113"/>
      <c r="H79" s="113"/>
    </row>
    <row r="80" spans="1:13" x14ac:dyDescent="0.35">
      <c r="B80" s="113" t="s">
        <v>100</v>
      </c>
      <c r="C80" s="113" t="s">
        <v>101</v>
      </c>
      <c r="D80" s="113" t="s">
        <v>94</v>
      </c>
      <c r="I80" s="113" t="s">
        <v>85</v>
      </c>
      <c r="J80" s="113" t="s">
        <v>88</v>
      </c>
      <c r="K80" s="113" t="s">
        <v>91</v>
      </c>
    </row>
    <row r="81" spans="1:16" x14ac:dyDescent="0.35">
      <c r="B81" s="119">
        <v>0.50000000000000022</v>
      </c>
      <c r="C81" s="119">
        <v>1.4999999999999998</v>
      </c>
      <c r="D81" s="119">
        <v>0</v>
      </c>
      <c r="I81" s="119">
        <v>2.9999999999999996</v>
      </c>
      <c r="J81" s="119">
        <v>4</v>
      </c>
      <c r="K81" s="119">
        <v>0</v>
      </c>
    </row>
    <row r="83" spans="1:16" x14ac:dyDescent="0.35">
      <c r="B83" s="120">
        <v>15</v>
      </c>
      <c r="C83" s="120">
        <v>7</v>
      </c>
      <c r="D83" s="120">
        <v>12</v>
      </c>
      <c r="E83" s="121">
        <f>SUMPRODUCT(B83:D83,B81:D81)</f>
        <v>18</v>
      </c>
      <c r="I83" s="120">
        <v>2</v>
      </c>
      <c r="J83" s="120">
        <v>3</v>
      </c>
      <c r="K83" s="120">
        <v>1</v>
      </c>
      <c r="L83" s="121">
        <f>SUMPRODUCT(I83:K83,I81:K81)</f>
        <v>18</v>
      </c>
    </row>
    <row r="84" spans="1:16" x14ac:dyDescent="0.35">
      <c r="B84" s="114"/>
      <c r="I84" s="114"/>
    </row>
    <row r="85" spans="1:16" x14ac:dyDescent="0.35">
      <c r="B85" s="120">
        <v>1</v>
      </c>
      <c r="C85" s="120">
        <v>1</v>
      </c>
      <c r="D85" s="120">
        <v>1</v>
      </c>
      <c r="E85" s="122">
        <f>SUMPRODUCT(B85:D85,$B$81:$D$81)</f>
        <v>2</v>
      </c>
      <c r="F85" s="123" t="s">
        <v>103</v>
      </c>
      <c r="G85" s="120">
        <v>2</v>
      </c>
      <c r="I85" s="120">
        <v>1</v>
      </c>
      <c r="J85" s="120">
        <v>3</v>
      </c>
      <c r="K85" s="120">
        <v>5</v>
      </c>
      <c r="L85" s="122">
        <f>SUMPRODUCT(I85:K85,$I$81:$K$81)</f>
        <v>15</v>
      </c>
      <c r="M85" s="123" t="s">
        <v>102</v>
      </c>
      <c r="N85" s="120">
        <v>15</v>
      </c>
    </row>
    <row r="86" spans="1:16" x14ac:dyDescent="0.35">
      <c r="B86" s="120">
        <v>3</v>
      </c>
      <c r="C86" s="120">
        <v>1</v>
      </c>
      <c r="D86" s="120">
        <v>1</v>
      </c>
      <c r="E86" s="122">
        <f>SUMPRODUCT(B86:D86,$B$81:$D$81)</f>
        <v>3.0000000000000004</v>
      </c>
      <c r="F86" s="123" t="s">
        <v>103</v>
      </c>
      <c r="G86" s="120">
        <v>3</v>
      </c>
      <c r="I86" s="120">
        <v>1</v>
      </c>
      <c r="J86" s="120">
        <v>1</v>
      </c>
      <c r="K86" s="120">
        <v>1</v>
      </c>
      <c r="L86" s="122">
        <f>SUMPRODUCT(I86:K86,$I$81:$K$81)</f>
        <v>7</v>
      </c>
      <c r="M86" s="123" t="s">
        <v>102</v>
      </c>
      <c r="N86" s="120">
        <v>7</v>
      </c>
    </row>
    <row r="87" spans="1:16" ht="14.5" customHeight="1" x14ac:dyDescent="0.35">
      <c r="B87" s="120">
        <v>5</v>
      </c>
      <c r="C87" s="120">
        <v>1</v>
      </c>
      <c r="D87" s="120">
        <v>4</v>
      </c>
      <c r="E87" s="122">
        <f>SUMPRODUCT(B87:D87,$B$81:$D$81)</f>
        <v>4.0000000000000009</v>
      </c>
      <c r="F87" s="123" t="s">
        <v>103</v>
      </c>
      <c r="G87" s="120">
        <v>1</v>
      </c>
      <c r="I87" s="120">
        <v>2</v>
      </c>
      <c r="J87" s="120">
        <v>1</v>
      </c>
      <c r="K87" s="120">
        <v>4</v>
      </c>
      <c r="L87" s="122">
        <f>SUMPRODUCT(I87:K87,$I$81:$K$81)</f>
        <v>10</v>
      </c>
      <c r="M87" s="123" t="s">
        <v>102</v>
      </c>
      <c r="N87" s="120">
        <v>12</v>
      </c>
    </row>
    <row r="89" spans="1:16" ht="14.5" customHeight="1" x14ac:dyDescent="0.35">
      <c r="B89" s="253" t="s">
        <v>119</v>
      </c>
      <c r="C89" s="253"/>
      <c r="D89" s="253"/>
      <c r="E89" s="253"/>
      <c r="F89" s="253"/>
      <c r="G89" s="253"/>
      <c r="H89" s="253"/>
      <c r="I89" s="130"/>
      <c r="J89" s="253" t="s">
        <v>120</v>
      </c>
      <c r="K89" s="253"/>
      <c r="L89" s="253"/>
      <c r="M89" s="253"/>
      <c r="N89" s="253"/>
      <c r="O89" s="253"/>
      <c r="P89" s="253"/>
    </row>
    <row r="90" spans="1:16" ht="15.5" x14ac:dyDescent="0.35">
      <c r="B90" s="253"/>
      <c r="C90" s="253"/>
      <c r="D90" s="253"/>
      <c r="E90" s="253"/>
      <c r="F90" s="253"/>
      <c r="G90" s="253"/>
      <c r="H90" s="253"/>
      <c r="I90" s="130"/>
      <c r="J90" s="253"/>
      <c r="K90" s="253"/>
      <c r="L90" s="253"/>
      <c r="M90" s="253"/>
      <c r="N90" s="253"/>
      <c r="O90" s="253"/>
      <c r="P90" s="253"/>
    </row>
    <row r="91" spans="1:16" ht="15.5" x14ac:dyDescent="0.35">
      <c r="B91" s="253"/>
      <c r="C91" s="253"/>
      <c r="D91" s="253"/>
      <c r="E91" s="253"/>
      <c r="F91" s="253"/>
      <c r="G91" s="253"/>
      <c r="H91" s="253"/>
      <c r="I91" s="130"/>
      <c r="J91" s="253"/>
      <c r="K91" s="253"/>
      <c r="L91" s="253"/>
      <c r="M91" s="253"/>
      <c r="N91" s="253"/>
      <c r="O91" s="253"/>
      <c r="P91" s="253"/>
    </row>
    <row r="94" spans="1:16" ht="15.5" x14ac:dyDescent="0.35">
      <c r="A94" s="128" t="s">
        <v>121</v>
      </c>
    </row>
    <row r="96" spans="1:16" x14ac:dyDescent="0.35">
      <c r="A96" t="s">
        <v>43</v>
      </c>
    </row>
    <row r="97" spans="1:15" ht="18.5" x14ac:dyDescent="0.45">
      <c r="A97" s="127"/>
    </row>
    <row r="98" spans="1:15" ht="18.5" x14ac:dyDescent="0.45">
      <c r="A98" s="127"/>
    </row>
    <row r="99" spans="1:15" ht="18.5" x14ac:dyDescent="0.45">
      <c r="A99" s="127"/>
    </row>
    <row r="100" spans="1:15" ht="18.5" x14ac:dyDescent="0.45">
      <c r="A100" s="127"/>
      <c r="M100" t="s">
        <v>122</v>
      </c>
    </row>
    <row r="101" spans="1:15" ht="18.5" x14ac:dyDescent="0.45">
      <c r="A101" s="127"/>
    </row>
    <row r="102" spans="1:15" ht="15.5" x14ac:dyDescent="0.35">
      <c r="M102" s="128" t="s">
        <v>113</v>
      </c>
      <c r="N102" s="128" t="s">
        <v>123</v>
      </c>
      <c r="O102" s="128"/>
    </row>
    <row r="103" spans="1:15" ht="15.5" x14ac:dyDescent="0.35">
      <c r="M103" s="128"/>
      <c r="N103" s="128" t="s">
        <v>124</v>
      </c>
      <c r="O103" s="128"/>
    </row>
    <row r="104" spans="1:15" ht="15.5" x14ac:dyDescent="0.35">
      <c r="M104" s="128"/>
      <c r="N104" s="128" t="s">
        <v>125</v>
      </c>
      <c r="O104" s="128"/>
    </row>
    <row r="105" spans="1:15" ht="15.5" x14ac:dyDescent="0.35">
      <c r="M105" s="128"/>
      <c r="N105" s="128" t="s">
        <v>126</v>
      </c>
      <c r="O105" s="128"/>
    </row>
    <row r="106" spans="1:15" ht="15.5" x14ac:dyDescent="0.35">
      <c r="M106" s="128"/>
      <c r="N106" s="128" t="s">
        <v>127</v>
      </c>
      <c r="O106" s="128"/>
    </row>
    <row r="107" spans="1:15" ht="15.5" x14ac:dyDescent="0.35">
      <c r="M107" s="128"/>
      <c r="O107" s="128"/>
    </row>
    <row r="108" spans="1:15" ht="15.5" x14ac:dyDescent="0.35">
      <c r="M108" s="128"/>
      <c r="O108" s="128"/>
    </row>
    <row r="109" spans="1:15" ht="15.5" x14ac:dyDescent="0.35">
      <c r="M109" s="128"/>
      <c r="O109" s="128"/>
    </row>
    <row r="110" spans="1:15" ht="15.5" x14ac:dyDescent="0.35">
      <c r="M110" s="128"/>
      <c r="O110" s="128"/>
    </row>
    <row r="111" spans="1:15" ht="15.5" x14ac:dyDescent="0.35">
      <c r="M111" s="128"/>
      <c r="O111" s="128"/>
    </row>
    <row r="112" spans="1:15" ht="15.5" x14ac:dyDescent="0.35">
      <c r="M112" s="128"/>
      <c r="O112" s="128"/>
    </row>
    <row r="113" spans="13:15" ht="15.5" x14ac:dyDescent="0.35">
      <c r="M113" s="128"/>
      <c r="O113" s="128"/>
    </row>
    <row r="114" spans="13:15" ht="15.5" x14ac:dyDescent="0.35">
      <c r="M114" s="128"/>
      <c r="O114" s="128"/>
    </row>
    <row r="115" spans="13:15" ht="15.5" x14ac:dyDescent="0.35">
      <c r="M115" s="128"/>
      <c r="O115" s="128"/>
    </row>
    <row r="116" spans="13:15" ht="15.5" x14ac:dyDescent="0.35">
      <c r="M116" s="128"/>
      <c r="O116" s="128"/>
    </row>
    <row r="117" spans="13:15" ht="15.5" x14ac:dyDescent="0.35">
      <c r="M117" s="128"/>
      <c r="O117" s="128"/>
    </row>
    <row r="118" spans="13:15" ht="15.5" x14ac:dyDescent="0.35">
      <c r="M118" s="128"/>
      <c r="O118" s="128"/>
    </row>
    <row r="119" spans="13:15" ht="15.5" x14ac:dyDescent="0.35">
      <c r="M119" s="128"/>
      <c r="O119" s="128"/>
    </row>
    <row r="120" spans="13:15" ht="15.5" x14ac:dyDescent="0.35">
      <c r="M120" s="128"/>
      <c r="O120" s="128"/>
    </row>
    <row r="121" spans="13:15" ht="15.5" x14ac:dyDescent="0.35">
      <c r="M121" s="128"/>
      <c r="O121" s="128"/>
    </row>
    <row r="122" spans="13:15" ht="15.5" x14ac:dyDescent="0.35">
      <c r="M122" s="128"/>
      <c r="O122" s="128"/>
    </row>
    <row r="123" spans="13:15" ht="15.5" x14ac:dyDescent="0.35">
      <c r="M123" s="128"/>
      <c r="O123" s="128"/>
    </row>
    <row r="124" spans="13:15" ht="15.5" x14ac:dyDescent="0.35">
      <c r="M124" s="128"/>
      <c r="O124" s="128"/>
    </row>
    <row r="125" spans="13:15" ht="15.5" x14ac:dyDescent="0.35">
      <c r="M125" s="128"/>
      <c r="O125" s="128"/>
    </row>
    <row r="126" spans="13:15" ht="15.5" x14ac:dyDescent="0.35">
      <c r="M126" s="128"/>
      <c r="O126" s="128"/>
    </row>
    <row r="127" spans="13:15" ht="15.5" x14ac:dyDescent="0.35">
      <c r="M127" s="128"/>
      <c r="O127" s="128"/>
    </row>
    <row r="128" spans="13:15" ht="15.5" x14ac:dyDescent="0.35">
      <c r="N128" s="128"/>
    </row>
    <row r="131" spans="1:17" x14ac:dyDescent="0.35">
      <c r="J131" t="s">
        <v>128</v>
      </c>
    </row>
    <row r="132" spans="1:17" x14ac:dyDescent="0.35">
      <c r="B132" s="113" t="s">
        <v>98</v>
      </c>
      <c r="J132" t="s">
        <v>129</v>
      </c>
      <c r="M132">
        <f>6*1 + 4*0 - 2*0 + 10*4</f>
        <v>46</v>
      </c>
    </row>
    <row r="133" spans="1:17" x14ac:dyDescent="0.35">
      <c r="A133" s="113"/>
    </row>
    <row r="134" spans="1:17" x14ac:dyDescent="0.35">
      <c r="B134" s="113" t="s">
        <v>100</v>
      </c>
      <c r="C134" s="113" t="s">
        <v>101</v>
      </c>
      <c r="D134" s="113" t="s">
        <v>94</v>
      </c>
      <c r="E134" s="113" t="s">
        <v>97</v>
      </c>
    </row>
    <row r="135" spans="1:17" x14ac:dyDescent="0.35">
      <c r="B135" s="119">
        <v>1</v>
      </c>
      <c r="C135" s="119">
        <v>0</v>
      </c>
      <c r="D135" s="119">
        <v>0</v>
      </c>
      <c r="E135" s="119">
        <v>4</v>
      </c>
      <c r="J135" s="113" t="s">
        <v>98</v>
      </c>
    </row>
    <row r="136" spans="1:17" x14ac:dyDescent="0.35">
      <c r="J136" s="113"/>
    </row>
    <row r="137" spans="1:17" x14ac:dyDescent="0.35">
      <c r="B137" s="120">
        <v>6</v>
      </c>
      <c r="C137" s="120">
        <v>4</v>
      </c>
      <c r="D137" s="120">
        <v>-2</v>
      </c>
      <c r="E137" s="120">
        <v>10</v>
      </c>
      <c r="F137" s="121">
        <f>SUMPRODUCT(B137:E137,B135:E135)</f>
        <v>46</v>
      </c>
      <c r="K137" s="113" t="s">
        <v>85</v>
      </c>
      <c r="L137" s="113" t="s">
        <v>88</v>
      </c>
    </row>
    <row r="138" spans="1:17" x14ac:dyDescent="0.35">
      <c r="B138" s="114"/>
      <c r="K138" s="119">
        <v>2</v>
      </c>
      <c r="L138" s="119">
        <v>4</v>
      </c>
    </row>
    <row r="139" spans="1:17" x14ac:dyDescent="0.35">
      <c r="B139" s="120">
        <v>-1</v>
      </c>
      <c r="C139" s="120">
        <v>1</v>
      </c>
      <c r="D139" s="120">
        <v>-1</v>
      </c>
      <c r="E139" s="120">
        <v>1</v>
      </c>
      <c r="F139" s="122">
        <f>SUMPRODUCT(B139:E139,$B$135:$E$135)</f>
        <v>3</v>
      </c>
      <c r="G139" s="123" t="s">
        <v>130</v>
      </c>
      <c r="H139" s="120">
        <v>3</v>
      </c>
    </row>
    <row r="140" spans="1:17" x14ac:dyDescent="0.35">
      <c r="B140" s="120">
        <v>2</v>
      </c>
      <c r="C140" s="120">
        <v>-1</v>
      </c>
      <c r="D140" s="120">
        <v>-1</v>
      </c>
      <c r="E140" s="120">
        <v>2</v>
      </c>
      <c r="F140" s="122">
        <f>SUMPRODUCT(B140:E140,$B$135:$E$135)</f>
        <v>10</v>
      </c>
      <c r="G140" s="123" t="s">
        <v>130</v>
      </c>
      <c r="H140" s="120">
        <v>10</v>
      </c>
      <c r="K140" s="120">
        <v>3</v>
      </c>
      <c r="L140" s="120">
        <v>10</v>
      </c>
      <c r="M140" s="121">
        <f>SUMPRODUCT(K140:L140,K138:L138)</f>
        <v>46</v>
      </c>
    </row>
    <row r="141" spans="1:17" x14ac:dyDescent="0.35">
      <c r="B141" s="114"/>
      <c r="C141" s="114"/>
      <c r="D141" s="114"/>
      <c r="E141" s="114"/>
      <c r="F141" s="131"/>
      <c r="G141" s="131"/>
      <c r="H141" s="114"/>
      <c r="K141" s="114"/>
      <c r="L141" s="114"/>
    </row>
    <row r="142" spans="1:17" x14ac:dyDescent="0.35">
      <c r="B142" t="s">
        <v>131</v>
      </c>
      <c r="K142" s="114"/>
    </row>
    <row r="143" spans="1:17" x14ac:dyDescent="0.35">
      <c r="K143" s="120">
        <v>-1</v>
      </c>
      <c r="L143" s="120">
        <v>2</v>
      </c>
      <c r="M143" s="122">
        <f>SUMPRODUCT(K143:L143,$K$138:$L$138)</f>
        <v>6</v>
      </c>
      <c r="N143" s="123" t="s">
        <v>102</v>
      </c>
      <c r="O143" s="120">
        <v>6</v>
      </c>
    </row>
    <row r="144" spans="1:17" ht="28" customHeight="1" x14ac:dyDescent="0.35">
      <c r="B144" s="254" t="s">
        <v>132</v>
      </c>
      <c r="C144" s="254"/>
      <c r="D144" s="254"/>
      <c r="E144" s="254"/>
      <c r="F144" s="254"/>
      <c r="G144" s="254"/>
      <c r="H144" s="254"/>
      <c r="K144" s="120">
        <v>1</v>
      </c>
      <c r="L144" s="120">
        <v>-1</v>
      </c>
      <c r="M144" s="122">
        <f>SUMPRODUCT(K144:L144,$K$138:$L$138)</f>
        <v>-2</v>
      </c>
      <c r="N144" s="123" t="s">
        <v>102</v>
      </c>
      <c r="O144" s="120">
        <v>4</v>
      </c>
      <c r="P144" s="132"/>
      <c r="Q144" s="132"/>
    </row>
    <row r="145" spans="1:17" ht="27" customHeight="1" x14ac:dyDescent="0.35">
      <c r="B145" s="254"/>
      <c r="C145" s="254"/>
      <c r="D145" s="254"/>
      <c r="E145" s="254"/>
      <c r="F145" s="254"/>
      <c r="G145" s="254"/>
      <c r="H145" s="254"/>
      <c r="K145" s="120">
        <v>-1</v>
      </c>
      <c r="L145" s="120">
        <v>-1</v>
      </c>
      <c r="M145" s="122">
        <f>SUMPRODUCT(K145:L145,$K$138:$L$138)</f>
        <v>-6</v>
      </c>
      <c r="N145" s="123" t="s">
        <v>102</v>
      </c>
      <c r="O145" s="120">
        <v>-2</v>
      </c>
      <c r="P145" s="132"/>
      <c r="Q145" s="132"/>
    </row>
    <row r="146" spans="1:17" ht="21.5" customHeight="1" x14ac:dyDescent="0.35">
      <c r="B146" s="254"/>
      <c r="C146" s="254"/>
      <c r="D146" s="254"/>
      <c r="E146" s="254"/>
      <c r="F146" s="254"/>
      <c r="G146" s="254"/>
      <c r="H146" s="254"/>
      <c r="K146" s="120">
        <v>1</v>
      </c>
      <c r="L146" s="120">
        <v>2</v>
      </c>
      <c r="M146" s="122">
        <f>SUMPRODUCT(K146:L146,$K$138:$L$138)</f>
        <v>10</v>
      </c>
      <c r="N146" s="123" t="s">
        <v>102</v>
      </c>
      <c r="O146" s="120">
        <v>10</v>
      </c>
      <c r="P146" s="132"/>
      <c r="Q146" s="132"/>
    </row>
    <row r="151" spans="1:17" ht="15.5" x14ac:dyDescent="0.35">
      <c r="B151" s="134"/>
      <c r="C151" s="134"/>
      <c r="D151" s="134"/>
      <c r="E151" s="135"/>
      <c r="F151" s="135"/>
      <c r="G151" s="135"/>
      <c r="H151" s="135"/>
      <c r="I151" s="135"/>
      <c r="J151" s="135"/>
      <c r="K151" s="135"/>
    </row>
    <row r="152" spans="1:17" ht="15.5" x14ac:dyDescent="0.35">
      <c r="A152" s="133" t="s">
        <v>138</v>
      </c>
      <c r="B152" s="134"/>
      <c r="C152" s="134"/>
      <c r="D152" s="134"/>
      <c r="E152" s="135"/>
      <c r="F152" s="135"/>
      <c r="G152" s="135"/>
      <c r="H152" s="135"/>
      <c r="I152" s="135"/>
      <c r="J152" s="135"/>
      <c r="K152" s="135"/>
    </row>
    <row r="153" spans="1:17" ht="15.5" x14ac:dyDescent="0.35">
      <c r="A153" s="133" t="s">
        <v>141</v>
      </c>
      <c r="B153" s="134"/>
      <c r="C153" s="134"/>
      <c r="D153" s="134"/>
      <c r="E153" s="135"/>
      <c r="F153" s="135"/>
      <c r="G153" s="135"/>
      <c r="H153" s="135"/>
      <c r="I153" s="135"/>
      <c r="J153" s="135"/>
      <c r="K153" s="135"/>
    </row>
    <row r="154" spans="1:17" ht="15.5" x14ac:dyDescent="0.35">
      <c r="A154" s="128" t="s">
        <v>133</v>
      </c>
      <c r="B154" s="134"/>
      <c r="C154" s="134"/>
      <c r="D154" s="134"/>
      <c r="E154" s="135"/>
      <c r="F154" s="135"/>
      <c r="G154" s="135"/>
      <c r="H154" s="135"/>
      <c r="I154" s="135"/>
      <c r="J154" s="135"/>
      <c r="K154" s="135"/>
    </row>
    <row r="155" spans="1:17" ht="15.5" x14ac:dyDescent="0.35">
      <c r="A155" s="134" t="s">
        <v>134</v>
      </c>
      <c r="B155" s="134"/>
      <c r="C155" s="134"/>
      <c r="D155" s="134"/>
      <c r="E155" s="135"/>
      <c r="F155" s="135"/>
      <c r="G155" s="135"/>
      <c r="H155" s="135"/>
      <c r="I155" s="135"/>
      <c r="J155" s="135"/>
      <c r="K155" s="135"/>
    </row>
    <row r="156" spans="1:17" ht="15.5" x14ac:dyDescent="0.35">
      <c r="A156" s="134" t="s">
        <v>135</v>
      </c>
      <c r="B156" s="133"/>
      <c r="C156" s="134"/>
      <c r="D156" s="134"/>
      <c r="E156" s="135"/>
      <c r="F156" s="135"/>
      <c r="G156" s="135"/>
      <c r="H156" s="135"/>
      <c r="I156" s="135"/>
      <c r="J156" s="135"/>
      <c r="K156" s="135"/>
    </row>
    <row r="157" spans="1:17" ht="15.5" x14ac:dyDescent="0.35">
      <c r="A157" s="133" t="s">
        <v>139</v>
      </c>
      <c r="B157" s="134"/>
      <c r="C157" s="134"/>
      <c r="D157" s="134"/>
      <c r="E157" s="135"/>
      <c r="F157" s="135"/>
      <c r="G157" s="135"/>
      <c r="H157" s="135"/>
      <c r="I157" s="135"/>
      <c r="J157" s="135"/>
      <c r="K157" s="135"/>
    </row>
    <row r="158" spans="1:17" ht="15.5" x14ac:dyDescent="0.35">
      <c r="A158" s="129" t="s">
        <v>136</v>
      </c>
      <c r="B158" s="134"/>
      <c r="C158" s="134"/>
      <c r="D158" s="134"/>
      <c r="E158" s="135"/>
      <c r="F158" s="135"/>
      <c r="G158" s="135"/>
      <c r="H158" s="135"/>
      <c r="I158" s="135"/>
      <c r="J158" s="135"/>
      <c r="K158" s="135"/>
    </row>
    <row r="159" spans="1:17" ht="15.5" x14ac:dyDescent="0.35">
      <c r="B159" s="134"/>
      <c r="C159" s="134"/>
      <c r="D159" s="134"/>
      <c r="E159" s="135"/>
      <c r="F159" s="135"/>
      <c r="G159" s="135"/>
      <c r="H159" s="135"/>
      <c r="I159" s="135"/>
      <c r="J159" s="135"/>
      <c r="K159" s="135"/>
    </row>
    <row r="160" spans="1:17" ht="15.5" x14ac:dyDescent="0.35">
      <c r="A160" s="133" t="s">
        <v>140</v>
      </c>
      <c r="B160" s="134"/>
      <c r="C160" s="134"/>
      <c r="D160" s="134"/>
      <c r="E160" s="135"/>
      <c r="F160" s="135"/>
      <c r="G160" s="135"/>
      <c r="H160" s="135"/>
      <c r="I160" s="135"/>
      <c r="J160" s="135"/>
      <c r="K160" s="135"/>
    </row>
    <row r="161" spans="1:11" ht="15.5" x14ac:dyDescent="0.35">
      <c r="A161" s="133" t="s">
        <v>137</v>
      </c>
      <c r="B161" s="134"/>
      <c r="C161" s="134"/>
      <c r="D161" s="134"/>
      <c r="E161" s="135"/>
      <c r="F161" s="135"/>
      <c r="G161" s="135"/>
      <c r="H161" s="135"/>
      <c r="I161" s="135"/>
      <c r="J161" s="135"/>
      <c r="K161" s="135"/>
    </row>
    <row r="162" spans="1:11" ht="15.5" x14ac:dyDescent="0.35">
      <c r="B162" s="134"/>
      <c r="C162" s="134"/>
      <c r="D162" s="134"/>
      <c r="E162" s="135"/>
      <c r="F162" s="135"/>
      <c r="G162" s="135"/>
      <c r="H162" s="135"/>
      <c r="I162" s="135"/>
      <c r="J162" s="135"/>
      <c r="K162" s="135"/>
    </row>
    <row r="163" spans="1:11" ht="15.5" x14ac:dyDescent="0.35">
      <c r="A163" s="133"/>
      <c r="B163" s="134"/>
      <c r="C163" s="134"/>
      <c r="D163" s="134"/>
      <c r="E163" s="135"/>
      <c r="F163" s="135"/>
      <c r="G163" s="135"/>
      <c r="H163" s="135"/>
      <c r="I163" s="135"/>
      <c r="J163" s="135"/>
      <c r="K163" s="135"/>
    </row>
    <row r="164" spans="1:11" ht="15.5" x14ac:dyDescent="0.35">
      <c r="A164" s="134"/>
      <c r="B164" s="134"/>
      <c r="C164" s="134"/>
      <c r="D164" s="134"/>
      <c r="E164" s="135"/>
      <c r="F164" s="135"/>
      <c r="G164" s="135"/>
      <c r="H164" s="135"/>
      <c r="I164" s="135"/>
      <c r="J164" s="135"/>
      <c r="K164" s="135"/>
    </row>
    <row r="165" spans="1:11" ht="15.5" x14ac:dyDescent="0.35">
      <c r="A165" s="134"/>
      <c r="B165" s="134"/>
      <c r="C165" s="134"/>
      <c r="D165" s="134"/>
      <c r="E165" s="135"/>
      <c r="F165" s="135"/>
      <c r="G165" s="135"/>
      <c r="H165" s="135"/>
      <c r="I165" s="135"/>
      <c r="J165" s="135"/>
      <c r="K165" s="135"/>
    </row>
    <row r="166" spans="1:11" ht="15.5" x14ac:dyDescent="0.35">
      <c r="A166" s="134"/>
      <c r="B166" s="134"/>
      <c r="C166" s="134"/>
      <c r="D166" s="134"/>
      <c r="E166" s="135"/>
      <c r="F166" s="135"/>
      <c r="G166" s="135"/>
      <c r="H166" s="135"/>
      <c r="I166" s="135"/>
      <c r="J166" s="135"/>
      <c r="K166" s="135"/>
    </row>
    <row r="167" spans="1:11" ht="15.5" x14ac:dyDescent="0.35">
      <c r="A167" s="133"/>
      <c r="B167" s="134"/>
      <c r="C167" s="134"/>
      <c r="D167" s="134"/>
      <c r="E167" s="135"/>
      <c r="F167" s="135"/>
      <c r="G167" s="135"/>
      <c r="H167" s="135"/>
      <c r="I167" s="135"/>
      <c r="J167" s="135"/>
      <c r="K167" s="135"/>
    </row>
  </sheetData>
  <mergeCells count="9">
    <mergeCell ref="I31:N33"/>
    <mergeCell ref="A34:M34"/>
    <mergeCell ref="J89:P91"/>
    <mergeCell ref="B89:H91"/>
    <mergeCell ref="B144:H146"/>
    <mergeCell ref="A36:E36"/>
    <mergeCell ref="A37:E37"/>
    <mergeCell ref="A45:G45"/>
    <mergeCell ref="A31:G3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54"/>
  <sheetViews>
    <sheetView zoomScale="62" zoomScaleNormal="55" workbookViewId="0">
      <selection activeCell="H74" sqref="H74"/>
    </sheetView>
  </sheetViews>
  <sheetFormatPr defaultRowHeight="14.5" x14ac:dyDescent="0.35"/>
  <sheetData>
    <row r="1" spans="1:7" x14ac:dyDescent="0.35">
      <c r="A1" s="125" t="s">
        <v>110</v>
      </c>
      <c r="B1" s="125"/>
      <c r="C1" s="125"/>
      <c r="D1" s="125"/>
      <c r="E1" s="125"/>
      <c r="F1" s="125"/>
      <c r="G1" s="125"/>
    </row>
    <row r="2" spans="1:7" x14ac:dyDescent="0.35">
      <c r="A2" s="125" t="s">
        <v>211</v>
      </c>
      <c r="B2" s="125"/>
      <c r="C2" s="125"/>
      <c r="D2" s="125"/>
      <c r="E2" s="125"/>
      <c r="F2" s="125"/>
      <c r="G2" s="125"/>
    </row>
    <row r="3" spans="1:7" x14ac:dyDescent="0.35">
      <c r="A3" s="125" t="s">
        <v>111</v>
      </c>
      <c r="B3" s="125"/>
      <c r="C3" s="125"/>
      <c r="D3" s="125"/>
      <c r="E3" s="125"/>
      <c r="F3" s="125"/>
      <c r="G3" s="125"/>
    </row>
    <row r="46" spans="1:1" x14ac:dyDescent="0.35">
      <c r="A46" s="113" t="s">
        <v>112</v>
      </c>
    </row>
    <row r="48" spans="1:1" x14ac:dyDescent="0.35">
      <c r="A48" t="s">
        <v>144</v>
      </c>
    </row>
    <row r="53" spans="1:3" ht="15" thickBot="1" x14ac:dyDescent="0.4"/>
    <row r="54" spans="1:3" ht="15" thickBot="1" x14ac:dyDescent="0.4">
      <c r="A54" s="137" t="s">
        <v>4</v>
      </c>
      <c r="B54" s="137" t="s">
        <v>5</v>
      </c>
      <c r="C54" s="137" t="s">
        <v>145</v>
      </c>
    </row>
    <row r="55" spans="1:3" ht="15" thickBot="1" x14ac:dyDescent="0.4">
      <c r="A55" s="138">
        <v>20.000000088512884</v>
      </c>
      <c r="B55" s="138">
        <v>49.99999973446134</v>
      </c>
      <c r="C55" s="139">
        <f>320*A55-2*A55^2+280*B55-2*B55^2</f>
        <v>14600</v>
      </c>
    </row>
    <row r="56" spans="1:3" ht="15" thickBot="1" x14ac:dyDescent="0.4"/>
    <row r="57" spans="1:3" ht="15" thickBot="1" x14ac:dyDescent="0.4">
      <c r="A57" s="140">
        <f>2*A55+2*B55</f>
        <v>139.99999964594844</v>
      </c>
      <c r="B57" t="s">
        <v>9</v>
      </c>
      <c r="C57" s="137">
        <v>160</v>
      </c>
    </row>
    <row r="58" spans="1:3" ht="15" thickBot="1" x14ac:dyDescent="0.4">
      <c r="A58" s="140">
        <f>6*A55+2*B55</f>
        <v>220</v>
      </c>
      <c r="B58" t="s">
        <v>9</v>
      </c>
      <c r="C58" s="137">
        <v>220</v>
      </c>
    </row>
    <row r="59" spans="1:3" ht="15" thickBot="1" x14ac:dyDescent="0.4">
      <c r="A59" s="140">
        <f>A55</f>
        <v>20.000000088512884</v>
      </c>
      <c r="B59" t="s">
        <v>10</v>
      </c>
      <c r="C59" s="137">
        <v>10</v>
      </c>
    </row>
    <row r="60" spans="1:3" ht="15" thickBot="1" x14ac:dyDescent="0.4">
      <c r="A60" s="140">
        <f>B55</f>
        <v>49.99999973446134</v>
      </c>
      <c r="B60" t="s">
        <v>10</v>
      </c>
      <c r="C60" s="137">
        <v>20</v>
      </c>
    </row>
    <row r="62" spans="1:3" x14ac:dyDescent="0.35">
      <c r="A62" t="s">
        <v>146</v>
      </c>
    </row>
    <row r="64" spans="1:3" x14ac:dyDescent="0.35">
      <c r="A64" t="s">
        <v>147</v>
      </c>
    </row>
    <row r="67" spans="1:3" ht="15" thickBot="1" x14ac:dyDescent="0.4"/>
    <row r="68" spans="1:3" ht="15" thickBot="1" x14ac:dyDescent="0.4">
      <c r="A68" s="137" t="s">
        <v>4</v>
      </c>
      <c r="B68" s="137" t="s">
        <v>5</v>
      </c>
      <c r="C68" s="137" t="s">
        <v>145</v>
      </c>
    </row>
    <row r="69" spans="1:3" ht="15" thickBot="1" x14ac:dyDescent="0.4">
      <c r="A69" s="138">
        <v>1.9999999999999973</v>
      </c>
      <c r="B69" s="138">
        <v>3.0000000000000049</v>
      </c>
      <c r="C69" s="139">
        <f>A69^2+(B69-2)^2</f>
        <v>4.9999999999999991</v>
      </c>
    </row>
    <row r="70" spans="1:3" ht="15" thickBot="1" x14ac:dyDescent="0.4"/>
    <row r="71" spans="1:3" ht="15" thickBot="1" x14ac:dyDescent="0.4">
      <c r="A71" s="140">
        <f>2*A69+B69</f>
        <v>7</v>
      </c>
      <c r="B71" t="s">
        <v>10</v>
      </c>
      <c r="C71" s="137">
        <v>7</v>
      </c>
    </row>
    <row r="72" spans="1:3" ht="15" thickBot="1" x14ac:dyDescent="0.4">
      <c r="A72" s="140">
        <f>A69+2*B69</f>
        <v>8.0000000000000071</v>
      </c>
      <c r="B72" t="s">
        <v>10</v>
      </c>
      <c r="C72" s="137">
        <v>5</v>
      </c>
    </row>
    <row r="74" spans="1:3" x14ac:dyDescent="0.35">
      <c r="A74" t="s">
        <v>148</v>
      </c>
    </row>
    <row r="76" spans="1:3" x14ac:dyDescent="0.35">
      <c r="A76" t="s">
        <v>43</v>
      </c>
    </row>
    <row r="77" spans="1:3" x14ac:dyDescent="0.35">
      <c r="A77" t="s">
        <v>149</v>
      </c>
    </row>
    <row r="78" spans="1:3" x14ac:dyDescent="0.35">
      <c r="A78" t="s">
        <v>150</v>
      </c>
    </row>
    <row r="79" spans="1:3" x14ac:dyDescent="0.35">
      <c r="A79" t="s">
        <v>151</v>
      </c>
    </row>
    <row r="80" spans="1:3" x14ac:dyDescent="0.35">
      <c r="A80" t="s">
        <v>152</v>
      </c>
    </row>
    <row r="81" spans="1:4" x14ac:dyDescent="0.35">
      <c r="A81" t="s">
        <v>153</v>
      </c>
    </row>
    <row r="82" spans="1:4" ht="15" thickBot="1" x14ac:dyDescent="0.4"/>
    <row r="83" spans="1:4" ht="15" thickBot="1" x14ac:dyDescent="0.4">
      <c r="A83" s="137" t="s">
        <v>4</v>
      </c>
      <c r="B83" s="137" t="s">
        <v>5</v>
      </c>
      <c r="C83" s="137" t="s">
        <v>94</v>
      </c>
      <c r="D83" s="137" t="s">
        <v>154</v>
      </c>
    </row>
    <row r="84" spans="1:4" ht="15" thickBot="1" x14ac:dyDescent="0.4">
      <c r="A84" s="138">
        <v>0</v>
      </c>
      <c r="B84" s="141">
        <v>0</v>
      </c>
      <c r="C84" s="141">
        <v>1.9999999299031916</v>
      </c>
      <c r="D84" s="142">
        <f>COS(2*A84^2 + 2*B84^2) - C84+1</f>
        <v>7.0096808357789087E-8</v>
      </c>
    </row>
    <row r="85" spans="1:4" ht="15" thickBot="1" x14ac:dyDescent="0.4"/>
    <row r="86" spans="1:4" ht="15" thickBot="1" x14ac:dyDescent="0.4">
      <c r="A86" s="140">
        <f>A84^2+B84^2+C84^2</f>
        <v>3.9999997196127715</v>
      </c>
      <c r="B86" t="s">
        <v>9</v>
      </c>
      <c r="C86" s="137">
        <v>4</v>
      </c>
    </row>
    <row r="87" spans="1:4" ht="15" thickBot="1" x14ac:dyDescent="0.4">
      <c r="A87" s="140">
        <f>A84</f>
        <v>0</v>
      </c>
      <c r="B87" t="s">
        <v>10</v>
      </c>
      <c r="C87" s="137">
        <v>0</v>
      </c>
    </row>
    <row r="88" spans="1:4" ht="15" thickBot="1" x14ac:dyDescent="0.4">
      <c r="A88" s="140">
        <f>B84</f>
        <v>0</v>
      </c>
      <c r="B88" t="s">
        <v>10</v>
      </c>
      <c r="C88" s="137">
        <v>0</v>
      </c>
    </row>
    <row r="89" spans="1:4" ht="15" thickBot="1" x14ac:dyDescent="0.4">
      <c r="A89" s="140">
        <f>C84</f>
        <v>1.9999999299031916</v>
      </c>
      <c r="B89" t="s">
        <v>10</v>
      </c>
      <c r="C89" s="137">
        <v>0</v>
      </c>
    </row>
    <row r="92" spans="1:4" ht="15" thickBot="1" x14ac:dyDescent="0.4">
      <c r="A92" t="s">
        <v>155</v>
      </c>
    </row>
    <row r="93" spans="1:4" ht="15" thickBot="1" x14ac:dyDescent="0.4">
      <c r="A93" s="143" t="s">
        <v>156</v>
      </c>
    </row>
    <row r="94" spans="1:4" ht="15" thickBot="1" x14ac:dyDescent="0.4">
      <c r="A94" s="144" t="s">
        <v>157</v>
      </c>
      <c r="C94" s="145" t="s">
        <v>87</v>
      </c>
    </row>
    <row r="95" spans="1:4" ht="15" thickBot="1" x14ac:dyDescent="0.4">
      <c r="A95" s="144" t="s">
        <v>158</v>
      </c>
      <c r="C95" s="145" t="s">
        <v>90</v>
      </c>
    </row>
    <row r="96" spans="1:4" ht="15" thickBot="1" x14ac:dyDescent="0.4">
      <c r="A96" s="144" t="s">
        <v>159</v>
      </c>
      <c r="C96" s="145" t="s">
        <v>93</v>
      </c>
    </row>
    <row r="97" spans="1:1" ht="15" thickBot="1" x14ac:dyDescent="0.4">
      <c r="A97" s="146" t="s">
        <v>151</v>
      </c>
    </row>
    <row r="98" spans="1:1" ht="15" thickBot="1" x14ac:dyDescent="0.4">
      <c r="A98" s="147" t="s">
        <v>152</v>
      </c>
    </row>
    <row r="132" spans="1:3" ht="15" thickBot="1" x14ac:dyDescent="0.4">
      <c r="A132" t="s">
        <v>160</v>
      </c>
    </row>
    <row r="133" spans="1:3" ht="15" thickBot="1" x14ac:dyDescent="0.4">
      <c r="A133" s="143" t="s">
        <v>156</v>
      </c>
    </row>
    <row r="134" spans="1:3" ht="15" thickBot="1" x14ac:dyDescent="0.4">
      <c r="A134" s="144" t="s">
        <v>157</v>
      </c>
    </row>
    <row r="135" spans="1:3" ht="15" thickBot="1" x14ac:dyDescent="0.4">
      <c r="A135" s="144" t="s">
        <v>158</v>
      </c>
    </row>
    <row r="136" spans="1:3" ht="15" thickBot="1" x14ac:dyDescent="0.4">
      <c r="A136" s="144" t="s">
        <v>159</v>
      </c>
    </row>
    <row r="137" spans="1:3" ht="15" thickBot="1" x14ac:dyDescent="0.4">
      <c r="A137" s="148" t="s">
        <v>151</v>
      </c>
    </row>
    <row r="138" spans="1:3" x14ac:dyDescent="0.35">
      <c r="A138" s="149" t="s">
        <v>152</v>
      </c>
    </row>
    <row r="140" spans="1:3" ht="15" thickBot="1" x14ac:dyDescent="0.4"/>
    <row r="141" spans="1:3" ht="15" thickBot="1" x14ac:dyDescent="0.4">
      <c r="A141" s="137" t="s">
        <v>4</v>
      </c>
      <c r="B141" s="137" t="s">
        <v>5</v>
      </c>
      <c r="C141" s="137" t="s">
        <v>145</v>
      </c>
    </row>
    <row r="142" spans="1:3" ht="15" thickBot="1" x14ac:dyDescent="0.4">
      <c r="A142" s="138">
        <v>6.4</v>
      </c>
      <c r="B142" s="138">
        <v>2.8000000000000007</v>
      </c>
      <c r="C142" s="139">
        <f>(A142-8)^2+(B142-6)^2</f>
        <v>12.799999999999994</v>
      </c>
    </row>
    <row r="143" spans="1:3" ht="15" thickBot="1" x14ac:dyDescent="0.4"/>
    <row r="144" spans="1:3" ht="15" thickBot="1" x14ac:dyDescent="0.4">
      <c r="A144" s="140">
        <f>2*A142+B142</f>
        <v>15.600000000000001</v>
      </c>
      <c r="B144" t="s">
        <v>10</v>
      </c>
      <c r="C144" s="137">
        <v>2</v>
      </c>
    </row>
    <row r="145" spans="1:3" ht="15" thickBot="1" x14ac:dyDescent="0.4">
      <c r="A145" s="140">
        <f>-3*A142+4*B142</f>
        <v>-8</v>
      </c>
      <c r="B145" t="s">
        <v>9</v>
      </c>
      <c r="C145" s="137">
        <v>12</v>
      </c>
    </row>
    <row r="146" spans="1:3" ht="15" thickBot="1" x14ac:dyDescent="0.4">
      <c r="A146" s="140">
        <f>A142+2*B142</f>
        <v>12.000000000000002</v>
      </c>
      <c r="B146" t="s">
        <v>9</v>
      </c>
      <c r="C146" s="137">
        <v>12</v>
      </c>
    </row>
    <row r="148" spans="1:3" ht="15" thickBot="1" x14ac:dyDescent="0.4"/>
    <row r="149" spans="1:3" ht="15" thickBot="1" x14ac:dyDescent="0.4">
      <c r="A149" s="137" t="s">
        <v>4</v>
      </c>
      <c r="B149" s="137" t="s">
        <v>5</v>
      </c>
      <c r="C149" s="137" t="s">
        <v>145</v>
      </c>
    </row>
    <row r="150" spans="1:3" ht="15" thickBot="1" x14ac:dyDescent="0.4">
      <c r="A150" s="138">
        <v>0</v>
      </c>
      <c r="B150" s="138">
        <v>2.0000000000000004</v>
      </c>
      <c r="C150" s="139">
        <f>(A150-8)^2+(B150-6)^2</f>
        <v>80</v>
      </c>
    </row>
    <row r="151" spans="1:3" ht="15" thickBot="1" x14ac:dyDescent="0.4"/>
    <row r="152" spans="1:3" ht="15" thickBot="1" x14ac:dyDescent="0.4">
      <c r="A152" s="140">
        <f>2*A150+B150</f>
        <v>2.0000000000000004</v>
      </c>
      <c r="B152" t="s">
        <v>10</v>
      </c>
      <c r="C152" s="137">
        <v>2</v>
      </c>
    </row>
    <row r="153" spans="1:3" ht="15" thickBot="1" x14ac:dyDescent="0.4">
      <c r="A153" s="140">
        <f>-3*A150+4*B150</f>
        <v>8.0000000000000018</v>
      </c>
      <c r="B153" t="s">
        <v>9</v>
      </c>
      <c r="C153" s="137">
        <v>12</v>
      </c>
    </row>
    <row r="154" spans="1:3" ht="15" thickBot="1" x14ac:dyDescent="0.4">
      <c r="A154" s="140">
        <f>A150+2*B150</f>
        <v>4.0000000000000009</v>
      </c>
      <c r="B154" t="s">
        <v>9</v>
      </c>
      <c r="C154" s="137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77"/>
  <sheetViews>
    <sheetView zoomScale="73" workbookViewId="0">
      <selection activeCell="I5" sqref="I5"/>
    </sheetView>
  </sheetViews>
  <sheetFormatPr defaultColWidth="8.90625" defaultRowHeight="14.5" x14ac:dyDescent="0.35"/>
  <cols>
    <col min="1" max="1" width="10.81640625" style="151" customWidth="1"/>
    <col min="2" max="16384" width="8.90625" style="151"/>
  </cols>
  <sheetData>
    <row r="1" spans="1:1" x14ac:dyDescent="0.35">
      <c r="A1" s="150" t="s">
        <v>81</v>
      </c>
    </row>
    <row r="2" spans="1:1" x14ac:dyDescent="0.35">
      <c r="A2" s="152" t="s">
        <v>161</v>
      </c>
    </row>
    <row r="3" spans="1:1" x14ac:dyDescent="0.35">
      <c r="A3" s="153" t="s">
        <v>162</v>
      </c>
    </row>
    <row r="4" spans="1:1" x14ac:dyDescent="0.35">
      <c r="A4" s="154" t="s">
        <v>163</v>
      </c>
    </row>
    <row r="24" spans="1:3" x14ac:dyDescent="0.35">
      <c r="A24" s="155" t="s">
        <v>82</v>
      </c>
    </row>
    <row r="25" spans="1:3" x14ac:dyDescent="0.35">
      <c r="C25" s="170" t="s">
        <v>164</v>
      </c>
    </row>
    <row r="26" spans="1:3" x14ac:dyDescent="0.35">
      <c r="C26" s="170" t="s">
        <v>165</v>
      </c>
    </row>
    <row r="27" spans="1:3" x14ac:dyDescent="0.35">
      <c r="C27" s="170" t="s">
        <v>166</v>
      </c>
    </row>
    <row r="28" spans="1:3" x14ac:dyDescent="0.35">
      <c r="C28" s="170"/>
    </row>
    <row r="29" spans="1:3" x14ac:dyDescent="0.35">
      <c r="C29" s="170" t="s">
        <v>167</v>
      </c>
    </row>
    <row r="30" spans="1:3" x14ac:dyDescent="0.35">
      <c r="C30" s="170" t="s">
        <v>168</v>
      </c>
    </row>
    <row r="31" spans="1:3" x14ac:dyDescent="0.35">
      <c r="C31" s="170" t="s">
        <v>169</v>
      </c>
    </row>
    <row r="32" spans="1:3" x14ac:dyDescent="0.35">
      <c r="C32" s="170" t="s">
        <v>170</v>
      </c>
    </row>
    <row r="33" spans="1:4" x14ac:dyDescent="0.35">
      <c r="C33" s="170" t="s">
        <v>171</v>
      </c>
    </row>
    <row r="34" spans="1:4" x14ac:dyDescent="0.35">
      <c r="C34" s="170" t="s">
        <v>172</v>
      </c>
    </row>
    <row r="35" spans="1:4" x14ac:dyDescent="0.35">
      <c r="C35" s="170" t="s">
        <v>173</v>
      </c>
    </row>
    <row r="36" spans="1:4" x14ac:dyDescent="0.35">
      <c r="C36" s="170" t="s">
        <v>174</v>
      </c>
    </row>
    <row r="37" spans="1:4" x14ac:dyDescent="0.35">
      <c r="C37" s="170" t="s">
        <v>175</v>
      </c>
    </row>
    <row r="38" spans="1:4" x14ac:dyDescent="0.35">
      <c r="C38" s="170" t="s">
        <v>176</v>
      </c>
    </row>
    <row r="39" spans="1:4" x14ac:dyDescent="0.35">
      <c r="C39" s="170" t="s">
        <v>177</v>
      </c>
    </row>
    <row r="40" spans="1:4" x14ac:dyDescent="0.35">
      <c r="C40" s="170" t="s">
        <v>178</v>
      </c>
    </row>
    <row r="42" spans="1:4" x14ac:dyDescent="0.35">
      <c r="A42" s="155" t="s">
        <v>98</v>
      </c>
    </row>
    <row r="44" spans="1:4" x14ac:dyDescent="0.35">
      <c r="A44" s="151" t="s">
        <v>4</v>
      </c>
      <c r="B44" s="151" t="s">
        <v>5</v>
      </c>
      <c r="C44" s="151" t="s">
        <v>94</v>
      </c>
    </row>
    <row r="45" spans="1:4" x14ac:dyDescent="0.35">
      <c r="A45" s="163">
        <v>142.8571428571428</v>
      </c>
      <c r="B45" s="163">
        <v>595.2380952380953</v>
      </c>
      <c r="C45" s="163">
        <v>0</v>
      </c>
    </row>
    <row r="46" spans="1:4" ht="15" thickBot="1" x14ac:dyDescent="0.4"/>
    <row r="47" spans="1:4" ht="15" thickBot="1" x14ac:dyDescent="0.4">
      <c r="A47" s="164">
        <v>20</v>
      </c>
      <c r="B47" s="164">
        <v>40</v>
      </c>
      <c r="C47" s="165">
        <v>50</v>
      </c>
      <c r="D47" s="166">
        <f>SUMPRODUCT(A47:C47,A45:C45)</f>
        <v>26666.666666666668</v>
      </c>
    </row>
    <row r="49" spans="1:6" x14ac:dyDescent="0.35">
      <c r="A49" s="164">
        <f>A45</f>
        <v>142.8571428571428</v>
      </c>
      <c r="B49" s="164" t="s">
        <v>10</v>
      </c>
      <c r="C49" s="164">
        <v>1000</v>
      </c>
    </row>
    <row r="50" spans="1:6" x14ac:dyDescent="0.35">
      <c r="A50" s="164">
        <f>B45</f>
        <v>595.2380952380953</v>
      </c>
      <c r="B50" s="164" t="s">
        <v>10</v>
      </c>
      <c r="C50" s="164">
        <v>2000</v>
      </c>
    </row>
    <row r="51" spans="1:6" x14ac:dyDescent="0.35">
      <c r="A51" s="164">
        <f>C45</f>
        <v>0</v>
      </c>
      <c r="B51" s="164" t="s">
        <v>10</v>
      </c>
      <c r="C51" s="164">
        <v>2500</v>
      </c>
    </row>
    <row r="52" spans="1:6" x14ac:dyDescent="0.35">
      <c r="A52" s="164">
        <f>A45</f>
        <v>142.8571428571428</v>
      </c>
      <c r="B52" s="164" t="s">
        <v>9</v>
      </c>
      <c r="C52" s="164">
        <v>2000</v>
      </c>
    </row>
    <row r="53" spans="1:6" x14ac:dyDescent="0.35">
      <c r="A53" s="164">
        <f>B45</f>
        <v>595.2380952380953</v>
      </c>
      <c r="B53" s="164" t="s">
        <v>9</v>
      </c>
      <c r="C53" s="164">
        <v>3000</v>
      </c>
    </row>
    <row r="54" spans="1:6" x14ac:dyDescent="0.35">
      <c r="A54" s="164">
        <f>C45</f>
        <v>0</v>
      </c>
      <c r="B54" s="164" t="s">
        <v>9</v>
      </c>
      <c r="C54" s="164">
        <v>5000</v>
      </c>
    </row>
    <row r="55" spans="1:6" x14ac:dyDescent="0.35">
      <c r="A55" s="164">
        <v>500</v>
      </c>
      <c r="B55" s="164">
        <v>300</v>
      </c>
      <c r="C55" s="164">
        <v>1000</v>
      </c>
      <c r="D55" s="167">
        <f>SUMPRODUCT(A55:C55,A45:C45)</f>
        <v>250000</v>
      </c>
      <c r="E55" s="164" t="s">
        <v>9</v>
      </c>
      <c r="F55" s="164">
        <v>250000</v>
      </c>
    </row>
    <row r="56" spans="1:6" x14ac:dyDescent="0.35">
      <c r="A56" s="164">
        <v>1000</v>
      </c>
      <c r="B56" s="164">
        <v>200</v>
      </c>
      <c r="C56" s="164">
        <v>100</v>
      </c>
      <c r="D56" s="167">
        <f>SUMPRODUCT(A56:C56,A45:C45)</f>
        <v>261904.76190476186</v>
      </c>
      <c r="E56" s="164" t="s">
        <v>9</v>
      </c>
      <c r="F56" s="164">
        <v>300000</v>
      </c>
    </row>
    <row r="57" spans="1:6" x14ac:dyDescent="0.35">
      <c r="A57" s="164">
        <v>150</v>
      </c>
      <c r="B57" s="164">
        <v>300</v>
      </c>
      <c r="C57" s="164">
        <v>200</v>
      </c>
      <c r="D57" s="167">
        <f>SUMPRODUCT(A57:C57,A45:C45)</f>
        <v>200000</v>
      </c>
      <c r="E57" s="164" t="s">
        <v>9</v>
      </c>
      <c r="F57" s="164">
        <v>200000</v>
      </c>
    </row>
    <row r="58" spans="1:6" x14ac:dyDescent="0.35">
      <c r="A58" s="164">
        <v>100</v>
      </c>
      <c r="B58" s="164">
        <v>200</v>
      </c>
      <c r="C58" s="164">
        <v>400</v>
      </c>
      <c r="D58" s="167">
        <f>SUMPRODUCT(A58:C58,A45:C45)</f>
        <v>133333.33333333334</v>
      </c>
      <c r="E58" s="164" t="s">
        <v>9</v>
      </c>
      <c r="F58" s="164">
        <v>400000</v>
      </c>
    </row>
    <row r="72" spans="1:1" x14ac:dyDescent="0.35">
      <c r="A72" s="151" t="s">
        <v>179</v>
      </c>
    </row>
    <row r="74" spans="1:1" x14ac:dyDescent="0.35">
      <c r="A74" s="153" t="s">
        <v>180</v>
      </c>
    </row>
    <row r="83" spans="11:11" x14ac:dyDescent="0.35">
      <c r="K83" s="156"/>
    </row>
    <row r="96" spans="11:11" ht="14.4" customHeight="1" x14ac:dyDescent="0.35"/>
    <row r="98" spans="1:3" x14ac:dyDescent="0.35">
      <c r="A98" s="155" t="s">
        <v>82</v>
      </c>
    </row>
    <row r="99" spans="1:3" x14ac:dyDescent="0.35">
      <c r="A99" s="151" t="s">
        <v>181</v>
      </c>
    </row>
    <row r="100" spans="1:3" x14ac:dyDescent="0.35">
      <c r="A100" s="151" t="s">
        <v>182</v>
      </c>
    </row>
    <row r="102" spans="1:3" x14ac:dyDescent="0.35">
      <c r="A102" s="151" t="s">
        <v>183</v>
      </c>
    </row>
    <row r="103" spans="1:3" x14ac:dyDescent="0.35">
      <c r="A103" s="151" t="s">
        <v>184</v>
      </c>
      <c r="C103" s="157" t="s">
        <v>87</v>
      </c>
    </row>
    <row r="104" spans="1:3" x14ac:dyDescent="0.35">
      <c r="A104" s="151" t="s">
        <v>185</v>
      </c>
      <c r="C104" s="157" t="s">
        <v>90</v>
      </c>
    </row>
    <row r="105" spans="1:3" x14ac:dyDescent="0.35">
      <c r="A105" s="151" t="s">
        <v>186</v>
      </c>
      <c r="C105" s="157" t="s">
        <v>93</v>
      </c>
    </row>
    <row r="106" spans="1:3" x14ac:dyDescent="0.35">
      <c r="A106" s="151" t="s">
        <v>187</v>
      </c>
    </row>
    <row r="108" spans="1:3" x14ac:dyDescent="0.35">
      <c r="A108" s="151" t="s">
        <v>188</v>
      </c>
    </row>
    <row r="110" spans="1:3" x14ac:dyDescent="0.35">
      <c r="A110" s="151" t="s">
        <v>189</v>
      </c>
    </row>
    <row r="111" spans="1:3" x14ac:dyDescent="0.35">
      <c r="A111" s="151" t="s">
        <v>4</v>
      </c>
      <c r="B111" s="151">
        <v>0</v>
      </c>
      <c r="C111" s="151">
        <v>1000</v>
      </c>
    </row>
    <row r="112" spans="1:3" x14ac:dyDescent="0.35">
      <c r="A112" s="151" t="s">
        <v>5</v>
      </c>
      <c r="B112" s="151">
        <v>500</v>
      </c>
      <c r="C112" s="151">
        <v>0</v>
      </c>
    </row>
    <row r="114" spans="1:10" x14ac:dyDescent="0.35">
      <c r="A114" s="151" t="s">
        <v>190</v>
      </c>
    </row>
    <row r="115" spans="1:10" x14ac:dyDescent="0.35">
      <c r="A115" s="151" t="s">
        <v>4</v>
      </c>
      <c r="B115" s="151">
        <v>0</v>
      </c>
      <c r="C115" s="151">
        <v>350</v>
      </c>
    </row>
    <row r="116" spans="1:10" x14ac:dyDescent="0.35">
      <c r="A116" s="151" t="s">
        <v>5</v>
      </c>
      <c r="B116" s="151">
        <v>1400</v>
      </c>
      <c r="C116" s="151">
        <v>0</v>
      </c>
    </row>
    <row r="118" spans="1:10" x14ac:dyDescent="0.35">
      <c r="A118" s="151" t="s">
        <v>191</v>
      </c>
    </row>
    <row r="119" spans="1:10" x14ac:dyDescent="0.35">
      <c r="A119" s="151" t="s">
        <v>4</v>
      </c>
      <c r="B119" s="151">
        <v>0</v>
      </c>
      <c r="C119" s="151">
        <v>400</v>
      </c>
    </row>
    <row r="120" spans="1:10" x14ac:dyDescent="0.35">
      <c r="A120" s="151" t="s">
        <v>5</v>
      </c>
      <c r="B120" s="151">
        <v>800</v>
      </c>
      <c r="C120" s="151">
        <v>0</v>
      </c>
      <c r="H120" s="155" t="s">
        <v>83</v>
      </c>
    </row>
    <row r="122" spans="1:10" x14ac:dyDescent="0.35">
      <c r="H122" s="151" t="s">
        <v>192</v>
      </c>
    </row>
    <row r="123" spans="1:10" x14ac:dyDescent="0.35">
      <c r="H123" s="151" t="s">
        <v>193</v>
      </c>
    </row>
    <row r="124" spans="1:10" x14ac:dyDescent="0.35">
      <c r="H124" s="151" t="s">
        <v>194</v>
      </c>
    </row>
    <row r="125" spans="1:10" x14ac:dyDescent="0.35">
      <c r="H125" s="156" t="s">
        <v>195</v>
      </c>
    </row>
    <row r="126" spans="1:10" x14ac:dyDescent="0.35">
      <c r="H126" s="156"/>
    </row>
    <row r="128" spans="1:10" x14ac:dyDescent="0.35">
      <c r="H128" s="151" t="s">
        <v>85</v>
      </c>
      <c r="I128" s="151" t="s">
        <v>88</v>
      </c>
      <c r="J128" s="151" t="s">
        <v>91</v>
      </c>
    </row>
    <row r="129" spans="1:10" x14ac:dyDescent="0.35">
      <c r="H129" s="168">
        <v>13.333333333333334</v>
      </c>
      <c r="I129" s="168">
        <v>0</v>
      </c>
      <c r="J129" s="168">
        <v>6.6666666666666661</v>
      </c>
    </row>
    <row r="131" spans="1:10" x14ac:dyDescent="0.35">
      <c r="H131" s="164">
        <v>2000</v>
      </c>
      <c r="I131" s="164">
        <v>1400</v>
      </c>
      <c r="J131" s="164">
        <v>800</v>
      </c>
    </row>
    <row r="133" spans="1:10" x14ac:dyDescent="0.35">
      <c r="H133" s="164">
        <v>2</v>
      </c>
      <c r="I133" s="164">
        <v>4</v>
      </c>
      <c r="J133" s="164">
        <v>2</v>
      </c>
    </row>
    <row r="134" spans="1:10" x14ac:dyDescent="0.35">
      <c r="H134" s="164">
        <v>4</v>
      </c>
      <c r="I134" s="164">
        <v>1</v>
      </c>
      <c r="J134" s="164">
        <v>1</v>
      </c>
    </row>
    <row r="136" spans="1:10" x14ac:dyDescent="0.35">
      <c r="A136" s="151" t="s">
        <v>196</v>
      </c>
      <c r="J136" s="156"/>
    </row>
    <row r="137" spans="1:10" x14ac:dyDescent="0.35">
      <c r="A137" s="151" t="s">
        <v>197</v>
      </c>
      <c r="J137" s="156"/>
    </row>
    <row r="138" spans="1:10" x14ac:dyDescent="0.35">
      <c r="J138" s="156"/>
    </row>
    <row r="139" spans="1:10" x14ac:dyDescent="0.35">
      <c r="A139" s="151" t="s">
        <v>198</v>
      </c>
      <c r="J139" s="156"/>
    </row>
    <row r="140" spans="1:10" x14ac:dyDescent="0.35">
      <c r="A140" s="151" t="s">
        <v>199</v>
      </c>
      <c r="J140" s="156"/>
    </row>
    <row r="142" spans="1:10" x14ac:dyDescent="0.35">
      <c r="A142" s="151" t="s">
        <v>184</v>
      </c>
    </row>
    <row r="143" spans="1:10" x14ac:dyDescent="0.35">
      <c r="A143" s="151" t="s">
        <v>186</v>
      </c>
      <c r="J143" s="156"/>
    </row>
    <row r="145" spans="1:10" ht="14.5" customHeight="1" x14ac:dyDescent="0.35">
      <c r="A145" s="255" t="s">
        <v>212</v>
      </c>
      <c r="B145" s="151" t="s">
        <v>189</v>
      </c>
    </row>
    <row r="146" spans="1:10" ht="14.5" customHeight="1" x14ac:dyDescent="0.35">
      <c r="A146" s="255"/>
      <c r="B146" s="151" t="s">
        <v>191</v>
      </c>
      <c r="J146" s="156"/>
    </row>
    <row r="148" spans="1:10" ht="14.5" customHeight="1" x14ac:dyDescent="0.35">
      <c r="A148" s="255" t="s">
        <v>212</v>
      </c>
      <c r="B148" s="162" t="s">
        <v>189</v>
      </c>
      <c r="C148" s="162"/>
    </row>
    <row r="149" spans="1:10" ht="14.5" customHeight="1" x14ac:dyDescent="0.35">
      <c r="A149" s="255"/>
      <c r="B149" s="162" t="s">
        <v>200</v>
      </c>
      <c r="C149" s="162"/>
    </row>
    <row r="150" spans="1:10" x14ac:dyDescent="0.35">
      <c r="B150" s="162"/>
      <c r="C150" s="162"/>
    </row>
    <row r="151" spans="1:10" ht="14.5" customHeight="1" x14ac:dyDescent="0.35">
      <c r="A151" s="255" t="s">
        <v>212</v>
      </c>
      <c r="B151" s="162" t="s">
        <v>201</v>
      </c>
      <c r="C151" s="162"/>
    </row>
    <row r="152" spans="1:10" ht="14.5" customHeight="1" x14ac:dyDescent="0.35">
      <c r="A152" s="255"/>
      <c r="B152" s="162" t="s">
        <v>202</v>
      </c>
      <c r="C152" s="162"/>
    </row>
    <row r="153" spans="1:10" x14ac:dyDescent="0.35">
      <c r="B153" s="162"/>
      <c r="C153" s="162"/>
    </row>
    <row r="154" spans="1:10" ht="14.5" customHeight="1" x14ac:dyDescent="0.35">
      <c r="A154" s="255" t="s">
        <v>212</v>
      </c>
      <c r="B154" s="162" t="s">
        <v>203</v>
      </c>
      <c r="C154" s="162"/>
    </row>
    <row r="155" spans="1:10" ht="14.5" customHeight="1" x14ac:dyDescent="0.35">
      <c r="A155" s="255"/>
      <c r="B155" s="162" t="s">
        <v>204</v>
      </c>
      <c r="C155" s="162"/>
    </row>
    <row r="157" spans="1:10" x14ac:dyDescent="0.35">
      <c r="B157" s="151" t="s">
        <v>205</v>
      </c>
    </row>
    <row r="158" spans="1:10" ht="15" thickBot="1" x14ac:dyDescent="0.4">
      <c r="B158" s="151" t="s">
        <v>199</v>
      </c>
    </row>
    <row r="159" spans="1:10" ht="15" thickBot="1" x14ac:dyDescent="0.4">
      <c r="B159" s="151" t="s">
        <v>206</v>
      </c>
      <c r="E159" s="169">
        <f xml:space="preserve"> 40 * 200 + 60 * 400</f>
        <v>32000</v>
      </c>
    </row>
    <row r="162" spans="1:11" x14ac:dyDescent="0.35">
      <c r="A162" s="155" t="s">
        <v>207</v>
      </c>
    </row>
    <row r="164" spans="1:11" x14ac:dyDescent="0.35">
      <c r="A164" s="151" t="s">
        <v>4</v>
      </c>
      <c r="B164" s="151" t="s">
        <v>5</v>
      </c>
      <c r="C164" s="158"/>
    </row>
    <row r="165" spans="1:11" x14ac:dyDescent="0.35">
      <c r="A165" s="168">
        <v>200</v>
      </c>
      <c r="B165" s="168">
        <v>400</v>
      </c>
      <c r="C165" s="158"/>
    </row>
    <row r="166" spans="1:11" ht="15" thickBot="1" x14ac:dyDescent="0.4"/>
    <row r="167" spans="1:11" ht="15" thickBot="1" x14ac:dyDescent="0.4">
      <c r="A167" s="164">
        <v>40</v>
      </c>
      <c r="B167" s="165">
        <v>60</v>
      </c>
      <c r="C167" s="166">
        <f>SUMPRODUCT(A167:B167,A165:B165)</f>
        <v>32000</v>
      </c>
      <c r="K167" s="159"/>
    </row>
    <row r="168" spans="1:11" ht="15" thickBot="1" x14ac:dyDescent="0.4">
      <c r="K168" s="159"/>
    </row>
    <row r="169" spans="1:11" ht="15" thickBot="1" x14ac:dyDescent="0.4">
      <c r="A169" s="164">
        <v>2</v>
      </c>
      <c r="B169" s="164">
        <v>4</v>
      </c>
      <c r="C169" s="167">
        <f>SUMPRODUCT(A169:B169,A165:B165)</f>
        <v>2000</v>
      </c>
      <c r="D169" s="164" t="s">
        <v>9</v>
      </c>
      <c r="E169" s="164">
        <v>2000</v>
      </c>
      <c r="K169" s="159"/>
    </row>
    <row r="170" spans="1:11" x14ac:dyDescent="0.35">
      <c r="A170" s="164">
        <v>4</v>
      </c>
      <c r="B170" s="164">
        <v>1</v>
      </c>
      <c r="C170" s="167">
        <f>SUMPRODUCT(A170:B170,A165:B165)</f>
        <v>1200</v>
      </c>
      <c r="D170" s="164" t="s">
        <v>9</v>
      </c>
      <c r="E170" s="164">
        <v>1400</v>
      </c>
    </row>
    <row r="171" spans="1:11" x14ac:dyDescent="0.35">
      <c r="A171" s="164">
        <v>2</v>
      </c>
      <c r="B171" s="164">
        <v>1</v>
      </c>
      <c r="C171" s="167">
        <f>SUMPRODUCT(A171:B171,A165:B165)</f>
        <v>800</v>
      </c>
      <c r="D171" s="164" t="s">
        <v>9</v>
      </c>
      <c r="E171" s="164">
        <v>800</v>
      </c>
    </row>
    <row r="174" spans="1:11" ht="14.5" customHeight="1" x14ac:dyDescent="0.35">
      <c r="A174" s="256" t="s">
        <v>208</v>
      </c>
      <c r="B174" s="256"/>
      <c r="C174" s="256"/>
      <c r="D174" s="256"/>
      <c r="E174" s="256"/>
      <c r="F174" s="256"/>
      <c r="G174" s="256"/>
      <c r="H174" s="256"/>
    </row>
    <row r="175" spans="1:11" x14ac:dyDescent="0.35">
      <c r="A175" s="256"/>
      <c r="B175" s="256"/>
      <c r="C175" s="256"/>
      <c r="D175" s="256"/>
      <c r="E175" s="256"/>
      <c r="F175" s="256"/>
      <c r="G175" s="256"/>
      <c r="H175" s="256"/>
    </row>
    <row r="176" spans="1:11" x14ac:dyDescent="0.35">
      <c r="A176" s="161"/>
      <c r="B176" s="161"/>
      <c r="C176" s="161"/>
      <c r="D176" s="161"/>
      <c r="E176" s="161"/>
      <c r="F176" s="161"/>
      <c r="G176" s="161"/>
    </row>
    <row r="177" spans="1:2" x14ac:dyDescent="0.35">
      <c r="A177" s="151" t="s">
        <v>209</v>
      </c>
      <c r="B177" s="160" t="s">
        <v>210</v>
      </c>
    </row>
  </sheetData>
  <mergeCells count="5">
    <mergeCell ref="A145:A146"/>
    <mergeCell ref="A148:A149"/>
    <mergeCell ref="A151:A152"/>
    <mergeCell ref="A154:A155"/>
    <mergeCell ref="A174:H175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22"/>
  <sheetViews>
    <sheetView topLeftCell="A64" zoomScale="59" workbookViewId="0">
      <selection activeCell="J77" sqref="J77"/>
    </sheetView>
  </sheetViews>
  <sheetFormatPr defaultRowHeight="14.5" x14ac:dyDescent="0.35"/>
  <cols>
    <col min="9" max="9" width="9.26953125" customWidth="1"/>
  </cols>
  <sheetData>
    <row r="1" spans="1:7" x14ac:dyDescent="0.35">
      <c r="A1" t="s">
        <v>213</v>
      </c>
    </row>
    <row r="2" spans="1:7" x14ac:dyDescent="0.35">
      <c r="A2" t="s">
        <v>215</v>
      </c>
    </row>
    <row r="3" spans="1:7" x14ac:dyDescent="0.35">
      <c r="A3" t="s">
        <v>301</v>
      </c>
      <c r="G3" t="s">
        <v>122</v>
      </c>
    </row>
    <row r="4" spans="1:7" x14ac:dyDescent="0.35">
      <c r="G4" t="s">
        <v>122</v>
      </c>
    </row>
    <row r="5" spans="1:7" x14ac:dyDescent="0.35">
      <c r="A5">
        <v>0</v>
      </c>
      <c r="B5">
        <v>0</v>
      </c>
      <c r="C5">
        <v>0</v>
      </c>
      <c r="D5">
        <v>5</v>
      </c>
      <c r="E5">
        <v>7</v>
      </c>
      <c r="F5">
        <v>0</v>
      </c>
      <c r="G5" t="s">
        <v>122</v>
      </c>
    </row>
    <row r="6" spans="1:7" x14ac:dyDescent="0.35">
      <c r="A6">
        <v>5</v>
      </c>
      <c r="B6">
        <v>0</v>
      </c>
      <c r="C6">
        <v>3</v>
      </c>
      <c r="D6">
        <v>0</v>
      </c>
      <c r="E6">
        <v>0</v>
      </c>
      <c r="F6">
        <v>0</v>
      </c>
      <c r="G6" t="s">
        <v>122</v>
      </c>
    </row>
    <row r="7" spans="1:7" x14ac:dyDescent="0.35">
      <c r="A7">
        <v>7</v>
      </c>
      <c r="B7">
        <v>0</v>
      </c>
      <c r="C7">
        <v>1</v>
      </c>
      <c r="D7">
        <v>0</v>
      </c>
      <c r="E7">
        <v>0</v>
      </c>
      <c r="F7">
        <v>0</v>
      </c>
      <c r="G7" t="s">
        <v>122</v>
      </c>
    </row>
    <row r="8" spans="1:7" x14ac:dyDescent="0.35">
      <c r="A8">
        <v>0</v>
      </c>
      <c r="B8">
        <v>0</v>
      </c>
      <c r="C8">
        <v>0</v>
      </c>
      <c r="D8">
        <v>0</v>
      </c>
      <c r="E8">
        <v>10</v>
      </c>
      <c r="F8">
        <v>0</v>
      </c>
      <c r="G8" t="s">
        <v>122</v>
      </c>
    </row>
    <row r="9" spans="1:7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7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2" spans="1:7" x14ac:dyDescent="0.35">
      <c r="A12" t="s">
        <v>214</v>
      </c>
    </row>
    <row r="14" spans="1:7" x14ac:dyDescent="0.35">
      <c r="A14">
        <v>-5</v>
      </c>
      <c r="B14">
        <v>0</v>
      </c>
      <c r="C14">
        <v>-7</v>
      </c>
      <c r="D14">
        <v>7</v>
      </c>
      <c r="E14">
        <v>5</v>
      </c>
      <c r="F14">
        <v>0</v>
      </c>
      <c r="G14">
        <v>0</v>
      </c>
    </row>
    <row r="15" spans="1:7" x14ac:dyDescent="0.35">
      <c r="A15">
        <v>5</v>
      </c>
      <c r="B15">
        <v>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5">
      <c r="A16">
        <v>0</v>
      </c>
      <c r="B16">
        <v>-3</v>
      </c>
      <c r="C16">
        <v>7</v>
      </c>
      <c r="D16">
        <v>0</v>
      </c>
      <c r="E16">
        <v>0</v>
      </c>
      <c r="F16">
        <v>0</v>
      </c>
      <c r="G16">
        <v>1</v>
      </c>
    </row>
    <row r="17" spans="1:8" x14ac:dyDescent="0.35">
      <c r="A17">
        <v>0</v>
      </c>
      <c r="B17">
        <v>0</v>
      </c>
      <c r="C17">
        <v>0</v>
      </c>
      <c r="D17">
        <v>0</v>
      </c>
      <c r="E17">
        <v>-5</v>
      </c>
      <c r="F17">
        <v>10</v>
      </c>
      <c r="G17">
        <v>0</v>
      </c>
    </row>
    <row r="18" spans="1:8" x14ac:dyDescent="0.35">
      <c r="A18">
        <v>0</v>
      </c>
      <c r="B18">
        <v>0</v>
      </c>
      <c r="C18">
        <v>0</v>
      </c>
      <c r="D18">
        <v>-7</v>
      </c>
      <c r="E18">
        <v>0</v>
      </c>
      <c r="F18">
        <v>-10</v>
      </c>
      <c r="G18">
        <v>0</v>
      </c>
    </row>
    <row r="19" spans="1: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1" spans="1:8" x14ac:dyDescent="0.35">
      <c r="A21" t="s">
        <v>216</v>
      </c>
    </row>
    <row r="23" spans="1:8" x14ac:dyDescent="0.35">
      <c r="A23">
        <v>0</v>
      </c>
      <c r="B23">
        <v>0</v>
      </c>
      <c r="C23">
        <v>3</v>
      </c>
      <c r="D23">
        <v>7</v>
      </c>
      <c r="E23">
        <v>1</v>
      </c>
      <c r="F23">
        <v>2</v>
      </c>
      <c r="G23">
        <v>8</v>
      </c>
      <c r="H23">
        <v>5</v>
      </c>
    </row>
    <row r="24" spans="1:8" x14ac:dyDescent="0.35">
      <c r="A24">
        <v>0</v>
      </c>
      <c r="B24">
        <v>0</v>
      </c>
      <c r="C24">
        <v>7</v>
      </c>
      <c r="D24">
        <v>6</v>
      </c>
      <c r="E24">
        <v>8</v>
      </c>
      <c r="F24">
        <v>7</v>
      </c>
      <c r="G24">
        <v>3</v>
      </c>
      <c r="H24">
        <v>6</v>
      </c>
    </row>
    <row r="25" spans="1:8" x14ac:dyDescent="0.35">
      <c r="A25">
        <v>8</v>
      </c>
      <c r="B25">
        <v>7</v>
      </c>
      <c r="C25">
        <v>0</v>
      </c>
      <c r="D25">
        <v>5</v>
      </c>
      <c r="E25">
        <v>3</v>
      </c>
      <c r="F25">
        <v>7</v>
      </c>
      <c r="G25">
        <v>2</v>
      </c>
      <c r="H25">
        <v>4</v>
      </c>
    </row>
    <row r="26" spans="1:8" x14ac:dyDescent="0.35">
      <c r="A26">
        <v>7</v>
      </c>
      <c r="B26">
        <v>6</v>
      </c>
      <c r="C26">
        <v>5</v>
      </c>
      <c r="D26">
        <v>0</v>
      </c>
      <c r="E26">
        <v>4</v>
      </c>
      <c r="F26">
        <v>2</v>
      </c>
      <c r="G26">
        <v>3</v>
      </c>
      <c r="H26">
        <v>3</v>
      </c>
    </row>
    <row r="27" spans="1:8" x14ac:dyDescent="0.35">
      <c r="A27">
        <v>1</v>
      </c>
      <c r="B27">
        <v>8</v>
      </c>
      <c r="C27">
        <v>3</v>
      </c>
      <c r="D27">
        <v>4</v>
      </c>
      <c r="E27">
        <v>0</v>
      </c>
      <c r="F27">
        <v>2</v>
      </c>
      <c r="G27">
        <v>0</v>
      </c>
      <c r="H27">
        <v>1</v>
      </c>
    </row>
    <row r="28" spans="1:8" x14ac:dyDescent="0.35">
      <c r="A28">
        <v>2</v>
      </c>
      <c r="B28">
        <v>7</v>
      </c>
      <c r="C28">
        <v>7</v>
      </c>
      <c r="D28">
        <v>2</v>
      </c>
      <c r="E28">
        <v>2</v>
      </c>
      <c r="F28">
        <v>0</v>
      </c>
      <c r="G28">
        <v>5</v>
      </c>
      <c r="H28">
        <v>9</v>
      </c>
    </row>
    <row r="29" spans="1:8" x14ac:dyDescent="0.35">
      <c r="A29">
        <v>3</v>
      </c>
      <c r="B29">
        <v>3</v>
      </c>
      <c r="C29">
        <v>2</v>
      </c>
      <c r="D29">
        <v>3</v>
      </c>
      <c r="E29">
        <v>0</v>
      </c>
      <c r="F29">
        <v>5</v>
      </c>
      <c r="G29">
        <v>0</v>
      </c>
      <c r="H29">
        <v>4</v>
      </c>
    </row>
    <row r="30" spans="1:8" x14ac:dyDescent="0.35">
      <c r="A30">
        <v>5</v>
      </c>
      <c r="B30">
        <v>6</v>
      </c>
      <c r="C30">
        <v>4</v>
      </c>
      <c r="D30">
        <v>3</v>
      </c>
      <c r="E30">
        <v>1</v>
      </c>
      <c r="F30">
        <v>9</v>
      </c>
      <c r="G30">
        <v>4</v>
      </c>
      <c r="H30">
        <v>0</v>
      </c>
    </row>
    <row r="35" spans="1:19" x14ac:dyDescent="0.35">
      <c r="A35" t="s">
        <v>241</v>
      </c>
    </row>
    <row r="36" spans="1:19" ht="18" x14ac:dyDescent="0.4">
      <c r="A36" s="172"/>
      <c r="B36" s="172" t="s">
        <v>218</v>
      </c>
      <c r="C36" s="172">
        <v>1</v>
      </c>
      <c r="D36" s="172">
        <v>2</v>
      </c>
      <c r="E36" s="172">
        <v>3</v>
      </c>
      <c r="F36" s="172">
        <v>4</v>
      </c>
      <c r="G36" s="172">
        <v>5</v>
      </c>
      <c r="H36" s="172" t="s">
        <v>219</v>
      </c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</row>
    <row r="37" spans="1:19" ht="18" x14ac:dyDescent="0.4">
      <c r="A37" s="227" t="s">
        <v>218</v>
      </c>
      <c r="B37" s="172">
        <v>0</v>
      </c>
      <c r="C37" s="172">
        <v>10</v>
      </c>
      <c r="D37" s="172">
        <v>0</v>
      </c>
      <c r="E37" s="172">
        <v>2</v>
      </c>
      <c r="F37" s="172">
        <v>4</v>
      </c>
      <c r="G37" s="172">
        <v>0</v>
      </c>
      <c r="H37" s="172">
        <v>0</v>
      </c>
      <c r="I37" s="171">
        <f>SUM(B37:H37)</f>
        <v>16</v>
      </c>
      <c r="J37" s="171"/>
      <c r="K37" s="171"/>
      <c r="L37" s="171"/>
      <c r="M37" s="171"/>
      <c r="N37" s="171"/>
      <c r="O37" s="171"/>
      <c r="P37" s="171"/>
      <c r="Q37" s="171"/>
      <c r="R37" s="171"/>
      <c r="S37" s="171"/>
    </row>
    <row r="38" spans="1:19" ht="18" x14ac:dyDescent="0.4">
      <c r="A38" s="227">
        <v>1</v>
      </c>
      <c r="B38" s="172">
        <v>0</v>
      </c>
      <c r="C38" s="172">
        <v>0</v>
      </c>
      <c r="D38" s="172">
        <v>5</v>
      </c>
      <c r="E38" s="172">
        <v>7</v>
      </c>
      <c r="F38" s="172">
        <v>0</v>
      </c>
      <c r="G38" s="172">
        <v>0</v>
      </c>
      <c r="H38" s="172">
        <v>0</v>
      </c>
      <c r="I38" s="171">
        <f t="shared" ref="I38:I43" si="0">SUM(B38:H38)</f>
        <v>12</v>
      </c>
      <c r="J38" s="171"/>
      <c r="K38" s="171"/>
      <c r="L38" s="171"/>
      <c r="M38" s="171"/>
      <c r="N38" s="171"/>
      <c r="O38" s="171"/>
      <c r="P38" s="171"/>
      <c r="Q38" s="171"/>
      <c r="R38" s="171"/>
      <c r="S38" s="171"/>
    </row>
    <row r="39" spans="1:19" ht="18" x14ac:dyDescent="0.4">
      <c r="A39" s="227">
        <v>2</v>
      </c>
      <c r="B39" s="172">
        <v>0</v>
      </c>
      <c r="C39" s="172">
        <v>0</v>
      </c>
      <c r="D39" s="172">
        <v>0</v>
      </c>
      <c r="E39" s="172">
        <v>0</v>
      </c>
      <c r="F39" s="172">
        <v>0</v>
      </c>
      <c r="G39" s="172">
        <v>0</v>
      </c>
      <c r="H39" s="172">
        <v>8</v>
      </c>
      <c r="I39" s="171">
        <f t="shared" si="0"/>
        <v>8</v>
      </c>
      <c r="J39" s="171"/>
      <c r="K39" s="171"/>
      <c r="L39" s="171"/>
      <c r="M39" s="171"/>
      <c r="N39" s="171"/>
      <c r="O39" s="171"/>
      <c r="P39" s="171"/>
      <c r="Q39" s="171"/>
      <c r="R39" s="171"/>
      <c r="S39" s="171"/>
    </row>
    <row r="40" spans="1:19" ht="18" x14ac:dyDescent="0.4">
      <c r="A40" s="227">
        <v>3</v>
      </c>
      <c r="B40" s="172">
        <v>0</v>
      </c>
      <c r="C40" s="172">
        <v>0</v>
      </c>
      <c r="D40" s="172">
        <v>6</v>
      </c>
      <c r="E40" s="172">
        <v>0</v>
      </c>
      <c r="F40" s="172">
        <v>0</v>
      </c>
      <c r="G40" s="172">
        <v>0</v>
      </c>
      <c r="H40" s="172">
        <v>2</v>
      </c>
      <c r="I40" s="171">
        <f t="shared" si="0"/>
        <v>8</v>
      </c>
      <c r="J40" s="171"/>
      <c r="K40" s="171"/>
      <c r="L40" s="171"/>
      <c r="M40" s="171"/>
      <c r="N40" s="171"/>
      <c r="O40" s="171"/>
      <c r="P40" s="171"/>
      <c r="Q40" s="171"/>
      <c r="R40" s="171"/>
      <c r="S40" s="171"/>
    </row>
    <row r="41" spans="1:19" ht="18" x14ac:dyDescent="0.4">
      <c r="A41" s="227">
        <v>4</v>
      </c>
      <c r="B41" s="172">
        <v>0</v>
      </c>
      <c r="C41" s="172">
        <v>0</v>
      </c>
      <c r="D41" s="172">
        <v>0</v>
      </c>
      <c r="E41" s="172">
        <v>0</v>
      </c>
      <c r="F41" s="172">
        <v>0</v>
      </c>
      <c r="G41" s="172">
        <v>10</v>
      </c>
      <c r="H41" s="172">
        <v>0</v>
      </c>
      <c r="I41" s="171">
        <f t="shared" si="0"/>
        <v>10</v>
      </c>
      <c r="J41" s="171"/>
      <c r="K41" s="171"/>
      <c r="L41" s="171"/>
      <c r="M41" s="171"/>
      <c r="N41" s="171"/>
      <c r="O41" s="171"/>
      <c r="P41" s="171"/>
      <c r="Q41" s="171"/>
      <c r="R41" s="171"/>
      <c r="S41" s="171"/>
    </row>
    <row r="42" spans="1:19" ht="18" x14ac:dyDescent="0.4">
      <c r="A42" s="227">
        <v>5</v>
      </c>
      <c r="B42" s="172">
        <v>0</v>
      </c>
      <c r="C42" s="172">
        <v>0</v>
      </c>
      <c r="D42" s="172">
        <v>0</v>
      </c>
      <c r="E42" s="172">
        <v>0</v>
      </c>
      <c r="F42" s="172">
        <v>0</v>
      </c>
      <c r="G42" s="172">
        <v>0</v>
      </c>
      <c r="H42" s="172">
        <v>13</v>
      </c>
      <c r="I42" s="171">
        <f t="shared" si="0"/>
        <v>13</v>
      </c>
      <c r="J42" s="171"/>
      <c r="K42" s="171"/>
      <c r="L42" s="171"/>
      <c r="M42" s="171"/>
      <c r="N42" s="171"/>
      <c r="O42" s="171"/>
      <c r="P42" s="171"/>
      <c r="Q42" s="171"/>
      <c r="R42" s="171"/>
      <c r="S42" s="171"/>
    </row>
    <row r="43" spans="1:19" ht="18" x14ac:dyDescent="0.4">
      <c r="A43" s="227" t="s">
        <v>219</v>
      </c>
      <c r="B43" s="172">
        <v>0</v>
      </c>
      <c r="C43" s="172">
        <v>0</v>
      </c>
      <c r="D43" s="172">
        <v>0</v>
      </c>
      <c r="E43" s="172">
        <v>0</v>
      </c>
      <c r="F43" s="172">
        <v>0</v>
      </c>
      <c r="G43" s="172">
        <v>0</v>
      </c>
      <c r="H43" s="172">
        <v>0</v>
      </c>
      <c r="I43" s="171">
        <f t="shared" si="0"/>
        <v>0</v>
      </c>
      <c r="J43" s="171"/>
      <c r="K43" s="171"/>
      <c r="L43" s="171"/>
      <c r="M43" s="171"/>
      <c r="N43" s="171"/>
      <c r="O43" s="171"/>
      <c r="P43" s="171"/>
      <c r="Q43" s="171"/>
      <c r="R43" s="171"/>
      <c r="S43" s="171"/>
    </row>
    <row r="44" spans="1:19" ht="18" x14ac:dyDescent="0.4">
      <c r="A44" s="228"/>
      <c r="B44" s="171">
        <f>SUM(B37:B43)</f>
        <v>0</v>
      </c>
      <c r="C44" s="171">
        <f t="shared" ref="C44:H44" si="1">SUM(C37:C43)</f>
        <v>10</v>
      </c>
      <c r="D44" s="171">
        <f t="shared" si="1"/>
        <v>11</v>
      </c>
      <c r="E44" s="171">
        <f t="shared" si="1"/>
        <v>9</v>
      </c>
      <c r="F44" s="171">
        <f t="shared" si="1"/>
        <v>4</v>
      </c>
      <c r="G44" s="171">
        <f t="shared" si="1"/>
        <v>10</v>
      </c>
      <c r="H44" s="171">
        <f t="shared" si="1"/>
        <v>23</v>
      </c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</row>
    <row r="45" spans="1:19" ht="18" x14ac:dyDescent="0.4">
      <c r="A45" s="228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</row>
    <row r="46" spans="1:19" ht="18" x14ac:dyDescent="0.4">
      <c r="A46" s="227"/>
      <c r="B46" s="172" t="s">
        <v>218</v>
      </c>
      <c r="C46" s="172">
        <v>1</v>
      </c>
      <c r="D46" s="172">
        <v>2</v>
      </c>
      <c r="E46" s="172">
        <v>3</v>
      </c>
      <c r="F46" s="172">
        <v>4</v>
      </c>
      <c r="G46" s="172">
        <v>5</v>
      </c>
      <c r="H46" s="172" t="s">
        <v>219</v>
      </c>
      <c r="I46" s="172" t="s">
        <v>299</v>
      </c>
      <c r="J46" s="171"/>
      <c r="K46" s="171"/>
      <c r="L46" s="171"/>
      <c r="M46" s="171"/>
      <c r="N46" s="171"/>
      <c r="O46" s="171"/>
      <c r="P46" s="171"/>
      <c r="Q46" s="171"/>
      <c r="R46" s="171"/>
      <c r="S46" s="171"/>
    </row>
    <row r="47" spans="1:19" ht="18" x14ac:dyDescent="0.4">
      <c r="A47" s="227" t="s">
        <v>218</v>
      </c>
      <c r="B47" s="229">
        <v>0</v>
      </c>
      <c r="C47" s="229">
        <v>10</v>
      </c>
      <c r="D47" s="229">
        <v>0</v>
      </c>
      <c r="E47" s="229">
        <v>0</v>
      </c>
      <c r="F47" s="229">
        <v>4</v>
      </c>
      <c r="G47" s="229">
        <v>0</v>
      </c>
      <c r="H47" s="229">
        <v>0</v>
      </c>
      <c r="I47" s="230">
        <f>SUM(B47:H47)</f>
        <v>14</v>
      </c>
      <c r="J47" s="171"/>
      <c r="K47" s="171"/>
      <c r="L47" s="171"/>
      <c r="M47" s="171"/>
      <c r="N47" s="171"/>
      <c r="O47" s="171"/>
      <c r="P47" s="171"/>
      <c r="Q47" s="171"/>
      <c r="R47" s="171"/>
      <c r="S47" s="171"/>
    </row>
    <row r="48" spans="1:19" ht="18" x14ac:dyDescent="0.4">
      <c r="A48" s="227">
        <v>1</v>
      </c>
      <c r="B48" s="229">
        <v>0</v>
      </c>
      <c r="C48" s="229">
        <v>0</v>
      </c>
      <c r="D48" s="229">
        <v>3</v>
      </c>
      <c r="E48" s="229">
        <v>7</v>
      </c>
      <c r="F48" s="229">
        <v>0</v>
      </c>
      <c r="G48" s="229">
        <v>0</v>
      </c>
      <c r="H48" s="229">
        <v>0</v>
      </c>
      <c r="I48" s="231">
        <f t="shared" ref="I48:I53" si="2">SUM(B48:H48)</f>
        <v>10</v>
      </c>
      <c r="J48" s="171"/>
      <c r="K48" s="171"/>
      <c r="L48" s="171"/>
      <c r="M48" s="171"/>
      <c r="N48" s="171"/>
      <c r="O48" s="171"/>
      <c r="P48" s="171"/>
      <c r="Q48" s="171"/>
      <c r="R48" s="171"/>
      <c r="S48" s="171"/>
    </row>
    <row r="49" spans="1:19" ht="18" x14ac:dyDescent="0.4">
      <c r="A49" s="227">
        <v>2</v>
      </c>
      <c r="B49" s="229">
        <v>0</v>
      </c>
      <c r="C49" s="229">
        <v>0</v>
      </c>
      <c r="D49" s="229">
        <v>0</v>
      </c>
      <c r="E49" s="229">
        <v>0</v>
      </c>
      <c r="F49" s="229">
        <v>0</v>
      </c>
      <c r="G49" s="229">
        <v>0</v>
      </c>
      <c r="H49" s="229">
        <v>8</v>
      </c>
      <c r="I49" s="231">
        <f t="shared" si="2"/>
        <v>8</v>
      </c>
      <c r="J49" s="171"/>
      <c r="K49" s="171"/>
      <c r="L49" s="171"/>
      <c r="M49" s="171"/>
      <c r="N49" s="171"/>
      <c r="O49" s="171"/>
      <c r="P49" s="171"/>
      <c r="Q49" s="171"/>
      <c r="R49" s="171"/>
      <c r="S49" s="171"/>
    </row>
    <row r="50" spans="1:19" ht="18" x14ac:dyDescent="0.4">
      <c r="A50" s="227">
        <v>3</v>
      </c>
      <c r="B50" s="229">
        <v>0</v>
      </c>
      <c r="C50" s="229">
        <v>0</v>
      </c>
      <c r="D50" s="229">
        <v>5</v>
      </c>
      <c r="E50" s="229">
        <v>0</v>
      </c>
      <c r="F50" s="229">
        <v>0</v>
      </c>
      <c r="G50" s="229">
        <v>0</v>
      </c>
      <c r="H50" s="229">
        <v>2</v>
      </c>
      <c r="I50" s="231">
        <f t="shared" si="2"/>
        <v>7</v>
      </c>
      <c r="J50" s="171"/>
      <c r="K50" s="171"/>
      <c r="L50" s="171"/>
      <c r="M50" s="171"/>
      <c r="N50" s="171"/>
      <c r="O50" s="171"/>
      <c r="P50" s="171"/>
      <c r="Q50" s="171"/>
      <c r="R50" s="171"/>
      <c r="S50" s="171"/>
    </row>
    <row r="51" spans="1:19" ht="18" x14ac:dyDescent="0.4">
      <c r="A51" s="227">
        <v>4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4</v>
      </c>
      <c r="H51" s="229">
        <v>0</v>
      </c>
      <c r="I51" s="231">
        <f t="shared" si="2"/>
        <v>4</v>
      </c>
      <c r="J51" s="171"/>
      <c r="K51" s="171"/>
      <c r="L51" s="171"/>
      <c r="M51" s="171"/>
      <c r="N51" s="171"/>
      <c r="O51" s="171"/>
      <c r="P51" s="171"/>
      <c r="Q51" s="171"/>
      <c r="R51" s="171"/>
      <c r="S51" s="171"/>
    </row>
    <row r="52" spans="1:19" ht="18" x14ac:dyDescent="0.4">
      <c r="A52" s="227">
        <v>5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4</v>
      </c>
      <c r="I52" s="231">
        <f t="shared" si="2"/>
        <v>4</v>
      </c>
      <c r="J52" s="171"/>
      <c r="K52" s="171"/>
      <c r="L52" s="171"/>
      <c r="M52" s="171"/>
      <c r="N52" s="171"/>
      <c r="O52" s="171"/>
      <c r="P52" s="171"/>
      <c r="Q52" s="171"/>
      <c r="R52" s="171"/>
      <c r="S52" s="171"/>
    </row>
    <row r="53" spans="1:19" ht="18" x14ac:dyDescent="0.4">
      <c r="A53" s="227" t="s">
        <v>219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31">
        <f t="shared" si="2"/>
        <v>0</v>
      </c>
      <c r="J53" s="171"/>
      <c r="K53" s="171"/>
      <c r="L53" s="171"/>
      <c r="M53" s="171"/>
      <c r="N53" s="171"/>
      <c r="O53" s="171"/>
      <c r="P53" s="171"/>
      <c r="Q53" s="171"/>
      <c r="R53" s="171"/>
      <c r="S53" s="171"/>
    </row>
    <row r="54" spans="1:19" ht="18" x14ac:dyDescent="0.4">
      <c r="A54" s="172" t="s">
        <v>299</v>
      </c>
      <c r="B54" s="231">
        <f>SUM(B47:B53)</f>
        <v>0</v>
      </c>
      <c r="C54" s="231">
        <f t="shared" ref="C54:G54" si="3">SUM(C47:C53)</f>
        <v>10</v>
      </c>
      <c r="D54" s="231">
        <f t="shared" si="3"/>
        <v>8</v>
      </c>
      <c r="E54" s="231">
        <f t="shared" si="3"/>
        <v>7</v>
      </c>
      <c r="F54" s="231">
        <f t="shared" si="3"/>
        <v>4</v>
      </c>
      <c r="G54" s="231">
        <f t="shared" si="3"/>
        <v>4</v>
      </c>
      <c r="H54" s="230">
        <f>SUM(H47:H53)</f>
        <v>14</v>
      </c>
      <c r="I54" s="172"/>
      <c r="J54" s="171"/>
      <c r="K54" s="171"/>
      <c r="L54" s="171"/>
      <c r="M54" s="171"/>
      <c r="N54" s="171"/>
      <c r="O54" s="171"/>
      <c r="P54" s="171"/>
      <c r="Q54" s="171"/>
      <c r="R54" s="171"/>
      <c r="S54" s="171"/>
    </row>
    <row r="55" spans="1:19" ht="18" x14ac:dyDescent="0.4">
      <c r="A55" s="171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</row>
    <row r="65" spans="1:18" x14ac:dyDescent="0.35">
      <c r="A65" t="s">
        <v>217</v>
      </c>
    </row>
    <row r="66" spans="1:18" ht="18" x14ac:dyDescent="0.4">
      <c r="A66" s="172"/>
      <c r="B66" s="172" t="s">
        <v>218</v>
      </c>
      <c r="C66" s="172">
        <v>1</v>
      </c>
      <c r="D66" s="172">
        <v>2</v>
      </c>
      <c r="E66" s="172">
        <v>3</v>
      </c>
      <c r="F66" s="172">
        <v>4</v>
      </c>
      <c r="G66" s="172">
        <v>5</v>
      </c>
      <c r="H66" s="172" t="s">
        <v>219</v>
      </c>
      <c r="I66" s="171"/>
      <c r="J66" s="171"/>
      <c r="K66" s="171"/>
      <c r="L66" s="171"/>
      <c r="M66" s="171"/>
      <c r="N66" s="171"/>
      <c r="O66" s="171"/>
      <c r="P66" s="171"/>
      <c r="Q66" s="171"/>
      <c r="R66" s="171"/>
    </row>
    <row r="67" spans="1:18" ht="18" x14ac:dyDescent="0.4">
      <c r="A67" s="227" t="s">
        <v>218</v>
      </c>
      <c r="B67" s="172">
        <v>0</v>
      </c>
      <c r="C67" s="172">
        <v>10</v>
      </c>
      <c r="D67" s="172">
        <v>0</v>
      </c>
      <c r="E67" s="172">
        <v>2</v>
      </c>
      <c r="F67" s="172">
        <v>4</v>
      </c>
      <c r="G67" s="172">
        <v>0</v>
      </c>
      <c r="H67" s="172">
        <v>0</v>
      </c>
      <c r="I67" s="171">
        <f>SUM(B67:H67)</f>
        <v>16</v>
      </c>
      <c r="J67" s="171"/>
      <c r="K67" s="171"/>
      <c r="L67" s="171"/>
      <c r="M67" s="171"/>
      <c r="N67" s="171"/>
      <c r="O67" s="171"/>
      <c r="P67" s="171"/>
      <c r="Q67" s="171"/>
      <c r="R67" s="171"/>
    </row>
    <row r="68" spans="1:18" ht="18" x14ac:dyDescent="0.4">
      <c r="A68" s="227">
        <v>1</v>
      </c>
      <c r="B68" s="172">
        <v>0</v>
      </c>
      <c r="C68" s="172">
        <v>0</v>
      </c>
      <c r="D68" s="172">
        <v>5</v>
      </c>
      <c r="E68" s="172">
        <v>7</v>
      </c>
      <c r="F68" s="172">
        <v>0</v>
      </c>
      <c r="G68" s="172">
        <v>0</v>
      </c>
      <c r="H68" s="172">
        <v>0</v>
      </c>
      <c r="I68" s="171">
        <f t="shared" ref="I68:I73" si="4">SUM(B68:H68)</f>
        <v>12</v>
      </c>
      <c r="J68" s="171"/>
      <c r="K68" s="171"/>
      <c r="L68" s="171"/>
      <c r="M68" s="171"/>
      <c r="N68" s="171"/>
      <c r="O68" s="171"/>
      <c r="P68" s="171"/>
      <c r="Q68" s="171"/>
      <c r="R68" s="171"/>
    </row>
    <row r="69" spans="1:18" ht="18" x14ac:dyDescent="0.4">
      <c r="A69" s="227">
        <v>2</v>
      </c>
      <c r="B69" s="172">
        <v>0</v>
      </c>
      <c r="C69" s="172">
        <v>0</v>
      </c>
      <c r="D69" s="172">
        <v>0</v>
      </c>
      <c r="E69" s="172">
        <v>0</v>
      </c>
      <c r="F69" s="172">
        <v>0</v>
      </c>
      <c r="G69" s="172">
        <v>0</v>
      </c>
      <c r="H69" s="172">
        <v>8</v>
      </c>
      <c r="I69" s="171">
        <f t="shared" si="4"/>
        <v>8</v>
      </c>
      <c r="J69" s="171"/>
      <c r="K69" s="171"/>
      <c r="L69" s="171"/>
      <c r="M69" s="171"/>
      <c r="N69" s="171"/>
      <c r="O69" s="171"/>
      <c r="P69" s="171"/>
      <c r="Q69" s="171"/>
      <c r="R69" s="171"/>
    </row>
    <row r="70" spans="1:18" ht="18" x14ac:dyDescent="0.4">
      <c r="A70" s="227">
        <v>3</v>
      </c>
      <c r="B70" s="172">
        <v>0</v>
      </c>
      <c r="C70" s="172">
        <v>0</v>
      </c>
      <c r="D70" s="172">
        <v>6</v>
      </c>
      <c r="E70" s="172">
        <v>0</v>
      </c>
      <c r="F70" s="172">
        <v>0</v>
      </c>
      <c r="G70" s="172">
        <v>0</v>
      </c>
      <c r="H70" s="172">
        <v>2</v>
      </c>
      <c r="I70" s="171">
        <f t="shared" si="4"/>
        <v>8</v>
      </c>
      <c r="J70" s="171"/>
      <c r="K70" s="171"/>
      <c r="L70" s="171"/>
      <c r="M70" s="171"/>
      <c r="N70" s="171"/>
      <c r="O70" s="171"/>
      <c r="P70" s="171"/>
      <c r="Q70" s="171"/>
      <c r="R70" s="171"/>
    </row>
    <row r="71" spans="1:18" ht="18" x14ac:dyDescent="0.4">
      <c r="A71" s="227">
        <v>4</v>
      </c>
      <c r="B71" s="172">
        <v>0</v>
      </c>
      <c r="C71" s="172">
        <v>0</v>
      </c>
      <c r="D71" s="172">
        <v>0</v>
      </c>
      <c r="E71" s="172">
        <v>0</v>
      </c>
      <c r="F71" s="172">
        <v>0</v>
      </c>
      <c r="G71" s="172">
        <v>10</v>
      </c>
      <c r="H71" s="172">
        <v>0</v>
      </c>
      <c r="I71" s="171">
        <f t="shared" si="4"/>
        <v>10</v>
      </c>
      <c r="J71" s="171"/>
      <c r="K71" s="171"/>
      <c r="L71" s="171"/>
      <c r="M71" s="171"/>
      <c r="N71" s="171"/>
      <c r="O71" s="171"/>
      <c r="P71" s="171"/>
      <c r="Q71" s="171"/>
      <c r="R71" s="171"/>
    </row>
    <row r="72" spans="1:18" ht="18" x14ac:dyDescent="0.4">
      <c r="A72" s="227">
        <v>5</v>
      </c>
      <c r="B72" s="172">
        <v>0</v>
      </c>
      <c r="C72" s="172">
        <v>0</v>
      </c>
      <c r="D72" s="172">
        <v>0</v>
      </c>
      <c r="E72" s="172">
        <v>0</v>
      </c>
      <c r="F72" s="172">
        <v>0</v>
      </c>
      <c r="G72" s="172">
        <v>0</v>
      </c>
      <c r="H72" s="172">
        <v>13</v>
      </c>
      <c r="I72" s="171">
        <f t="shared" si="4"/>
        <v>13</v>
      </c>
      <c r="J72" s="171"/>
      <c r="K72" s="171"/>
      <c r="L72" s="171"/>
      <c r="M72" s="171"/>
      <c r="N72" s="171"/>
      <c r="O72" s="171"/>
      <c r="P72" s="171"/>
      <c r="Q72" s="171"/>
      <c r="R72" s="171"/>
    </row>
    <row r="73" spans="1:18" ht="18" x14ac:dyDescent="0.4">
      <c r="A73" s="227" t="s">
        <v>219</v>
      </c>
      <c r="B73" s="172">
        <v>0</v>
      </c>
      <c r="C73" s="172">
        <v>0</v>
      </c>
      <c r="D73" s="172">
        <v>0</v>
      </c>
      <c r="E73" s="172">
        <v>0</v>
      </c>
      <c r="F73" s="172">
        <v>0</v>
      </c>
      <c r="G73" s="172">
        <v>0</v>
      </c>
      <c r="H73" s="172">
        <v>0</v>
      </c>
      <c r="I73" s="171">
        <f t="shared" si="4"/>
        <v>0</v>
      </c>
      <c r="J73" s="171"/>
      <c r="K73" s="171"/>
      <c r="L73" s="171"/>
      <c r="M73" s="171"/>
      <c r="N73" s="171"/>
      <c r="O73" s="171"/>
      <c r="P73" s="171"/>
      <c r="Q73" s="171"/>
      <c r="R73" s="171"/>
    </row>
    <row r="74" spans="1:18" ht="18" x14ac:dyDescent="0.4">
      <c r="A74" s="228"/>
      <c r="B74" s="171">
        <f>SUM(B67:B73)</f>
        <v>0</v>
      </c>
      <c r="C74" s="171">
        <f t="shared" ref="C74:H74" si="5">SUM(C67:C73)</f>
        <v>10</v>
      </c>
      <c r="D74" s="171">
        <f t="shared" si="5"/>
        <v>11</v>
      </c>
      <c r="E74" s="171">
        <f t="shared" si="5"/>
        <v>9</v>
      </c>
      <c r="F74" s="171">
        <f t="shared" si="5"/>
        <v>4</v>
      </c>
      <c r="G74" s="171">
        <f t="shared" si="5"/>
        <v>10</v>
      </c>
      <c r="H74" s="171">
        <f t="shared" si="5"/>
        <v>23</v>
      </c>
      <c r="I74" s="171"/>
      <c r="J74" s="171"/>
      <c r="K74" s="171"/>
      <c r="L74" s="171"/>
      <c r="M74" s="171"/>
      <c r="N74" s="171"/>
      <c r="O74" s="171"/>
      <c r="P74" s="171"/>
      <c r="Q74" s="171"/>
      <c r="R74" s="171"/>
    </row>
    <row r="75" spans="1:18" ht="18" x14ac:dyDescent="0.4">
      <c r="A75" s="228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  <c r="P75" s="171"/>
      <c r="Q75" s="171"/>
      <c r="R75" s="171"/>
    </row>
    <row r="76" spans="1:18" ht="18" x14ac:dyDescent="0.4">
      <c r="A76" s="227"/>
      <c r="B76" s="172" t="s">
        <v>218</v>
      </c>
      <c r="C76" s="172">
        <v>1</v>
      </c>
      <c r="D76" s="172">
        <v>2</v>
      </c>
      <c r="E76" s="172">
        <v>3</v>
      </c>
      <c r="F76" s="172">
        <v>4</v>
      </c>
      <c r="G76" s="172">
        <v>5</v>
      </c>
      <c r="H76" s="172" t="s">
        <v>219</v>
      </c>
      <c r="I76" s="172" t="s">
        <v>299</v>
      </c>
      <c r="J76" s="171" t="s">
        <v>6</v>
      </c>
      <c r="K76" s="171"/>
      <c r="L76" s="171"/>
      <c r="M76" s="171"/>
      <c r="N76" s="171"/>
      <c r="O76" s="171"/>
      <c r="P76" s="171"/>
      <c r="Q76" s="171"/>
      <c r="R76" s="171"/>
    </row>
    <row r="77" spans="1:18" ht="18" x14ac:dyDescent="0.4">
      <c r="A77" s="227" t="s">
        <v>218</v>
      </c>
      <c r="B77" s="229">
        <v>0</v>
      </c>
      <c r="C77" s="229">
        <v>0</v>
      </c>
      <c r="D77" s="229">
        <v>0</v>
      </c>
      <c r="E77" s="229">
        <v>1</v>
      </c>
      <c r="F77" s="229">
        <v>0</v>
      </c>
      <c r="G77" s="229">
        <v>0</v>
      </c>
      <c r="H77" s="229">
        <v>0</v>
      </c>
      <c r="I77" s="231">
        <f>SUM(B77:H77)</f>
        <v>1</v>
      </c>
      <c r="J77" s="232">
        <f>SUMPRODUCT(B67:H73,B77:H83)</f>
        <v>4</v>
      </c>
      <c r="K77" s="171"/>
      <c r="L77" s="171"/>
      <c r="M77" s="171"/>
      <c r="N77" s="171"/>
      <c r="O77" s="171"/>
      <c r="P77" s="171"/>
      <c r="Q77" s="171"/>
      <c r="R77" s="171"/>
    </row>
    <row r="78" spans="1:18" ht="18" x14ac:dyDescent="0.4">
      <c r="A78" s="227">
        <v>1</v>
      </c>
      <c r="B78" s="229">
        <v>0</v>
      </c>
      <c r="C78" s="229">
        <v>0</v>
      </c>
      <c r="D78" s="229">
        <v>0</v>
      </c>
      <c r="E78" s="229">
        <v>0</v>
      </c>
      <c r="F78" s="229">
        <v>0</v>
      </c>
      <c r="G78" s="229">
        <v>0</v>
      </c>
      <c r="H78" s="229">
        <v>0</v>
      </c>
      <c r="I78" s="231">
        <f t="shared" ref="I78:I83" si="6">SUM(B78:H78)</f>
        <v>0</v>
      </c>
      <c r="J78" s="171"/>
      <c r="K78" s="171"/>
      <c r="L78" s="171"/>
      <c r="M78" s="171"/>
      <c r="N78" s="171"/>
      <c r="O78" s="171"/>
      <c r="P78" s="171"/>
      <c r="Q78" s="171"/>
      <c r="R78" s="171"/>
    </row>
    <row r="79" spans="1:18" ht="18" x14ac:dyDescent="0.4">
      <c r="A79" s="227">
        <v>2</v>
      </c>
      <c r="B79" s="229">
        <v>0</v>
      </c>
      <c r="C79" s="229">
        <v>0</v>
      </c>
      <c r="D79" s="229">
        <v>0</v>
      </c>
      <c r="E79" s="229">
        <v>0</v>
      </c>
      <c r="F79" s="229">
        <v>0</v>
      </c>
      <c r="G79" s="229">
        <v>0</v>
      </c>
      <c r="H79" s="229">
        <v>0</v>
      </c>
      <c r="I79" s="231">
        <f t="shared" si="6"/>
        <v>0</v>
      </c>
      <c r="J79" s="171"/>
      <c r="K79" s="171"/>
      <c r="L79" s="171"/>
      <c r="M79" s="171"/>
      <c r="N79" s="171"/>
      <c r="O79" s="171"/>
      <c r="P79" s="171"/>
      <c r="Q79" s="171"/>
      <c r="R79" s="171"/>
    </row>
    <row r="80" spans="1:18" ht="18" x14ac:dyDescent="0.4">
      <c r="A80" s="227">
        <v>3</v>
      </c>
      <c r="B80" s="229">
        <v>0</v>
      </c>
      <c r="C80" s="229">
        <v>0</v>
      </c>
      <c r="D80" s="229">
        <v>0</v>
      </c>
      <c r="E80" s="229">
        <v>0</v>
      </c>
      <c r="F80" s="229">
        <v>0</v>
      </c>
      <c r="G80" s="229">
        <v>0</v>
      </c>
      <c r="H80" s="229">
        <v>1</v>
      </c>
      <c r="I80" s="231">
        <f t="shared" si="6"/>
        <v>1</v>
      </c>
      <c r="J80" s="171"/>
      <c r="K80" s="171"/>
      <c r="L80" s="171"/>
      <c r="M80" s="171"/>
      <c r="N80" s="171"/>
      <c r="O80" s="171"/>
      <c r="P80" s="171"/>
      <c r="Q80" s="171"/>
      <c r="R80" s="171"/>
    </row>
    <row r="81" spans="1:18" ht="18" x14ac:dyDescent="0.4">
      <c r="A81" s="227">
        <v>4</v>
      </c>
      <c r="B81" s="229">
        <v>0</v>
      </c>
      <c r="C81" s="229">
        <v>0</v>
      </c>
      <c r="D81" s="229">
        <v>0</v>
      </c>
      <c r="E81" s="229">
        <v>0</v>
      </c>
      <c r="F81" s="229">
        <v>0</v>
      </c>
      <c r="G81" s="229">
        <v>0</v>
      </c>
      <c r="H81" s="229">
        <v>0</v>
      </c>
      <c r="I81" s="231">
        <f t="shared" si="6"/>
        <v>0</v>
      </c>
      <c r="J81" s="171"/>
      <c r="K81" s="171"/>
      <c r="L81" s="171"/>
      <c r="M81" s="171"/>
      <c r="N81" s="171"/>
      <c r="O81" s="171"/>
      <c r="P81" s="171"/>
      <c r="Q81" s="171"/>
      <c r="R81" s="171"/>
    </row>
    <row r="82" spans="1:18" ht="18" x14ac:dyDescent="0.4">
      <c r="A82" s="227">
        <v>5</v>
      </c>
      <c r="B82" s="229">
        <v>0</v>
      </c>
      <c r="C82" s="229">
        <v>0</v>
      </c>
      <c r="D82" s="229">
        <v>0</v>
      </c>
      <c r="E82" s="229">
        <v>0</v>
      </c>
      <c r="F82" s="229">
        <v>0</v>
      </c>
      <c r="G82" s="229">
        <v>0</v>
      </c>
      <c r="H82" s="229">
        <v>0</v>
      </c>
      <c r="I82" s="231">
        <f t="shared" si="6"/>
        <v>0</v>
      </c>
      <c r="J82" s="171"/>
      <c r="K82" s="171"/>
      <c r="L82" s="171"/>
      <c r="M82" s="171"/>
      <c r="N82" s="171"/>
      <c r="O82" s="171"/>
      <c r="P82" s="171"/>
      <c r="Q82" s="171"/>
      <c r="R82" s="171"/>
    </row>
    <row r="83" spans="1:18" ht="18" x14ac:dyDescent="0.4">
      <c r="A83" s="227" t="s">
        <v>219</v>
      </c>
      <c r="B83" s="229">
        <v>0</v>
      </c>
      <c r="C83" s="229">
        <v>0</v>
      </c>
      <c r="D83" s="229">
        <v>0</v>
      </c>
      <c r="E83" s="229">
        <v>0</v>
      </c>
      <c r="F83" s="229">
        <v>0</v>
      </c>
      <c r="G83" s="229">
        <v>0</v>
      </c>
      <c r="H83" s="229">
        <v>0</v>
      </c>
      <c r="I83" s="231">
        <f t="shared" si="6"/>
        <v>0</v>
      </c>
      <c r="J83" s="171"/>
      <c r="K83" s="171"/>
      <c r="L83" s="171"/>
      <c r="M83" s="171"/>
      <c r="N83" s="171"/>
      <c r="O83" s="171"/>
      <c r="P83" s="171"/>
      <c r="Q83" s="171"/>
      <c r="R83" s="171"/>
    </row>
    <row r="84" spans="1:18" ht="18" x14ac:dyDescent="0.4">
      <c r="A84" s="172" t="s">
        <v>299</v>
      </c>
      <c r="B84" s="231">
        <f>SUM(B77:B83)</f>
        <v>0</v>
      </c>
      <c r="C84" s="231">
        <f t="shared" ref="C84:G84" si="7">SUM(C77:C83)</f>
        <v>0</v>
      </c>
      <c r="D84" s="231">
        <f t="shared" si="7"/>
        <v>0</v>
      </c>
      <c r="E84" s="231">
        <f t="shared" si="7"/>
        <v>1</v>
      </c>
      <c r="F84" s="231">
        <f t="shared" si="7"/>
        <v>0</v>
      </c>
      <c r="G84" s="231">
        <f t="shared" si="7"/>
        <v>0</v>
      </c>
      <c r="H84" s="231">
        <f>SUM(H77:H83)</f>
        <v>1</v>
      </c>
      <c r="I84" s="172"/>
      <c r="J84" s="171"/>
      <c r="K84" s="171"/>
      <c r="L84" s="171"/>
      <c r="M84" s="171"/>
      <c r="N84" s="171"/>
      <c r="O84" s="171"/>
      <c r="P84" s="171"/>
      <c r="Q84" s="171"/>
      <c r="R84" s="171"/>
    </row>
    <row r="85" spans="1:18" ht="18" x14ac:dyDescent="0.4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1"/>
      <c r="O85" s="171"/>
      <c r="P85" s="171"/>
      <c r="Q85" s="171"/>
      <c r="R85" s="171"/>
    </row>
    <row r="87" spans="1:18" x14ac:dyDescent="0.35">
      <c r="A87" t="s">
        <v>300</v>
      </c>
    </row>
    <row r="89" spans="1:18" x14ac:dyDescent="0.35">
      <c r="E89">
        <v>0</v>
      </c>
      <c r="F89">
        <v>0</v>
      </c>
      <c r="G89">
        <v>4</v>
      </c>
      <c r="H89">
        <v>6</v>
      </c>
      <c r="I89">
        <v>7</v>
      </c>
      <c r="J89">
        <v>8</v>
      </c>
      <c r="K89">
        <v>2</v>
      </c>
      <c r="L89">
        <v>4</v>
      </c>
    </row>
    <row r="90" spans="1:18" x14ac:dyDescent="0.35">
      <c r="E90">
        <v>0</v>
      </c>
      <c r="F90">
        <v>0</v>
      </c>
      <c r="G90">
        <v>4</v>
      </c>
      <c r="H90">
        <v>5</v>
      </c>
      <c r="I90">
        <v>6</v>
      </c>
      <c r="J90">
        <v>2</v>
      </c>
      <c r="K90">
        <v>0</v>
      </c>
      <c r="L90">
        <v>3</v>
      </c>
    </row>
    <row r="91" spans="1:18" x14ac:dyDescent="0.35">
      <c r="E91">
        <v>4</v>
      </c>
      <c r="F91">
        <v>4</v>
      </c>
      <c r="G91">
        <v>0</v>
      </c>
      <c r="H91">
        <v>9</v>
      </c>
      <c r="I91">
        <v>3</v>
      </c>
      <c r="J91">
        <v>7</v>
      </c>
      <c r="K91">
        <v>2</v>
      </c>
      <c r="L91">
        <v>3</v>
      </c>
    </row>
    <row r="92" spans="1:18" x14ac:dyDescent="0.35">
      <c r="E92">
        <v>5</v>
      </c>
      <c r="F92">
        <v>5</v>
      </c>
      <c r="G92">
        <v>9</v>
      </c>
      <c r="H92">
        <v>0</v>
      </c>
      <c r="I92">
        <v>4</v>
      </c>
      <c r="J92">
        <v>2</v>
      </c>
      <c r="K92">
        <v>3</v>
      </c>
      <c r="L92">
        <v>7</v>
      </c>
    </row>
    <row r="93" spans="1:18" x14ac:dyDescent="0.35">
      <c r="E93">
        <v>7</v>
      </c>
      <c r="F93">
        <v>6</v>
      </c>
      <c r="G93">
        <v>3</v>
      </c>
      <c r="H93">
        <v>4</v>
      </c>
      <c r="I93">
        <v>0</v>
      </c>
      <c r="J93">
        <v>2</v>
      </c>
      <c r="K93">
        <v>0</v>
      </c>
      <c r="L93">
        <v>8</v>
      </c>
    </row>
    <row r="94" spans="1:18" x14ac:dyDescent="0.35">
      <c r="E94">
        <v>8</v>
      </c>
      <c r="F94">
        <v>2</v>
      </c>
      <c r="G94">
        <v>7</v>
      </c>
      <c r="H94">
        <v>2</v>
      </c>
      <c r="I94">
        <v>2</v>
      </c>
      <c r="J94">
        <v>0</v>
      </c>
      <c r="K94">
        <v>5</v>
      </c>
      <c r="L94">
        <v>4</v>
      </c>
    </row>
    <row r="95" spans="1:18" x14ac:dyDescent="0.35">
      <c r="E95">
        <v>2</v>
      </c>
      <c r="F95">
        <v>0</v>
      </c>
      <c r="G95">
        <v>2</v>
      </c>
      <c r="H95">
        <v>3</v>
      </c>
      <c r="I95">
        <v>0</v>
      </c>
      <c r="J95">
        <v>5</v>
      </c>
      <c r="K95">
        <v>0</v>
      </c>
      <c r="L95">
        <v>2</v>
      </c>
      <c r="O95" t="s">
        <v>302</v>
      </c>
    </row>
    <row r="96" spans="1:18" x14ac:dyDescent="0.35">
      <c r="E96">
        <v>4</v>
      </c>
      <c r="F96">
        <v>3</v>
      </c>
      <c r="G96">
        <v>3</v>
      </c>
      <c r="H96">
        <v>7</v>
      </c>
      <c r="I96">
        <v>8</v>
      </c>
      <c r="J96">
        <v>4</v>
      </c>
      <c r="K96">
        <v>2</v>
      </c>
      <c r="L96">
        <v>0</v>
      </c>
      <c r="N96">
        <f>COUNTIF(E89:L96,"&gt;0")</f>
        <v>50</v>
      </c>
      <c r="O96">
        <f>N96/2</f>
        <v>25</v>
      </c>
    </row>
    <row r="121" spans="1:1" x14ac:dyDescent="0.35">
      <c r="A121" t="s">
        <v>303</v>
      </c>
    </row>
    <row r="123" spans="1:1" x14ac:dyDescent="0.35">
      <c r="A123" t="s">
        <v>160</v>
      </c>
    </row>
    <row r="141" spans="1:19" x14ac:dyDescent="0.35">
      <c r="B141" t="s">
        <v>304</v>
      </c>
      <c r="C141" t="s">
        <v>305</v>
      </c>
      <c r="D141" t="s">
        <v>284</v>
      </c>
      <c r="E141" t="s">
        <v>306</v>
      </c>
      <c r="F141" t="s">
        <v>307</v>
      </c>
      <c r="G141" t="s">
        <v>243</v>
      </c>
      <c r="H141" t="s">
        <v>308</v>
      </c>
    </row>
    <row r="142" spans="1:19" x14ac:dyDescent="0.35">
      <c r="A142" s="233" t="s">
        <v>304</v>
      </c>
      <c r="B142">
        <v>0</v>
      </c>
      <c r="C142">
        <v>0</v>
      </c>
      <c r="D142">
        <v>3</v>
      </c>
      <c r="E142">
        <v>0</v>
      </c>
      <c r="F142">
        <v>3</v>
      </c>
      <c r="G142">
        <v>3</v>
      </c>
      <c r="H142">
        <v>0</v>
      </c>
      <c r="I142" t="s">
        <v>122</v>
      </c>
    </row>
    <row r="143" spans="1:19" x14ac:dyDescent="0.35">
      <c r="A143" s="233" t="s">
        <v>305</v>
      </c>
      <c r="B143">
        <v>0</v>
      </c>
      <c r="C143">
        <v>0</v>
      </c>
      <c r="D143">
        <v>0</v>
      </c>
      <c r="E143">
        <v>4</v>
      </c>
      <c r="F143">
        <v>0</v>
      </c>
      <c r="G143">
        <v>0</v>
      </c>
      <c r="H143">
        <v>5</v>
      </c>
      <c r="I143" t="s">
        <v>122</v>
      </c>
      <c r="L143" t="s">
        <v>304</v>
      </c>
      <c r="M143" t="s">
        <v>305</v>
      </c>
      <c r="N143" t="s">
        <v>284</v>
      </c>
      <c r="O143" t="s">
        <v>306</v>
      </c>
      <c r="P143" t="s">
        <v>307</v>
      </c>
      <c r="Q143" t="s">
        <v>243</v>
      </c>
      <c r="R143" t="s">
        <v>308</v>
      </c>
    </row>
    <row r="144" spans="1:19" ht="15" thickBot="1" x14ac:dyDescent="0.4">
      <c r="A144" s="233" t="s">
        <v>284</v>
      </c>
      <c r="B144">
        <v>0</v>
      </c>
      <c r="C144">
        <v>0</v>
      </c>
      <c r="D144">
        <v>0</v>
      </c>
      <c r="E144">
        <v>9</v>
      </c>
      <c r="F144">
        <v>0</v>
      </c>
      <c r="G144">
        <v>0</v>
      </c>
      <c r="H144">
        <v>0</v>
      </c>
      <c r="I144" t="s">
        <v>122</v>
      </c>
      <c r="K144" s="233" t="s">
        <v>304</v>
      </c>
      <c r="L144" s="234">
        <v>0</v>
      </c>
      <c r="M144" s="234">
        <v>0</v>
      </c>
      <c r="N144" s="234">
        <v>0</v>
      </c>
      <c r="O144" s="234">
        <v>0</v>
      </c>
      <c r="P144" s="234">
        <v>1</v>
      </c>
      <c r="Q144" s="234">
        <v>0</v>
      </c>
      <c r="R144" s="234">
        <v>0</v>
      </c>
      <c r="S144" s="7">
        <f t="shared" ref="S144:S150" si="8">SUM(L144:R144)</f>
        <v>1</v>
      </c>
    </row>
    <row r="145" spans="1:20" ht="15" thickBot="1" x14ac:dyDescent="0.4">
      <c r="A145" s="233" t="s">
        <v>306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 t="s">
        <v>122</v>
      </c>
      <c r="K145" s="233" t="s">
        <v>305</v>
      </c>
      <c r="L145" s="234">
        <v>0</v>
      </c>
      <c r="M145" s="234">
        <v>0</v>
      </c>
      <c r="N145" s="234">
        <v>0</v>
      </c>
      <c r="O145" s="234">
        <v>0</v>
      </c>
      <c r="P145" s="234">
        <v>0</v>
      </c>
      <c r="Q145" s="234">
        <v>0</v>
      </c>
      <c r="R145" s="234">
        <v>0</v>
      </c>
      <c r="S145" s="5">
        <f t="shared" si="8"/>
        <v>0</v>
      </c>
      <c r="T145" s="139">
        <f>SUMPRODUCT(L144:R150,B142:H148)</f>
        <v>4</v>
      </c>
    </row>
    <row r="146" spans="1:20" x14ac:dyDescent="0.35">
      <c r="A146" s="233" t="s">
        <v>307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 t="s">
        <v>122</v>
      </c>
      <c r="K146" s="233" t="s">
        <v>284</v>
      </c>
      <c r="L146" s="234">
        <v>0</v>
      </c>
      <c r="M146" s="234">
        <v>0</v>
      </c>
      <c r="N146" s="234">
        <v>0</v>
      </c>
      <c r="O146" s="234">
        <v>0</v>
      </c>
      <c r="P146" s="234">
        <v>0</v>
      </c>
      <c r="Q146" s="234">
        <v>0</v>
      </c>
      <c r="R146" s="234">
        <v>0</v>
      </c>
      <c r="S146" s="5">
        <f t="shared" si="8"/>
        <v>0</v>
      </c>
    </row>
    <row r="147" spans="1:20" x14ac:dyDescent="0.35">
      <c r="A147" s="233" t="s">
        <v>243</v>
      </c>
      <c r="B147">
        <v>0</v>
      </c>
      <c r="C147">
        <v>7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122</v>
      </c>
      <c r="K147" s="233" t="s">
        <v>306</v>
      </c>
      <c r="L147" s="234">
        <v>0</v>
      </c>
      <c r="M147" s="234">
        <v>0</v>
      </c>
      <c r="N147" s="234">
        <v>0</v>
      </c>
      <c r="O147" s="234">
        <v>0</v>
      </c>
      <c r="P147" s="234">
        <v>0</v>
      </c>
      <c r="Q147" s="234">
        <v>0</v>
      </c>
      <c r="R147" s="234">
        <v>0</v>
      </c>
      <c r="S147" s="5">
        <f t="shared" si="8"/>
        <v>0</v>
      </c>
    </row>
    <row r="148" spans="1:20" x14ac:dyDescent="0.35">
      <c r="A148" s="233" t="s">
        <v>308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t="s">
        <v>122</v>
      </c>
      <c r="K148" s="233" t="s">
        <v>307</v>
      </c>
      <c r="L148" s="234">
        <v>0</v>
      </c>
      <c r="M148" s="234">
        <v>0</v>
      </c>
      <c r="N148" s="234">
        <v>0</v>
      </c>
      <c r="O148" s="234">
        <v>0</v>
      </c>
      <c r="P148" s="234">
        <v>0</v>
      </c>
      <c r="Q148" s="234">
        <v>0</v>
      </c>
      <c r="R148" s="234">
        <v>1</v>
      </c>
      <c r="S148" s="5">
        <f t="shared" si="8"/>
        <v>1</v>
      </c>
    </row>
    <row r="149" spans="1:20" x14ac:dyDescent="0.35">
      <c r="K149" s="233" t="s">
        <v>243</v>
      </c>
      <c r="L149" s="234">
        <v>0</v>
      </c>
      <c r="M149" s="234">
        <v>0</v>
      </c>
      <c r="N149" s="234">
        <v>0</v>
      </c>
      <c r="O149" s="234">
        <v>0</v>
      </c>
      <c r="P149" s="234">
        <v>0</v>
      </c>
      <c r="Q149" s="234">
        <v>0</v>
      </c>
      <c r="R149" s="234">
        <v>0</v>
      </c>
      <c r="S149" s="5">
        <f t="shared" si="8"/>
        <v>0</v>
      </c>
    </row>
    <row r="150" spans="1:20" x14ac:dyDescent="0.35">
      <c r="K150" s="233" t="s">
        <v>308</v>
      </c>
      <c r="L150" s="234">
        <v>0</v>
      </c>
      <c r="M150" s="234">
        <v>0</v>
      </c>
      <c r="N150" s="234">
        <v>0</v>
      </c>
      <c r="O150" s="234">
        <v>0</v>
      </c>
      <c r="P150" s="234">
        <v>0</v>
      </c>
      <c r="Q150" s="234">
        <v>0</v>
      </c>
      <c r="R150" s="234">
        <v>0</v>
      </c>
      <c r="S150" s="5">
        <f t="shared" si="8"/>
        <v>0</v>
      </c>
    </row>
    <row r="151" spans="1:20" x14ac:dyDescent="0.35">
      <c r="L151" s="5">
        <f t="shared" ref="L151:R151" si="9">SUM(L144:L150)</f>
        <v>0</v>
      </c>
      <c r="M151" s="5">
        <f t="shared" si="9"/>
        <v>0</v>
      </c>
      <c r="N151" s="5">
        <f t="shared" si="9"/>
        <v>0</v>
      </c>
      <c r="O151" s="5">
        <f t="shared" si="9"/>
        <v>0</v>
      </c>
      <c r="P151" s="5">
        <f t="shared" si="9"/>
        <v>1</v>
      </c>
      <c r="Q151" s="5">
        <f t="shared" si="9"/>
        <v>0</v>
      </c>
      <c r="R151" s="7">
        <f t="shared" si="9"/>
        <v>1</v>
      </c>
      <c r="S151" s="5"/>
    </row>
    <row r="160" spans="1:20" x14ac:dyDescent="0.35">
      <c r="A160" t="s">
        <v>309</v>
      </c>
    </row>
    <row r="203" spans="1:8" ht="18" x14ac:dyDescent="0.4">
      <c r="A203" s="172"/>
      <c r="B203" s="172" t="s">
        <v>304</v>
      </c>
      <c r="C203" s="172" t="s">
        <v>243</v>
      </c>
      <c r="D203" s="172" t="s">
        <v>305</v>
      </c>
      <c r="E203" s="172" t="s">
        <v>284</v>
      </c>
      <c r="F203" s="172" t="s">
        <v>306</v>
      </c>
      <c r="G203" s="172" t="s">
        <v>307</v>
      </c>
      <c r="H203" s="172" t="s">
        <v>310</v>
      </c>
    </row>
    <row r="204" spans="1:8" ht="18" x14ac:dyDescent="0.4">
      <c r="A204" s="172" t="s">
        <v>304</v>
      </c>
      <c r="B204" s="172">
        <v>0</v>
      </c>
      <c r="C204" s="172">
        <v>3</v>
      </c>
      <c r="D204" s="172">
        <v>0</v>
      </c>
      <c r="E204" s="172">
        <v>6</v>
      </c>
      <c r="F204" s="172">
        <v>8</v>
      </c>
      <c r="G204" s="172">
        <v>0</v>
      </c>
      <c r="H204" s="172">
        <v>0</v>
      </c>
    </row>
    <row r="205" spans="1:8" ht="18" x14ac:dyDescent="0.4">
      <c r="A205" s="172" t="s">
        <v>243</v>
      </c>
      <c r="B205" s="172">
        <v>0</v>
      </c>
      <c r="C205" s="172">
        <v>0</v>
      </c>
      <c r="D205" s="172">
        <v>8</v>
      </c>
      <c r="E205" s="172">
        <v>1</v>
      </c>
      <c r="F205" s="172">
        <v>0</v>
      </c>
      <c r="G205" s="172">
        <v>0</v>
      </c>
      <c r="H205" s="172">
        <v>0</v>
      </c>
    </row>
    <row r="206" spans="1:8" ht="18" x14ac:dyDescent="0.4">
      <c r="A206" s="172" t="s">
        <v>305</v>
      </c>
      <c r="B206" s="172">
        <v>0</v>
      </c>
      <c r="C206" s="172">
        <v>0</v>
      </c>
      <c r="D206" s="172">
        <v>0</v>
      </c>
      <c r="E206" s="172">
        <v>0</v>
      </c>
      <c r="F206" s="172">
        <v>0</v>
      </c>
      <c r="G206" s="172">
        <v>0</v>
      </c>
      <c r="H206" s="172">
        <v>6</v>
      </c>
    </row>
    <row r="207" spans="1:8" ht="18" x14ac:dyDescent="0.4">
      <c r="A207" s="172" t="s">
        <v>284</v>
      </c>
      <c r="B207" s="172">
        <v>0</v>
      </c>
      <c r="C207" s="172">
        <v>0</v>
      </c>
      <c r="D207" s="172">
        <v>2</v>
      </c>
      <c r="E207" s="172">
        <v>0</v>
      </c>
      <c r="F207" s="172">
        <v>0</v>
      </c>
      <c r="G207" s="172">
        <v>1</v>
      </c>
      <c r="H207" s="172">
        <v>9</v>
      </c>
    </row>
    <row r="208" spans="1:8" ht="18" x14ac:dyDescent="0.4">
      <c r="A208" s="172" t="s">
        <v>306</v>
      </c>
      <c r="B208" s="172">
        <v>0</v>
      </c>
      <c r="C208" s="172">
        <v>0</v>
      </c>
      <c r="D208" s="172">
        <v>0</v>
      </c>
      <c r="E208" s="172">
        <v>0</v>
      </c>
      <c r="F208" s="172">
        <v>0</v>
      </c>
      <c r="G208" s="172">
        <v>1</v>
      </c>
      <c r="H208" s="172">
        <v>0</v>
      </c>
    </row>
    <row r="209" spans="1:10" ht="18" x14ac:dyDescent="0.4">
      <c r="A209" s="172" t="s">
        <v>307</v>
      </c>
      <c r="B209" s="172">
        <v>0</v>
      </c>
      <c r="C209" s="172">
        <v>0</v>
      </c>
      <c r="D209" s="172">
        <v>0</v>
      </c>
      <c r="E209" s="172">
        <v>0</v>
      </c>
      <c r="F209" s="172">
        <v>0</v>
      </c>
      <c r="G209" s="172">
        <v>0</v>
      </c>
      <c r="H209" s="172">
        <v>3</v>
      </c>
    </row>
    <row r="210" spans="1:10" ht="18" x14ac:dyDescent="0.4">
      <c r="A210" s="172" t="s">
        <v>310</v>
      </c>
      <c r="B210" s="172">
        <v>0</v>
      </c>
      <c r="C210" s="172">
        <v>0</v>
      </c>
      <c r="D210" s="172">
        <v>0</v>
      </c>
      <c r="E210" s="172">
        <v>0</v>
      </c>
      <c r="F210" s="172">
        <v>0</v>
      </c>
      <c r="G210" s="172">
        <v>0</v>
      </c>
      <c r="H210" s="172">
        <v>0</v>
      </c>
    </row>
    <row r="214" spans="1:10" ht="18" x14ac:dyDescent="0.4">
      <c r="A214" s="172"/>
      <c r="B214" s="172" t="s">
        <v>304</v>
      </c>
      <c r="C214" s="172" t="s">
        <v>243</v>
      </c>
      <c r="D214" s="172" t="s">
        <v>305</v>
      </c>
      <c r="E214" s="172" t="s">
        <v>284</v>
      </c>
      <c r="F214" s="172" t="s">
        <v>306</v>
      </c>
      <c r="G214" s="172" t="s">
        <v>307</v>
      </c>
      <c r="H214" s="172" t="s">
        <v>310</v>
      </c>
      <c r="I214" s="172" t="s">
        <v>299</v>
      </c>
    </row>
    <row r="215" spans="1:10" ht="18.5" thickBot="1" x14ac:dyDescent="0.45">
      <c r="A215" s="172" t="s">
        <v>304</v>
      </c>
      <c r="B215" s="235">
        <v>0</v>
      </c>
      <c r="C215" s="235">
        <v>3</v>
      </c>
      <c r="D215" s="235">
        <v>0</v>
      </c>
      <c r="E215" s="235">
        <v>6</v>
      </c>
      <c r="F215" s="235">
        <v>1</v>
      </c>
      <c r="G215" s="235">
        <v>0</v>
      </c>
      <c r="H215" s="235">
        <v>0</v>
      </c>
      <c r="I215" s="230">
        <f>SUM(B215:H215)</f>
        <v>10</v>
      </c>
      <c r="J215" t="s">
        <v>6</v>
      </c>
    </row>
    <row r="216" spans="1:10" ht="18.5" thickBot="1" x14ac:dyDescent="0.45">
      <c r="A216" s="172" t="s">
        <v>243</v>
      </c>
      <c r="B216" s="235">
        <v>0</v>
      </c>
      <c r="C216" s="235">
        <v>0</v>
      </c>
      <c r="D216" s="235">
        <v>3</v>
      </c>
      <c r="E216" s="235">
        <v>0</v>
      </c>
      <c r="F216" s="235">
        <v>0</v>
      </c>
      <c r="G216" s="235">
        <v>0</v>
      </c>
      <c r="H216" s="235">
        <v>0</v>
      </c>
      <c r="I216" s="236">
        <f t="shared" ref="I216:I221" si="10">SUM(B216:H216)</f>
        <v>3</v>
      </c>
      <c r="J216" s="139"/>
    </row>
    <row r="217" spans="1:10" ht="18" x14ac:dyDescent="0.4">
      <c r="A217" s="172" t="s">
        <v>305</v>
      </c>
      <c r="B217" s="235">
        <v>0</v>
      </c>
      <c r="C217" s="235">
        <v>0</v>
      </c>
      <c r="D217" s="235">
        <v>0</v>
      </c>
      <c r="E217" s="235">
        <v>0</v>
      </c>
      <c r="F217" s="235">
        <v>0</v>
      </c>
      <c r="G217" s="235">
        <v>0</v>
      </c>
      <c r="H217" s="235">
        <v>3</v>
      </c>
      <c r="I217" s="236">
        <f t="shared" si="10"/>
        <v>3</v>
      </c>
    </row>
    <row r="218" spans="1:10" ht="18" x14ac:dyDescent="0.4">
      <c r="A218" s="172" t="s">
        <v>284</v>
      </c>
      <c r="B218" s="235">
        <v>0</v>
      </c>
      <c r="C218" s="235">
        <v>0</v>
      </c>
      <c r="D218" s="235">
        <v>0</v>
      </c>
      <c r="E218" s="235">
        <v>0</v>
      </c>
      <c r="F218" s="235">
        <v>0</v>
      </c>
      <c r="G218" s="235">
        <v>0</v>
      </c>
      <c r="H218" s="235">
        <v>6</v>
      </c>
      <c r="I218" s="236">
        <f t="shared" si="10"/>
        <v>6</v>
      </c>
    </row>
    <row r="219" spans="1:10" ht="18" x14ac:dyDescent="0.4">
      <c r="A219" s="172" t="s">
        <v>306</v>
      </c>
      <c r="B219" s="235">
        <v>0</v>
      </c>
      <c r="C219" s="235">
        <v>0</v>
      </c>
      <c r="D219" s="235">
        <v>0</v>
      </c>
      <c r="E219" s="235">
        <v>0</v>
      </c>
      <c r="F219" s="235">
        <v>0</v>
      </c>
      <c r="G219" s="235">
        <v>1</v>
      </c>
      <c r="H219" s="235">
        <v>0</v>
      </c>
      <c r="I219" s="236">
        <f t="shared" si="10"/>
        <v>1</v>
      </c>
    </row>
    <row r="220" spans="1:10" ht="18" x14ac:dyDescent="0.4">
      <c r="A220" s="172" t="s">
        <v>307</v>
      </c>
      <c r="B220" s="235">
        <v>0</v>
      </c>
      <c r="C220" s="235">
        <v>0</v>
      </c>
      <c r="D220" s="235">
        <v>0</v>
      </c>
      <c r="E220" s="235">
        <v>0</v>
      </c>
      <c r="F220" s="235">
        <v>0</v>
      </c>
      <c r="G220" s="235">
        <v>0</v>
      </c>
      <c r="H220" s="235">
        <v>1</v>
      </c>
      <c r="I220" s="236">
        <f t="shared" si="10"/>
        <v>1</v>
      </c>
    </row>
    <row r="221" spans="1:10" ht="18" x14ac:dyDescent="0.4">
      <c r="A221" s="172" t="s">
        <v>310</v>
      </c>
      <c r="B221" s="235">
        <v>0</v>
      </c>
      <c r="C221" s="235">
        <v>0</v>
      </c>
      <c r="D221" s="235">
        <v>0</v>
      </c>
      <c r="E221" s="235">
        <v>0</v>
      </c>
      <c r="F221" s="235">
        <v>0</v>
      </c>
      <c r="G221" s="235">
        <v>0</v>
      </c>
      <c r="H221" s="235">
        <v>0</v>
      </c>
      <c r="I221" s="172">
        <f t="shared" si="10"/>
        <v>0</v>
      </c>
    </row>
    <row r="222" spans="1:10" ht="18" x14ac:dyDescent="0.4">
      <c r="A222" s="172" t="s">
        <v>311</v>
      </c>
      <c r="B222" s="172">
        <f>SUM(B215:B221)</f>
        <v>0</v>
      </c>
      <c r="C222" s="236">
        <f t="shared" ref="C222:H222" si="11">SUM(C215:C221)</f>
        <v>3</v>
      </c>
      <c r="D222" s="236">
        <f t="shared" si="11"/>
        <v>3</v>
      </c>
      <c r="E222" s="236">
        <f t="shared" si="11"/>
        <v>6</v>
      </c>
      <c r="F222" s="236">
        <f t="shared" si="11"/>
        <v>1</v>
      </c>
      <c r="G222" s="236">
        <f t="shared" si="11"/>
        <v>1</v>
      </c>
      <c r="H222" s="230">
        <f t="shared" si="11"/>
        <v>10</v>
      </c>
      <c r="I222" s="17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89"/>
  <sheetViews>
    <sheetView tabSelected="1" topLeftCell="A182" zoomScale="70" zoomScaleNormal="70" workbookViewId="0">
      <selection activeCell="L154" sqref="L154"/>
    </sheetView>
  </sheetViews>
  <sheetFormatPr defaultRowHeight="14.5" x14ac:dyDescent="0.35"/>
  <sheetData>
    <row r="1" spans="1:1" x14ac:dyDescent="0.35">
      <c r="A1" t="s">
        <v>312</v>
      </c>
    </row>
    <row r="2" spans="1:1" x14ac:dyDescent="0.35">
      <c r="A2" t="s">
        <v>313</v>
      </c>
    </row>
    <row r="3" spans="1:1" x14ac:dyDescent="0.35">
      <c r="A3" t="s">
        <v>161</v>
      </c>
    </row>
    <row r="4" spans="1:1" x14ac:dyDescent="0.35">
      <c r="A4" t="s">
        <v>162</v>
      </c>
    </row>
    <row r="51" spans="1:33" x14ac:dyDescent="0.35">
      <c r="A51" t="s">
        <v>180</v>
      </c>
    </row>
    <row r="52" spans="1:33" x14ac:dyDescent="0.35">
      <c r="A52" t="s">
        <v>213</v>
      </c>
    </row>
    <row r="54" spans="1:33" x14ac:dyDescent="0.35"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  <c r="L54">
        <v>11</v>
      </c>
      <c r="M54">
        <v>12</v>
      </c>
      <c r="N54">
        <v>13</v>
      </c>
    </row>
    <row r="55" spans="1:33" x14ac:dyDescent="0.35">
      <c r="A55">
        <v>1</v>
      </c>
      <c r="B55" s="5">
        <v>0</v>
      </c>
      <c r="C55" s="5">
        <v>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AE55" t="s">
        <v>122</v>
      </c>
      <c r="AG55" t="s">
        <v>122</v>
      </c>
    </row>
    <row r="56" spans="1:33" x14ac:dyDescent="0.35">
      <c r="A56">
        <v>2</v>
      </c>
      <c r="B56" s="5">
        <v>0</v>
      </c>
      <c r="C56" s="5">
        <v>0</v>
      </c>
      <c r="D56" s="5">
        <v>6</v>
      </c>
      <c r="E56" s="5">
        <v>6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AE56" t="s">
        <v>122</v>
      </c>
      <c r="AG56" t="s">
        <v>122</v>
      </c>
    </row>
    <row r="57" spans="1:33" x14ac:dyDescent="0.35">
      <c r="A57">
        <v>3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1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AE57" t="s">
        <v>122</v>
      </c>
      <c r="AG57" t="s">
        <v>122</v>
      </c>
    </row>
    <row r="58" spans="1:33" x14ac:dyDescent="0.35">
      <c r="A58">
        <v>4</v>
      </c>
      <c r="B58" s="5">
        <v>0</v>
      </c>
      <c r="C58" s="5">
        <v>0</v>
      </c>
      <c r="D58" s="5">
        <v>0</v>
      </c>
      <c r="E58" s="5">
        <v>0</v>
      </c>
      <c r="F58" s="5">
        <v>2</v>
      </c>
      <c r="G58" s="5">
        <v>0</v>
      </c>
      <c r="H58" s="5">
        <v>0</v>
      </c>
      <c r="I58" s="5">
        <v>2</v>
      </c>
      <c r="J58" s="5">
        <v>2</v>
      </c>
      <c r="K58" s="5">
        <v>0</v>
      </c>
      <c r="L58" s="5">
        <v>0</v>
      </c>
      <c r="M58" s="5">
        <v>0</v>
      </c>
      <c r="N58" s="5">
        <v>0</v>
      </c>
      <c r="AE58" t="s">
        <v>122</v>
      </c>
      <c r="AG58" t="s">
        <v>122</v>
      </c>
    </row>
    <row r="59" spans="1:33" x14ac:dyDescent="0.35">
      <c r="A59">
        <v>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1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AE59" t="s">
        <v>122</v>
      </c>
      <c r="AG59" t="s">
        <v>122</v>
      </c>
    </row>
    <row r="60" spans="1:33" x14ac:dyDescent="0.35">
      <c r="A60">
        <v>6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5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AE60" t="s">
        <v>122</v>
      </c>
      <c r="AG60" t="s">
        <v>122</v>
      </c>
    </row>
    <row r="61" spans="1:33" x14ac:dyDescent="0.35">
      <c r="A61">
        <v>7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4</v>
      </c>
      <c r="M61" s="5">
        <v>0</v>
      </c>
      <c r="N61" s="5">
        <v>0</v>
      </c>
      <c r="AE61" t="s">
        <v>122</v>
      </c>
      <c r="AG61" t="s">
        <v>122</v>
      </c>
    </row>
    <row r="62" spans="1:33" x14ac:dyDescent="0.35">
      <c r="A62">
        <v>8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9</v>
      </c>
      <c r="L62" s="5">
        <v>0</v>
      </c>
      <c r="M62" s="5">
        <v>0</v>
      </c>
      <c r="N62" s="5">
        <v>0</v>
      </c>
      <c r="AE62" t="s">
        <v>122</v>
      </c>
      <c r="AG62" t="s">
        <v>122</v>
      </c>
    </row>
    <row r="63" spans="1:33" x14ac:dyDescent="0.35">
      <c r="A63">
        <v>9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7</v>
      </c>
      <c r="L63" s="5">
        <v>0</v>
      </c>
      <c r="M63" s="5">
        <v>0</v>
      </c>
      <c r="N63" s="5">
        <v>0</v>
      </c>
      <c r="AE63" t="s">
        <v>122</v>
      </c>
      <c r="AG63" t="s">
        <v>122</v>
      </c>
    </row>
    <row r="64" spans="1:33" x14ac:dyDescent="0.35">
      <c r="A64">
        <v>10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6</v>
      </c>
      <c r="M64" s="5">
        <v>0</v>
      </c>
      <c r="N64" s="5">
        <v>0</v>
      </c>
      <c r="AE64" t="s">
        <v>122</v>
      </c>
      <c r="AG64" t="s">
        <v>122</v>
      </c>
    </row>
    <row r="65" spans="1:33" x14ac:dyDescent="0.35">
      <c r="A65">
        <v>11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3</v>
      </c>
      <c r="N65" s="5">
        <v>0</v>
      </c>
      <c r="AE65" t="s">
        <v>122</v>
      </c>
      <c r="AG65" t="s">
        <v>122</v>
      </c>
    </row>
    <row r="66" spans="1:33" x14ac:dyDescent="0.35">
      <c r="A66">
        <v>12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7</v>
      </c>
      <c r="AE66" t="s">
        <v>122</v>
      </c>
      <c r="AG66" t="s">
        <v>122</v>
      </c>
    </row>
    <row r="67" spans="1:33" x14ac:dyDescent="0.35">
      <c r="A67">
        <v>13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AE67" t="s">
        <v>122</v>
      </c>
      <c r="AG67" t="s">
        <v>122</v>
      </c>
    </row>
    <row r="68" spans="1:33" x14ac:dyDescent="0.35">
      <c r="AG68" t="s">
        <v>122</v>
      </c>
    </row>
    <row r="73" spans="1:33" x14ac:dyDescent="0.35">
      <c r="A73" t="s">
        <v>15</v>
      </c>
    </row>
    <row r="74" spans="1:33" x14ac:dyDescent="0.35">
      <c r="A74" s="257" t="s">
        <v>314</v>
      </c>
    </row>
    <row r="76" spans="1:33" x14ac:dyDescent="0.35">
      <c r="B76">
        <v>1</v>
      </c>
      <c r="C76">
        <v>2</v>
      </c>
      <c r="D76">
        <v>3</v>
      </c>
      <c r="E76">
        <v>4</v>
      </c>
      <c r="F76">
        <v>5</v>
      </c>
      <c r="G76">
        <v>6</v>
      </c>
      <c r="H76">
        <v>7</v>
      </c>
      <c r="I76">
        <v>8</v>
      </c>
      <c r="J76">
        <v>9</v>
      </c>
      <c r="K76">
        <v>10</v>
      </c>
      <c r="L76">
        <v>11</v>
      </c>
      <c r="M76">
        <v>12</v>
      </c>
      <c r="N76">
        <v>13</v>
      </c>
    </row>
    <row r="77" spans="1:33" x14ac:dyDescent="0.35">
      <c r="A77">
        <v>1</v>
      </c>
      <c r="B77" s="234">
        <v>0</v>
      </c>
      <c r="C77" s="234">
        <v>3</v>
      </c>
      <c r="D77" s="234">
        <v>0</v>
      </c>
      <c r="E77" s="234">
        <v>0</v>
      </c>
      <c r="F77" s="234">
        <v>0</v>
      </c>
      <c r="G77" s="234">
        <v>0</v>
      </c>
      <c r="H77" s="234">
        <v>0</v>
      </c>
      <c r="I77" s="234">
        <v>0</v>
      </c>
      <c r="J77" s="234">
        <v>0</v>
      </c>
      <c r="K77" s="234">
        <v>0</v>
      </c>
      <c r="L77" s="234">
        <v>0</v>
      </c>
      <c r="M77" s="234">
        <v>0</v>
      </c>
      <c r="N77" s="234">
        <v>0</v>
      </c>
      <c r="O77" s="7">
        <f>SUM(B77:N77)</f>
        <v>3</v>
      </c>
    </row>
    <row r="78" spans="1:33" x14ac:dyDescent="0.35">
      <c r="A78">
        <v>2</v>
      </c>
      <c r="B78" s="234">
        <v>0</v>
      </c>
      <c r="C78" s="234">
        <v>0</v>
      </c>
      <c r="D78" s="234">
        <v>1</v>
      </c>
      <c r="E78" s="234">
        <v>2</v>
      </c>
      <c r="F78" s="234">
        <v>0</v>
      </c>
      <c r="G78" s="234">
        <v>0</v>
      </c>
      <c r="H78" s="234">
        <v>0</v>
      </c>
      <c r="I78" s="234">
        <v>0</v>
      </c>
      <c r="J78" s="234">
        <v>0</v>
      </c>
      <c r="K78" s="234">
        <v>0</v>
      </c>
      <c r="L78" s="234">
        <v>0</v>
      </c>
      <c r="M78" s="234">
        <v>0</v>
      </c>
      <c r="N78" s="234">
        <v>0</v>
      </c>
      <c r="O78" s="8">
        <f>SUM(B78:N78)</f>
        <v>3</v>
      </c>
      <c r="P78" s="48"/>
    </row>
    <row r="79" spans="1:33" x14ac:dyDescent="0.35">
      <c r="A79">
        <v>3</v>
      </c>
      <c r="B79" s="234">
        <v>0</v>
      </c>
      <c r="C79" s="234">
        <v>0</v>
      </c>
      <c r="D79" s="234">
        <v>0</v>
      </c>
      <c r="E79" s="234">
        <v>0</v>
      </c>
      <c r="F79" s="234">
        <v>0</v>
      </c>
      <c r="G79" s="234">
        <v>1</v>
      </c>
      <c r="H79" s="234">
        <v>0</v>
      </c>
      <c r="I79" s="234">
        <v>0</v>
      </c>
      <c r="J79" s="234">
        <v>0</v>
      </c>
      <c r="K79" s="234">
        <v>0</v>
      </c>
      <c r="L79" s="234">
        <v>0</v>
      </c>
      <c r="M79" s="234">
        <v>0</v>
      </c>
      <c r="N79" s="234">
        <v>0</v>
      </c>
      <c r="O79" s="8">
        <f t="shared" ref="O79:O89" si="0">SUM(B79:N79)</f>
        <v>1</v>
      </c>
    </row>
    <row r="80" spans="1:33" x14ac:dyDescent="0.35">
      <c r="A80">
        <v>4</v>
      </c>
      <c r="B80" s="234">
        <v>0</v>
      </c>
      <c r="C80" s="234">
        <v>0</v>
      </c>
      <c r="D80" s="234">
        <v>0</v>
      </c>
      <c r="E80" s="234">
        <v>0</v>
      </c>
      <c r="F80" s="234">
        <v>1</v>
      </c>
      <c r="G80" s="234">
        <v>0</v>
      </c>
      <c r="H80" s="234">
        <v>0</v>
      </c>
      <c r="I80" s="234">
        <v>1</v>
      </c>
      <c r="J80" s="234">
        <v>0</v>
      </c>
      <c r="K80" s="234">
        <v>0</v>
      </c>
      <c r="L80" s="234">
        <v>0</v>
      </c>
      <c r="M80" s="234">
        <v>0</v>
      </c>
      <c r="N80" s="234">
        <v>0</v>
      </c>
      <c r="O80" s="8">
        <f t="shared" si="0"/>
        <v>2</v>
      </c>
    </row>
    <row r="81" spans="1:15" x14ac:dyDescent="0.35">
      <c r="A81">
        <v>5</v>
      </c>
      <c r="B81" s="234">
        <v>0</v>
      </c>
      <c r="C81" s="234">
        <v>0</v>
      </c>
      <c r="D81" s="234">
        <v>0</v>
      </c>
      <c r="E81" s="234">
        <v>0</v>
      </c>
      <c r="F81" s="234">
        <v>0</v>
      </c>
      <c r="G81" s="234">
        <v>1</v>
      </c>
      <c r="H81" s="234">
        <v>0</v>
      </c>
      <c r="I81" s="234">
        <v>0</v>
      </c>
      <c r="J81" s="234">
        <v>0</v>
      </c>
      <c r="K81" s="234">
        <v>0</v>
      </c>
      <c r="L81" s="234">
        <v>0</v>
      </c>
      <c r="M81" s="234">
        <v>0</v>
      </c>
      <c r="N81" s="234">
        <v>0</v>
      </c>
      <c r="O81" s="8">
        <f t="shared" si="0"/>
        <v>1</v>
      </c>
    </row>
    <row r="82" spans="1:15" x14ac:dyDescent="0.35">
      <c r="A82">
        <v>6</v>
      </c>
      <c r="B82" s="234">
        <v>0</v>
      </c>
      <c r="C82" s="234">
        <v>0</v>
      </c>
      <c r="D82" s="234">
        <v>0</v>
      </c>
      <c r="E82" s="234">
        <v>0</v>
      </c>
      <c r="F82" s="234">
        <v>0</v>
      </c>
      <c r="G82" s="234">
        <v>0</v>
      </c>
      <c r="H82" s="234">
        <v>2</v>
      </c>
      <c r="I82" s="234">
        <v>0</v>
      </c>
      <c r="J82" s="234">
        <v>0</v>
      </c>
      <c r="K82" s="234">
        <v>0</v>
      </c>
      <c r="L82" s="234">
        <v>0</v>
      </c>
      <c r="M82" s="234">
        <v>0</v>
      </c>
      <c r="N82" s="234">
        <v>0</v>
      </c>
      <c r="O82" s="8">
        <f t="shared" si="0"/>
        <v>2</v>
      </c>
    </row>
    <row r="83" spans="1:15" x14ac:dyDescent="0.35">
      <c r="A83">
        <v>7</v>
      </c>
      <c r="B83" s="234">
        <v>0</v>
      </c>
      <c r="C83" s="234">
        <v>0</v>
      </c>
      <c r="D83" s="234">
        <v>0</v>
      </c>
      <c r="E83" s="234">
        <v>0</v>
      </c>
      <c r="F83" s="234">
        <v>0</v>
      </c>
      <c r="G83" s="234">
        <v>0</v>
      </c>
      <c r="H83" s="234">
        <v>0</v>
      </c>
      <c r="I83" s="234">
        <v>0</v>
      </c>
      <c r="J83" s="234">
        <v>0</v>
      </c>
      <c r="K83" s="234">
        <v>0</v>
      </c>
      <c r="L83" s="234">
        <v>2</v>
      </c>
      <c r="M83" s="234">
        <v>0</v>
      </c>
      <c r="N83" s="234">
        <v>0</v>
      </c>
      <c r="O83" s="8">
        <f t="shared" si="0"/>
        <v>2</v>
      </c>
    </row>
    <row r="84" spans="1:15" x14ac:dyDescent="0.35">
      <c r="A84">
        <v>8</v>
      </c>
      <c r="B84" s="234">
        <v>0</v>
      </c>
      <c r="C84" s="234">
        <v>0</v>
      </c>
      <c r="D84" s="234">
        <v>0</v>
      </c>
      <c r="E84" s="234">
        <v>0</v>
      </c>
      <c r="F84" s="234">
        <v>0</v>
      </c>
      <c r="G84" s="234">
        <v>0</v>
      </c>
      <c r="H84" s="234">
        <v>0</v>
      </c>
      <c r="I84" s="234">
        <v>0</v>
      </c>
      <c r="J84" s="234">
        <v>0</v>
      </c>
      <c r="K84" s="234">
        <v>1</v>
      </c>
      <c r="L84" s="234">
        <v>0</v>
      </c>
      <c r="M84" s="234">
        <v>0</v>
      </c>
      <c r="N84" s="234">
        <v>0</v>
      </c>
      <c r="O84" s="8">
        <f t="shared" si="0"/>
        <v>1</v>
      </c>
    </row>
    <row r="85" spans="1:15" x14ac:dyDescent="0.35">
      <c r="A85">
        <v>9</v>
      </c>
      <c r="B85" s="234">
        <v>0</v>
      </c>
      <c r="C85" s="234">
        <v>0</v>
      </c>
      <c r="D85" s="234">
        <v>0</v>
      </c>
      <c r="E85" s="234">
        <v>0</v>
      </c>
      <c r="F85" s="234">
        <v>0</v>
      </c>
      <c r="G85" s="234">
        <v>0</v>
      </c>
      <c r="H85" s="234">
        <v>0</v>
      </c>
      <c r="I85" s="234">
        <v>0</v>
      </c>
      <c r="J85" s="234">
        <v>0</v>
      </c>
      <c r="K85" s="234">
        <v>0</v>
      </c>
      <c r="L85" s="234">
        <v>0</v>
      </c>
      <c r="M85" s="234">
        <v>0</v>
      </c>
      <c r="N85" s="234">
        <v>0</v>
      </c>
      <c r="O85" s="8">
        <f t="shared" si="0"/>
        <v>0</v>
      </c>
    </row>
    <row r="86" spans="1:15" x14ac:dyDescent="0.35">
      <c r="A86">
        <v>10</v>
      </c>
      <c r="B86" s="234">
        <v>0</v>
      </c>
      <c r="C86" s="234">
        <v>0</v>
      </c>
      <c r="D86" s="234">
        <v>0</v>
      </c>
      <c r="E86" s="234">
        <v>0</v>
      </c>
      <c r="F86" s="234">
        <v>0</v>
      </c>
      <c r="G86" s="234">
        <v>0</v>
      </c>
      <c r="H86" s="234">
        <v>0</v>
      </c>
      <c r="I86" s="234">
        <v>0</v>
      </c>
      <c r="J86" s="234">
        <v>0</v>
      </c>
      <c r="K86" s="234">
        <v>0</v>
      </c>
      <c r="L86" s="234">
        <v>1</v>
      </c>
      <c r="M86" s="234">
        <v>0</v>
      </c>
      <c r="N86" s="234">
        <v>0</v>
      </c>
      <c r="O86" s="8">
        <f t="shared" si="0"/>
        <v>1</v>
      </c>
    </row>
    <row r="87" spans="1:15" x14ac:dyDescent="0.35">
      <c r="A87">
        <v>11</v>
      </c>
      <c r="B87" s="234">
        <v>0</v>
      </c>
      <c r="C87" s="234">
        <v>0</v>
      </c>
      <c r="D87" s="234">
        <v>0</v>
      </c>
      <c r="E87" s="234">
        <v>0</v>
      </c>
      <c r="F87" s="234">
        <v>0</v>
      </c>
      <c r="G87" s="234">
        <v>0</v>
      </c>
      <c r="H87" s="234">
        <v>0</v>
      </c>
      <c r="I87" s="234">
        <v>0</v>
      </c>
      <c r="J87" s="234">
        <v>0</v>
      </c>
      <c r="K87" s="234">
        <v>0</v>
      </c>
      <c r="L87" s="234">
        <v>0</v>
      </c>
      <c r="M87" s="234">
        <v>3</v>
      </c>
      <c r="N87" s="234">
        <v>0</v>
      </c>
      <c r="O87" s="8">
        <f t="shared" si="0"/>
        <v>3</v>
      </c>
    </row>
    <row r="88" spans="1:15" x14ac:dyDescent="0.35">
      <c r="A88">
        <v>12</v>
      </c>
      <c r="B88" s="234">
        <v>0</v>
      </c>
      <c r="C88" s="234">
        <v>0</v>
      </c>
      <c r="D88" s="234">
        <v>0</v>
      </c>
      <c r="E88" s="234">
        <v>0</v>
      </c>
      <c r="F88" s="234">
        <v>0</v>
      </c>
      <c r="G88" s="234">
        <v>0</v>
      </c>
      <c r="H88" s="234">
        <v>0</v>
      </c>
      <c r="I88" s="234">
        <v>0</v>
      </c>
      <c r="J88" s="234">
        <v>0</v>
      </c>
      <c r="K88" s="234">
        <v>0</v>
      </c>
      <c r="L88" s="234">
        <v>0</v>
      </c>
      <c r="M88" s="234">
        <v>0</v>
      </c>
      <c r="N88" s="234">
        <v>3</v>
      </c>
      <c r="O88" s="8">
        <f t="shared" si="0"/>
        <v>3</v>
      </c>
    </row>
    <row r="89" spans="1:15" x14ac:dyDescent="0.35">
      <c r="A89">
        <v>13</v>
      </c>
      <c r="B89" s="234">
        <v>0</v>
      </c>
      <c r="C89" s="234">
        <v>0</v>
      </c>
      <c r="D89" s="234">
        <v>0</v>
      </c>
      <c r="E89" s="234">
        <v>0</v>
      </c>
      <c r="F89" s="234">
        <v>0</v>
      </c>
      <c r="G89" s="234">
        <v>0</v>
      </c>
      <c r="H89" s="234">
        <v>0</v>
      </c>
      <c r="I89" s="234">
        <v>0</v>
      </c>
      <c r="J89" s="234">
        <v>0</v>
      </c>
      <c r="K89" s="234">
        <v>0</v>
      </c>
      <c r="L89" s="234">
        <v>0</v>
      </c>
      <c r="M89" s="234">
        <v>0</v>
      </c>
      <c r="N89" s="234">
        <v>0</v>
      </c>
      <c r="O89" s="5">
        <f t="shared" si="0"/>
        <v>0</v>
      </c>
    </row>
    <row r="90" spans="1:15" x14ac:dyDescent="0.35">
      <c r="B90" s="5">
        <f>SUM(B77:B89)</f>
        <v>0</v>
      </c>
      <c r="C90" s="8">
        <f t="shared" ref="C90:M90" si="1">SUM(C77:C89)</f>
        <v>3</v>
      </c>
      <c r="D90" s="8">
        <f t="shared" si="1"/>
        <v>1</v>
      </c>
      <c r="E90" s="8">
        <f t="shared" si="1"/>
        <v>2</v>
      </c>
      <c r="F90" s="8">
        <f t="shared" si="1"/>
        <v>1</v>
      </c>
      <c r="G90" s="8">
        <f t="shared" si="1"/>
        <v>2</v>
      </c>
      <c r="H90" s="8">
        <f t="shared" si="1"/>
        <v>2</v>
      </c>
      <c r="I90" s="8">
        <f t="shared" si="1"/>
        <v>1</v>
      </c>
      <c r="J90" s="8">
        <f t="shared" si="1"/>
        <v>0</v>
      </c>
      <c r="K90" s="8">
        <f t="shared" si="1"/>
        <v>1</v>
      </c>
      <c r="L90" s="8">
        <f t="shared" si="1"/>
        <v>3</v>
      </c>
      <c r="M90" s="8">
        <f t="shared" si="1"/>
        <v>3</v>
      </c>
      <c r="N90" s="7">
        <f>SUM(N77:N89)</f>
        <v>3</v>
      </c>
      <c r="O90" s="5"/>
    </row>
    <row r="121" spans="1:14" x14ac:dyDescent="0.35">
      <c r="A121" s="125" t="s">
        <v>315</v>
      </c>
    </row>
    <row r="123" spans="1:14" x14ac:dyDescent="0.35">
      <c r="A123" t="s">
        <v>43</v>
      </c>
    </row>
    <row r="124" spans="1:14" x14ac:dyDescent="0.35">
      <c r="A124" t="s">
        <v>316</v>
      </c>
    </row>
    <row r="126" spans="1:14" x14ac:dyDescent="0.35">
      <c r="B126">
        <v>1</v>
      </c>
      <c r="C126">
        <v>2</v>
      </c>
      <c r="D126">
        <v>3</v>
      </c>
      <c r="E126">
        <v>4</v>
      </c>
      <c r="F126">
        <v>5</v>
      </c>
      <c r="G126">
        <v>6</v>
      </c>
      <c r="H126">
        <v>7</v>
      </c>
      <c r="I126">
        <v>8</v>
      </c>
      <c r="J126">
        <v>9</v>
      </c>
      <c r="K126">
        <v>10</v>
      </c>
      <c r="L126">
        <v>11</v>
      </c>
      <c r="M126">
        <v>12</v>
      </c>
      <c r="N126">
        <v>13</v>
      </c>
    </row>
    <row r="127" spans="1:14" x14ac:dyDescent="0.35">
      <c r="A127">
        <v>1</v>
      </c>
      <c r="B127" s="5">
        <v>0</v>
      </c>
      <c r="C127" s="5">
        <v>3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</row>
    <row r="128" spans="1:14" x14ac:dyDescent="0.35">
      <c r="A128">
        <v>2</v>
      </c>
      <c r="B128" s="5">
        <v>0</v>
      </c>
      <c r="C128" s="5">
        <v>0</v>
      </c>
      <c r="D128" s="5">
        <v>6</v>
      </c>
      <c r="E128" s="5">
        <v>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</row>
    <row r="129" spans="1:14" x14ac:dyDescent="0.35">
      <c r="A129">
        <v>3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1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14" x14ac:dyDescent="0.35">
      <c r="A130">
        <v>4</v>
      </c>
      <c r="B130" s="5">
        <v>0</v>
      </c>
      <c r="C130" s="5">
        <v>0</v>
      </c>
      <c r="D130" s="5">
        <v>0</v>
      </c>
      <c r="E130" s="5">
        <v>0</v>
      </c>
      <c r="F130" s="5">
        <v>2</v>
      </c>
      <c r="G130" s="5">
        <v>0</v>
      </c>
      <c r="H130" s="5">
        <v>0</v>
      </c>
      <c r="I130" s="5">
        <v>2</v>
      </c>
      <c r="J130" s="5">
        <v>2</v>
      </c>
      <c r="K130" s="5">
        <v>0</v>
      </c>
      <c r="L130" s="5">
        <v>0</v>
      </c>
      <c r="M130" s="5">
        <v>0</v>
      </c>
      <c r="N130" s="5">
        <v>0</v>
      </c>
    </row>
    <row r="131" spans="1:14" x14ac:dyDescent="0.35">
      <c r="A131">
        <v>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</row>
    <row r="132" spans="1:14" x14ac:dyDescent="0.35">
      <c r="A132">
        <v>6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5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</row>
    <row r="133" spans="1:14" x14ac:dyDescent="0.35">
      <c r="A133">
        <v>7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4</v>
      </c>
      <c r="M133" s="5">
        <v>0</v>
      </c>
      <c r="N133" s="5">
        <v>0</v>
      </c>
    </row>
    <row r="134" spans="1:14" x14ac:dyDescent="0.35">
      <c r="A134">
        <v>8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9</v>
      </c>
      <c r="L134" s="5">
        <v>0</v>
      </c>
      <c r="M134" s="5">
        <v>0</v>
      </c>
      <c r="N134" s="5">
        <v>0</v>
      </c>
    </row>
    <row r="135" spans="1:14" x14ac:dyDescent="0.35">
      <c r="A135">
        <v>9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7</v>
      </c>
      <c r="L135" s="5">
        <v>0</v>
      </c>
      <c r="M135" s="5">
        <v>0</v>
      </c>
      <c r="N135" s="5">
        <v>0</v>
      </c>
    </row>
    <row r="136" spans="1:14" x14ac:dyDescent="0.35">
      <c r="A136">
        <v>10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6</v>
      </c>
      <c r="M136" s="5">
        <v>0</v>
      </c>
      <c r="N136" s="5">
        <v>0</v>
      </c>
    </row>
    <row r="137" spans="1:14" x14ac:dyDescent="0.35">
      <c r="A137">
        <v>11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3</v>
      </c>
      <c r="N137" s="5">
        <v>0</v>
      </c>
    </row>
    <row r="138" spans="1:14" x14ac:dyDescent="0.35">
      <c r="A138">
        <v>12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7</v>
      </c>
    </row>
    <row r="139" spans="1:14" x14ac:dyDescent="0.35">
      <c r="A139">
        <v>13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</row>
    <row r="144" spans="1:14" x14ac:dyDescent="0.35">
      <c r="B144">
        <v>1</v>
      </c>
      <c r="C144">
        <v>2</v>
      </c>
      <c r="D144">
        <v>3</v>
      </c>
      <c r="E144">
        <v>4</v>
      </c>
      <c r="F144">
        <v>5</v>
      </c>
      <c r="G144">
        <v>6</v>
      </c>
      <c r="H144">
        <v>7</v>
      </c>
      <c r="I144">
        <v>8</v>
      </c>
      <c r="J144">
        <v>9</v>
      </c>
      <c r="K144">
        <v>10</v>
      </c>
      <c r="L144">
        <v>11</v>
      </c>
      <c r="M144">
        <v>12</v>
      </c>
      <c r="N144">
        <v>13</v>
      </c>
    </row>
    <row r="145" spans="1:17" ht="15" thickBot="1" x14ac:dyDescent="0.4">
      <c r="A145">
        <v>1</v>
      </c>
      <c r="B145" s="234">
        <v>0</v>
      </c>
      <c r="C145" s="234">
        <v>1</v>
      </c>
      <c r="D145" s="234">
        <v>0</v>
      </c>
      <c r="E145" s="234">
        <v>0</v>
      </c>
      <c r="F145" s="234">
        <v>0</v>
      </c>
      <c r="G145" s="234">
        <v>0</v>
      </c>
      <c r="H145" s="234">
        <v>0</v>
      </c>
      <c r="I145" s="234">
        <v>0</v>
      </c>
      <c r="J145" s="234">
        <v>0</v>
      </c>
      <c r="K145" s="234">
        <v>0</v>
      </c>
      <c r="L145" s="234">
        <v>0</v>
      </c>
      <c r="M145" s="234">
        <v>0</v>
      </c>
      <c r="N145" s="234">
        <v>0</v>
      </c>
      <c r="O145" s="7">
        <f>SUM(B145:N145)</f>
        <v>1</v>
      </c>
      <c r="P145" t="s">
        <v>6</v>
      </c>
    </row>
    <row r="146" spans="1:17" ht="15" thickBot="1" x14ac:dyDescent="0.4">
      <c r="A146">
        <v>2</v>
      </c>
      <c r="B146" s="234">
        <v>0</v>
      </c>
      <c r="C146" s="234">
        <v>0</v>
      </c>
      <c r="D146" s="234">
        <v>1</v>
      </c>
      <c r="E146" s="234">
        <v>0</v>
      </c>
      <c r="F146" s="234">
        <v>0</v>
      </c>
      <c r="G146" s="234">
        <v>0</v>
      </c>
      <c r="H146" s="234">
        <v>0</v>
      </c>
      <c r="I146" s="234">
        <v>0</v>
      </c>
      <c r="J146" s="234">
        <v>0</v>
      </c>
      <c r="K146" s="234">
        <v>0</v>
      </c>
      <c r="L146" s="234">
        <v>0</v>
      </c>
      <c r="M146" s="234">
        <v>0</v>
      </c>
      <c r="N146" s="234">
        <v>0</v>
      </c>
      <c r="O146" s="8">
        <f t="shared" ref="O146:O157" si="2">SUM(B146:N146)</f>
        <v>1</v>
      </c>
      <c r="P146" s="258">
        <f>SUMPRODUCT(B145:N157,B127:N139)</f>
        <v>29</v>
      </c>
    </row>
    <row r="147" spans="1:17" x14ac:dyDescent="0.35">
      <c r="A147">
        <v>3</v>
      </c>
      <c r="B147" s="234">
        <v>0</v>
      </c>
      <c r="C147" s="234">
        <v>0</v>
      </c>
      <c r="D147" s="234">
        <v>0</v>
      </c>
      <c r="E147" s="234">
        <v>0</v>
      </c>
      <c r="F147" s="234">
        <v>0</v>
      </c>
      <c r="G147" s="234">
        <v>1</v>
      </c>
      <c r="H147" s="234">
        <v>0</v>
      </c>
      <c r="I147" s="234">
        <v>0</v>
      </c>
      <c r="J147" s="234">
        <v>0</v>
      </c>
      <c r="K147" s="234">
        <v>0</v>
      </c>
      <c r="L147" s="234">
        <v>0</v>
      </c>
      <c r="M147" s="234">
        <v>0</v>
      </c>
      <c r="N147" s="234">
        <v>0</v>
      </c>
      <c r="O147" s="8">
        <f t="shared" si="2"/>
        <v>1</v>
      </c>
    </row>
    <row r="148" spans="1:17" x14ac:dyDescent="0.35">
      <c r="A148">
        <v>4</v>
      </c>
      <c r="B148" s="234">
        <v>0</v>
      </c>
      <c r="C148" s="234">
        <v>0</v>
      </c>
      <c r="D148" s="234">
        <v>0</v>
      </c>
      <c r="E148" s="234">
        <v>0</v>
      </c>
      <c r="F148" s="234">
        <v>0</v>
      </c>
      <c r="G148" s="234">
        <v>0</v>
      </c>
      <c r="H148" s="234">
        <v>0</v>
      </c>
      <c r="I148" s="234">
        <v>0</v>
      </c>
      <c r="J148" s="234">
        <v>0</v>
      </c>
      <c r="K148" s="234">
        <v>0</v>
      </c>
      <c r="L148" s="234">
        <v>0</v>
      </c>
      <c r="M148" s="234">
        <v>0</v>
      </c>
      <c r="N148" s="234">
        <v>0</v>
      </c>
      <c r="O148" s="8">
        <f t="shared" si="2"/>
        <v>0</v>
      </c>
    </row>
    <row r="149" spans="1:17" x14ac:dyDescent="0.35">
      <c r="A149">
        <v>5</v>
      </c>
      <c r="B149" s="234">
        <v>0</v>
      </c>
      <c r="C149" s="234">
        <v>0</v>
      </c>
      <c r="D149" s="234">
        <v>0</v>
      </c>
      <c r="E149" s="234">
        <v>0</v>
      </c>
      <c r="F149" s="234">
        <v>0</v>
      </c>
      <c r="G149" s="234">
        <v>0</v>
      </c>
      <c r="H149" s="234">
        <v>0</v>
      </c>
      <c r="I149" s="234">
        <v>0</v>
      </c>
      <c r="J149" s="234">
        <v>0</v>
      </c>
      <c r="K149" s="234">
        <v>0</v>
      </c>
      <c r="L149" s="234">
        <v>0</v>
      </c>
      <c r="M149" s="234">
        <v>0</v>
      </c>
      <c r="N149" s="234">
        <v>0</v>
      </c>
      <c r="O149" s="8">
        <f t="shared" si="2"/>
        <v>0</v>
      </c>
    </row>
    <row r="150" spans="1:17" x14ac:dyDescent="0.35">
      <c r="A150">
        <v>6</v>
      </c>
      <c r="B150" s="234">
        <v>0</v>
      </c>
      <c r="C150" s="234">
        <v>0</v>
      </c>
      <c r="D150" s="234">
        <v>0</v>
      </c>
      <c r="E150" s="234">
        <v>0</v>
      </c>
      <c r="F150" s="234">
        <v>0</v>
      </c>
      <c r="G150" s="234">
        <v>0</v>
      </c>
      <c r="H150" s="234">
        <v>1</v>
      </c>
      <c r="I150" s="234">
        <v>0</v>
      </c>
      <c r="J150" s="234">
        <v>0</v>
      </c>
      <c r="K150" s="234">
        <v>0</v>
      </c>
      <c r="L150" s="234">
        <v>0</v>
      </c>
      <c r="M150" s="234">
        <v>0</v>
      </c>
      <c r="N150" s="234">
        <v>0</v>
      </c>
      <c r="O150" s="8">
        <f t="shared" si="2"/>
        <v>1</v>
      </c>
    </row>
    <row r="151" spans="1:17" x14ac:dyDescent="0.35">
      <c r="A151">
        <v>7</v>
      </c>
      <c r="B151" s="234">
        <v>0</v>
      </c>
      <c r="C151" s="234">
        <v>0</v>
      </c>
      <c r="D151" s="234">
        <v>0</v>
      </c>
      <c r="E151" s="234">
        <v>0</v>
      </c>
      <c r="F151" s="234">
        <v>0</v>
      </c>
      <c r="G151" s="234">
        <v>0</v>
      </c>
      <c r="H151" s="234">
        <v>0</v>
      </c>
      <c r="I151" s="234">
        <v>0</v>
      </c>
      <c r="J151" s="234">
        <v>0</v>
      </c>
      <c r="K151" s="234">
        <v>0</v>
      </c>
      <c r="L151" s="234">
        <v>1</v>
      </c>
      <c r="M151" s="234">
        <v>0</v>
      </c>
      <c r="N151" s="234">
        <v>0</v>
      </c>
      <c r="O151" s="8">
        <f t="shared" si="2"/>
        <v>1</v>
      </c>
    </row>
    <row r="152" spans="1:17" x14ac:dyDescent="0.35">
      <c r="A152">
        <v>8</v>
      </c>
      <c r="B152" s="234">
        <v>0</v>
      </c>
      <c r="C152" s="234">
        <v>0</v>
      </c>
      <c r="D152" s="234">
        <v>0</v>
      </c>
      <c r="E152" s="234">
        <v>0</v>
      </c>
      <c r="F152" s="234">
        <v>0</v>
      </c>
      <c r="G152" s="234">
        <v>0</v>
      </c>
      <c r="H152" s="234">
        <v>0</v>
      </c>
      <c r="I152" s="234">
        <v>0</v>
      </c>
      <c r="J152" s="234">
        <v>0</v>
      </c>
      <c r="K152" s="234">
        <v>0</v>
      </c>
      <c r="L152" s="234">
        <v>0</v>
      </c>
      <c r="M152" s="234">
        <v>0</v>
      </c>
      <c r="N152" s="234">
        <v>0</v>
      </c>
      <c r="O152" s="8">
        <f t="shared" si="2"/>
        <v>0</v>
      </c>
    </row>
    <row r="153" spans="1:17" x14ac:dyDescent="0.35">
      <c r="A153">
        <v>9</v>
      </c>
      <c r="B153" s="234">
        <v>0</v>
      </c>
      <c r="C153" s="234">
        <v>0</v>
      </c>
      <c r="D153" s="234">
        <v>0</v>
      </c>
      <c r="E153" s="234">
        <v>0</v>
      </c>
      <c r="F153" s="234">
        <v>0</v>
      </c>
      <c r="G153" s="234">
        <v>0</v>
      </c>
      <c r="H153" s="234">
        <v>0</v>
      </c>
      <c r="I153" s="234">
        <v>0</v>
      </c>
      <c r="J153" s="234">
        <v>0</v>
      </c>
      <c r="K153" s="234">
        <v>0</v>
      </c>
      <c r="L153" s="234">
        <v>0</v>
      </c>
      <c r="M153" s="234">
        <v>0</v>
      </c>
      <c r="N153" s="234">
        <v>0</v>
      </c>
      <c r="O153" s="8">
        <f t="shared" si="2"/>
        <v>0</v>
      </c>
    </row>
    <row r="154" spans="1:17" x14ac:dyDescent="0.35">
      <c r="A154">
        <v>10</v>
      </c>
      <c r="B154" s="234">
        <v>0</v>
      </c>
      <c r="C154" s="234">
        <v>0</v>
      </c>
      <c r="D154" s="234">
        <v>0</v>
      </c>
      <c r="E154" s="234">
        <v>0</v>
      </c>
      <c r="F154" s="234">
        <v>0</v>
      </c>
      <c r="G154" s="234">
        <v>0</v>
      </c>
      <c r="H154" s="234">
        <v>0</v>
      </c>
      <c r="I154" s="234">
        <v>0</v>
      </c>
      <c r="J154" s="234">
        <v>0</v>
      </c>
      <c r="K154" s="234">
        <v>0</v>
      </c>
      <c r="L154" s="234">
        <v>0</v>
      </c>
      <c r="M154" s="234">
        <v>0</v>
      </c>
      <c r="N154" s="234">
        <v>0</v>
      </c>
      <c r="O154" s="8">
        <f t="shared" si="2"/>
        <v>0</v>
      </c>
    </row>
    <row r="155" spans="1:17" x14ac:dyDescent="0.35">
      <c r="A155">
        <v>11</v>
      </c>
      <c r="B155" s="234">
        <v>0</v>
      </c>
      <c r="C155" s="234">
        <v>0</v>
      </c>
      <c r="D155" s="234">
        <v>0</v>
      </c>
      <c r="E155" s="234">
        <v>0</v>
      </c>
      <c r="F155" s="234">
        <v>0</v>
      </c>
      <c r="G155" s="234">
        <v>0</v>
      </c>
      <c r="H155" s="234">
        <v>0</v>
      </c>
      <c r="I155" s="234">
        <v>0</v>
      </c>
      <c r="J155" s="234">
        <v>0</v>
      </c>
      <c r="K155" s="234">
        <v>0</v>
      </c>
      <c r="L155" s="234">
        <v>0</v>
      </c>
      <c r="M155" s="234">
        <v>1</v>
      </c>
      <c r="N155" s="234">
        <v>0</v>
      </c>
      <c r="O155" s="8">
        <f t="shared" si="2"/>
        <v>1</v>
      </c>
    </row>
    <row r="156" spans="1:17" x14ac:dyDescent="0.35">
      <c r="A156">
        <v>12</v>
      </c>
      <c r="B156" s="234">
        <v>0</v>
      </c>
      <c r="C156" s="234">
        <v>0</v>
      </c>
      <c r="D156" s="234">
        <v>0</v>
      </c>
      <c r="E156" s="234">
        <v>0</v>
      </c>
      <c r="F156" s="234">
        <v>0</v>
      </c>
      <c r="G156" s="234">
        <v>0</v>
      </c>
      <c r="H156" s="234">
        <v>0</v>
      </c>
      <c r="I156" s="234">
        <v>0</v>
      </c>
      <c r="J156" s="234">
        <v>0</v>
      </c>
      <c r="K156" s="234">
        <v>0</v>
      </c>
      <c r="L156" s="234">
        <v>0</v>
      </c>
      <c r="M156" s="234">
        <v>0</v>
      </c>
      <c r="N156" s="234">
        <v>1</v>
      </c>
      <c r="O156" s="8">
        <f t="shared" si="2"/>
        <v>1</v>
      </c>
    </row>
    <row r="157" spans="1:17" x14ac:dyDescent="0.35">
      <c r="A157">
        <v>13</v>
      </c>
      <c r="B157" s="234">
        <v>0</v>
      </c>
      <c r="C157" s="234">
        <v>0</v>
      </c>
      <c r="D157" s="234">
        <v>0</v>
      </c>
      <c r="E157" s="234">
        <v>0</v>
      </c>
      <c r="F157" s="234">
        <v>0</v>
      </c>
      <c r="G157" s="234">
        <v>0</v>
      </c>
      <c r="H157" s="234">
        <v>0</v>
      </c>
      <c r="I157" s="234">
        <v>0</v>
      </c>
      <c r="J157" s="234">
        <v>0</v>
      </c>
      <c r="K157" s="234">
        <v>0</v>
      </c>
      <c r="L157" s="234">
        <v>0</v>
      </c>
      <c r="M157" s="234">
        <v>0</v>
      </c>
      <c r="N157" s="234">
        <v>0</v>
      </c>
      <c r="O157" s="5">
        <f t="shared" si="2"/>
        <v>0</v>
      </c>
    </row>
    <row r="158" spans="1:17" x14ac:dyDescent="0.35">
      <c r="B158" s="5">
        <f t="shared" ref="B158:M158" si="3">SUM(B145:B157)</f>
        <v>0</v>
      </c>
      <c r="C158" s="8">
        <f t="shared" si="3"/>
        <v>1</v>
      </c>
      <c r="D158" s="8">
        <f t="shared" si="3"/>
        <v>1</v>
      </c>
      <c r="E158" s="8">
        <f t="shared" si="3"/>
        <v>0</v>
      </c>
      <c r="F158" s="8">
        <f t="shared" si="3"/>
        <v>0</v>
      </c>
      <c r="G158" s="8">
        <f t="shared" si="3"/>
        <v>1</v>
      </c>
      <c r="H158" s="8">
        <f t="shared" si="3"/>
        <v>1</v>
      </c>
      <c r="I158" s="8">
        <f t="shared" si="3"/>
        <v>0</v>
      </c>
      <c r="J158" s="8">
        <f t="shared" si="3"/>
        <v>0</v>
      </c>
      <c r="K158" s="8">
        <f t="shared" si="3"/>
        <v>0</v>
      </c>
      <c r="L158" s="8">
        <f t="shared" si="3"/>
        <v>1</v>
      </c>
      <c r="M158" s="8">
        <f t="shared" si="3"/>
        <v>1</v>
      </c>
      <c r="N158" s="7">
        <f>SUM(N145:N157)</f>
        <v>1</v>
      </c>
      <c r="O158" s="5"/>
      <c r="P158" s="259"/>
    </row>
    <row r="159" spans="1:17" x14ac:dyDescent="0.35">
      <c r="Q159" s="259"/>
    </row>
    <row r="160" spans="1:17" x14ac:dyDescent="0.35">
      <c r="P160" s="259"/>
      <c r="Q160" s="259"/>
    </row>
    <row r="189" spans="1:1" x14ac:dyDescent="0.35">
      <c r="A189" s="125" t="s">
        <v>317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09"/>
  <sheetViews>
    <sheetView topLeftCell="A278" zoomScale="60" zoomScaleNormal="55" workbookViewId="0">
      <selection activeCell="D309" sqref="D309"/>
    </sheetView>
  </sheetViews>
  <sheetFormatPr defaultRowHeight="14.5" x14ac:dyDescent="0.35"/>
  <cols>
    <col min="1" max="1" width="39.453125" customWidth="1"/>
    <col min="3" max="4" width="12.1796875" bestFit="1" customWidth="1"/>
  </cols>
  <sheetData>
    <row r="1" spans="1:1" ht="15.5" customHeight="1" x14ac:dyDescent="0.35">
      <c r="A1" s="4" t="s">
        <v>248</v>
      </c>
    </row>
    <row r="2" spans="1:1" x14ac:dyDescent="0.35">
      <c r="A2" t="s">
        <v>242</v>
      </c>
    </row>
    <row r="3" spans="1:1" x14ac:dyDescent="0.35">
      <c r="A3" t="s">
        <v>220</v>
      </c>
    </row>
    <row r="4" spans="1:1" x14ac:dyDescent="0.35">
      <c r="A4" t="s">
        <v>221</v>
      </c>
    </row>
    <row r="5" spans="1:1" x14ac:dyDescent="0.35">
      <c r="A5" t="s">
        <v>222</v>
      </c>
    </row>
    <row r="6" spans="1:1" x14ac:dyDescent="0.35">
      <c r="A6" t="s">
        <v>223</v>
      </c>
    </row>
    <row r="17" spans="2:9" x14ac:dyDescent="0.35">
      <c r="D17" t="s">
        <v>224</v>
      </c>
    </row>
    <row r="18" spans="2:9" x14ac:dyDescent="0.35">
      <c r="B18" s="5"/>
      <c r="C18" s="5">
        <v>1</v>
      </c>
      <c r="D18" s="5">
        <v>2</v>
      </c>
    </row>
    <row r="19" spans="2:9" x14ac:dyDescent="0.35">
      <c r="B19" s="5">
        <v>1</v>
      </c>
      <c r="C19" s="173">
        <f>1/3</f>
        <v>0.33333333333333331</v>
      </c>
      <c r="D19" s="173">
        <v>8.3333333333333329E-2</v>
      </c>
    </row>
    <row r="20" spans="2:9" x14ac:dyDescent="0.35">
      <c r="B20" s="5">
        <v>2</v>
      </c>
      <c r="C20" s="173">
        <v>0.5</v>
      </c>
      <c r="D20" s="173">
        <v>0.25</v>
      </c>
    </row>
    <row r="22" spans="2:9" x14ac:dyDescent="0.35">
      <c r="C22" s="173">
        <f>1/3</f>
        <v>0.33333333333333331</v>
      </c>
      <c r="D22" s="173">
        <v>8.3333333333333329E-2</v>
      </c>
      <c r="H22" s="5">
        <v>1</v>
      </c>
      <c r="I22" s="5">
        <v>0</v>
      </c>
    </row>
    <row r="23" spans="2:9" x14ac:dyDescent="0.35">
      <c r="B23" t="s">
        <v>225</v>
      </c>
      <c r="C23" s="173">
        <v>0.5</v>
      </c>
      <c r="D23" s="173">
        <v>0.25</v>
      </c>
      <c r="G23" t="s">
        <v>226</v>
      </c>
      <c r="H23" s="5">
        <v>0</v>
      </c>
      <c r="I23" s="5">
        <v>1</v>
      </c>
    </row>
    <row r="25" spans="2:9" x14ac:dyDescent="0.35">
      <c r="C25" s="173">
        <f>H22-C22</f>
        <v>0.66666666666666674</v>
      </c>
      <c r="D25" s="173">
        <f>I22-D22</f>
        <v>-8.3333333333333329E-2</v>
      </c>
    </row>
    <row r="26" spans="2:9" ht="18.5" x14ac:dyDescent="0.45">
      <c r="B26" t="s">
        <v>227</v>
      </c>
      <c r="C26" s="173">
        <f>H23-C23</f>
        <v>-0.5</v>
      </c>
      <c r="D26" s="173">
        <f>I23-D23</f>
        <v>0.75</v>
      </c>
      <c r="F26" t="s">
        <v>228</v>
      </c>
      <c r="G26">
        <f>MDETERM(C25:D26)</f>
        <v>0.45833333333333337</v>
      </c>
      <c r="I26" t="s">
        <v>229</v>
      </c>
    </row>
    <row r="30" spans="2:9" ht="18.5" x14ac:dyDescent="0.45">
      <c r="B30" s="128" t="s">
        <v>230</v>
      </c>
      <c r="C30" s="5">
        <f t="array" ref="C30:D31">MINVERSE(C25:D26)</f>
        <v>1.636363636363636</v>
      </c>
      <c r="D30" s="5">
        <v>0.1818181818181818</v>
      </c>
      <c r="F30" t="s">
        <v>231</v>
      </c>
    </row>
    <row r="31" spans="2:9" x14ac:dyDescent="0.35">
      <c r="C31" s="5">
        <v>1.0909090909090908</v>
      </c>
      <c r="D31" s="5">
        <v>1.4545454545454546</v>
      </c>
    </row>
    <row r="34" spans="1:2" x14ac:dyDescent="0.35">
      <c r="B34" t="s">
        <v>232</v>
      </c>
    </row>
    <row r="38" spans="1:2" x14ac:dyDescent="0.35">
      <c r="A38" t="s">
        <v>107</v>
      </c>
    </row>
    <row r="51" spans="2:10" x14ac:dyDescent="0.35">
      <c r="D51" t="s">
        <v>224</v>
      </c>
    </row>
    <row r="52" spans="2:10" x14ac:dyDescent="0.35">
      <c r="B52" s="5"/>
      <c r="C52" s="5">
        <v>1</v>
      </c>
      <c r="D52" s="5">
        <v>2</v>
      </c>
      <c r="E52" s="5">
        <v>3</v>
      </c>
    </row>
    <row r="53" spans="2:10" x14ac:dyDescent="0.35">
      <c r="B53" s="5">
        <v>1</v>
      </c>
      <c r="C53" s="173">
        <v>0.1</v>
      </c>
      <c r="D53" s="173">
        <v>0.3</v>
      </c>
      <c r="E53" s="5">
        <v>0.2</v>
      </c>
    </row>
    <row r="54" spans="2:10" x14ac:dyDescent="0.35">
      <c r="B54" s="5">
        <v>2</v>
      </c>
      <c r="C54" s="173">
        <v>0.3</v>
      </c>
      <c r="D54" s="173">
        <v>0.2</v>
      </c>
      <c r="E54" s="5">
        <v>0.1</v>
      </c>
    </row>
    <row r="55" spans="2:10" x14ac:dyDescent="0.35">
      <c r="B55" s="5">
        <v>3</v>
      </c>
      <c r="C55" s="5">
        <v>0.2</v>
      </c>
      <c r="D55" s="5">
        <v>0.1</v>
      </c>
      <c r="E55" s="5">
        <v>0.3</v>
      </c>
    </row>
    <row r="57" spans="2:10" x14ac:dyDescent="0.35">
      <c r="C57" s="173">
        <v>0.1</v>
      </c>
      <c r="D57" s="173">
        <v>0.3</v>
      </c>
      <c r="E57" s="5">
        <v>0.2</v>
      </c>
      <c r="H57" s="5">
        <v>1</v>
      </c>
      <c r="I57" s="5">
        <v>0</v>
      </c>
      <c r="J57" s="5">
        <v>0</v>
      </c>
    </row>
    <row r="58" spans="2:10" x14ac:dyDescent="0.35">
      <c r="B58" t="s">
        <v>225</v>
      </c>
      <c r="C58" s="173">
        <v>0.3</v>
      </c>
      <c r="D58" s="173">
        <v>0.2</v>
      </c>
      <c r="E58" s="5">
        <v>0.1</v>
      </c>
      <c r="G58" t="s">
        <v>226</v>
      </c>
      <c r="H58" s="5">
        <v>0</v>
      </c>
      <c r="I58" s="5">
        <v>1</v>
      </c>
      <c r="J58" s="5">
        <v>0</v>
      </c>
    </row>
    <row r="59" spans="2:10" x14ac:dyDescent="0.35">
      <c r="C59" s="5">
        <v>0.2</v>
      </c>
      <c r="D59" s="5">
        <v>0.1</v>
      </c>
      <c r="E59" s="5">
        <v>0.3</v>
      </c>
      <c r="H59" s="5">
        <v>0</v>
      </c>
      <c r="I59" s="5">
        <v>0</v>
      </c>
      <c r="J59" s="5">
        <v>1</v>
      </c>
    </row>
    <row r="61" spans="2:10" x14ac:dyDescent="0.35">
      <c r="C61" s="173">
        <f>H57-C57</f>
        <v>0.9</v>
      </c>
      <c r="D61" s="173">
        <f t="shared" ref="D61:E63" si="0">I57-D57</f>
        <v>-0.3</v>
      </c>
      <c r="E61" s="173">
        <f t="shared" si="0"/>
        <v>-0.2</v>
      </c>
    </row>
    <row r="62" spans="2:10" ht="18.5" x14ac:dyDescent="0.45">
      <c r="B62" t="s">
        <v>227</v>
      </c>
      <c r="C62" s="173">
        <f t="shared" ref="C62:C63" si="1">H58-C58</f>
        <v>-0.3</v>
      </c>
      <c r="D62" s="173">
        <f t="shared" si="0"/>
        <v>0.8</v>
      </c>
      <c r="E62" s="173">
        <f t="shared" si="0"/>
        <v>-0.1</v>
      </c>
      <c r="G62" t="s">
        <v>228</v>
      </c>
      <c r="H62">
        <f>MDETERM(C61:E63)</f>
        <v>0.38800000000000001</v>
      </c>
      <c r="J62" t="s">
        <v>229</v>
      </c>
    </row>
    <row r="63" spans="2:10" x14ac:dyDescent="0.35">
      <c r="C63" s="173">
        <f t="shared" si="1"/>
        <v>-0.2</v>
      </c>
      <c r="D63" s="173">
        <f t="shared" si="0"/>
        <v>-0.1</v>
      </c>
      <c r="E63" s="173">
        <f t="shared" si="0"/>
        <v>0.7</v>
      </c>
    </row>
    <row r="65" spans="1:7" ht="15.5" x14ac:dyDescent="0.35">
      <c r="B65" s="128" t="s">
        <v>230</v>
      </c>
      <c r="C65" s="5">
        <f t="array" ref="C65:E67">MINVERSE(C61:E63)</f>
        <v>1.4175257731958764</v>
      </c>
      <c r="D65" s="5">
        <v>0.59278350515463918</v>
      </c>
      <c r="E65" s="5">
        <v>0.48969072164948463</v>
      </c>
    </row>
    <row r="66" spans="1:7" ht="18.5" x14ac:dyDescent="0.45">
      <c r="C66" s="5">
        <v>0.59278350515463918</v>
      </c>
      <c r="D66" s="5">
        <v>1.5206185567010309</v>
      </c>
      <c r="E66" s="5">
        <v>0.38659793814432997</v>
      </c>
      <c r="G66" t="s">
        <v>231</v>
      </c>
    </row>
    <row r="67" spans="1:7" x14ac:dyDescent="0.35">
      <c r="C67" s="5">
        <v>0.48969072164948468</v>
      </c>
      <c r="D67" s="5">
        <v>0.38659793814432997</v>
      </c>
      <c r="E67" s="5">
        <v>1.6237113402061858</v>
      </c>
    </row>
    <row r="69" spans="1:7" x14ac:dyDescent="0.35">
      <c r="B69" t="s">
        <v>232</v>
      </c>
    </row>
    <row r="73" spans="1:7" x14ac:dyDescent="0.35">
      <c r="A73" t="s">
        <v>147</v>
      </c>
    </row>
    <row r="81" spans="2:9" x14ac:dyDescent="0.35">
      <c r="D81" t="s">
        <v>224</v>
      </c>
      <c r="H81" s="5">
        <v>132</v>
      </c>
    </row>
    <row r="82" spans="2:9" x14ac:dyDescent="0.35">
      <c r="B82" s="5"/>
      <c r="C82" s="5">
        <v>1</v>
      </c>
      <c r="D82" s="5">
        <v>2</v>
      </c>
      <c r="G82" t="s">
        <v>233</v>
      </c>
      <c r="H82" s="5">
        <v>198</v>
      </c>
    </row>
    <row r="83" spans="2:9" x14ac:dyDescent="0.35">
      <c r="B83" s="5">
        <v>1</v>
      </c>
      <c r="C83" s="173">
        <f>1/3</f>
        <v>0.33333333333333331</v>
      </c>
      <c r="D83" s="173">
        <f>1/12</f>
        <v>8.3333333333333329E-2</v>
      </c>
    </row>
    <row r="84" spans="2:9" x14ac:dyDescent="0.35">
      <c r="B84" s="5">
        <v>2</v>
      </c>
      <c r="C84" s="173">
        <f>1/2</f>
        <v>0.5</v>
      </c>
      <c r="D84" s="173">
        <f>1/4</f>
        <v>0.25</v>
      </c>
    </row>
    <row r="88" spans="2:9" x14ac:dyDescent="0.35">
      <c r="B88" t="s">
        <v>225</v>
      </c>
      <c r="C88" s="173">
        <f>1/3</f>
        <v>0.33333333333333331</v>
      </c>
      <c r="D88" s="173">
        <f>1/12</f>
        <v>8.3333333333333329E-2</v>
      </c>
      <c r="H88" s="5">
        <v>1</v>
      </c>
      <c r="I88" s="5">
        <v>0</v>
      </c>
    </row>
    <row r="89" spans="2:9" x14ac:dyDescent="0.35">
      <c r="C89" s="173">
        <f>1/2</f>
        <v>0.5</v>
      </c>
      <c r="D89" s="173">
        <f>1/4</f>
        <v>0.25</v>
      </c>
      <c r="G89" t="s">
        <v>226</v>
      </c>
      <c r="H89" s="5">
        <v>0</v>
      </c>
      <c r="I89" s="5">
        <v>1</v>
      </c>
    </row>
    <row r="91" spans="2:9" x14ac:dyDescent="0.35">
      <c r="C91" s="173">
        <f>H88-C88</f>
        <v>0.66666666666666674</v>
      </c>
      <c r="D91" s="173">
        <f>I88-D88</f>
        <v>-8.3333333333333329E-2</v>
      </c>
    </row>
    <row r="92" spans="2:9" x14ac:dyDescent="0.35">
      <c r="B92" t="s">
        <v>234</v>
      </c>
      <c r="C92" s="173">
        <f>H89-C89</f>
        <v>-0.5</v>
      </c>
      <c r="D92" s="173">
        <f>I89-D89</f>
        <v>0.75</v>
      </c>
    </row>
    <row r="95" spans="2:9" ht="15.5" x14ac:dyDescent="0.35">
      <c r="B95" s="128" t="s">
        <v>230</v>
      </c>
      <c r="C95">
        <f t="array" ref="C95:D96">MINVERSE(C91:D92)</f>
        <v>1.636363636363636</v>
      </c>
      <c r="D95">
        <v>0.1818181818181818</v>
      </c>
    </row>
    <row r="96" spans="2:9" x14ac:dyDescent="0.35">
      <c r="C96">
        <v>1.0909090909090908</v>
      </c>
      <c r="D96">
        <v>1.4545454545454546</v>
      </c>
    </row>
    <row r="98" spans="2:6" ht="15.5" x14ac:dyDescent="0.35">
      <c r="C98" s="5">
        <f t="array" ref="C98:C99">MMULT(C95:D96,H81:H82)</f>
        <v>251.99999999999994</v>
      </c>
      <c r="E98" s="128" t="s">
        <v>235</v>
      </c>
    </row>
    <row r="99" spans="2:6" x14ac:dyDescent="0.35">
      <c r="B99" t="s">
        <v>236</v>
      </c>
      <c r="C99" s="5">
        <v>432</v>
      </c>
    </row>
    <row r="103" spans="2:6" x14ac:dyDescent="0.35">
      <c r="B103" s="174" t="s">
        <v>237</v>
      </c>
      <c r="C103" s="175"/>
      <c r="D103" s="175"/>
      <c r="E103" s="175"/>
      <c r="F103" s="175"/>
    </row>
    <row r="104" spans="2:6" x14ac:dyDescent="0.35">
      <c r="B104" s="175"/>
      <c r="C104" s="175"/>
      <c r="D104" s="175"/>
      <c r="E104" s="175"/>
      <c r="F104" s="175"/>
    </row>
    <row r="105" spans="2:6" ht="15" thickBot="1" x14ac:dyDescent="0.4">
      <c r="B105" s="176"/>
      <c r="C105" s="177">
        <v>1</v>
      </c>
      <c r="D105" s="177">
        <v>2</v>
      </c>
      <c r="E105" s="177" t="s">
        <v>238</v>
      </c>
      <c r="F105" s="177" t="s">
        <v>36</v>
      </c>
    </row>
    <row r="106" spans="2:6" ht="15" thickBot="1" x14ac:dyDescent="0.4">
      <c r="B106" s="178">
        <v>1</v>
      </c>
      <c r="C106" s="179">
        <f>C88*$C$98</f>
        <v>83.999999999999972</v>
      </c>
      <c r="D106" s="179">
        <f>D88*$C$99</f>
        <v>36</v>
      </c>
      <c r="E106" s="179">
        <v>132</v>
      </c>
      <c r="F106" s="179">
        <f>SUM(C106:E106)</f>
        <v>251.99999999999997</v>
      </c>
    </row>
    <row r="107" spans="2:6" ht="15" thickBot="1" x14ac:dyDescent="0.4">
      <c r="B107" s="178">
        <v>2</v>
      </c>
      <c r="C107" s="179">
        <f>C89*$C$98</f>
        <v>125.99999999999997</v>
      </c>
      <c r="D107" s="179">
        <f>D89*$C$99</f>
        <v>108</v>
      </c>
      <c r="E107" s="179">
        <f>H82</f>
        <v>198</v>
      </c>
      <c r="F107" s="179">
        <f>SUM(C107:E107)</f>
        <v>432</v>
      </c>
    </row>
    <row r="125" spans="2:8" x14ac:dyDescent="0.35">
      <c r="B125" t="s">
        <v>225</v>
      </c>
      <c r="C125" s="173">
        <f>1/3</f>
        <v>0.33333333333333331</v>
      </c>
      <c r="D125" s="173">
        <f>1/12</f>
        <v>8.3333333333333329E-2</v>
      </c>
      <c r="H125" s="5">
        <f>SUM(C128,C131)</f>
        <v>182</v>
      </c>
    </row>
    <row r="126" spans="2:8" x14ac:dyDescent="0.35">
      <c r="C126" s="173">
        <f>1/2</f>
        <v>0.5</v>
      </c>
      <c r="D126" s="173">
        <f>1/4</f>
        <v>0.25</v>
      </c>
      <c r="G126" t="s">
        <v>239</v>
      </c>
      <c r="H126" s="36">
        <f>SUM(C129,C132)</f>
        <v>258</v>
      </c>
    </row>
    <row r="128" spans="2:8" x14ac:dyDescent="0.35">
      <c r="C128" s="5">
        <v>132</v>
      </c>
    </row>
    <row r="129" spans="1:5" x14ac:dyDescent="0.35">
      <c r="B129" t="s">
        <v>233</v>
      </c>
      <c r="C129" s="5">
        <v>198</v>
      </c>
    </row>
    <row r="130" spans="1:5" x14ac:dyDescent="0.35">
      <c r="C130" s="10"/>
    </row>
    <row r="131" spans="1:5" x14ac:dyDescent="0.35">
      <c r="B131" s="35"/>
      <c r="C131" s="5">
        <v>50</v>
      </c>
    </row>
    <row r="132" spans="1:5" x14ac:dyDescent="0.35">
      <c r="B132" s="35" t="s">
        <v>240</v>
      </c>
      <c r="C132" s="5">
        <v>60</v>
      </c>
    </row>
    <row r="135" spans="1:5" x14ac:dyDescent="0.35">
      <c r="A135" t="s">
        <v>162</v>
      </c>
    </row>
    <row r="143" spans="1:5" ht="15" thickBot="1" x14ac:dyDescent="0.4"/>
    <row r="144" spans="1:5" ht="15" thickBot="1" x14ac:dyDescent="0.4">
      <c r="B144" s="181"/>
      <c r="C144" s="182" t="s">
        <v>243</v>
      </c>
      <c r="D144" s="181"/>
      <c r="E144" s="181"/>
    </row>
    <row r="145" spans="2:10" ht="15" thickBot="1" x14ac:dyDescent="0.4">
      <c r="B145" s="183"/>
      <c r="C145" s="184">
        <v>1</v>
      </c>
      <c r="D145" s="184">
        <v>2</v>
      </c>
      <c r="E145" s="184">
        <v>3</v>
      </c>
    </row>
    <row r="146" spans="2:10" ht="15" thickBot="1" x14ac:dyDescent="0.4">
      <c r="B146" s="178">
        <v>1</v>
      </c>
      <c r="C146" s="179">
        <v>3</v>
      </c>
      <c r="D146" s="179">
        <v>-2</v>
      </c>
      <c r="E146" s="179">
        <v>2</v>
      </c>
    </row>
    <row r="147" spans="2:10" ht="15" thickBot="1" x14ac:dyDescent="0.4">
      <c r="B147" s="178">
        <v>2</v>
      </c>
      <c r="C147" s="179">
        <v>0</v>
      </c>
      <c r="D147" s="179">
        <v>3</v>
      </c>
      <c r="E147" s="179">
        <v>0</v>
      </c>
    </row>
    <row r="148" spans="2:10" ht="15" thickBot="1" x14ac:dyDescent="0.4">
      <c r="B148" s="178">
        <v>3</v>
      </c>
      <c r="C148" s="179">
        <v>0</v>
      </c>
      <c r="D148" s="179">
        <v>2</v>
      </c>
      <c r="E148" s="179">
        <v>1</v>
      </c>
    </row>
    <row r="151" spans="2:10" x14ac:dyDescent="0.35">
      <c r="B151" t="s">
        <v>244</v>
      </c>
      <c r="C151" s="185">
        <v>3</v>
      </c>
      <c r="D151" s="185">
        <v>-2</v>
      </c>
      <c r="E151" s="185">
        <v>2</v>
      </c>
      <c r="G151" t="s">
        <v>245</v>
      </c>
      <c r="H151" s="185">
        <v>1</v>
      </c>
      <c r="I151" s="185">
        <v>0</v>
      </c>
      <c r="J151" s="185">
        <v>0</v>
      </c>
    </row>
    <row r="152" spans="2:10" x14ac:dyDescent="0.35">
      <c r="C152" s="185">
        <v>0</v>
      </c>
      <c r="D152" s="185">
        <v>3</v>
      </c>
      <c r="E152" s="185">
        <v>0</v>
      </c>
      <c r="H152" s="185">
        <v>0</v>
      </c>
      <c r="I152" s="185">
        <v>1</v>
      </c>
      <c r="J152" s="185">
        <v>0</v>
      </c>
    </row>
    <row r="153" spans="2:10" x14ac:dyDescent="0.35">
      <c r="C153" s="185">
        <v>0</v>
      </c>
      <c r="D153" s="185">
        <v>2</v>
      </c>
      <c r="E153" s="185">
        <v>1</v>
      </c>
      <c r="H153" s="185">
        <v>0</v>
      </c>
      <c r="I153" s="185">
        <v>0</v>
      </c>
      <c r="J153" s="185">
        <v>1</v>
      </c>
    </row>
    <row r="155" spans="2:10" x14ac:dyDescent="0.35">
      <c r="B155" t="s">
        <v>246</v>
      </c>
      <c r="C155" s="185">
        <f>H151-C151</f>
        <v>-2</v>
      </c>
      <c r="D155" s="185">
        <f t="shared" ref="D155:E157" si="2">I151-D151</f>
        <v>2</v>
      </c>
      <c r="E155" s="185">
        <f t="shared" si="2"/>
        <v>-2</v>
      </c>
    </row>
    <row r="156" spans="2:10" x14ac:dyDescent="0.35">
      <c r="C156" s="185">
        <f t="shared" ref="C156:C157" si="3">H152-C152</f>
        <v>0</v>
      </c>
      <c r="D156" s="185">
        <f t="shared" si="2"/>
        <v>-2</v>
      </c>
      <c r="E156" s="185">
        <f t="shared" si="2"/>
        <v>0</v>
      </c>
    </row>
    <row r="157" spans="2:10" ht="15" customHeight="1" x14ac:dyDescent="0.45">
      <c r="C157" s="185">
        <f t="shared" si="3"/>
        <v>0</v>
      </c>
      <c r="D157" s="185">
        <f t="shared" si="2"/>
        <v>-2</v>
      </c>
      <c r="E157" s="185">
        <f t="shared" si="2"/>
        <v>0</v>
      </c>
      <c r="G157" s="4" t="s">
        <v>228</v>
      </c>
      <c r="H157">
        <f>MDETERM(C155:E157)</f>
        <v>0</v>
      </c>
      <c r="J157" s="180" t="s">
        <v>247</v>
      </c>
    </row>
    <row r="160" spans="2:10" x14ac:dyDescent="0.35">
      <c r="B160" t="s">
        <v>252</v>
      </c>
    </row>
    <row r="162" spans="1:8" x14ac:dyDescent="0.35">
      <c r="A162" t="s">
        <v>43</v>
      </c>
    </row>
    <row r="171" spans="1:8" x14ac:dyDescent="0.35">
      <c r="D171" t="s">
        <v>224</v>
      </c>
      <c r="H171" s="5">
        <v>20</v>
      </c>
    </row>
    <row r="172" spans="1:8" x14ac:dyDescent="0.35">
      <c r="B172" s="5"/>
      <c r="C172" s="5">
        <v>1</v>
      </c>
      <c r="D172" s="5">
        <v>2</v>
      </c>
      <c r="G172" t="s">
        <v>249</v>
      </c>
      <c r="H172" s="5">
        <v>10</v>
      </c>
    </row>
    <row r="173" spans="1:8" x14ac:dyDescent="0.35">
      <c r="B173" s="5">
        <v>1</v>
      </c>
      <c r="C173" s="173">
        <f>1/2</f>
        <v>0.5</v>
      </c>
      <c r="D173" s="173">
        <f>1/6</f>
        <v>0.16666666666666666</v>
      </c>
    </row>
    <row r="174" spans="1:8" x14ac:dyDescent="0.35">
      <c r="B174" s="5">
        <v>2</v>
      </c>
      <c r="C174" s="173">
        <f>1/6</f>
        <v>0.16666666666666666</v>
      </c>
      <c r="D174" s="173">
        <f>1/4</f>
        <v>0.25</v>
      </c>
    </row>
    <row r="178" spans="2:9" x14ac:dyDescent="0.35">
      <c r="B178" t="s">
        <v>225</v>
      </c>
      <c r="C178" s="173">
        <f>1/2</f>
        <v>0.5</v>
      </c>
      <c r="D178" s="173">
        <f>1/6</f>
        <v>0.16666666666666666</v>
      </c>
      <c r="H178" s="5">
        <v>1</v>
      </c>
      <c r="I178" s="5">
        <v>0</v>
      </c>
    </row>
    <row r="179" spans="2:9" x14ac:dyDescent="0.35">
      <c r="C179" s="173">
        <f>1/6</f>
        <v>0.16666666666666666</v>
      </c>
      <c r="D179" s="173">
        <f>1/4</f>
        <v>0.25</v>
      </c>
      <c r="G179" t="s">
        <v>226</v>
      </c>
      <c r="H179" s="5">
        <v>0</v>
      </c>
      <c r="I179" s="5">
        <v>1</v>
      </c>
    </row>
    <row r="181" spans="2:9" x14ac:dyDescent="0.35">
      <c r="C181" s="173">
        <f>H178-C178</f>
        <v>0.5</v>
      </c>
      <c r="D181" s="173">
        <f>I178-D178</f>
        <v>-0.16666666666666666</v>
      </c>
    </row>
    <row r="182" spans="2:9" x14ac:dyDescent="0.35">
      <c r="B182" t="s">
        <v>234</v>
      </c>
      <c r="C182" s="173">
        <f>H179-C179</f>
        <v>-0.16666666666666666</v>
      </c>
      <c r="D182" s="173">
        <f>I179-D179</f>
        <v>0.75</v>
      </c>
      <c r="G182" s="4" t="s">
        <v>228</v>
      </c>
      <c r="H182">
        <f>MDETERM(C181:D182)</f>
        <v>0.34722222222222221</v>
      </c>
    </row>
    <row r="185" spans="2:9" ht="15.5" x14ac:dyDescent="0.35">
      <c r="B185" s="128" t="s">
        <v>230</v>
      </c>
      <c r="C185" s="5">
        <f t="array" ref="C185:D186">MINVERSE(C181:D182)</f>
        <v>2.16</v>
      </c>
      <c r="D185" s="5">
        <v>0.48</v>
      </c>
    </row>
    <row r="186" spans="2:9" x14ac:dyDescent="0.35">
      <c r="C186" s="5">
        <v>0.48</v>
      </c>
      <c r="D186" s="5">
        <v>1.44</v>
      </c>
    </row>
    <row r="188" spans="2:9" ht="15.5" x14ac:dyDescent="0.35">
      <c r="C188" s="5">
        <f t="array" ref="C188:C189">MMULT(C185:D186,H171:H172)</f>
        <v>48</v>
      </c>
      <c r="E188" s="128" t="s">
        <v>250</v>
      </c>
    </row>
    <row r="189" spans="2:9" x14ac:dyDescent="0.35">
      <c r="B189" t="s">
        <v>236</v>
      </c>
      <c r="C189" s="5">
        <v>24</v>
      </c>
    </row>
    <row r="191" spans="2:9" x14ac:dyDescent="0.35">
      <c r="B191" t="s">
        <v>251</v>
      </c>
    </row>
    <row r="193" spans="1:7" x14ac:dyDescent="0.35">
      <c r="A193" t="s">
        <v>180</v>
      </c>
      <c r="B193" s="174"/>
      <c r="C193" s="175"/>
      <c r="D193" s="175"/>
      <c r="E193" s="175"/>
      <c r="F193" s="175"/>
    </row>
    <row r="194" spans="1:7" x14ac:dyDescent="0.35">
      <c r="B194" s="175"/>
      <c r="C194" s="175"/>
      <c r="D194" s="175"/>
      <c r="E194" s="175"/>
      <c r="F194" s="175"/>
    </row>
    <row r="207" spans="1:7" x14ac:dyDescent="0.35">
      <c r="B207" t="s">
        <v>253</v>
      </c>
      <c r="C207" s="5">
        <v>7</v>
      </c>
      <c r="D207" s="5">
        <v>0</v>
      </c>
      <c r="E207" s="5">
        <v>9</v>
      </c>
      <c r="F207" s="5">
        <v>-4</v>
      </c>
      <c r="G207" s="5">
        <v>5</v>
      </c>
    </row>
    <row r="208" spans="1:7" x14ac:dyDescent="0.35">
      <c r="C208" s="5">
        <v>-4</v>
      </c>
      <c r="D208" s="5">
        <v>2</v>
      </c>
      <c r="E208" s="5">
        <v>-5</v>
      </c>
      <c r="F208" s="5">
        <v>6</v>
      </c>
      <c r="G208" s="5">
        <v>-2</v>
      </c>
    </row>
    <row r="209" spans="3:7" x14ac:dyDescent="0.35">
      <c r="C209" s="5">
        <v>1</v>
      </c>
      <c r="D209" s="5">
        <v>0</v>
      </c>
      <c r="E209" s="5">
        <v>2</v>
      </c>
      <c r="F209" s="5">
        <v>3</v>
      </c>
      <c r="G209" s="5">
        <v>-1</v>
      </c>
    </row>
    <row r="210" spans="3:7" x14ac:dyDescent="0.35">
      <c r="C210" s="5">
        <v>-2</v>
      </c>
      <c r="D210" s="5">
        <v>1</v>
      </c>
      <c r="E210" s="5">
        <v>1</v>
      </c>
      <c r="F210" s="5">
        <v>0</v>
      </c>
      <c r="G210" s="5">
        <v>4</v>
      </c>
    </row>
    <row r="211" spans="3:7" x14ac:dyDescent="0.35">
      <c r="C211" s="5">
        <v>5</v>
      </c>
      <c r="D211" s="5">
        <v>4</v>
      </c>
      <c r="E211" s="5">
        <v>0</v>
      </c>
      <c r="F211" s="5">
        <v>2</v>
      </c>
      <c r="G211" s="5">
        <v>1</v>
      </c>
    </row>
    <row r="231" spans="1:3" x14ac:dyDescent="0.35">
      <c r="B231" t="s">
        <v>254</v>
      </c>
    </row>
    <row r="232" spans="1:3" x14ac:dyDescent="0.35">
      <c r="B232" t="s">
        <v>37</v>
      </c>
      <c r="C232" t="s">
        <v>255</v>
      </c>
    </row>
    <row r="234" spans="1:3" x14ac:dyDescent="0.35">
      <c r="A234" t="s">
        <v>15</v>
      </c>
    </row>
    <row r="245" spans="2:5" x14ac:dyDescent="0.35">
      <c r="B245" t="s">
        <v>253</v>
      </c>
      <c r="C245" s="5">
        <v>7</v>
      </c>
      <c r="D245" s="5">
        <v>-6</v>
      </c>
      <c r="E245" s="5">
        <v>6</v>
      </c>
    </row>
    <row r="246" spans="2:5" x14ac:dyDescent="0.35">
      <c r="C246" s="5">
        <v>4</v>
      </c>
      <c r="D246" s="5">
        <v>-1</v>
      </c>
      <c r="E246" s="5">
        <v>4</v>
      </c>
    </row>
    <row r="247" spans="2:5" x14ac:dyDescent="0.35">
      <c r="C247" s="5">
        <v>4</v>
      </c>
      <c r="D247" s="5">
        <v>-2</v>
      </c>
      <c r="E247" s="5">
        <v>5</v>
      </c>
    </row>
    <row r="265" spans="1:2" x14ac:dyDescent="0.35">
      <c r="B265" t="s">
        <v>256</v>
      </c>
    </row>
    <row r="267" spans="1:2" x14ac:dyDescent="0.35">
      <c r="A267" t="s">
        <v>155</v>
      </c>
    </row>
    <row r="276" spans="2:9" ht="15" thickBot="1" x14ac:dyDescent="0.4"/>
    <row r="277" spans="2:9" ht="15" thickBot="1" x14ac:dyDescent="0.4">
      <c r="B277" s="181"/>
      <c r="C277" s="182" t="s">
        <v>243</v>
      </c>
      <c r="D277" s="181"/>
    </row>
    <row r="278" spans="2:9" ht="15" thickBot="1" x14ac:dyDescent="0.4">
      <c r="B278" s="183"/>
      <c r="C278" s="184">
        <v>1</v>
      </c>
      <c r="D278" s="184">
        <v>2</v>
      </c>
    </row>
    <row r="279" spans="2:9" ht="15" thickBot="1" x14ac:dyDescent="0.4">
      <c r="B279" s="178">
        <v>1</v>
      </c>
      <c r="C279" s="179">
        <v>0.5</v>
      </c>
      <c r="D279" s="179">
        <v>0.4</v>
      </c>
    </row>
    <row r="280" spans="2:9" ht="15" thickBot="1" x14ac:dyDescent="0.4">
      <c r="B280" s="178">
        <v>2</v>
      </c>
      <c r="C280" s="179">
        <v>0.3</v>
      </c>
      <c r="D280" s="179">
        <v>0.2</v>
      </c>
    </row>
    <row r="284" spans="2:9" x14ac:dyDescent="0.35">
      <c r="B284" t="s">
        <v>244</v>
      </c>
      <c r="C284" s="185">
        <v>0.5</v>
      </c>
      <c r="D284" s="185">
        <v>0.4</v>
      </c>
      <c r="G284" t="s">
        <v>245</v>
      </c>
      <c r="H284" s="185">
        <v>1</v>
      </c>
      <c r="I284" s="185">
        <v>0</v>
      </c>
    </row>
    <row r="285" spans="2:9" x14ac:dyDescent="0.35">
      <c r="C285" s="185">
        <v>0.3</v>
      </c>
      <c r="D285" s="185">
        <v>0.2</v>
      </c>
      <c r="H285" s="185">
        <v>0</v>
      </c>
      <c r="I285" s="185">
        <v>1</v>
      </c>
    </row>
    <row r="288" spans="2:9" x14ac:dyDescent="0.35">
      <c r="B288" t="s">
        <v>246</v>
      </c>
      <c r="C288" s="185">
        <f>H284-C284</f>
        <v>0.5</v>
      </c>
      <c r="D288" s="185">
        <f t="shared" ref="D288:D289" si="4">I284-D284</f>
        <v>-0.4</v>
      </c>
    </row>
    <row r="289" spans="2:10" x14ac:dyDescent="0.35">
      <c r="C289" s="185">
        <f t="shared" ref="C289" si="5">H285-C285</f>
        <v>-0.3</v>
      </c>
      <c r="D289" s="185">
        <f t="shared" si="4"/>
        <v>0.8</v>
      </c>
    </row>
    <row r="290" spans="2:10" ht="18.5" x14ac:dyDescent="0.45">
      <c r="G290" s="4" t="s">
        <v>228</v>
      </c>
      <c r="H290">
        <f>MDETERM(C288:D289)</f>
        <v>0.28000000000000003</v>
      </c>
      <c r="J290" t="s">
        <v>229</v>
      </c>
    </row>
    <row r="292" spans="2:10" ht="15.5" x14ac:dyDescent="0.35">
      <c r="B292" s="128" t="s">
        <v>230</v>
      </c>
      <c r="C292" s="5">
        <f t="array" ref="C292:D293">MINVERSE(C288:D289)</f>
        <v>2.8571428571428572</v>
      </c>
      <c r="D292" s="5">
        <v>1.4285714285714286</v>
      </c>
    </row>
    <row r="293" spans="2:10" x14ac:dyDescent="0.35">
      <c r="C293" s="5">
        <v>1.0714285714285714</v>
      </c>
      <c r="D293" s="5">
        <v>1.7857142857142856</v>
      </c>
    </row>
    <row r="295" spans="2:10" x14ac:dyDescent="0.35">
      <c r="B295" t="s">
        <v>298</v>
      </c>
    </row>
    <row r="297" spans="2:10" x14ac:dyDescent="0.35">
      <c r="B297" t="s">
        <v>233</v>
      </c>
      <c r="C297" s="5">
        <v>10</v>
      </c>
    </row>
    <row r="298" spans="2:10" x14ac:dyDescent="0.35">
      <c r="C298" s="5">
        <v>10</v>
      </c>
    </row>
    <row r="300" spans="2:10" ht="15.5" x14ac:dyDescent="0.35">
      <c r="C300" s="5">
        <f t="array" ref="C300:C301">MMULT(C292:D293,C297:C298)</f>
        <v>42.857142857142861</v>
      </c>
      <c r="E300" s="128" t="s">
        <v>235</v>
      </c>
    </row>
    <row r="301" spans="2:10" x14ac:dyDescent="0.35">
      <c r="B301" t="s">
        <v>236</v>
      </c>
      <c r="C301" s="5">
        <v>28.571428571428569</v>
      </c>
    </row>
    <row r="305" spans="2:6" x14ac:dyDescent="0.35">
      <c r="B305" s="174" t="s">
        <v>237</v>
      </c>
      <c r="C305" s="175"/>
      <c r="D305" s="175"/>
      <c r="E305" s="175"/>
      <c r="F305" s="175"/>
    </row>
    <row r="306" spans="2:6" x14ac:dyDescent="0.35">
      <c r="B306" s="175"/>
      <c r="C306" s="175"/>
      <c r="D306" s="175"/>
      <c r="E306" s="175"/>
      <c r="F306" s="175"/>
    </row>
    <row r="307" spans="2:6" ht="15" thickBot="1" x14ac:dyDescent="0.4">
      <c r="B307" s="176"/>
      <c r="C307" s="177">
        <v>1</v>
      </c>
      <c r="D307" s="177">
        <v>2</v>
      </c>
      <c r="E307" s="177" t="s">
        <v>238</v>
      </c>
      <c r="F307" s="177" t="s">
        <v>36</v>
      </c>
    </row>
    <row r="308" spans="2:6" ht="15" thickBot="1" x14ac:dyDescent="0.4">
      <c r="B308" s="178">
        <v>1</v>
      </c>
      <c r="C308" s="179">
        <f>C284*C300</f>
        <v>21.428571428571431</v>
      </c>
      <c r="D308" s="179">
        <f>D284*C301</f>
        <v>11.428571428571429</v>
      </c>
      <c r="E308" s="179">
        <f>C297</f>
        <v>10</v>
      </c>
      <c r="F308" s="179">
        <f>SUM(C308:E308)</f>
        <v>42.857142857142861</v>
      </c>
    </row>
    <row r="309" spans="2:6" ht="15" thickBot="1" x14ac:dyDescent="0.4">
      <c r="B309" s="178">
        <v>2</v>
      </c>
      <c r="C309" s="179">
        <f>C285*C300</f>
        <v>12.857142857142858</v>
      </c>
      <c r="D309" s="179">
        <f>D285*C301</f>
        <v>5.7142857142857144</v>
      </c>
      <c r="E309" s="179">
        <f>C298</f>
        <v>10</v>
      </c>
      <c r="F309" s="179">
        <f>SUM(C309:E309)</f>
        <v>28.571428571428573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366"/>
  <sheetViews>
    <sheetView topLeftCell="A351" zoomScale="84" workbookViewId="0">
      <selection activeCell="G19" sqref="G19"/>
    </sheetView>
  </sheetViews>
  <sheetFormatPr defaultRowHeight="14.5" x14ac:dyDescent="0.35"/>
  <cols>
    <col min="1" max="1" width="10.453125" customWidth="1"/>
  </cols>
  <sheetData>
    <row r="1" spans="1:1" x14ac:dyDescent="0.35">
      <c r="A1" t="s">
        <v>278</v>
      </c>
    </row>
    <row r="2" spans="1:1" x14ac:dyDescent="0.35">
      <c r="A2" t="s">
        <v>161</v>
      </c>
    </row>
    <row r="3" spans="1:1" x14ac:dyDescent="0.35">
      <c r="A3" s="125" t="s">
        <v>1</v>
      </c>
    </row>
    <row r="19" spans="1:14" x14ac:dyDescent="0.35">
      <c r="B19">
        <v>30</v>
      </c>
      <c r="C19">
        <v>50</v>
      </c>
      <c r="D19">
        <v>80</v>
      </c>
      <c r="H19">
        <v>250</v>
      </c>
    </row>
    <row r="20" spans="1:14" x14ac:dyDescent="0.35">
      <c r="B20">
        <v>80</v>
      </c>
      <c r="C20">
        <v>100</v>
      </c>
      <c r="D20">
        <v>110</v>
      </c>
      <c r="H20">
        <v>400</v>
      </c>
    </row>
    <row r="21" spans="1:14" x14ac:dyDescent="0.35">
      <c r="A21" t="s">
        <v>279</v>
      </c>
      <c r="B21">
        <v>40</v>
      </c>
      <c r="C21">
        <v>60</v>
      </c>
      <c r="D21">
        <v>90</v>
      </c>
      <c r="G21" t="s">
        <v>236</v>
      </c>
      <c r="H21">
        <v>270</v>
      </c>
      <c r="K21" t="s">
        <v>236</v>
      </c>
      <c r="L21">
        <f t="array" ref="L21:N21">TRANSPOSE(H19:H21)</f>
        <v>250</v>
      </c>
      <c r="M21">
        <v>400</v>
      </c>
      <c r="N21">
        <v>270</v>
      </c>
    </row>
    <row r="24" spans="1:14" x14ac:dyDescent="0.35">
      <c r="B24">
        <v>1</v>
      </c>
      <c r="C24">
        <v>2</v>
      </c>
      <c r="D24">
        <v>3</v>
      </c>
      <c r="E24" t="s">
        <v>238</v>
      </c>
      <c r="F24" t="s">
        <v>36</v>
      </c>
    </row>
    <row r="25" spans="1:14" x14ac:dyDescent="0.35">
      <c r="A25">
        <v>1</v>
      </c>
      <c r="B25">
        <v>30</v>
      </c>
      <c r="C25">
        <v>50</v>
      </c>
      <c r="D25">
        <v>80</v>
      </c>
      <c r="E25">
        <f>F25-(B25+C25+D25)</f>
        <v>90</v>
      </c>
      <c r="F25">
        <v>250</v>
      </c>
      <c r="K25">
        <f>B25/L21</f>
        <v>0.12</v>
      </c>
      <c r="L25">
        <f t="shared" ref="L25:M25" si="0">C25/M21</f>
        <v>0.125</v>
      </c>
      <c r="M25">
        <f t="shared" si="0"/>
        <v>0.29629629629629628</v>
      </c>
    </row>
    <row r="26" spans="1:14" x14ac:dyDescent="0.35">
      <c r="A26">
        <v>2</v>
      </c>
      <c r="B26">
        <v>80</v>
      </c>
      <c r="C26">
        <v>100</v>
      </c>
      <c r="D26">
        <v>110</v>
      </c>
      <c r="E26">
        <f t="shared" ref="E26:E27" si="1">F26-(B26+C26+D26)</f>
        <v>110</v>
      </c>
      <c r="F26">
        <v>400</v>
      </c>
      <c r="K26">
        <f>B26/L21</f>
        <v>0.32</v>
      </c>
      <c r="L26">
        <f t="shared" ref="L26:M26" si="2">C26/M21</f>
        <v>0.25</v>
      </c>
      <c r="M26">
        <f t="shared" si="2"/>
        <v>0.40740740740740738</v>
      </c>
    </row>
    <row r="27" spans="1:14" x14ac:dyDescent="0.35">
      <c r="A27">
        <v>3</v>
      </c>
      <c r="B27">
        <v>40</v>
      </c>
      <c r="C27">
        <v>60</v>
      </c>
      <c r="D27">
        <v>90</v>
      </c>
      <c r="E27">
        <f t="shared" si="1"/>
        <v>80</v>
      </c>
      <c r="F27">
        <v>270</v>
      </c>
      <c r="J27" t="s">
        <v>225</v>
      </c>
      <c r="K27">
        <f>B27/L21</f>
        <v>0.16</v>
      </c>
      <c r="L27">
        <f t="shared" ref="L27:M27" si="3">C27/M21</f>
        <v>0.15</v>
      </c>
      <c r="M27">
        <f t="shared" si="3"/>
        <v>0.33333333333333331</v>
      </c>
    </row>
    <row r="32" spans="1:14" x14ac:dyDescent="0.35">
      <c r="A32" s="125" t="s">
        <v>107</v>
      </c>
    </row>
    <row r="42" spans="1:11" x14ac:dyDescent="0.35">
      <c r="B42" s="126">
        <v>0.25</v>
      </c>
      <c r="C42" s="126">
        <v>0.33333333333333331</v>
      </c>
      <c r="G42">
        <v>4</v>
      </c>
      <c r="J42" s="5">
        <v>1</v>
      </c>
      <c r="K42" s="5">
        <v>0</v>
      </c>
    </row>
    <row r="43" spans="1:11" x14ac:dyDescent="0.35">
      <c r="A43" t="s">
        <v>253</v>
      </c>
      <c r="B43" s="126">
        <v>0.25</v>
      </c>
      <c r="C43" s="126">
        <v>0.33333333333333331</v>
      </c>
      <c r="F43" t="s">
        <v>280</v>
      </c>
      <c r="G43">
        <v>2</v>
      </c>
      <c r="I43" t="s">
        <v>226</v>
      </c>
      <c r="J43" s="5">
        <v>0</v>
      </c>
      <c r="K43" s="5">
        <v>1</v>
      </c>
    </row>
    <row r="46" spans="1:11" x14ac:dyDescent="0.35">
      <c r="B46" s="126">
        <f>J42-B42</f>
        <v>0.75</v>
      </c>
      <c r="C46" s="126">
        <f>K42-C42</f>
        <v>-0.33333333333333331</v>
      </c>
    </row>
    <row r="47" spans="1:11" x14ac:dyDescent="0.35">
      <c r="A47" t="s">
        <v>234</v>
      </c>
      <c r="B47" s="126">
        <f>J43-B43</f>
        <v>-0.25</v>
      </c>
      <c r="C47" s="126">
        <f>K43-C43</f>
        <v>0.66666666666666674</v>
      </c>
    </row>
    <row r="50" spans="1:11" x14ac:dyDescent="0.35">
      <c r="B50">
        <f t="array" ref="B50:C51">MINVERSE(B46:C47)</f>
        <v>1.5999999999999999</v>
      </c>
      <c r="C50">
        <v>0.79999999999999982</v>
      </c>
      <c r="G50">
        <f t="array" ref="G50:G51">MMULT(B50:C51,G42:G43)</f>
        <v>7.9999999999999991</v>
      </c>
    </row>
    <row r="51" spans="1:11" x14ac:dyDescent="0.35">
      <c r="A51" t="s">
        <v>281</v>
      </c>
      <c r="B51">
        <v>0.6</v>
      </c>
      <c r="C51">
        <v>1.7999999999999998</v>
      </c>
      <c r="F51" t="s">
        <v>236</v>
      </c>
      <c r="G51">
        <v>6</v>
      </c>
      <c r="I51" t="s">
        <v>282</v>
      </c>
      <c r="J51">
        <f t="array" ref="J51:K51">TRANSPOSE(G50:G51)</f>
        <v>7.9999999999999991</v>
      </c>
      <c r="K51">
        <v>6</v>
      </c>
    </row>
    <row r="54" spans="1:11" x14ac:dyDescent="0.35">
      <c r="A54" t="s">
        <v>228</v>
      </c>
      <c r="B54">
        <f>MDETERM(B50:C51)</f>
        <v>2.4</v>
      </c>
      <c r="D54" t="s">
        <v>283</v>
      </c>
    </row>
    <row r="56" spans="1:11" x14ac:dyDescent="0.35">
      <c r="B56">
        <v>1</v>
      </c>
      <c r="C56">
        <v>2</v>
      </c>
      <c r="D56" t="s">
        <v>284</v>
      </c>
      <c r="E56" t="s">
        <v>36</v>
      </c>
    </row>
    <row r="57" spans="1:11" x14ac:dyDescent="0.35">
      <c r="A57">
        <v>1</v>
      </c>
      <c r="B57">
        <f>B42*J51</f>
        <v>1.9999999999999998</v>
      </c>
      <c r="C57">
        <f>C42*K51</f>
        <v>2</v>
      </c>
      <c r="D57">
        <v>4</v>
      </c>
      <c r="E57">
        <f>SUM(B57:D57)</f>
        <v>8</v>
      </c>
    </row>
    <row r="58" spans="1:11" x14ac:dyDescent="0.35">
      <c r="A58">
        <v>2</v>
      </c>
      <c r="B58">
        <f>B43*J51</f>
        <v>1.9999999999999998</v>
      </c>
      <c r="C58">
        <f>C43*K51</f>
        <v>2</v>
      </c>
      <c r="D58">
        <v>2</v>
      </c>
      <c r="E58">
        <f>SUM(B58:D58)</f>
        <v>6</v>
      </c>
    </row>
    <row r="61" spans="1:11" x14ac:dyDescent="0.35">
      <c r="A61" t="s">
        <v>285</v>
      </c>
    </row>
    <row r="66" spans="1:12" x14ac:dyDescent="0.35">
      <c r="A66" s="125" t="s">
        <v>147</v>
      </c>
    </row>
    <row r="77" spans="1:12" x14ac:dyDescent="0.35">
      <c r="B77" s="126">
        <v>0.33333333333333331</v>
      </c>
      <c r="C77" s="126">
        <v>0.5</v>
      </c>
      <c r="G77">
        <v>12</v>
      </c>
      <c r="K77" s="5">
        <v>1</v>
      </c>
      <c r="L77" s="5">
        <v>0</v>
      </c>
    </row>
    <row r="78" spans="1:12" x14ac:dyDescent="0.35">
      <c r="A78" t="s">
        <v>253</v>
      </c>
      <c r="B78" s="126">
        <v>0.5</v>
      </c>
      <c r="C78" s="126">
        <v>0.25</v>
      </c>
      <c r="F78" t="s">
        <v>236</v>
      </c>
      <c r="G78">
        <v>12</v>
      </c>
      <c r="J78" t="s">
        <v>226</v>
      </c>
      <c r="K78" s="5">
        <v>0</v>
      </c>
      <c r="L78" s="5">
        <v>1</v>
      </c>
    </row>
    <row r="80" spans="1:12" x14ac:dyDescent="0.35">
      <c r="F80" t="s">
        <v>236</v>
      </c>
      <c r="G80">
        <f t="array" ref="G80:H80">TRANSPOSE(G77:G78)</f>
        <v>12</v>
      </c>
      <c r="H80">
        <v>12</v>
      </c>
    </row>
    <row r="83" spans="1:6" x14ac:dyDescent="0.35">
      <c r="B83" s="126">
        <f>K77-B77</f>
        <v>0.66666666666666674</v>
      </c>
      <c r="C83" s="126">
        <f>L77-C77</f>
        <v>-0.5</v>
      </c>
    </row>
    <row r="84" spans="1:6" x14ac:dyDescent="0.35">
      <c r="A84" t="s">
        <v>234</v>
      </c>
      <c r="B84" s="126">
        <f>K78-B78</f>
        <v>-0.5</v>
      </c>
      <c r="C84" s="126">
        <f>L78-C78</f>
        <v>0.75</v>
      </c>
    </row>
    <row r="87" spans="1:6" x14ac:dyDescent="0.35">
      <c r="B87">
        <f t="array" ref="B87:C88">MINVERSE(B83:C84)</f>
        <v>2.9999999999999991</v>
      </c>
      <c r="C87">
        <v>1.9999999999999993</v>
      </c>
      <c r="F87" t="s">
        <v>286</v>
      </c>
    </row>
    <row r="88" spans="1:6" x14ac:dyDescent="0.35">
      <c r="A88" t="s">
        <v>281</v>
      </c>
      <c r="B88">
        <v>1.9999999999999993</v>
      </c>
      <c r="C88">
        <v>2.6666666666666661</v>
      </c>
    </row>
    <row r="91" spans="1:6" x14ac:dyDescent="0.35">
      <c r="A91" t="s">
        <v>228</v>
      </c>
      <c r="B91">
        <f>MDETERM(B87:C88)</f>
        <v>3.9999999999999987</v>
      </c>
      <c r="D91" t="s">
        <v>283</v>
      </c>
    </row>
    <row r="94" spans="1:6" x14ac:dyDescent="0.35">
      <c r="B94">
        <v>1</v>
      </c>
      <c r="C94">
        <v>2</v>
      </c>
      <c r="D94" t="s">
        <v>284</v>
      </c>
      <c r="E94" t="s">
        <v>36</v>
      </c>
    </row>
    <row r="95" spans="1:6" x14ac:dyDescent="0.35">
      <c r="A95">
        <v>1</v>
      </c>
      <c r="B95">
        <f>B77*G80</f>
        <v>4</v>
      </c>
      <c r="C95">
        <f>C77*H80</f>
        <v>6</v>
      </c>
      <c r="D95">
        <f>E95-(B95+C95)</f>
        <v>2</v>
      </c>
      <c r="E95">
        <v>12</v>
      </c>
    </row>
    <row r="96" spans="1:6" x14ac:dyDescent="0.35">
      <c r="A96">
        <v>2</v>
      </c>
      <c r="B96">
        <f>B78*G80</f>
        <v>6</v>
      </c>
      <c r="C96">
        <f>C78*H80</f>
        <v>3</v>
      </c>
      <c r="D96">
        <f>E96-(B96+C96)</f>
        <v>3</v>
      </c>
      <c r="E96">
        <v>12</v>
      </c>
    </row>
    <row r="101" spans="1:1" x14ac:dyDescent="0.35">
      <c r="A101" s="125" t="s">
        <v>287</v>
      </c>
    </row>
    <row r="125" spans="1:6" x14ac:dyDescent="0.35">
      <c r="B125" s="125">
        <v>1</v>
      </c>
      <c r="C125" s="125">
        <v>2</v>
      </c>
      <c r="D125" s="125">
        <v>3</v>
      </c>
      <c r="E125" s="125" t="s">
        <v>238</v>
      </c>
      <c r="F125" s="125" t="s">
        <v>36</v>
      </c>
    </row>
    <row r="126" spans="1:6" x14ac:dyDescent="0.35">
      <c r="A126" s="125">
        <v>1</v>
      </c>
      <c r="B126" s="5">
        <v>5</v>
      </c>
      <c r="C126" s="5">
        <v>35</v>
      </c>
      <c r="D126" s="5">
        <v>20</v>
      </c>
      <c r="E126" s="5">
        <v>40</v>
      </c>
      <c r="F126" s="5">
        <v>100</v>
      </c>
    </row>
    <row r="127" spans="1:6" x14ac:dyDescent="0.35">
      <c r="A127" s="125">
        <v>2</v>
      </c>
      <c r="B127" s="5">
        <v>10</v>
      </c>
      <c r="C127" s="5">
        <v>10</v>
      </c>
      <c r="D127" s="5">
        <v>20</v>
      </c>
      <c r="E127" s="5">
        <v>60</v>
      </c>
      <c r="F127" s="5">
        <v>100</v>
      </c>
    </row>
    <row r="128" spans="1:6" x14ac:dyDescent="0.35">
      <c r="A128" s="125">
        <v>3</v>
      </c>
      <c r="B128" s="5">
        <v>20</v>
      </c>
      <c r="C128" s="5">
        <v>10</v>
      </c>
      <c r="D128" s="5">
        <v>10</v>
      </c>
      <c r="E128" s="5">
        <v>10</v>
      </c>
      <c r="F128" s="5">
        <v>50</v>
      </c>
    </row>
    <row r="130" spans="1:9" x14ac:dyDescent="0.35">
      <c r="B130" s="5">
        <f>B126/$F$126</f>
        <v>0.05</v>
      </c>
      <c r="C130" s="5">
        <f>C126/$F$127</f>
        <v>0.35</v>
      </c>
      <c r="D130" s="5">
        <f>D126/$F$128</f>
        <v>0.4</v>
      </c>
      <c r="G130" s="5">
        <v>1</v>
      </c>
      <c r="H130" s="5">
        <v>0</v>
      </c>
      <c r="I130" s="5">
        <v>0</v>
      </c>
    </row>
    <row r="131" spans="1:9" x14ac:dyDescent="0.35">
      <c r="A131" t="s">
        <v>225</v>
      </c>
      <c r="B131" s="5">
        <f>B127/$F$126</f>
        <v>0.1</v>
      </c>
      <c r="C131" s="5">
        <f>C127/$F$127</f>
        <v>0.1</v>
      </c>
      <c r="D131" s="5">
        <f>D127/$F$128</f>
        <v>0.4</v>
      </c>
      <c r="F131" t="s">
        <v>226</v>
      </c>
      <c r="G131" s="5">
        <v>0</v>
      </c>
      <c r="H131" s="5">
        <v>1</v>
      </c>
      <c r="I131" s="5">
        <v>0</v>
      </c>
    </row>
    <row r="132" spans="1:9" x14ac:dyDescent="0.35">
      <c r="B132" s="5">
        <f>B128/$F$126</f>
        <v>0.2</v>
      </c>
      <c r="C132" s="5">
        <f>C128/$F$127</f>
        <v>0.1</v>
      </c>
      <c r="D132" s="5">
        <f>D128/$F$128</f>
        <v>0.2</v>
      </c>
      <c r="G132" s="5">
        <v>0</v>
      </c>
      <c r="H132" s="5">
        <v>0</v>
      </c>
      <c r="I132" s="5">
        <v>1</v>
      </c>
    </row>
    <row r="135" spans="1:9" x14ac:dyDescent="0.35">
      <c r="B135" s="5">
        <f>G130-B130</f>
        <v>0.95</v>
      </c>
      <c r="C135" s="5">
        <f t="shared" ref="C135:D137" si="4">H130-C130</f>
        <v>-0.35</v>
      </c>
      <c r="D135" s="5">
        <f t="shared" si="4"/>
        <v>-0.4</v>
      </c>
    </row>
    <row r="136" spans="1:9" x14ac:dyDescent="0.35">
      <c r="A136" t="s">
        <v>234</v>
      </c>
      <c r="B136" s="5">
        <f t="shared" ref="B136:B137" si="5">G131-B131</f>
        <v>-0.1</v>
      </c>
      <c r="C136" s="5">
        <f t="shared" si="4"/>
        <v>0.9</v>
      </c>
      <c r="D136" s="5">
        <f t="shared" si="4"/>
        <v>-0.4</v>
      </c>
    </row>
    <row r="137" spans="1:9" x14ac:dyDescent="0.35">
      <c r="B137" s="5">
        <f t="shared" si="5"/>
        <v>-0.2</v>
      </c>
      <c r="C137" s="5">
        <f t="shared" si="4"/>
        <v>-0.1</v>
      </c>
      <c r="D137" s="5">
        <f t="shared" si="4"/>
        <v>0.8</v>
      </c>
    </row>
    <row r="139" spans="1:9" x14ac:dyDescent="0.35">
      <c r="B139" s="5">
        <f t="array" ref="B139:D141">MINVERSE(B135:D137)</f>
        <v>1.3229571984435797</v>
      </c>
      <c r="C139" s="5">
        <v>0.62256809338521402</v>
      </c>
      <c r="D139" s="5">
        <v>0.97276264591439698</v>
      </c>
    </row>
    <row r="140" spans="1:9" x14ac:dyDescent="0.35">
      <c r="A140" t="s">
        <v>288</v>
      </c>
      <c r="B140" s="5">
        <v>0.31128404669260701</v>
      </c>
      <c r="C140" s="5">
        <v>1.3229571984435797</v>
      </c>
      <c r="D140" s="5">
        <v>0.81712062256809348</v>
      </c>
    </row>
    <row r="141" spans="1:9" x14ac:dyDescent="0.35">
      <c r="B141" s="5">
        <v>0.36964980544747084</v>
      </c>
      <c r="C141" s="5">
        <v>0.321011673151751</v>
      </c>
      <c r="D141" s="5">
        <v>1.595330739299611</v>
      </c>
    </row>
    <row r="143" spans="1:9" x14ac:dyDescent="0.35">
      <c r="B143" s="5">
        <v>40</v>
      </c>
      <c r="E143" s="5">
        <v>20</v>
      </c>
      <c r="H143" s="5">
        <v>60</v>
      </c>
    </row>
    <row r="144" spans="1:9" x14ac:dyDescent="0.35">
      <c r="A144" t="s">
        <v>233</v>
      </c>
      <c r="B144" s="5">
        <v>60</v>
      </c>
      <c r="D144" t="s">
        <v>240</v>
      </c>
      <c r="E144" s="5">
        <v>10</v>
      </c>
      <c r="G144" t="s">
        <v>239</v>
      </c>
      <c r="H144" s="5">
        <v>70</v>
      </c>
    </row>
    <row r="145" spans="1:9" x14ac:dyDescent="0.35">
      <c r="B145" s="5">
        <v>10</v>
      </c>
      <c r="E145" s="5">
        <v>20</v>
      </c>
      <c r="H145" s="5">
        <v>30</v>
      </c>
    </row>
    <row r="147" spans="1:9" x14ac:dyDescent="0.35">
      <c r="B147" s="5">
        <f t="array" ref="B147:B149">MMULT(B139:D141,H143:H145)</f>
        <v>152.14007782101169</v>
      </c>
    </row>
    <row r="148" spans="1:9" x14ac:dyDescent="0.35">
      <c r="A148" t="s">
        <v>289</v>
      </c>
      <c r="B148" s="5">
        <v>135.79766536964982</v>
      </c>
    </row>
    <row r="149" spans="1:9" x14ac:dyDescent="0.35">
      <c r="B149" s="5">
        <v>92.509727626459153</v>
      </c>
    </row>
    <row r="151" spans="1:9" x14ac:dyDescent="0.35">
      <c r="B151" s="125">
        <v>1</v>
      </c>
      <c r="C151" s="125">
        <v>2</v>
      </c>
      <c r="D151" s="125">
        <v>3</v>
      </c>
      <c r="E151" s="125" t="s">
        <v>290</v>
      </c>
      <c r="F151" s="125" t="s">
        <v>291</v>
      </c>
    </row>
    <row r="152" spans="1:9" x14ac:dyDescent="0.35">
      <c r="A152" s="125">
        <v>1</v>
      </c>
      <c r="B152" s="5">
        <f>$B$147*B130</f>
        <v>7.6070038910505851</v>
      </c>
      <c r="C152" s="5">
        <f>$B$148*C130</f>
        <v>47.529182879377437</v>
      </c>
      <c r="D152" s="5">
        <f>$B$149*D130</f>
        <v>37.003891050583661</v>
      </c>
      <c r="E152" s="5">
        <f>H143</f>
        <v>60</v>
      </c>
      <c r="F152" s="5">
        <f>SUM(B152:E152)</f>
        <v>152.14007782101169</v>
      </c>
      <c r="I152" s="5">
        <f>F152-F126</f>
        <v>52.140077821011687</v>
      </c>
    </row>
    <row r="153" spans="1:9" x14ac:dyDescent="0.35">
      <c r="A153" s="125">
        <v>2</v>
      </c>
      <c r="B153" s="5">
        <f>$B$147*B131</f>
        <v>15.21400778210117</v>
      </c>
      <c r="C153" s="5">
        <f>$B$148*C131</f>
        <v>13.579766536964982</v>
      </c>
      <c r="D153" s="5">
        <f>$B$149*D131</f>
        <v>37.003891050583661</v>
      </c>
      <c r="E153" s="5">
        <f>H144</f>
        <v>70</v>
      </c>
      <c r="F153" s="5">
        <f>SUM(B153:E153)</f>
        <v>135.79766536964982</v>
      </c>
      <c r="H153" t="s">
        <v>292</v>
      </c>
      <c r="I153" s="5">
        <f>F153-F127</f>
        <v>35.79766536964982</v>
      </c>
    </row>
    <row r="154" spans="1:9" x14ac:dyDescent="0.35">
      <c r="A154" s="125">
        <v>3</v>
      </c>
      <c r="B154" s="5">
        <f>$B$147*B132</f>
        <v>30.42801556420234</v>
      </c>
      <c r="C154" s="5">
        <f>$B$148*C132</f>
        <v>13.579766536964982</v>
      </c>
      <c r="D154" s="5">
        <f>$B$149*D132</f>
        <v>18.501945525291831</v>
      </c>
      <c r="E154" s="5">
        <f>H145</f>
        <v>30</v>
      </c>
      <c r="F154" s="5">
        <f>SUM(B154:E154)</f>
        <v>92.509727626459153</v>
      </c>
      <c r="I154" s="5">
        <f>F154-F128</f>
        <v>42.509727626459153</v>
      </c>
    </row>
    <row r="160" spans="1:9" x14ac:dyDescent="0.35">
      <c r="A160" s="125" t="s">
        <v>162</v>
      </c>
    </row>
    <row r="179" spans="1:21" x14ac:dyDescent="0.35">
      <c r="A179" s="216"/>
      <c r="B179" s="216">
        <v>1</v>
      </c>
      <c r="C179" s="216">
        <v>2</v>
      </c>
      <c r="D179" s="216">
        <v>3</v>
      </c>
      <c r="E179" s="216">
        <v>4</v>
      </c>
      <c r="F179" s="216">
        <v>5</v>
      </c>
      <c r="G179" s="216" t="s">
        <v>238</v>
      </c>
      <c r="H179" s="216" t="s">
        <v>36</v>
      </c>
    </row>
    <row r="180" spans="1:21" x14ac:dyDescent="0.35">
      <c r="A180" s="216">
        <v>1</v>
      </c>
      <c r="B180" s="217">
        <v>15</v>
      </c>
      <c r="C180" s="217">
        <v>12</v>
      </c>
      <c r="D180" s="217">
        <v>24</v>
      </c>
      <c r="E180" s="217">
        <v>23</v>
      </c>
      <c r="F180" s="217">
        <v>16</v>
      </c>
      <c r="G180" s="217">
        <v>10</v>
      </c>
      <c r="H180" s="217">
        <f>SUM(B180:G180)</f>
        <v>100</v>
      </c>
      <c r="K180" s="217">
        <v>10</v>
      </c>
      <c r="N180" s="217">
        <f>SUM(H180:M180)</f>
        <v>110</v>
      </c>
    </row>
    <row r="181" spans="1:21" x14ac:dyDescent="0.35">
      <c r="A181" s="216">
        <v>2</v>
      </c>
      <c r="B181" s="217">
        <v>10</v>
      </c>
      <c r="C181" s="217">
        <v>3</v>
      </c>
      <c r="D181" s="217">
        <v>35</v>
      </c>
      <c r="E181" s="217">
        <v>15</v>
      </c>
      <c r="F181" s="217">
        <v>7</v>
      </c>
      <c r="G181" s="217">
        <v>30</v>
      </c>
      <c r="H181" s="217">
        <f t="shared" ref="H181:H184" si="6">SUM(B181:G181)</f>
        <v>100</v>
      </c>
      <c r="K181" s="217">
        <v>30</v>
      </c>
      <c r="N181" s="217">
        <f t="shared" ref="N181:N183" si="7">SUM(H181:M181)</f>
        <v>130</v>
      </c>
    </row>
    <row r="182" spans="1:21" x14ac:dyDescent="0.35">
      <c r="A182" s="216">
        <v>3</v>
      </c>
      <c r="B182" s="217">
        <v>10</v>
      </c>
      <c r="C182" s="217">
        <v>5</v>
      </c>
      <c r="D182" s="217">
        <v>10</v>
      </c>
      <c r="E182" s="217">
        <v>10</v>
      </c>
      <c r="F182" s="217">
        <v>10</v>
      </c>
      <c r="G182" s="217">
        <v>5</v>
      </c>
      <c r="H182" s="217">
        <f t="shared" si="6"/>
        <v>50</v>
      </c>
      <c r="K182" s="217">
        <v>5</v>
      </c>
      <c r="N182" s="217">
        <f t="shared" si="7"/>
        <v>55</v>
      </c>
    </row>
    <row r="183" spans="1:21" x14ac:dyDescent="0.35">
      <c r="A183" s="216">
        <v>4</v>
      </c>
      <c r="B183" s="217">
        <v>10</v>
      </c>
      <c r="C183" s="217">
        <v>5</v>
      </c>
      <c r="D183" s="217">
        <v>10</v>
      </c>
      <c r="E183" s="217">
        <v>5</v>
      </c>
      <c r="F183" s="217">
        <v>5</v>
      </c>
      <c r="G183" s="217">
        <v>15</v>
      </c>
      <c r="H183" s="217">
        <f t="shared" si="6"/>
        <v>50</v>
      </c>
      <c r="K183" s="217">
        <v>15</v>
      </c>
      <c r="N183" s="217">
        <f t="shared" si="7"/>
        <v>65</v>
      </c>
    </row>
    <row r="184" spans="1:21" x14ac:dyDescent="0.35">
      <c r="A184" s="216">
        <v>5</v>
      </c>
      <c r="B184" s="217">
        <v>7</v>
      </c>
      <c r="C184" s="217">
        <v>15</v>
      </c>
      <c r="D184" s="217">
        <v>15</v>
      </c>
      <c r="E184" s="217">
        <v>10</v>
      </c>
      <c r="F184" s="217">
        <v>3</v>
      </c>
      <c r="G184" s="217">
        <v>50</v>
      </c>
      <c r="H184" s="217">
        <f t="shared" si="6"/>
        <v>100</v>
      </c>
      <c r="J184" s="216" t="s">
        <v>233</v>
      </c>
      <c r="K184" s="217">
        <v>50</v>
      </c>
      <c r="M184" s="216" t="s">
        <v>236</v>
      </c>
      <c r="N184" s="217">
        <f>SUM(H184:M184)</f>
        <v>150</v>
      </c>
      <c r="P184" t="s">
        <v>236</v>
      </c>
      <c r="Q184">
        <f t="array" ref="Q184:U184">TRANSPOSE(N180:N184)</f>
        <v>110</v>
      </c>
      <c r="R184">
        <v>130</v>
      </c>
      <c r="S184">
        <v>55</v>
      </c>
      <c r="T184">
        <v>65</v>
      </c>
      <c r="U184">
        <v>150</v>
      </c>
    </row>
    <row r="187" spans="1:21" x14ac:dyDescent="0.35">
      <c r="B187" s="5">
        <f>B180/H180</f>
        <v>0.15</v>
      </c>
      <c r="C187" s="5">
        <f>C180/H181</f>
        <v>0.12</v>
      </c>
      <c r="D187" s="5">
        <f>D180/H182</f>
        <v>0.48</v>
      </c>
      <c r="E187" s="5">
        <f>E180/H183</f>
        <v>0.46</v>
      </c>
      <c r="F187" s="5">
        <f>F180/H184</f>
        <v>0.16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</row>
    <row r="188" spans="1:21" x14ac:dyDescent="0.35">
      <c r="A188" t="s">
        <v>225</v>
      </c>
      <c r="B188" s="5">
        <f>B181/H180</f>
        <v>0.1</v>
      </c>
      <c r="C188" s="5">
        <f>C181/H181</f>
        <v>0.03</v>
      </c>
      <c r="D188" s="5">
        <f>D181/H182</f>
        <v>0.7</v>
      </c>
      <c r="E188" s="5">
        <f>E181/H183</f>
        <v>0.3</v>
      </c>
      <c r="F188" s="5">
        <f>F181/H184</f>
        <v>7.0000000000000007E-2</v>
      </c>
      <c r="I188" t="s">
        <v>226</v>
      </c>
      <c r="J188" s="5">
        <v>0</v>
      </c>
      <c r="K188" s="5">
        <v>1</v>
      </c>
      <c r="L188" s="5">
        <v>0</v>
      </c>
      <c r="M188" s="5">
        <v>0</v>
      </c>
      <c r="N188" s="5">
        <v>0</v>
      </c>
    </row>
    <row r="189" spans="1:21" x14ac:dyDescent="0.35">
      <c r="B189" s="5">
        <f>B182/H180</f>
        <v>0.1</v>
      </c>
      <c r="C189" s="5">
        <f>C182/H181</f>
        <v>0.05</v>
      </c>
      <c r="D189" s="5">
        <f>D182/H182</f>
        <v>0.2</v>
      </c>
      <c r="E189" s="5">
        <f>E182/H183</f>
        <v>0.2</v>
      </c>
      <c r="F189" s="5">
        <f>F182/H184</f>
        <v>0.1</v>
      </c>
      <c r="J189" s="5">
        <v>0</v>
      </c>
      <c r="K189" s="5">
        <v>0</v>
      </c>
      <c r="L189" s="5">
        <v>1</v>
      </c>
      <c r="M189" s="5">
        <v>0</v>
      </c>
      <c r="N189" s="5">
        <v>0</v>
      </c>
    </row>
    <row r="190" spans="1:21" x14ac:dyDescent="0.35">
      <c r="B190" s="5">
        <f>B183/H180</f>
        <v>0.1</v>
      </c>
      <c r="C190" s="5">
        <f>C183/H181</f>
        <v>0.05</v>
      </c>
      <c r="D190" s="5">
        <f>D183/H182</f>
        <v>0.2</v>
      </c>
      <c r="E190" s="5">
        <f>E183/H183</f>
        <v>0.1</v>
      </c>
      <c r="F190" s="5">
        <f>F183/H184</f>
        <v>0.05</v>
      </c>
      <c r="J190" s="5">
        <v>0</v>
      </c>
      <c r="K190" s="5">
        <v>0</v>
      </c>
      <c r="L190" s="5">
        <v>0</v>
      </c>
      <c r="M190" s="5">
        <v>1</v>
      </c>
      <c r="N190" s="5">
        <v>0</v>
      </c>
    </row>
    <row r="191" spans="1:21" x14ac:dyDescent="0.35">
      <c r="B191" s="5">
        <f>B184/H180</f>
        <v>7.0000000000000007E-2</v>
      </c>
      <c r="C191" s="5">
        <f>C184/H181</f>
        <v>0.15</v>
      </c>
      <c r="D191" s="5">
        <f>D184/H182</f>
        <v>0.3</v>
      </c>
      <c r="E191" s="5">
        <f>E184/H183</f>
        <v>0.2</v>
      </c>
      <c r="F191" s="5">
        <f>F184/H184</f>
        <v>0.03</v>
      </c>
      <c r="J191" s="5">
        <v>0</v>
      </c>
      <c r="K191" s="5">
        <v>0</v>
      </c>
      <c r="L191" s="5">
        <v>0</v>
      </c>
      <c r="M191" s="5">
        <v>0</v>
      </c>
      <c r="N191" s="5">
        <v>1</v>
      </c>
    </row>
    <row r="195" spans="1:6" x14ac:dyDescent="0.35">
      <c r="B195" s="5">
        <f>J187-B187</f>
        <v>0.85</v>
      </c>
      <c r="C195" s="5">
        <f t="shared" ref="C195:F199" si="8">K187-C187</f>
        <v>-0.12</v>
      </c>
      <c r="D195" s="5">
        <f t="shared" si="8"/>
        <v>-0.48</v>
      </c>
      <c r="E195" s="5">
        <f t="shared" si="8"/>
        <v>-0.46</v>
      </c>
      <c r="F195" s="5">
        <f t="shared" si="8"/>
        <v>-0.16</v>
      </c>
    </row>
    <row r="196" spans="1:6" x14ac:dyDescent="0.35">
      <c r="A196" t="s">
        <v>234</v>
      </c>
      <c r="B196" s="5">
        <f t="shared" ref="B196:B199" si="9">J188-B188</f>
        <v>-0.1</v>
      </c>
      <c r="C196" s="5">
        <f t="shared" si="8"/>
        <v>0.97</v>
      </c>
      <c r="D196" s="5">
        <f t="shared" si="8"/>
        <v>-0.7</v>
      </c>
      <c r="E196" s="5">
        <f t="shared" si="8"/>
        <v>-0.3</v>
      </c>
      <c r="F196" s="5">
        <f t="shared" si="8"/>
        <v>-7.0000000000000007E-2</v>
      </c>
    </row>
    <row r="197" spans="1:6" x14ac:dyDescent="0.35">
      <c r="B197" s="5">
        <f t="shared" si="9"/>
        <v>-0.1</v>
      </c>
      <c r="C197" s="5">
        <f t="shared" si="8"/>
        <v>-0.05</v>
      </c>
      <c r="D197" s="5">
        <f t="shared" si="8"/>
        <v>0.8</v>
      </c>
      <c r="E197" s="5">
        <f t="shared" si="8"/>
        <v>-0.2</v>
      </c>
      <c r="F197" s="5">
        <f t="shared" si="8"/>
        <v>-0.1</v>
      </c>
    </row>
    <row r="198" spans="1:6" x14ac:dyDescent="0.35">
      <c r="B198" s="5">
        <f t="shared" si="9"/>
        <v>-0.1</v>
      </c>
      <c r="C198" s="5">
        <f t="shared" si="8"/>
        <v>-0.05</v>
      </c>
      <c r="D198" s="5">
        <f t="shared" si="8"/>
        <v>-0.2</v>
      </c>
      <c r="E198" s="5">
        <f t="shared" si="8"/>
        <v>0.9</v>
      </c>
      <c r="F198" s="5">
        <f t="shared" si="8"/>
        <v>-0.05</v>
      </c>
    </row>
    <row r="199" spans="1:6" x14ac:dyDescent="0.35">
      <c r="B199" s="5">
        <f t="shared" si="9"/>
        <v>-7.0000000000000007E-2</v>
      </c>
      <c r="C199" s="5">
        <f t="shared" si="8"/>
        <v>-0.15</v>
      </c>
      <c r="D199" s="5">
        <f t="shared" si="8"/>
        <v>-0.3</v>
      </c>
      <c r="E199" s="5">
        <f t="shared" si="8"/>
        <v>-0.2</v>
      </c>
      <c r="F199" s="5">
        <f t="shared" si="8"/>
        <v>0.97</v>
      </c>
    </row>
    <row r="203" spans="1:6" x14ac:dyDescent="0.35">
      <c r="A203" t="s">
        <v>228</v>
      </c>
      <c r="B203" s="126">
        <f>MDETERM(B195:F199)</f>
        <v>0.30210221999999998</v>
      </c>
      <c r="F203" t="s">
        <v>293</v>
      </c>
    </row>
    <row r="206" spans="1:6" x14ac:dyDescent="0.35">
      <c r="A206" t="s">
        <v>294</v>
      </c>
      <c r="B206" s="126">
        <f t="array" ref="B206:F210">MINVERSE(B195:F199)</f>
        <v>1.7373490337144823</v>
      </c>
      <c r="C206" s="126">
        <v>0.50918195834509272</v>
      </c>
      <c r="D206" s="126">
        <v>2.1428958714702597</v>
      </c>
      <c r="E206" s="126">
        <v>1.674021462007131</v>
      </c>
      <c r="F206" s="126">
        <v>0.63052499250088279</v>
      </c>
    </row>
    <row r="207" spans="1:6" x14ac:dyDescent="0.35">
      <c r="B207" s="126">
        <v>0.59252129957866584</v>
      </c>
      <c r="C207" s="126">
        <v>1.3503575048207195</v>
      </c>
      <c r="D207" s="126">
        <v>2.0426185547395188</v>
      </c>
      <c r="E207" s="126">
        <v>1.3120777463998772</v>
      </c>
      <c r="F207" s="126">
        <v>0.47339605779792038</v>
      </c>
    </row>
    <row r="208" spans="1:6" x14ac:dyDescent="0.35">
      <c r="B208" s="126">
        <v>0.38871280058782753</v>
      </c>
      <c r="C208" s="126">
        <v>0.24510246895901658</v>
      </c>
      <c r="D208" s="126">
        <v>2.0230318069162156</v>
      </c>
      <c r="E208" s="126">
        <v>0.8036703603171137</v>
      </c>
      <c r="F208" s="126">
        <v>0.33179166972026897</v>
      </c>
    </row>
    <row r="209" spans="1:6" x14ac:dyDescent="0.35">
      <c r="B209" s="126">
        <v>0.33490816452788724</v>
      </c>
      <c r="C209" s="126">
        <v>0.20627951691318255</v>
      </c>
      <c r="D209" s="126">
        <v>0.87202934159173007</v>
      </c>
      <c r="E209" s="126">
        <v>1.5987052329506215</v>
      </c>
      <c r="F209" s="126">
        <v>0.24243615290215351</v>
      </c>
    </row>
    <row r="210" spans="1:6" x14ac:dyDescent="0.35">
      <c r="B210" s="126">
        <v>0.4062763921430303</v>
      </c>
      <c r="C210" s="126">
        <v>0.36390000709031545</v>
      </c>
      <c r="D210" s="126">
        <v>1.2759906233062439</v>
      </c>
      <c r="E210" s="126">
        <v>0.90189208142859734</v>
      </c>
      <c r="F210" s="126">
        <v>1.3022380305580015</v>
      </c>
    </row>
    <row r="213" spans="1:6" x14ac:dyDescent="0.35">
      <c r="A213" t="s">
        <v>295</v>
      </c>
    </row>
    <row r="219" spans="1:6" x14ac:dyDescent="0.35">
      <c r="A219" s="125" t="s">
        <v>180</v>
      </c>
    </row>
    <row r="233" spans="1:14" x14ac:dyDescent="0.35">
      <c r="A233" s="216"/>
      <c r="B233" s="216">
        <v>1</v>
      </c>
      <c r="C233" s="216">
        <v>2</v>
      </c>
      <c r="D233" s="216">
        <v>3</v>
      </c>
      <c r="E233" s="216">
        <v>4</v>
      </c>
      <c r="F233" s="216" t="s">
        <v>238</v>
      </c>
      <c r="G233" s="216" t="s">
        <v>36</v>
      </c>
    </row>
    <row r="234" spans="1:14" x14ac:dyDescent="0.35">
      <c r="A234" s="216">
        <v>1</v>
      </c>
      <c r="B234" s="217">
        <v>30</v>
      </c>
      <c r="C234" s="217">
        <v>30</v>
      </c>
      <c r="D234" s="217">
        <v>50</v>
      </c>
      <c r="E234" s="217">
        <v>35</v>
      </c>
      <c r="F234" s="217">
        <v>60</v>
      </c>
      <c r="G234" s="217">
        <f>SUM(B234:F234)</f>
        <v>205</v>
      </c>
    </row>
    <row r="235" spans="1:14" x14ac:dyDescent="0.35">
      <c r="A235" s="216">
        <v>2</v>
      </c>
      <c r="B235" s="217">
        <v>25</v>
      </c>
      <c r="C235" s="217">
        <v>50</v>
      </c>
      <c r="D235" s="217">
        <v>40</v>
      </c>
      <c r="E235" s="217">
        <v>42</v>
      </c>
      <c r="F235" s="217">
        <v>25</v>
      </c>
      <c r="G235" s="217">
        <f>SUM(B235:F235)</f>
        <v>182</v>
      </c>
    </row>
    <row r="236" spans="1:14" x14ac:dyDescent="0.35">
      <c r="A236" s="216">
        <v>3</v>
      </c>
      <c r="B236" s="217">
        <v>30</v>
      </c>
      <c r="C236" s="217">
        <v>40</v>
      </c>
      <c r="D236" s="217">
        <v>35</v>
      </c>
      <c r="E236" s="217">
        <v>50</v>
      </c>
      <c r="F236" s="217">
        <v>35</v>
      </c>
      <c r="G236" s="217">
        <f>SUM(B236:F236)</f>
        <v>190</v>
      </c>
    </row>
    <row r="237" spans="1:14" x14ac:dyDescent="0.35">
      <c r="A237" s="216">
        <v>4</v>
      </c>
      <c r="B237" s="217">
        <v>30</v>
      </c>
      <c r="C237" s="217">
        <v>50</v>
      </c>
      <c r="D237" s="217">
        <v>50</v>
      </c>
      <c r="E237" s="217">
        <v>35</v>
      </c>
      <c r="F237" s="217">
        <v>40</v>
      </c>
      <c r="G237" s="217">
        <f>SUM(B237:F237)</f>
        <v>205</v>
      </c>
    </row>
    <row r="238" spans="1:14" x14ac:dyDescent="0.35">
      <c r="A238" s="216"/>
      <c r="B238" s="218"/>
      <c r="C238" s="218"/>
      <c r="D238" s="218"/>
      <c r="E238" s="218"/>
      <c r="F238" s="218"/>
      <c r="G238" s="218"/>
      <c r="H238" s="218"/>
    </row>
    <row r="240" spans="1:14" x14ac:dyDescent="0.35">
      <c r="B240" s="173">
        <f>B234/G234</f>
        <v>0.14634146341463414</v>
      </c>
      <c r="C240" s="173">
        <f>C234/G235</f>
        <v>0.16483516483516483</v>
      </c>
      <c r="D240" s="173">
        <f>D234/G236</f>
        <v>0.26315789473684209</v>
      </c>
      <c r="E240" s="173">
        <f>E234/G237</f>
        <v>0.17073170731707318</v>
      </c>
      <c r="K240" s="5">
        <v>1</v>
      </c>
      <c r="L240" s="5">
        <v>0</v>
      </c>
      <c r="M240" s="5">
        <v>0</v>
      </c>
      <c r="N240" s="5">
        <v>0</v>
      </c>
    </row>
    <row r="241" spans="1:14" x14ac:dyDescent="0.35">
      <c r="A241" t="s">
        <v>225</v>
      </c>
      <c r="B241" s="173">
        <f>B235/G234</f>
        <v>0.12195121951219512</v>
      </c>
      <c r="C241" s="173">
        <f>C235/G235</f>
        <v>0.27472527472527475</v>
      </c>
      <c r="D241" s="173">
        <f>D235/G236</f>
        <v>0.21052631578947367</v>
      </c>
      <c r="E241" s="173">
        <f>E235/G237</f>
        <v>0.20487804878048779</v>
      </c>
      <c r="J241" t="s">
        <v>226</v>
      </c>
      <c r="K241" s="5">
        <v>0</v>
      </c>
      <c r="L241" s="5">
        <v>1</v>
      </c>
      <c r="M241" s="5">
        <v>0</v>
      </c>
      <c r="N241" s="5">
        <v>0</v>
      </c>
    </row>
    <row r="242" spans="1:14" x14ac:dyDescent="0.35">
      <c r="B242" s="173">
        <f>B236/G234</f>
        <v>0.14634146341463414</v>
      </c>
      <c r="C242" s="173">
        <f>C236/G235</f>
        <v>0.21978021978021978</v>
      </c>
      <c r="D242" s="173">
        <f>D236/G236</f>
        <v>0.18421052631578946</v>
      </c>
      <c r="E242" s="173">
        <f>E236/G237</f>
        <v>0.24390243902439024</v>
      </c>
      <c r="K242" s="5">
        <v>0</v>
      </c>
      <c r="L242" s="5">
        <v>0</v>
      </c>
      <c r="M242" s="5">
        <v>1</v>
      </c>
      <c r="N242" s="5">
        <v>0</v>
      </c>
    </row>
    <row r="243" spans="1:14" x14ac:dyDescent="0.35">
      <c r="B243" s="173">
        <f>B237/G234</f>
        <v>0.14634146341463414</v>
      </c>
      <c r="C243" s="173">
        <f>C237/G235</f>
        <v>0.27472527472527475</v>
      </c>
      <c r="D243" s="173">
        <f>D237/G236</f>
        <v>0.26315789473684209</v>
      </c>
      <c r="E243" s="173">
        <f>E237/G237</f>
        <v>0.17073170731707318</v>
      </c>
      <c r="K243" s="5">
        <v>0</v>
      </c>
      <c r="L243" s="5">
        <v>0</v>
      </c>
      <c r="M243" s="5">
        <v>0</v>
      </c>
      <c r="N243" s="5">
        <v>1</v>
      </c>
    </row>
    <row r="247" spans="1:14" x14ac:dyDescent="0.35">
      <c r="A247" s="219"/>
      <c r="B247" s="220">
        <f>K240-B240</f>
        <v>0.85365853658536583</v>
      </c>
      <c r="C247" s="220">
        <f t="shared" ref="C247:E250" si="10">L240-C240</f>
        <v>-0.16483516483516483</v>
      </c>
      <c r="D247" s="220">
        <f t="shared" si="10"/>
        <v>-0.26315789473684209</v>
      </c>
      <c r="E247" s="220">
        <f t="shared" si="10"/>
        <v>-0.17073170731707318</v>
      </c>
      <c r="F247" s="219"/>
    </row>
    <row r="248" spans="1:14" x14ac:dyDescent="0.35">
      <c r="A248" s="219" t="s">
        <v>234</v>
      </c>
      <c r="B248" s="220">
        <f t="shared" ref="B248:B250" si="11">K241-B241</f>
        <v>-0.12195121951219512</v>
      </c>
      <c r="C248" s="220">
        <f t="shared" si="10"/>
        <v>0.72527472527472525</v>
      </c>
      <c r="D248" s="220">
        <f t="shared" si="10"/>
        <v>-0.21052631578947367</v>
      </c>
      <c r="E248" s="220">
        <f t="shared" si="10"/>
        <v>-0.20487804878048779</v>
      </c>
      <c r="F248" s="219"/>
    </row>
    <row r="249" spans="1:14" x14ac:dyDescent="0.35">
      <c r="A249" s="219"/>
      <c r="B249" s="220">
        <f t="shared" si="11"/>
        <v>-0.14634146341463414</v>
      </c>
      <c r="C249" s="220">
        <f t="shared" si="10"/>
        <v>-0.21978021978021978</v>
      </c>
      <c r="D249" s="220">
        <f t="shared" si="10"/>
        <v>0.81578947368421051</v>
      </c>
      <c r="E249" s="220">
        <f t="shared" si="10"/>
        <v>-0.24390243902439024</v>
      </c>
      <c r="F249" s="219"/>
    </row>
    <row r="250" spans="1:14" x14ac:dyDescent="0.35">
      <c r="A250" s="219"/>
      <c r="B250" s="220">
        <f t="shared" si="11"/>
        <v>-0.14634146341463414</v>
      </c>
      <c r="C250" s="220">
        <f t="shared" si="10"/>
        <v>-0.27472527472527475</v>
      </c>
      <c r="D250" s="220">
        <f t="shared" si="10"/>
        <v>-0.26315789473684209</v>
      </c>
      <c r="E250" s="220">
        <f t="shared" si="10"/>
        <v>0.82926829268292679</v>
      </c>
      <c r="F250" s="219"/>
    </row>
    <row r="251" spans="1:14" x14ac:dyDescent="0.35">
      <c r="A251" s="219"/>
      <c r="B251" s="219"/>
      <c r="C251" s="219"/>
      <c r="D251" s="219"/>
      <c r="E251" s="219"/>
      <c r="F251" s="219"/>
    </row>
    <row r="253" spans="1:14" x14ac:dyDescent="0.35">
      <c r="A253" t="s">
        <v>228</v>
      </c>
      <c r="B253" s="126">
        <f>MDETERM(B247:E250)</f>
        <v>0.19865942942745596</v>
      </c>
      <c r="F253" t="s">
        <v>293</v>
      </c>
    </row>
    <row r="256" spans="1:14" x14ac:dyDescent="0.35">
      <c r="A256" t="s">
        <v>294</v>
      </c>
      <c r="B256" s="126">
        <f t="array" ref="B256:E259">MINVERSE(B247:E250)</f>
        <v>1.6805644677330105</v>
      </c>
      <c r="C256" s="126">
        <v>1.0805758984124347</v>
      </c>
      <c r="D256" s="126">
        <v>1.1254889429825585</v>
      </c>
      <c r="E256" s="126">
        <v>0.94399053678297407</v>
      </c>
    </row>
    <row r="257" spans="1:5" x14ac:dyDescent="0.35">
      <c r="B257" s="126">
        <v>0.7051554962083918</v>
      </c>
      <c r="C257" s="126">
        <v>2.2874763917501673</v>
      </c>
      <c r="D257" s="126">
        <v>1.1566617913087001</v>
      </c>
      <c r="E257" s="126">
        <v>1.0505149434484458</v>
      </c>
    </row>
    <row r="258" spans="1:5" x14ac:dyDescent="0.35">
      <c r="B258" s="126">
        <v>0.71808567294228287</v>
      </c>
      <c r="C258" s="126">
        <v>1.208326730384045</v>
      </c>
      <c r="D258" s="126">
        <v>2.1138149286405197</v>
      </c>
      <c r="E258" s="126">
        <v>1.068079221536093</v>
      </c>
    </row>
    <row r="259" spans="1:5" x14ac:dyDescent="0.35">
      <c r="B259" s="126">
        <v>0.75805408270096564</v>
      </c>
      <c r="C259" s="126">
        <v>1.3319469304728926</v>
      </c>
      <c r="D259" s="126">
        <v>1.252594634335163</v>
      </c>
      <c r="E259" s="126">
        <v>2.0594317393597263</v>
      </c>
    </row>
    <row r="262" spans="1:5" x14ac:dyDescent="0.35">
      <c r="A262" t="s">
        <v>295</v>
      </c>
    </row>
    <row r="267" spans="1:5" x14ac:dyDescent="0.35">
      <c r="A267" s="125" t="s">
        <v>15</v>
      </c>
    </row>
    <row r="281" spans="1:15" x14ac:dyDescent="0.35">
      <c r="B281" s="221">
        <v>0.3</v>
      </c>
      <c r="C281" s="221">
        <v>0.4</v>
      </c>
      <c r="D281" s="221">
        <v>0.2</v>
      </c>
      <c r="H281" s="221">
        <v>40</v>
      </c>
      <c r="M281" s="5">
        <v>1</v>
      </c>
      <c r="N281" s="5">
        <v>0</v>
      </c>
      <c r="O281" s="5">
        <v>0</v>
      </c>
    </row>
    <row r="282" spans="1:15" x14ac:dyDescent="0.35">
      <c r="B282" s="221">
        <v>0.2</v>
      </c>
      <c r="C282" s="221">
        <v>0.1</v>
      </c>
      <c r="D282" s="221">
        <v>0.3</v>
      </c>
      <c r="H282" s="221">
        <v>15</v>
      </c>
      <c r="L282" t="s">
        <v>226</v>
      </c>
      <c r="M282" s="5">
        <v>0</v>
      </c>
      <c r="N282" s="5">
        <v>1</v>
      </c>
      <c r="O282" s="5">
        <v>0</v>
      </c>
    </row>
    <row r="283" spans="1:15" x14ac:dyDescent="0.35">
      <c r="A283" t="s">
        <v>225</v>
      </c>
      <c r="B283" s="221">
        <v>0.1</v>
      </c>
      <c r="C283" s="221">
        <v>0.5</v>
      </c>
      <c r="D283" s="221">
        <v>0.2</v>
      </c>
      <c r="G283" t="s">
        <v>233</v>
      </c>
      <c r="H283" s="221">
        <v>10</v>
      </c>
      <c r="M283" s="5">
        <v>0</v>
      </c>
      <c r="N283" s="5">
        <v>0</v>
      </c>
      <c r="O283" s="5">
        <v>1</v>
      </c>
    </row>
    <row r="287" spans="1:15" x14ac:dyDescent="0.35">
      <c r="B287" s="222">
        <f>M281-B281</f>
        <v>0.7</v>
      </c>
      <c r="C287" s="222">
        <f t="shared" ref="C287:D289" si="12">N281-C281</f>
        <v>-0.4</v>
      </c>
      <c r="D287" s="222">
        <f t="shared" si="12"/>
        <v>-0.2</v>
      </c>
    </row>
    <row r="288" spans="1:15" x14ac:dyDescent="0.35">
      <c r="B288" s="222">
        <f t="shared" ref="B288:B289" si="13">M282-B282</f>
        <v>-0.2</v>
      </c>
      <c r="C288" s="222">
        <f t="shared" si="12"/>
        <v>0.9</v>
      </c>
      <c r="D288" s="222">
        <f t="shared" si="12"/>
        <v>-0.3</v>
      </c>
    </row>
    <row r="289" spans="1:6" x14ac:dyDescent="0.35">
      <c r="A289" t="s">
        <v>296</v>
      </c>
      <c r="B289" s="222">
        <f t="shared" si="13"/>
        <v>-0.1</v>
      </c>
      <c r="C289" s="222">
        <f t="shared" si="12"/>
        <v>-0.5</v>
      </c>
      <c r="D289" s="222">
        <f t="shared" si="12"/>
        <v>0.8</v>
      </c>
    </row>
    <row r="293" spans="1:6" x14ac:dyDescent="0.35">
      <c r="A293" t="s">
        <v>228</v>
      </c>
      <c r="B293" s="126">
        <f>MDETERM(B287:D289)</f>
        <v>0.28499999999999998</v>
      </c>
      <c r="F293" t="s">
        <v>293</v>
      </c>
    </row>
    <row r="297" spans="1:6" x14ac:dyDescent="0.35">
      <c r="B297" s="126">
        <f t="array" ref="B297:D299">MINVERSE(B287:D289)</f>
        <v>2.0000000000000004</v>
      </c>
      <c r="C297" s="126">
        <v>1.4736842105263159</v>
      </c>
      <c r="D297" s="126">
        <v>1.0526315789473686</v>
      </c>
    </row>
    <row r="298" spans="1:6" x14ac:dyDescent="0.35">
      <c r="B298" s="126">
        <v>0.66666666666666685</v>
      </c>
      <c r="C298" s="126">
        <v>1.8947368421052633</v>
      </c>
      <c r="D298" s="126">
        <v>0.87719298245614041</v>
      </c>
    </row>
    <row r="299" spans="1:6" x14ac:dyDescent="0.35">
      <c r="A299" t="s">
        <v>294</v>
      </c>
      <c r="B299" s="126">
        <v>0.66666666666666674</v>
      </c>
      <c r="C299" s="126">
        <v>1.368421052631579</v>
      </c>
      <c r="D299" s="126">
        <v>1.9298245614035088</v>
      </c>
    </row>
    <row r="304" spans="1:6" x14ac:dyDescent="0.35">
      <c r="B304" s="126">
        <f t="array" ref="B304:B306">MMULT(B297:D299,H281:H283)</f>
        <v>112.63157894736844</v>
      </c>
    </row>
    <row r="305" spans="1:6" x14ac:dyDescent="0.35">
      <c r="B305" s="126">
        <v>63.859649122807028</v>
      </c>
    </row>
    <row r="306" spans="1:6" x14ac:dyDescent="0.35">
      <c r="A306" t="s">
        <v>236</v>
      </c>
      <c r="B306" s="126">
        <v>66.491228070175453</v>
      </c>
    </row>
    <row r="309" spans="1:6" x14ac:dyDescent="0.35">
      <c r="A309" t="s">
        <v>282</v>
      </c>
      <c r="B309" s="126">
        <f t="array" ref="B309:D309">TRANSPOSE(B304:B306)</f>
        <v>112.63157894736844</v>
      </c>
      <c r="C309" s="126">
        <v>63.859649122807028</v>
      </c>
      <c r="D309" s="126">
        <v>66.491228070175453</v>
      </c>
    </row>
    <row r="312" spans="1:6" x14ac:dyDescent="0.35">
      <c r="A312" s="216"/>
      <c r="B312" s="216">
        <v>1</v>
      </c>
      <c r="C312" s="216">
        <v>2</v>
      </c>
      <c r="D312" s="216">
        <v>3</v>
      </c>
      <c r="E312" s="216" t="s">
        <v>238</v>
      </c>
      <c r="F312" s="216" t="s">
        <v>36</v>
      </c>
    </row>
    <row r="313" spans="1:6" x14ac:dyDescent="0.35">
      <c r="A313" s="216">
        <v>1</v>
      </c>
      <c r="B313" s="223">
        <f>B281*B309</f>
        <v>33.789473684210527</v>
      </c>
      <c r="C313" s="223">
        <f>C281*C309</f>
        <v>25.543859649122812</v>
      </c>
      <c r="D313" s="223">
        <f>D281*D309</f>
        <v>13.298245614035091</v>
      </c>
      <c r="E313" s="221">
        <v>40</v>
      </c>
      <c r="F313" s="223">
        <f>SUM(B313:E313)</f>
        <v>112.63157894736844</v>
      </c>
    </row>
    <row r="314" spans="1:6" x14ac:dyDescent="0.35">
      <c r="A314" s="216">
        <v>2</v>
      </c>
      <c r="B314" s="223">
        <f>B282*B309</f>
        <v>22.526315789473689</v>
      </c>
      <c r="C314" s="223">
        <f>C282*C309</f>
        <v>6.385964912280703</v>
      </c>
      <c r="D314" s="223">
        <f>D282*D309</f>
        <v>19.947368421052634</v>
      </c>
      <c r="E314" s="221">
        <v>15</v>
      </c>
      <c r="F314" s="223">
        <f t="shared" ref="F314:F315" si="14">SUM(B314:E314)</f>
        <v>63.859649122807028</v>
      </c>
    </row>
    <row r="315" spans="1:6" x14ac:dyDescent="0.35">
      <c r="A315" s="216">
        <v>3</v>
      </c>
      <c r="B315" s="223">
        <f>B283*B309</f>
        <v>11.263157894736844</v>
      </c>
      <c r="C315" s="223">
        <f t="shared" ref="C315:D315" si="15">C283*C309</f>
        <v>31.929824561403514</v>
      </c>
      <c r="D315" s="223">
        <f t="shared" si="15"/>
        <v>13.298245614035091</v>
      </c>
      <c r="E315" s="221">
        <v>10</v>
      </c>
      <c r="F315" s="223">
        <f t="shared" si="14"/>
        <v>66.491228070175453</v>
      </c>
    </row>
    <row r="320" spans="1:6" x14ac:dyDescent="0.35">
      <c r="A320" s="125" t="s">
        <v>43</v>
      </c>
    </row>
    <row r="336" spans="1:6" x14ac:dyDescent="0.35">
      <c r="A336" s="224"/>
      <c r="B336" s="224">
        <v>1</v>
      </c>
      <c r="C336" s="224">
        <v>2</v>
      </c>
      <c r="D336" s="224">
        <v>3</v>
      </c>
      <c r="E336" s="224" t="s">
        <v>238</v>
      </c>
      <c r="F336" s="224" t="s">
        <v>36</v>
      </c>
    </row>
    <row r="337" spans="1:9" x14ac:dyDescent="0.35">
      <c r="A337" s="224">
        <v>1</v>
      </c>
      <c r="B337" s="225">
        <v>6</v>
      </c>
      <c r="C337" s="225">
        <v>36</v>
      </c>
      <c r="D337" s="225">
        <v>20</v>
      </c>
      <c r="E337" s="225">
        <v>40</v>
      </c>
      <c r="F337" s="225">
        <f>SUM(B337:E337)</f>
        <v>102</v>
      </c>
    </row>
    <row r="338" spans="1:9" x14ac:dyDescent="0.35">
      <c r="A338" s="224">
        <v>2</v>
      </c>
      <c r="B338" s="225">
        <v>12</v>
      </c>
      <c r="C338" s="225">
        <v>12</v>
      </c>
      <c r="D338" s="225">
        <v>20</v>
      </c>
      <c r="E338" s="225">
        <v>50</v>
      </c>
      <c r="F338" s="225">
        <f t="shared" ref="F338:F339" si="16">SUM(B338:E338)</f>
        <v>94</v>
      </c>
    </row>
    <row r="339" spans="1:9" x14ac:dyDescent="0.35">
      <c r="A339" s="224">
        <v>3</v>
      </c>
      <c r="B339" s="225">
        <v>22</v>
      </c>
      <c r="C339" s="225">
        <v>12</v>
      </c>
      <c r="D339" s="225">
        <v>12</v>
      </c>
      <c r="E339" s="225">
        <v>10</v>
      </c>
      <c r="F339" s="225">
        <f t="shared" si="16"/>
        <v>56</v>
      </c>
    </row>
    <row r="341" spans="1:9" x14ac:dyDescent="0.35">
      <c r="B341" s="173">
        <f>B337/F337</f>
        <v>5.8823529411764705E-2</v>
      </c>
      <c r="C341" s="173">
        <f>C337/F338</f>
        <v>0.38297872340425532</v>
      </c>
      <c r="D341" s="173">
        <f>D337/F339</f>
        <v>0.35714285714285715</v>
      </c>
      <c r="G341" s="5">
        <v>1</v>
      </c>
      <c r="H341" s="5">
        <v>0</v>
      </c>
      <c r="I341" s="5">
        <v>0</v>
      </c>
    </row>
    <row r="342" spans="1:9" x14ac:dyDescent="0.35">
      <c r="A342" t="s">
        <v>225</v>
      </c>
      <c r="B342" s="173">
        <f>B338/F337</f>
        <v>0.11764705882352941</v>
      </c>
      <c r="C342" s="173">
        <f>C338/F338</f>
        <v>0.1276595744680851</v>
      </c>
      <c r="D342" s="173">
        <f>D338/F339</f>
        <v>0.35714285714285715</v>
      </c>
      <c r="F342" t="s">
        <v>226</v>
      </c>
      <c r="G342" s="5">
        <v>0</v>
      </c>
      <c r="H342" s="5">
        <v>1</v>
      </c>
      <c r="I342" s="5">
        <v>0</v>
      </c>
    </row>
    <row r="343" spans="1:9" x14ac:dyDescent="0.35">
      <c r="B343" s="173">
        <f>B339/F337</f>
        <v>0.21568627450980393</v>
      </c>
      <c r="C343" s="173">
        <f>C339/F338</f>
        <v>0.1276595744680851</v>
      </c>
      <c r="D343" s="173">
        <f>D339/F339</f>
        <v>0.21428571428571427</v>
      </c>
      <c r="G343" s="5">
        <v>0</v>
      </c>
      <c r="H343" s="5">
        <v>0</v>
      </c>
      <c r="I343" s="5">
        <v>1</v>
      </c>
    </row>
    <row r="346" spans="1:9" x14ac:dyDescent="0.35">
      <c r="B346" s="173">
        <f>G341-B341</f>
        <v>0.94117647058823528</v>
      </c>
      <c r="C346" s="173">
        <f t="shared" ref="C346:D348" si="17">H341-C341</f>
        <v>-0.38297872340425532</v>
      </c>
      <c r="D346" s="173">
        <f t="shared" si="17"/>
        <v>-0.35714285714285715</v>
      </c>
    </row>
    <row r="347" spans="1:9" x14ac:dyDescent="0.35">
      <c r="A347" t="s">
        <v>234</v>
      </c>
      <c r="B347" s="173">
        <f t="shared" ref="B347:B348" si="18">G342-B342</f>
        <v>-0.11764705882352941</v>
      </c>
      <c r="C347" s="173">
        <f t="shared" si="17"/>
        <v>0.87234042553191493</v>
      </c>
      <c r="D347" s="173">
        <f t="shared" si="17"/>
        <v>-0.35714285714285715</v>
      </c>
    </row>
    <row r="348" spans="1:9" x14ac:dyDescent="0.35">
      <c r="B348" s="173">
        <f t="shared" si="18"/>
        <v>-0.21568627450980393</v>
      </c>
      <c r="C348" s="173">
        <f t="shared" si="17"/>
        <v>-0.1276595744680851</v>
      </c>
      <c r="D348" s="173">
        <f t="shared" si="17"/>
        <v>0.7857142857142857</v>
      </c>
    </row>
    <row r="350" spans="1:9" x14ac:dyDescent="0.35">
      <c r="B350" s="173">
        <f t="array" ref="B350:D352">MINVERSE(B346:D348)</f>
        <v>1.3767874318691886</v>
      </c>
      <c r="C350" s="173">
        <v>0.74562359730682914</v>
      </c>
      <c r="D350" s="173">
        <v>0.96473228598909921</v>
      </c>
    </row>
    <row r="351" spans="1:9" x14ac:dyDescent="0.35">
      <c r="A351" t="s">
        <v>288</v>
      </c>
      <c r="B351" s="173">
        <v>0.36466816287271564</v>
      </c>
      <c r="C351" s="173">
        <v>1.4255210003206156</v>
      </c>
      <c r="D351" s="173">
        <v>0.81372234690605971</v>
      </c>
    </row>
    <row r="352" spans="1:9" x14ac:dyDescent="0.35">
      <c r="B352" s="173">
        <v>0.43719140750240471</v>
      </c>
      <c r="C352" s="173">
        <v>0.4362936838730363</v>
      </c>
      <c r="D352" s="173">
        <v>1.6697659506252005</v>
      </c>
    </row>
    <row r="354" spans="1:9" x14ac:dyDescent="0.35">
      <c r="B354" s="5">
        <v>40</v>
      </c>
      <c r="E354" s="5">
        <v>50</v>
      </c>
    </row>
    <row r="355" spans="1:9" x14ac:dyDescent="0.35">
      <c r="A355" t="s">
        <v>233</v>
      </c>
      <c r="B355" s="5">
        <v>50</v>
      </c>
      <c r="D355" t="s">
        <v>239</v>
      </c>
      <c r="E355" s="5">
        <v>60</v>
      </c>
    </row>
    <row r="356" spans="1:9" x14ac:dyDescent="0.35">
      <c r="B356" s="5">
        <v>10</v>
      </c>
      <c r="E356" s="5">
        <v>20</v>
      </c>
    </row>
    <row r="358" spans="1:9" x14ac:dyDescent="0.35">
      <c r="B358" s="173">
        <f t="array" ref="B358:B360">MMULT(B350:D352,E354:E356)</f>
        <v>132.87143315165116</v>
      </c>
    </row>
    <row r="359" spans="1:9" x14ac:dyDescent="0.35">
      <c r="A359" t="s">
        <v>289</v>
      </c>
      <c r="B359" s="173">
        <v>120.03911510099391</v>
      </c>
      <c r="D359" t="s">
        <v>297</v>
      </c>
      <c r="E359">
        <f t="array" ref="E359:G359">TRANSPOSE(B358:B360)</f>
        <v>132.87143315165116</v>
      </c>
      <c r="F359">
        <v>120.03911510099391</v>
      </c>
      <c r="G359">
        <v>81.432510420006423</v>
      </c>
    </row>
    <row r="360" spans="1:9" x14ac:dyDescent="0.35">
      <c r="B360" s="173">
        <v>81.432510420006423</v>
      </c>
    </row>
    <row r="363" spans="1:9" x14ac:dyDescent="0.35">
      <c r="A363" s="224"/>
      <c r="B363" s="224">
        <v>1</v>
      </c>
      <c r="C363" s="224">
        <v>2</v>
      </c>
      <c r="D363" s="224">
        <v>3</v>
      </c>
      <c r="E363" s="224" t="s">
        <v>290</v>
      </c>
      <c r="F363" s="224" t="s">
        <v>291</v>
      </c>
    </row>
    <row r="364" spans="1:9" x14ac:dyDescent="0.35">
      <c r="A364" s="224">
        <v>1</v>
      </c>
      <c r="B364" s="226">
        <f>E359*B341</f>
        <v>7.81596665597948</v>
      </c>
      <c r="C364" s="226">
        <f>F359*C341</f>
        <v>45.972427059955116</v>
      </c>
      <c r="D364" s="226">
        <f t="shared" ref="D364" si="19">G359*D341</f>
        <v>29.083039435716579</v>
      </c>
      <c r="E364" s="226">
        <f>E354</f>
        <v>50</v>
      </c>
      <c r="F364" s="226">
        <f>SUM(B364:E364)</f>
        <v>132.87143315165116</v>
      </c>
      <c r="I364" s="126"/>
    </row>
    <row r="365" spans="1:9" x14ac:dyDescent="0.35">
      <c r="A365" s="224">
        <v>2</v>
      </c>
      <c r="B365" s="226">
        <f>E359*B342</f>
        <v>15.63193331195896</v>
      </c>
      <c r="C365" s="226">
        <f>F359*C342</f>
        <v>15.32414235331837</v>
      </c>
      <c r="D365" s="226">
        <f>G359*D342</f>
        <v>29.083039435716579</v>
      </c>
      <c r="E365" s="226">
        <f>E355</f>
        <v>60</v>
      </c>
      <c r="F365" s="226">
        <f>SUM(B365:E365)</f>
        <v>120.03911510099391</v>
      </c>
      <c r="I365" s="126"/>
    </row>
    <row r="366" spans="1:9" x14ac:dyDescent="0.35">
      <c r="A366" s="224">
        <v>3</v>
      </c>
      <c r="B366" s="226">
        <f>E359*B343</f>
        <v>28.658544405258095</v>
      </c>
      <c r="C366" s="226">
        <f>F359*C343</f>
        <v>15.32414235331837</v>
      </c>
      <c r="D366" s="226">
        <f>G359*D343</f>
        <v>17.449823661429946</v>
      </c>
      <c r="E366" s="226">
        <f>E356</f>
        <v>20</v>
      </c>
      <c r="F366" s="226">
        <f>SUM(B366:E366)</f>
        <v>81.432510420006409</v>
      </c>
      <c r="I366" s="12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994"/>
  <sheetViews>
    <sheetView topLeftCell="A38" workbookViewId="0">
      <selection activeCell="G14" sqref="G14"/>
    </sheetView>
  </sheetViews>
  <sheetFormatPr defaultColWidth="14.453125" defaultRowHeight="15" customHeight="1" x14ac:dyDescent="0.35"/>
  <cols>
    <col min="1" max="26" width="8.7265625" customWidth="1"/>
  </cols>
  <sheetData>
    <row r="1" spans="1:24" ht="14.5" x14ac:dyDescent="0.35">
      <c r="A1" s="186" t="s">
        <v>257</v>
      </c>
    </row>
    <row r="2" spans="1:24" ht="14.5" x14ac:dyDescent="0.35">
      <c r="A2" s="186" t="s">
        <v>18</v>
      </c>
    </row>
    <row r="3" spans="1:24" ht="14.5" x14ac:dyDescent="0.35">
      <c r="A3" s="186" t="s">
        <v>1</v>
      </c>
    </row>
    <row r="4" spans="1:24" ht="53" thickBot="1" x14ac:dyDescent="0.4">
      <c r="E4" s="187" t="s">
        <v>258</v>
      </c>
      <c r="F4" s="188" t="s">
        <v>259</v>
      </c>
      <c r="P4" s="189" t="s">
        <v>260</v>
      </c>
      <c r="Q4" s="189" t="s">
        <v>261</v>
      </c>
      <c r="R4" s="189" t="s">
        <v>262</v>
      </c>
      <c r="S4" s="190" t="s">
        <v>263</v>
      </c>
      <c r="T4" s="189" t="s">
        <v>264</v>
      </c>
    </row>
    <row r="5" spans="1:24" thickTop="1" x14ac:dyDescent="0.35">
      <c r="E5" s="191">
        <v>3.5</v>
      </c>
      <c r="F5" s="191">
        <v>16</v>
      </c>
      <c r="P5" s="191">
        <v>3.5</v>
      </c>
      <c r="Q5" s="191">
        <v>16</v>
      </c>
      <c r="R5" s="192">
        <f t="shared" ref="R5:R14" si="0">P5*Q5</f>
        <v>56</v>
      </c>
      <c r="S5" s="193">
        <f t="shared" ref="S5:T10" si="1">P5^2</f>
        <v>12.25</v>
      </c>
      <c r="T5" s="192">
        <f t="shared" si="1"/>
        <v>256</v>
      </c>
    </row>
    <row r="6" spans="1:24" ht="14.5" x14ac:dyDescent="0.35">
      <c r="E6" s="194">
        <v>2.4</v>
      </c>
      <c r="F6" s="194">
        <v>13</v>
      </c>
      <c r="P6" s="194">
        <v>2.4</v>
      </c>
      <c r="Q6" s="194">
        <v>13</v>
      </c>
      <c r="R6" s="195">
        <f t="shared" si="0"/>
        <v>31.2</v>
      </c>
      <c r="S6" s="196">
        <f t="shared" si="1"/>
        <v>5.76</v>
      </c>
      <c r="T6" s="192">
        <f t="shared" si="1"/>
        <v>169</v>
      </c>
    </row>
    <row r="7" spans="1:24" ht="14.5" x14ac:dyDescent="0.35">
      <c r="E7" s="197">
        <v>4.9000000000000004</v>
      </c>
      <c r="F7" s="194">
        <v>19</v>
      </c>
      <c r="P7" s="197">
        <v>4.9000000000000004</v>
      </c>
      <c r="Q7" s="194">
        <v>19</v>
      </c>
      <c r="R7" s="195">
        <f t="shared" si="0"/>
        <v>93.100000000000009</v>
      </c>
      <c r="S7" s="196">
        <f t="shared" si="1"/>
        <v>24.010000000000005</v>
      </c>
      <c r="T7" s="192">
        <f t="shared" si="1"/>
        <v>361</v>
      </c>
    </row>
    <row r="8" spans="1:24" ht="14.5" x14ac:dyDescent="0.35">
      <c r="E8" s="194">
        <v>4.2</v>
      </c>
      <c r="F8" s="194">
        <v>18</v>
      </c>
      <c r="P8" s="194">
        <v>4.2</v>
      </c>
      <c r="Q8" s="194">
        <v>18</v>
      </c>
      <c r="R8" s="195">
        <f t="shared" si="0"/>
        <v>75.600000000000009</v>
      </c>
      <c r="S8" s="196">
        <f t="shared" si="1"/>
        <v>17.64</v>
      </c>
      <c r="T8" s="192">
        <f t="shared" si="1"/>
        <v>324</v>
      </c>
    </row>
    <row r="9" spans="1:24" ht="14.5" x14ac:dyDescent="0.35">
      <c r="E9" s="194">
        <v>3</v>
      </c>
      <c r="F9" s="194">
        <v>12</v>
      </c>
      <c r="P9" s="194">
        <v>3</v>
      </c>
      <c r="Q9" s="194">
        <v>12</v>
      </c>
      <c r="R9" s="195">
        <f t="shared" si="0"/>
        <v>36</v>
      </c>
      <c r="S9" s="196">
        <f t="shared" si="1"/>
        <v>9</v>
      </c>
      <c r="T9" s="192">
        <f t="shared" si="1"/>
        <v>144</v>
      </c>
    </row>
    <row r="10" spans="1:24" ht="14.5" x14ac:dyDescent="0.35">
      <c r="E10" s="194">
        <v>1.3</v>
      </c>
      <c r="F10" s="194">
        <v>11</v>
      </c>
      <c r="P10" s="194">
        <v>1.3</v>
      </c>
      <c r="Q10" s="194">
        <v>11</v>
      </c>
      <c r="R10" s="195">
        <f t="shared" si="0"/>
        <v>14.3</v>
      </c>
      <c r="S10" s="196">
        <f>P10^2</f>
        <v>1.6900000000000002</v>
      </c>
      <c r="T10" s="192">
        <f t="shared" si="1"/>
        <v>121</v>
      </c>
      <c r="W10" s="186" t="s">
        <v>265</v>
      </c>
      <c r="X10" s="186">
        <f>(R15-P15*Q15)/(SQRT(S15-P15^2)*SQRT(T15-Q15^2))</f>
        <v>0.95827575706852608</v>
      </c>
    </row>
    <row r="11" spans="1:24" ht="14.5" x14ac:dyDescent="0.35">
      <c r="E11" s="194">
        <v>1</v>
      </c>
      <c r="F11" s="194">
        <v>8</v>
      </c>
      <c r="P11" s="194">
        <v>1</v>
      </c>
      <c r="Q11" s="194">
        <v>8</v>
      </c>
      <c r="R11" s="195">
        <f t="shared" si="0"/>
        <v>8</v>
      </c>
      <c r="S11" s="196">
        <f t="shared" ref="S11:T14" si="2">P11^2</f>
        <v>1</v>
      </c>
      <c r="T11" s="192">
        <f t="shared" si="2"/>
        <v>64</v>
      </c>
    </row>
    <row r="12" spans="1:24" ht="14.5" x14ac:dyDescent="0.35">
      <c r="E12" s="194">
        <v>3</v>
      </c>
      <c r="F12" s="194">
        <v>14</v>
      </c>
      <c r="P12" s="194">
        <v>3</v>
      </c>
      <c r="Q12" s="194">
        <v>14</v>
      </c>
      <c r="R12" s="195">
        <f t="shared" si="0"/>
        <v>42</v>
      </c>
      <c r="S12" s="196">
        <f t="shared" si="2"/>
        <v>9</v>
      </c>
      <c r="T12" s="192">
        <f t="shared" si="2"/>
        <v>196</v>
      </c>
      <c r="W12" s="186" t="s">
        <v>266</v>
      </c>
    </row>
    <row r="13" spans="1:24" ht="14.5" x14ac:dyDescent="0.35">
      <c r="E13" s="194">
        <v>1.5</v>
      </c>
      <c r="F13" s="194">
        <v>9</v>
      </c>
      <c r="P13" s="194">
        <v>1.5</v>
      </c>
      <c r="Q13" s="194">
        <v>9</v>
      </c>
      <c r="R13" s="195">
        <f t="shared" si="0"/>
        <v>13.5</v>
      </c>
      <c r="S13" s="196">
        <f t="shared" si="2"/>
        <v>2.25</v>
      </c>
      <c r="T13" s="192">
        <f t="shared" si="2"/>
        <v>81</v>
      </c>
    </row>
    <row r="14" spans="1:24" thickBot="1" x14ac:dyDescent="0.4">
      <c r="E14" s="194">
        <v>4.0999999999999996</v>
      </c>
      <c r="F14" s="194">
        <v>16</v>
      </c>
      <c r="P14" s="198">
        <v>4.0999999999999996</v>
      </c>
      <c r="Q14" s="198">
        <v>16</v>
      </c>
      <c r="R14" s="199">
        <f t="shared" si="0"/>
        <v>65.599999999999994</v>
      </c>
      <c r="S14" s="200">
        <f t="shared" si="2"/>
        <v>16.809999999999999</v>
      </c>
      <c r="T14" s="201">
        <f t="shared" si="2"/>
        <v>256</v>
      </c>
    </row>
    <row r="15" spans="1:24" ht="14.5" x14ac:dyDescent="0.35">
      <c r="O15" s="186" t="s">
        <v>267</v>
      </c>
      <c r="P15" s="202">
        <f t="shared" ref="P15:T15" si="3">AVERAGE(P5:P14)</f>
        <v>2.8899999999999997</v>
      </c>
      <c r="Q15" s="202">
        <f t="shared" si="3"/>
        <v>13.6</v>
      </c>
      <c r="R15" s="203">
        <f t="shared" si="3"/>
        <v>43.530000000000008</v>
      </c>
      <c r="S15" s="204">
        <f t="shared" si="3"/>
        <v>9.9409999999999989</v>
      </c>
      <c r="T15" s="203">
        <f t="shared" si="3"/>
        <v>197.2</v>
      </c>
    </row>
    <row r="17" spans="1:24" ht="14.5" x14ac:dyDescent="0.35">
      <c r="P17" s="205" t="s">
        <v>268</v>
      </c>
      <c r="Q17" s="186">
        <f>(R15-P15*Q15)/(S15-P15^2)</f>
        <v>2.6597016804078364</v>
      </c>
      <c r="T17" s="186" t="s">
        <v>269</v>
      </c>
      <c r="U17" s="186">
        <v>2</v>
      </c>
    </row>
    <row r="18" spans="1:24" ht="14.5" x14ac:dyDescent="0.35">
      <c r="P18" s="205" t="s">
        <v>270</v>
      </c>
      <c r="Q18" s="186">
        <f>Q15-Q17*P15</f>
        <v>5.913462143621353</v>
      </c>
      <c r="T18" s="186" t="s">
        <v>271</v>
      </c>
      <c r="U18" s="206">
        <f>5.913462+2.659701*U17</f>
        <v>11.232863999999999</v>
      </c>
    </row>
    <row r="19" spans="1:24" ht="14.5" x14ac:dyDescent="0.35">
      <c r="A19" s="186" t="s">
        <v>107</v>
      </c>
      <c r="Q19" s="186" t="s">
        <v>272</v>
      </c>
    </row>
    <row r="23" spans="1:24" ht="15.75" customHeight="1" x14ac:dyDescent="0.35"/>
    <row r="24" spans="1:24" ht="15.75" customHeight="1" x14ac:dyDescent="0.35"/>
    <row r="25" spans="1:24" ht="15.75" customHeight="1" x14ac:dyDescent="0.35"/>
    <row r="26" spans="1:24" ht="15.75" customHeight="1" x14ac:dyDescent="0.35"/>
    <row r="27" spans="1:24" ht="15.75" customHeight="1" x14ac:dyDescent="0.35"/>
    <row r="28" spans="1:24" ht="15.75" customHeight="1" x14ac:dyDescent="0.35"/>
    <row r="29" spans="1:24" ht="15.75" customHeight="1" x14ac:dyDescent="0.35"/>
    <row r="30" spans="1:24" ht="15.75" customHeight="1" x14ac:dyDescent="0.35"/>
    <row r="31" spans="1:24" ht="15.75" customHeight="1" x14ac:dyDescent="0.35"/>
    <row r="32" spans="1:24" ht="15.75" customHeight="1" x14ac:dyDescent="0.35">
      <c r="H32" s="207" t="s">
        <v>273</v>
      </c>
      <c r="I32" s="186">
        <f>-8.6*B39 + 33</f>
        <v>19.240000000000002</v>
      </c>
      <c r="M32" s="207" t="s">
        <v>273</v>
      </c>
      <c r="N32" s="186">
        <f>33.719*(B39)^(-2.09)</f>
        <v>12.625945855211725</v>
      </c>
      <c r="R32" s="207" t="s">
        <v>273</v>
      </c>
      <c r="S32" s="186">
        <f>79.373*EXP(-1.007*B39)</f>
        <v>15.846652195197422</v>
      </c>
      <c r="W32" s="207" t="s">
        <v>273</v>
      </c>
      <c r="X32" s="186">
        <f>4*(B39^2) - 28.6*B39 + 53</f>
        <v>17.479999999999997</v>
      </c>
    </row>
    <row r="33" spans="1:23" ht="15.75" customHeight="1" x14ac:dyDescent="0.35">
      <c r="A33" s="208" t="s">
        <v>36</v>
      </c>
      <c r="B33" s="208" t="s">
        <v>238</v>
      </c>
      <c r="M33" s="186"/>
      <c r="R33" s="186"/>
      <c r="W33" s="186"/>
    </row>
    <row r="34" spans="1:23" ht="15.75" customHeight="1" x14ac:dyDescent="0.35">
      <c r="A34" s="209">
        <v>1</v>
      </c>
      <c r="B34" s="209">
        <v>30</v>
      </c>
      <c r="H34" s="186">
        <f>8.6*-1*A34+33</f>
        <v>24.4</v>
      </c>
      <c r="I34">
        <f>B34-H34</f>
        <v>5.6000000000000014</v>
      </c>
      <c r="J34">
        <f>SUM(I34:I37)/4</f>
        <v>4.3999999999999995</v>
      </c>
      <c r="K34" s="215">
        <v>4.4000000000000004</v>
      </c>
    </row>
    <row r="35" spans="1:23" ht="15.75" customHeight="1" x14ac:dyDescent="0.35">
      <c r="A35" s="209">
        <v>2</v>
      </c>
      <c r="B35" s="209">
        <v>7</v>
      </c>
      <c r="H35" s="186">
        <f t="shared" ref="H35:H37" si="4">8.6*-1*A35+33</f>
        <v>15.8</v>
      </c>
      <c r="I35">
        <f>(B35-H35)*-1</f>
        <v>8.8000000000000007</v>
      </c>
    </row>
    <row r="36" spans="1:23" ht="15.75" customHeight="1" x14ac:dyDescent="0.35">
      <c r="A36" s="209">
        <v>3</v>
      </c>
      <c r="B36" s="209">
        <v>8</v>
      </c>
      <c r="H36" s="186">
        <f t="shared" si="4"/>
        <v>7.2000000000000028</v>
      </c>
      <c r="I36">
        <f t="shared" ref="I36:I37" si="5">B36-H36</f>
        <v>0.79999999999999716</v>
      </c>
    </row>
    <row r="37" spans="1:23" ht="15.75" customHeight="1" x14ac:dyDescent="0.35">
      <c r="A37" s="209">
        <v>4</v>
      </c>
      <c r="B37" s="209">
        <v>1</v>
      </c>
      <c r="H37" s="186">
        <f t="shared" si="4"/>
        <v>-1.3999999999999986</v>
      </c>
      <c r="I37">
        <f t="shared" si="5"/>
        <v>2.3999999999999986</v>
      </c>
    </row>
    <row r="38" spans="1:23" ht="15.75" customHeight="1" x14ac:dyDescent="0.35">
      <c r="A38" s="210" t="s">
        <v>274</v>
      </c>
      <c r="B38" s="186">
        <f>COUNT(B34:B37)</f>
        <v>4</v>
      </c>
    </row>
    <row r="39" spans="1:23" ht="15.75" customHeight="1" x14ac:dyDescent="0.35">
      <c r="A39" s="207" t="s">
        <v>275</v>
      </c>
      <c r="B39" s="186">
        <v>1.6</v>
      </c>
    </row>
    <row r="40" spans="1:23" ht="15.75" customHeight="1" x14ac:dyDescent="0.35"/>
    <row r="41" spans="1:23" ht="15.75" customHeight="1" x14ac:dyDescent="0.35">
      <c r="A41" s="186" t="s">
        <v>39</v>
      </c>
    </row>
    <row r="42" spans="1:23" ht="15.75" customHeight="1" x14ac:dyDescent="0.35">
      <c r="A42" s="186" t="s">
        <v>276</v>
      </c>
    </row>
    <row r="43" spans="1:23" ht="15.75" customHeight="1" x14ac:dyDescent="0.35"/>
    <row r="44" spans="1:23" ht="15.75" customHeight="1" x14ac:dyDescent="0.35">
      <c r="A44" s="211" t="s">
        <v>260</v>
      </c>
      <c r="B44" s="211" t="s">
        <v>261</v>
      </c>
      <c r="C44" s="211" t="s">
        <v>277</v>
      </c>
      <c r="D44" s="211"/>
      <c r="E44" s="212"/>
      <c r="F44" s="211" t="s">
        <v>260</v>
      </c>
      <c r="G44" s="211" t="s">
        <v>261</v>
      </c>
      <c r="H44" s="211" t="s">
        <v>277</v>
      </c>
      <c r="I44" s="211"/>
      <c r="J44" s="212"/>
      <c r="K44" s="211" t="s">
        <v>260</v>
      </c>
      <c r="L44" s="211" t="s">
        <v>261</v>
      </c>
      <c r="M44" s="211" t="s">
        <v>277</v>
      </c>
      <c r="N44" s="213"/>
      <c r="P44" s="211" t="s">
        <v>260</v>
      </c>
      <c r="Q44" s="211" t="s">
        <v>261</v>
      </c>
      <c r="R44" s="211" t="s">
        <v>277</v>
      </c>
    </row>
    <row r="45" spans="1:23" ht="15.75" customHeight="1" x14ac:dyDescent="0.35">
      <c r="A45" s="209">
        <v>1</v>
      </c>
      <c r="B45" s="209">
        <v>30</v>
      </c>
      <c r="C45" s="120">
        <f t="shared" ref="C45:C48" si="6">33.719*A45^(-2.091)</f>
        <v>33.719000000000001</v>
      </c>
      <c r="D45" s="120">
        <f t="shared" ref="D45:D48" si="7">ABS((B45-C45)/B45)</f>
        <v>0.12396666666666671</v>
      </c>
      <c r="F45" s="209">
        <v>1</v>
      </c>
      <c r="G45" s="209">
        <v>30</v>
      </c>
      <c r="H45" s="120">
        <f t="shared" ref="H45:H48" si="8">-8.6*F45+33</f>
        <v>24.4</v>
      </c>
      <c r="I45" s="120">
        <f t="shared" ref="I45:I48" si="9">ABS((G45-H45)/G45)</f>
        <v>0.1866666666666667</v>
      </c>
      <c r="K45" s="209">
        <v>1</v>
      </c>
      <c r="L45" s="209">
        <v>30</v>
      </c>
      <c r="M45" s="120">
        <f t="shared" ref="M45:M48" si="10">4*K45^2-28.6*K45+53</f>
        <v>28.4</v>
      </c>
      <c r="N45" s="120">
        <f t="shared" ref="N45:N48" si="11">ABS((L45-M45)/L45)</f>
        <v>5.3333333333333378E-2</v>
      </c>
      <c r="P45" s="209">
        <v>1</v>
      </c>
      <c r="Q45" s="209">
        <v>30</v>
      </c>
      <c r="R45" s="214">
        <f t="shared" ref="R45:R48" si="12">79.373*EXP(-1.007*P45)</f>
        <v>28.996010746104727</v>
      </c>
      <c r="S45" s="214">
        <f t="shared" ref="S45:S48" si="13">ABS((Q45-R45)/Q45)</f>
        <v>3.3466308463175783E-2</v>
      </c>
    </row>
    <row r="46" spans="1:23" ht="15.75" customHeight="1" x14ac:dyDescent="0.35">
      <c r="A46" s="209">
        <v>2</v>
      </c>
      <c r="B46" s="209">
        <v>7</v>
      </c>
      <c r="C46" s="120">
        <f t="shared" si="6"/>
        <v>7.9144541119324332</v>
      </c>
      <c r="D46" s="120">
        <f t="shared" si="7"/>
        <v>0.13063630170463331</v>
      </c>
      <c r="F46" s="209">
        <v>2</v>
      </c>
      <c r="G46" s="209">
        <v>7</v>
      </c>
      <c r="H46" s="120">
        <f t="shared" si="8"/>
        <v>15.8</v>
      </c>
      <c r="I46" s="120">
        <f t="shared" si="9"/>
        <v>1.2571428571428573</v>
      </c>
      <c r="K46" s="209">
        <v>2</v>
      </c>
      <c r="L46" s="209">
        <v>7</v>
      </c>
      <c r="M46" s="120">
        <f t="shared" si="10"/>
        <v>11.799999999999997</v>
      </c>
      <c r="N46" s="120">
        <f t="shared" si="11"/>
        <v>0.68571428571428528</v>
      </c>
      <c r="P46" s="209">
        <v>2</v>
      </c>
      <c r="Q46" s="209">
        <v>7</v>
      </c>
      <c r="R46" s="214">
        <f t="shared" si="12"/>
        <v>10.592627709526171</v>
      </c>
      <c r="S46" s="214">
        <f t="shared" si="13"/>
        <v>0.51323252993231017</v>
      </c>
    </row>
    <row r="47" spans="1:23" ht="15.75" customHeight="1" x14ac:dyDescent="0.35">
      <c r="A47" s="209">
        <v>3</v>
      </c>
      <c r="B47" s="209">
        <v>8</v>
      </c>
      <c r="C47" s="120">
        <f t="shared" si="6"/>
        <v>3.3901127522784531</v>
      </c>
      <c r="D47" s="120">
        <f t="shared" si="7"/>
        <v>0.57623590596519336</v>
      </c>
      <c r="F47" s="209">
        <v>3</v>
      </c>
      <c r="G47" s="209">
        <v>8</v>
      </c>
      <c r="H47" s="120">
        <f t="shared" si="8"/>
        <v>7.2000000000000028</v>
      </c>
      <c r="I47" s="120">
        <f t="shared" si="9"/>
        <v>9.9999999999999645E-2</v>
      </c>
      <c r="K47" s="209">
        <v>3</v>
      </c>
      <c r="L47" s="209">
        <v>8</v>
      </c>
      <c r="M47" s="120">
        <f t="shared" si="10"/>
        <v>3.1999999999999886</v>
      </c>
      <c r="N47" s="120">
        <f t="shared" si="11"/>
        <v>0.60000000000000142</v>
      </c>
      <c r="P47" s="209">
        <v>3</v>
      </c>
      <c r="Q47" s="209">
        <v>8</v>
      </c>
      <c r="R47" s="214">
        <f t="shared" si="12"/>
        <v>3.8696275420471378</v>
      </c>
      <c r="S47" s="214">
        <f t="shared" si="13"/>
        <v>0.51629655724410783</v>
      </c>
    </row>
    <row r="48" spans="1:23" ht="15.75" customHeight="1" x14ac:dyDescent="0.35">
      <c r="A48" s="209">
        <v>4</v>
      </c>
      <c r="B48" s="209">
        <v>1</v>
      </c>
      <c r="C48" s="120">
        <f t="shared" si="6"/>
        <v>1.8576643402794917</v>
      </c>
      <c r="D48" s="120">
        <f t="shared" si="7"/>
        <v>0.85766434027949168</v>
      </c>
      <c r="F48" s="209">
        <v>4</v>
      </c>
      <c r="G48" s="209">
        <v>1</v>
      </c>
      <c r="H48" s="120">
        <f t="shared" si="8"/>
        <v>-1.3999999999999986</v>
      </c>
      <c r="I48" s="120">
        <f t="shared" si="9"/>
        <v>2.3999999999999986</v>
      </c>
      <c r="K48" s="209">
        <v>4</v>
      </c>
      <c r="L48" s="209">
        <v>1</v>
      </c>
      <c r="M48" s="120">
        <f t="shared" si="10"/>
        <v>2.5999999999999943</v>
      </c>
      <c r="N48" s="120">
        <f t="shared" si="11"/>
        <v>1.5999999999999943</v>
      </c>
      <c r="P48" s="209">
        <v>4</v>
      </c>
      <c r="Q48" s="209">
        <v>1</v>
      </c>
      <c r="R48" s="214">
        <f t="shared" si="12"/>
        <v>1.4136263186804283</v>
      </c>
      <c r="S48" s="214">
        <f t="shared" si="13"/>
        <v>0.41362631868042832</v>
      </c>
    </row>
    <row r="49" spans="3:19" ht="15.75" customHeight="1" x14ac:dyDescent="0.35">
      <c r="D49" s="186">
        <f>SUM(D45:D48)</f>
        <v>1.6885032146159851</v>
      </c>
      <c r="I49" s="186">
        <f>SUM(I45:I48)</f>
        <v>3.9438095238095223</v>
      </c>
      <c r="N49" s="186">
        <f>SUM(N45:N48)</f>
        <v>2.9390476190476145</v>
      </c>
      <c r="S49" s="186">
        <f>SUM(S45:S48)</f>
        <v>1.4766217143200222</v>
      </c>
    </row>
    <row r="50" spans="3:19" ht="15.75" customHeight="1" x14ac:dyDescent="0.35"/>
    <row r="51" spans="3:19" ht="15.75" customHeight="1" x14ac:dyDescent="0.35">
      <c r="C51" s="205" t="s">
        <v>253</v>
      </c>
      <c r="D51" s="186">
        <f>(D49/B38)*100</f>
        <v>42.212580365399624</v>
      </c>
      <c r="H51" s="205" t="s">
        <v>253</v>
      </c>
      <c r="I51" s="186">
        <f>(I49/B38)*100</f>
        <v>98.595238095238059</v>
      </c>
      <c r="M51" s="205" t="s">
        <v>253</v>
      </c>
      <c r="N51" s="186">
        <f>(N49/B38)*100</f>
        <v>73.476190476190368</v>
      </c>
      <c r="R51" s="205" t="s">
        <v>253</v>
      </c>
      <c r="S51" s="206">
        <f>(S49/B38)*100</f>
        <v>36.915542858000556</v>
      </c>
    </row>
    <row r="52" spans="3:19" ht="15.75" customHeight="1" x14ac:dyDescent="0.35"/>
    <row r="53" spans="3:19" ht="15.75" customHeight="1" x14ac:dyDescent="0.35"/>
    <row r="54" spans="3:19" ht="15.75" customHeight="1" x14ac:dyDescent="0.35"/>
    <row r="55" spans="3:19" ht="15.75" customHeight="1" x14ac:dyDescent="0.35"/>
    <row r="56" spans="3:19" ht="15.75" customHeight="1" x14ac:dyDescent="0.35"/>
    <row r="57" spans="3:19" ht="15.75" customHeight="1" x14ac:dyDescent="0.35"/>
    <row r="58" spans="3:19" ht="15.75" customHeight="1" x14ac:dyDescent="0.35"/>
    <row r="59" spans="3:19" ht="15.75" customHeight="1" x14ac:dyDescent="0.35"/>
    <row r="60" spans="3:19" ht="15.75" customHeight="1" x14ac:dyDescent="0.35"/>
    <row r="61" spans="3:19" ht="15.75" customHeight="1" x14ac:dyDescent="0.35"/>
    <row r="62" spans="3:19" ht="15.75" customHeight="1" x14ac:dyDescent="0.35"/>
    <row r="63" spans="3:19" ht="15.75" customHeight="1" x14ac:dyDescent="0.35"/>
    <row r="64" spans="3:19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ПР1</vt:lpstr>
      <vt:lpstr>ПР2</vt:lpstr>
      <vt:lpstr>ПР3</vt:lpstr>
      <vt:lpstr>ПР4</vt:lpstr>
      <vt:lpstr>ПР5</vt:lpstr>
      <vt:lpstr>ПР6</vt:lpstr>
      <vt:lpstr>ПР7</vt:lpstr>
      <vt:lpstr>ПР8</vt:lpstr>
      <vt:lpstr>ПР9</vt:lpstr>
      <vt:lpstr>ПР10</vt:lpstr>
      <vt:lpstr>ПР11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Ростислав</dc:creator>
  <cp:lastModifiedBy>Ростислав Игошев</cp:lastModifiedBy>
  <dcterms:created xsi:type="dcterms:W3CDTF">2015-06-05T18:17:20Z</dcterms:created>
  <dcterms:modified xsi:type="dcterms:W3CDTF">2025-03-28T08:33:06Z</dcterms:modified>
</cp:coreProperties>
</file>