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_하반기_대기환경\3. 시험분석\2. 폼알데히드\2024 폼알데히드_실내공기질\"/>
    </mc:Choice>
  </mc:AlternateContent>
  <xr:revisionPtr revIDLastSave="0" documentId="13_ncr:1_{56F4ABD1-542C-4B15-AE9D-C9147D2219CF}" xr6:coauthVersionLast="47" xr6:coauthVersionMax="47" xr10:uidLastSave="{00000000-0000-0000-0000-000000000000}"/>
  <bookViews>
    <workbookView xWindow="-120" yWindow="-120" windowWidth="29040" windowHeight="15840" activeTab="1" xr2:uid="{0B997572-B8E3-4DFE-855B-C32F851CCD77}"/>
  </bookViews>
  <sheets>
    <sheet name="연세고든병원" sheetId="1" r:id="rId1"/>
    <sheet name="청평새나래어린이집" sheetId="5" r:id="rId2"/>
  </sheets>
  <definedNames>
    <definedName name="_xlnm.Print_Area" localSheetId="0">연세고든병원!$A$1:$L$33</definedName>
    <definedName name="_xlnm.Print_Area" localSheetId="1">청평새나래어린이집!$A$1:$L$33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5" l="1"/>
  <c r="H7" i="5" s="1"/>
  <c r="O19" i="5"/>
  <c r="J19" i="5" s="1"/>
  <c r="J20" i="5" s="1"/>
  <c r="L19" i="5" s="1"/>
  <c r="A24" i="1"/>
  <c r="A24" i="5"/>
  <c r="O8" i="5"/>
  <c r="C7" i="5" s="1"/>
  <c r="R29" i="5"/>
  <c r="Q29" i="5"/>
  <c r="R27" i="5"/>
  <c r="S27" i="5" s="1"/>
  <c r="I27" i="5" s="1"/>
  <c r="Q27" i="5"/>
  <c r="H27" i="5" s="1"/>
  <c r="S26" i="5"/>
  <c r="I26" i="5" s="1"/>
  <c r="R25" i="5"/>
  <c r="S25" i="5" s="1"/>
  <c r="I25" i="5" s="1"/>
  <c r="Q25" i="5"/>
  <c r="H25" i="5" s="1"/>
  <c r="S24" i="5"/>
  <c r="I24" i="5" s="1"/>
  <c r="I29" i="5" s="1"/>
  <c r="G29" i="5"/>
  <c r="E29" i="5"/>
  <c r="D29" i="5"/>
  <c r="E27" i="5"/>
  <c r="D27" i="5"/>
  <c r="H26" i="5"/>
  <c r="E26" i="5"/>
  <c r="E25" i="5"/>
  <c r="D25" i="5"/>
  <c r="H24" i="5"/>
  <c r="H29" i="5" s="1"/>
  <c r="F24" i="5"/>
  <c r="F25" i="5" s="1"/>
  <c r="E24" i="5"/>
  <c r="C8" i="5"/>
  <c r="O7" i="5"/>
  <c r="H6" i="5" s="1"/>
  <c r="C24" i="5" s="1"/>
  <c r="C8" i="1"/>
  <c r="H7" i="1"/>
  <c r="C7" i="1"/>
  <c r="N24" i="5" l="1"/>
  <c r="N25" i="5"/>
  <c r="J25" i="5"/>
  <c r="J24" i="5"/>
  <c r="F29" i="5"/>
  <c r="J29" i="5" s="1"/>
  <c r="F27" i="5"/>
  <c r="N27" i="5" s="1"/>
  <c r="F26" i="5"/>
  <c r="N26" i="5" s="1"/>
  <c r="K24" i="5" l="1"/>
  <c r="J27" i="5"/>
  <c r="K29" i="5" s="1"/>
  <c r="K28" i="5" s="1"/>
  <c r="J26" i="5"/>
  <c r="R29" i="1"/>
  <c r="Q29" i="1"/>
  <c r="J19" i="1"/>
  <c r="J20" i="1" s="1"/>
  <c r="L19" i="1" s="1"/>
  <c r="Q27" i="1"/>
  <c r="K26" i="5" l="1"/>
  <c r="L24" i="5" s="1"/>
  <c r="O7" i="1"/>
  <c r="H6" i="1" s="1"/>
  <c r="C24" i="1" s="1"/>
  <c r="E24" i="1"/>
  <c r="F24" i="1"/>
  <c r="H24" i="1"/>
  <c r="H29" i="1" s="1"/>
  <c r="S24" i="1"/>
  <c r="I24" i="1" s="1"/>
  <c r="D25" i="1"/>
  <c r="E25" i="1"/>
  <c r="Q25" i="1"/>
  <c r="H25" i="1" s="1"/>
  <c r="R25" i="1"/>
  <c r="S25" i="1" s="1"/>
  <c r="I25" i="1" s="1"/>
  <c r="E26" i="1"/>
  <c r="H26" i="1"/>
  <c r="S26" i="1"/>
  <c r="I26" i="1" s="1"/>
  <c r="D27" i="1"/>
  <c r="E27" i="1"/>
  <c r="H27" i="1"/>
  <c r="R27" i="1"/>
  <c r="S27" i="1" s="1"/>
  <c r="I27" i="1" s="1"/>
  <c r="D29" i="1"/>
  <c r="E29" i="1"/>
  <c r="G29" i="1"/>
  <c r="F25" i="1" l="1"/>
  <c r="F26" i="1"/>
  <c r="N26" i="1" s="1"/>
  <c r="F27" i="1"/>
  <c r="N27" i="1" s="1"/>
  <c r="F29" i="1"/>
  <c r="I29" i="1"/>
  <c r="J24" i="1"/>
  <c r="N24" i="1"/>
  <c r="J27" i="1" l="1"/>
  <c r="J26" i="1"/>
  <c r="J29" i="1"/>
  <c r="J25" i="1"/>
  <c r="K24" i="1" s="1"/>
  <c r="N25" i="1"/>
  <c r="K26" i="1" l="1"/>
  <c r="L24" i="1" s="1"/>
  <c r="K29" i="1"/>
  <c r="K28" i="1" s="1"/>
</calcChain>
</file>

<file path=xl/sharedStrings.xml><?xml version="1.0" encoding="utf-8"?>
<sst xmlns="http://schemas.openxmlformats.org/spreadsheetml/2006/main" count="138" uniqueCount="69">
  <si>
    <t>기준 : 중복 채취한 시료의 측정값 차를 평균으로 나누어 20%이내</t>
    <phoneticPr fontId="9" type="noConversion"/>
  </si>
  <si>
    <t>이중시료</t>
    <phoneticPr fontId="9" type="noConversion"/>
  </si>
  <si>
    <t>1기압</t>
    <phoneticPr fontId="9" type="noConversion"/>
  </si>
  <si>
    <t>보정수치(atm)</t>
    <phoneticPr fontId="9" type="noConversion"/>
  </si>
  <si>
    <t>측정수치(hpa)</t>
    <phoneticPr fontId="9" type="noConversion"/>
  </si>
  <si>
    <t>온도</t>
    <phoneticPr fontId="3" type="noConversion"/>
  </si>
  <si>
    <t>blank 농도</t>
    <phoneticPr fontId="3" type="noConversion"/>
  </si>
  <si>
    <t>시료농도</t>
    <phoneticPr fontId="3" type="noConversion"/>
  </si>
  <si>
    <t>최종농도</t>
    <phoneticPr fontId="9" type="noConversion"/>
  </si>
  <si>
    <t>판정
(㎍/㎥)</t>
    <phoneticPr fontId="3" type="noConversion"/>
  </si>
  <si>
    <t>평균
(㎍/㎥)</t>
    <phoneticPr fontId="9" type="noConversion"/>
  </si>
  <si>
    <r>
      <rPr>
        <b/>
        <sz val="9"/>
        <color indexed="8"/>
        <rFont val="경기천년바탕 Regular"/>
        <family val="1"/>
        <charset val="129"/>
      </rPr>
      <t>C</t>
    </r>
    <r>
      <rPr>
        <b/>
        <vertAlign val="subscript"/>
        <sz val="9"/>
        <color indexed="8"/>
        <rFont val="경기천년바탕 Regular"/>
        <family val="1"/>
        <charset val="129"/>
      </rPr>
      <t xml:space="preserve">A
</t>
    </r>
    <r>
      <rPr>
        <b/>
        <i/>
        <sz val="9"/>
        <color indexed="8"/>
        <rFont val="경기천년바탕 Regular"/>
        <family val="1"/>
        <charset val="129"/>
      </rPr>
      <t>(㎍/㎥)</t>
    </r>
    <phoneticPr fontId="9" type="noConversion"/>
  </si>
  <si>
    <r>
      <t>P</t>
    </r>
    <r>
      <rPr>
        <b/>
        <i/>
        <sz val="9"/>
        <color indexed="8"/>
        <rFont val="경기천년바탕 Regular"/>
        <family val="1"/>
        <charset val="129"/>
      </rPr>
      <t>(atm)</t>
    </r>
    <phoneticPr fontId="9" type="noConversion"/>
  </si>
  <si>
    <r>
      <rPr>
        <b/>
        <sz val="9"/>
        <color indexed="8"/>
        <rFont val="경기천년바탕 Regular"/>
        <family val="1"/>
        <charset val="129"/>
      </rPr>
      <t>T</t>
    </r>
    <r>
      <rPr>
        <b/>
        <vertAlign val="subscript"/>
        <sz val="9"/>
        <color indexed="8"/>
        <rFont val="경기천년바탕 Regular"/>
        <family val="1"/>
        <charset val="129"/>
      </rPr>
      <t>2</t>
    </r>
    <r>
      <rPr>
        <b/>
        <i/>
        <sz val="9"/>
        <color indexed="8"/>
        <rFont val="경기천년바탕 Regular"/>
        <family val="1"/>
        <charset val="129"/>
      </rPr>
      <t>(℃)</t>
    </r>
    <phoneticPr fontId="9" type="noConversion"/>
  </si>
  <si>
    <r>
      <rPr>
        <b/>
        <sz val="9"/>
        <color indexed="8"/>
        <rFont val="경기천년바탕 Regular"/>
        <family val="1"/>
        <charset val="129"/>
      </rPr>
      <t>V</t>
    </r>
    <r>
      <rPr>
        <b/>
        <i/>
        <sz val="9"/>
        <color indexed="8"/>
        <rFont val="경기천년바탕 Regular"/>
        <family val="1"/>
        <charset val="129"/>
      </rPr>
      <t>(L)</t>
    </r>
    <phoneticPr fontId="9" type="noConversion"/>
  </si>
  <si>
    <r>
      <t>A</t>
    </r>
    <r>
      <rPr>
        <b/>
        <vertAlign val="subscript"/>
        <sz val="9"/>
        <color indexed="8"/>
        <rFont val="경기천년바탕 Regular"/>
        <family val="1"/>
        <charset val="129"/>
      </rPr>
      <t>b</t>
    </r>
    <r>
      <rPr>
        <b/>
        <i/>
        <sz val="9"/>
        <color indexed="8"/>
        <rFont val="경기천년바탕 Regular"/>
        <family val="1"/>
        <charset val="129"/>
      </rPr>
      <t>(㎍/mL)</t>
    </r>
    <phoneticPr fontId="9" type="noConversion"/>
  </si>
  <si>
    <r>
      <t>A</t>
    </r>
    <r>
      <rPr>
        <b/>
        <vertAlign val="subscript"/>
        <sz val="10"/>
        <color indexed="8"/>
        <rFont val="경기천년바탕 Regular"/>
        <family val="1"/>
        <charset val="129"/>
      </rPr>
      <t>s</t>
    </r>
    <r>
      <rPr>
        <b/>
        <i/>
        <sz val="9"/>
        <color indexed="8"/>
        <rFont val="경기천년바탕 Regular"/>
        <family val="1"/>
        <charset val="129"/>
      </rPr>
      <t>(㎍/mL)</t>
    </r>
    <phoneticPr fontId="9" type="noConversion"/>
  </si>
  <si>
    <t>시료명</t>
    <phoneticPr fontId="9" type="noConversion"/>
  </si>
  <si>
    <t>채취장소</t>
    <phoneticPr fontId="9" type="noConversion"/>
  </si>
  <si>
    <t>접수번호</t>
    <phoneticPr fontId="9" type="noConversion"/>
  </si>
  <si>
    <r>
      <t>C</t>
    </r>
    <r>
      <rPr>
        <i/>
        <vertAlign val="subscript"/>
        <sz val="11"/>
        <rFont val="경기천년바탕 Regular"/>
        <family val="1"/>
        <charset val="129"/>
      </rPr>
      <t>A</t>
    </r>
    <r>
      <rPr>
        <i/>
        <sz val="11"/>
        <rFont val="경기천년바탕 Regular"/>
        <family val="1"/>
        <charset val="129"/>
      </rPr>
      <t>=(A</t>
    </r>
    <r>
      <rPr>
        <i/>
        <vertAlign val="subscript"/>
        <sz val="11"/>
        <rFont val="경기천년바탕 Regular"/>
        <family val="1"/>
        <charset val="129"/>
      </rPr>
      <t>s</t>
    </r>
    <r>
      <rPr>
        <i/>
        <sz val="11"/>
        <rFont val="경기천년바탕 Regular"/>
        <family val="1"/>
        <charset val="129"/>
      </rPr>
      <t>-A</t>
    </r>
    <r>
      <rPr>
        <i/>
        <vertAlign val="subscript"/>
        <sz val="11"/>
        <rFont val="경기천년바탕 Regular"/>
        <family val="1"/>
        <charset val="129"/>
      </rPr>
      <t>b</t>
    </r>
    <r>
      <rPr>
        <i/>
        <sz val="11"/>
        <rFont val="경기천년바탕 Regular"/>
        <family val="1"/>
        <charset val="129"/>
      </rPr>
      <t>)*5*1000/(V*((273+25)/(273+T</t>
    </r>
    <r>
      <rPr>
        <i/>
        <vertAlign val="subscript"/>
        <sz val="11"/>
        <rFont val="경기천년바탕 Regular"/>
        <family val="1"/>
        <charset val="129"/>
      </rPr>
      <t>2</t>
    </r>
    <r>
      <rPr>
        <i/>
        <sz val="11"/>
        <rFont val="경기천년바탕 Regular"/>
        <family val="1"/>
        <charset val="129"/>
      </rPr>
      <t>))*(P/1))</t>
    </r>
    <phoneticPr fontId="9" type="noConversion"/>
  </si>
  <si>
    <t>오차율(%)</t>
    <phoneticPr fontId="3" type="noConversion"/>
  </si>
  <si>
    <t>만족</t>
    <phoneticPr fontId="3" type="noConversion"/>
  </si>
  <si>
    <t>R² ≥ 0.98</t>
    <phoneticPr fontId="3" type="noConversion"/>
  </si>
  <si>
    <t>오차율≤20%</t>
    <phoneticPr fontId="3" type="noConversion"/>
  </si>
  <si>
    <t>분석농도(mg/L)</t>
    <phoneticPr fontId="3" type="noConversion"/>
  </si>
  <si>
    <t>QC</t>
    <phoneticPr fontId="3" type="noConversion"/>
  </si>
  <si>
    <t>판정</t>
    <phoneticPr fontId="3" type="noConversion"/>
  </si>
  <si>
    <t>정도관리 목표</t>
    <phoneticPr fontId="3" type="noConversion"/>
  </si>
  <si>
    <t>정도관리
목표</t>
    <phoneticPr fontId="3" type="noConversion"/>
  </si>
  <si>
    <t>표준용액농도(mg/L)</t>
    <phoneticPr fontId="3" type="noConversion"/>
  </si>
  <si>
    <t>검정곡선 검증</t>
    <phoneticPr fontId="3" type="noConversion"/>
  </si>
  <si>
    <t>검량선 결과</t>
    <phoneticPr fontId="3" type="noConversion"/>
  </si>
  <si>
    <t>FUJIFILM</t>
    <phoneticPr fontId="3" type="noConversion"/>
  </si>
  <si>
    <t>6 Aldehydes-DNPH Mixture Standard Solution</t>
    <phoneticPr fontId="3" type="noConversion"/>
  </si>
  <si>
    <t>유효일자</t>
    <phoneticPr fontId="3" type="noConversion"/>
  </si>
  <si>
    <t>개봉일</t>
    <phoneticPr fontId="3" type="noConversion"/>
  </si>
  <si>
    <t>제조사(제품번호)</t>
    <phoneticPr fontId="3" type="noConversion"/>
  </si>
  <si>
    <t>비고</t>
    <phoneticPr fontId="3" type="noConversion"/>
  </si>
  <si>
    <t>표준품
제조일자</t>
    <phoneticPr fontId="3" type="noConversion"/>
  </si>
  <si>
    <t>표준원액</t>
    <phoneticPr fontId="3" type="noConversion"/>
  </si>
  <si>
    <t>시약명</t>
    <phoneticPr fontId="3" type="noConversion"/>
  </si>
  <si>
    <t>표준물질 및 표준액 제조내역</t>
    <phoneticPr fontId="3" type="noConversion"/>
  </si>
  <si>
    <t xml:space="preserve">상대습도 ( 85 ) % 이하 </t>
    <phoneticPr fontId="9" type="noConversion"/>
  </si>
  <si>
    <t xml:space="preserve">온도 ( 15 ~ 35 ) ℃ </t>
    <phoneticPr fontId="9" type="noConversion"/>
  </si>
  <si>
    <t>환경조건</t>
    <phoneticPr fontId="9" type="noConversion"/>
  </si>
  <si>
    <t>실내공기질공정시험기준
ES 02601.1e</t>
    <phoneticPr fontId="9" type="noConversion"/>
  </si>
  <si>
    <t>시험방법</t>
    <phoneticPr fontId="9" type="noConversion"/>
  </si>
  <si>
    <t>HPLC, waters (ACQUITY, USA)</t>
    <phoneticPr fontId="9" type="noConversion"/>
  </si>
  <si>
    <t>사용장비</t>
    <phoneticPr fontId="9" type="noConversion"/>
  </si>
  <si>
    <t>분석자</t>
    <phoneticPr fontId="9" type="noConversion"/>
  </si>
  <si>
    <t>시트이름</t>
    <phoneticPr fontId="9" type="noConversion"/>
  </si>
  <si>
    <t>시료채취일자</t>
    <phoneticPr fontId="9" type="noConversion"/>
  </si>
  <si>
    <t>시험일자</t>
  </si>
  <si>
    <t>시료채취장소</t>
    <phoneticPr fontId="9" type="noConversion"/>
  </si>
  <si>
    <t>Formaldehyde</t>
    <phoneticPr fontId="9" type="noConversion"/>
  </si>
  <si>
    <t>시험항목</t>
    <phoneticPr fontId="9" type="noConversion"/>
  </si>
  <si>
    <t>이중시료</t>
    <phoneticPr fontId="3" type="noConversion"/>
  </si>
  <si>
    <t>검증시료(0.4mg/L)</t>
    <phoneticPr fontId="3" type="noConversion"/>
  </si>
  <si>
    <t>Formaldehyde 시 험 기 록 부</t>
    <phoneticPr fontId="22" type="noConversion"/>
  </si>
  <si>
    <t>접수번호</t>
    <phoneticPr fontId="3" type="noConversion"/>
  </si>
  <si>
    <t>시험일자</t>
    <phoneticPr fontId="3" type="noConversion"/>
  </si>
  <si>
    <t>시료채취일자</t>
    <phoneticPr fontId="3" type="noConversion"/>
  </si>
  <si>
    <t>조의호</t>
    <phoneticPr fontId="9" type="noConversion"/>
  </si>
  <si>
    <t>입력 값</t>
    <phoneticPr fontId="3" type="noConversion"/>
  </si>
  <si>
    <t>5층 정수기 앞</t>
    <phoneticPr fontId="3" type="noConversion"/>
  </si>
  <si>
    <t>6층 영상의학과 앞</t>
    <phoneticPr fontId="3" type="noConversion"/>
  </si>
  <si>
    <t>1층</t>
    <phoneticPr fontId="3" type="noConversion"/>
  </si>
  <si>
    <t>2층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</si>
</sst>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0.0"/>
    <numFmt numFmtId="177" formatCode="0.00000_);[Red]\(0.00000\)"/>
    <numFmt numFmtId="178" formatCode="0.0%"/>
    <numFmt numFmtId="179" formatCode="0.0_);[Red]\(0.0\)"/>
    <numFmt numFmtId="180" formatCode="0.00_ "/>
    <numFmt numFmtId="181" formatCode="0_);[Red]\(0\)"/>
    <numFmt numFmtId="182" formatCode="0.00000"/>
    <numFmt numFmtId="183" formatCode="0.000"/>
    <numFmt numFmtId="184" formatCode="0.0_ "/>
    <numFmt numFmtId="185" formatCode="\2\7\9\2\400000"/>
    <numFmt numFmtId="186" formatCode="0.000_ "/>
    <numFmt numFmtId="187" formatCode="0.00000_ "/>
    <numFmt numFmtId="188" formatCode="0.00_);[Red]\(0.00\)"/>
    <numFmt numFmtId="189" formatCode="yyyy/m"/>
    <numFmt numFmtId="190" formatCode="0000\-00\-00"/>
  </numFmts>
  <fonts count="2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경기천년바탕 Regular"/>
      <family val="1"/>
      <charset val="129"/>
    </font>
    <font>
      <sz val="8"/>
      <name val="맑은 고딕"/>
      <family val="2"/>
      <charset val="129"/>
      <scheme val="minor"/>
    </font>
    <font>
      <b/>
      <sz val="11"/>
      <color rgb="FFFF0000"/>
      <name val="경기천년바탕 Regular"/>
      <family val="1"/>
      <charset val="129"/>
    </font>
    <font>
      <b/>
      <sz val="11"/>
      <color indexed="8"/>
      <name val="경기천년바탕 Regular"/>
      <family val="1"/>
      <charset val="129"/>
    </font>
    <font>
      <b/>
      <sz val="11"/>
      <color theme="1"/>
      <name val="경기천년바탕 Regular"/>
      <family val="1"/>
      <charset val="129"/>
    </font>
    <font>
      <b/>
      <sz val="11"/>
      <name val="경기천년바탕 Regular"/>
      <family val="1"/>
      <charset val="129"/>
    </font>
    <font>
      <b/>
      <sz val="10"/>
      <name val="경기천년바탕 Regular"/>
      <family val="1"/>
      <charset val="129"/>
    </font>
    <font>
      <sz val="8"/>
      <name val="돋움"/>
      <family val="3"/>
      <charset val="129"/>
    </font>
    <font>
      <b/>
      <sz val="8"/>
      <color theme="1"/>
      <name val="경기천년바탕 Regular"/>
      <family val="1"/>
      <charset val="129"/>
    </font>
    <font>
      <b/>
      <sz val="9"/>
      <name val="경기천년바탕 Regular"/>
      <family val="1"/>
      <charset val="129"/>
    </font>
    <font>
      <b/>
      <sz val="9"/>
      <color indexed="8"/>
      <name val="경기천년바탕 Regular"/>
      <family val="1"/>
      <charset val="129"/>
    </font>
    <font>
      <b/>
      <i/>
      <sz val="9"/>
      <color indexed="8"/>
      <name val="경기천년바탕 Regular"/>
      <family val="1"/>
      <charset val="129"/>
    </font>
    <font>
      <b/>
      <vertAlign val="subscript"/>
      <sz val="9"/>
      <color indexed="8"/>
      <name val="경기천년바탕 Regular"/>
      <family val="1"/>
      <charset val="129"/>
    </font>
    <font>
      <b/>
      <vertAlign val="subscript"/>
      <sz val="10"/>
      <color indexed="8"/>
      <name val="경기천년바탕 Regular"/>
      <family val="1"/>
      <charset val="129"/>
    </font>
    <font>
      <i/>
      <sz val="11"/>
      <name val="경기천년바탕 Regular"/>
      <family val="1"/>
      <charset val="129"/>
    </font>
    <font>
      <i/>
      <vertAlign val="subscript"/>
      <sz val="11"/>
      <name val="경기천년바탕 Regular"/>
      <family val="1"/>
      <charset val="129"/>
    </font>
    <font>
      <b/>
      <sz val="8"/>
      <name val="경기천년바탕 Regular"/>
      <family val="1"/>
      <charset val="129"/>
    </font>
    <font>
      <b/>
      <sz val="12"/>
      <name val="경기천년바탕 Regular"/>
      <family val="1"/>
      <charset val="129"/>
    </font>
    <font>
      <b/>
      <sz val="14"/>
      <name val="경기천년바탕 Regular"/>
      <family val="1"/>
      <charset val="129"/>
    </font>
    <font>
      <b/>
      <sz val="28"/>
      <name val="경기천년바탕 Regular"/>
      <family val="1"/>
      <charset val="129"/>
    </font>
    <font>
      <sz val="8"/>
      <name val="맑은 고딕"/>
      <family val="3"/>
      <charset val="129"/>
    </font>
    <font>
      <b/>
      <sz val="10"/>
      <color rgb="FFFF0000"/>
      <name val="경기천년바탕 Regular"/>
      <family val="1"/>
      <charset val="129"/>
    </font>
    <font>
      <b/>
      <sz val="10"/>
      <color theme="1"/>
      <name val="경기천년바탕 Regular"/>
      <family val="1"/>
      <charset val="129"/>
    </font>
    <font>
      <sz val="10"/>
      <name val="경기천년바탕 Regular"/>
      <family val="1"/>
      <charset val="129"/>
    </font>
    <font>
      <sz val="10"/>
      <color theme="0" tint="-0.14999847407452621"/>
      <name val="경기천년바탕 Regular"/>
      <family val="1"/>
      <charset val="129"/>
    </font>
    <font>
      <sz val="28"/>
      <name val="경기천년바탕 Regular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176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 shrinkToFit="1"/>
    </xf>
    <xf numFmtId="0" fontId="4" fillId="0" borderId="0" xfId="1" applyFont="1" applyAlignment="1">
      <alignment horizontal="center" vertical="center"/>
    </xf>
    <xf numFmtId="177" fontId="4" fillId="0" borderId="0" xfId="1" applyNumberFormat="1" applyFont="1" applyAlignment="1">
      <alignment vertical="center"/>
    </xf>
    <xf numFmtId="178" fontId="5" fillId="0" borderId="0" xfId="1" applyNumberFormat="1" applyFont="1" applyAlignment="1">
      <alignment horizontal="center" vertical="center" wrapText="1"/>
    </xf>
    <xf numFmtId="18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 shrinkToFit="1"/>
    </xf>
    <xf numFmtId="0" fontId="2" fillId="0" borderId="1" xfId="1" applyFont="1" applyBorder="1" applyAlignment="1">
      <alignment horizontal="center" vertical="center"/>
    </xf>
    <xf numFmtId="179" fontId="5" fillId="0" borderId="0" xfId="1" applyNumberFormat="1" applyFont="1" applyAlignment="1">
      <alignment horizontal="center" vertical="center" wrapText="1" shrinkToFit="1"/>
    </xf>
    <xf numFmtId="179" fontId="6" fillId="0" borderId="1" xfId="1" applyNumberFormat="1" applyFont="1" applyBorder="1" applyAlignment="1">
      <alignment horizontal="center" vertical="center" shrinkToFit="1"/>
    </xf>
    <xf numFmtId="176" fontId="7" fillId="0" borderId="1" xfId="1" applyNumberFormat="1" applyFont="1" applyBorder="1" applyAlignment="1">
      <alignment horizontal="center" vertical="center" shrinkToFit="1"/>
    </xf>
    <xf numFmtId="181" fontId="6" fillId="0" borderId="1" xfId="1" applyNumberFormat="1" applyFont="1" applyBorder="1" applyAlignment="1">
      <alignment horizontal="center" vertical="center" shrinkToFit="1"/>
    </xf>
    <xf numFmtId="0" fontId="11" fillId="0" borderId="0" xfId="1" applyFont="1" applyAlignment="1">
      <alignment horizontal="center" vertical="center" wrapText="1"/>
    </xf>
    <xf numFmtId="0" fontId="16" fillId="0" borderId="0" xfId="1" applyFont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 applyProtection="1">
      <alignment horizontal="center" vertical="center"/>
      <protection locked="0"/>
    </xf>
    <xf numFmtId="1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83" fontId="2" fillId="0" borderId="0" xfId="1" applyNumberFormat="1" applyFont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182" fontId="6" fillId="0" borderId="1" xfId="1" applyNumberFormat="1" applyFont="1" applyFill="1" applyBorder="1" applyAlignment="1">
      <alignment horizontal="center" vertical="center" shrinkToFit="1"/>
    </xf>
    <xf numFmtId="0" fontId="8" fillId="0" borderId="1" xfId="1" applyFont="1" applyBorder="1" applyAlignment="1">
      <alignment horizontal="center" vertical="center" shrinkToFit="1"/>
    </xf>
    <xf numFmtId="177" fontId="24" fillId="0" borderId="1" xfId="1" applyNumberFormat="1" applyFont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8" fillId="0" borderId="0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 wrapText="1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185" fontId="7" fillId="0" borderId="0" xfId="1" applyNumberFormat="1" applyFont="1" applyBorder="1" applyAlignment="1">
      <alignment horizontal="center" vertical="center" wrapText="1" shrinkToFit="1"/>
    </xf>
    <xf numFmtId="183" fontId="7" fillId="0" borderId="0" xfId="1" applyNumberFormat="1" applyFont="1" applyBorder="1" applyAlignment="1">
      <alignment horizontal="center" vertical="center" wrapText="1" shrinkToFit="1"/>
    </xf>
    <xf numFmtId="0" fontId="8" fillId="0" borderId="0" xfId="1" applyFont="1" applyBorder="1" applyAlignment="1">
      <alignment horizontal="center" vertical="center" wrapText="1" shrinkToFit="1"/>
    </xf>
    <xf numFmtId="182" fontId="6" fillId="0" borderId="0" xfId="1" applyNumberFormat="1" applyFont="1" applyBorder="1" applyAlignment="1">
      <alignment horizontal="center" vertical="center" shrinkToFit="1"/>
    </xf>
    <xf numFmtId="181" fontId="5" fillId="0" borderId="0" xfId="1" applyNumberFormat="1" applyFont="1" applyBorder="1" applyAlignment="1">
      <alignment horizontal="center" vertical="center" shrinkToFit="1"/>
    </xf>
    <xf numFmtId="176" fontId="7" fillId="0" borderId="0" xfId="1" applyNumberFormat="1" applyFont="1" applyBorder="1" applyAlignment="1">
      <alignment horizontal="center" vertical="center" shrinkToFit="1"/>
    </xf>
    <xf numFmtId="180" fontId="5" fillId="0" borderId="0" xfId="1" applyNumberFormat="1" applyFont="1" applyBorder="1" applyAlignment="1">
      <alignment horizontal="center" vertical="center" shrinkToFit="1"/>
    </xf>
    <xf numFmtId="179" fontId="6" fillId="0" borderId="0" xfId="1" applyNumberFormat="1" applyFont="1" applyBorder="1" applyAlignment="1">
      <alignment horizontal="center" vertical="center" shrinkToFit="1"/>
    </xf>
    <xf numFmtId="178" fontId="5" fillId="0" borderId="0" xfId="1" applyNumberFormat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 shrinkToFit="1"/>
    </xf>
    <xf numFmtId="0" fontId="20" fillId="0" borderId="0" xfId="1" applyFont="1" applyBorder="1" applyAlignment="1" applyProtection="1">
      <alignment horizontal="center" vertical="center"/>
      <protection locked="0"/>
    </xf>
    <xf numFmtId="0" fontId="20" fillId="0" borderId="0" xfId="1" applyFont="1" applyBorder="1" applyAlignment="1" applyProtection="1">
      <alignment horizontal="center" vertical="center" shrinkToFit="1"/>
      <protection locked="0"/>
    </xf>
    <xf numFmtId="183" fontId="2" fillId="0" borderId="0" xfId="1" applyNumberFormat="1" applyFont="1" applyBorder="1" applyAlignment="1" applyProtection="1">
      <alignment horizontal="center" vertical="center"/>
      <protection locked="0"/>
    </xf>
    <xf numFmtId="176" fontId="2" fillId="0" borderId="0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Border="1" applyAlignment="1" applyProtection="1">
      <alignment horizontal="center" vertical="center"/>
      <protection locked="0"/>
    </xf>
    <xf numFmtId="0" fontId="2" fillId="0" borderId="0" xfId="1" applyFont="1" applyBorder="1" applyAlignment="1">
      <alignment vertical="center"/>
    </xf>
    <xf numFmtId="0" fontId="7" fillId="0" borderId="1" xfId="1" applyFont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/>
      <protection locked="0"/>
    </xf>
    <xf numFmtId="2" fontId="7" fillId="0" borderId="1" xfId="1" applyNumberFormat="1" applyFont="1" applyBorder="1" applyAlignment="1" applyProtection="1">
      <alignment horizontal="center" vertical="center"/>
    </xf>
    <xf numFmtId="182" fontId="6" fillId="0" borderId="1" xfId="1" applyNumberFormat="1" applyFont="1" applyBorder="1" applyAlignment="1">
      <alignment horizontal="center" vertical="center" shrinkToFit="1"/>
    </xf>
    <xf numFmtId="180" fontId="7" fillId="0" borderId="1" xfId="1" applyNumberFormat="1" applyFont="1" applyBorder="1" applyAlignment="1">
      <alignment horizontal="center" vertical="center" shrinkToFit="1"/>
    </xf>
    <xf numFmtId="182" fontId="6" fillId="3" borderId="1" xfId="1" applyNumberFormat="1" applyFont="1" applyFill="1" applyBorder="1" applyAlignment="1">
      <alignment horizontal="center" vertical="center" shrinkToFit="1"/>
    </xf>
    <xf numFmtId="0" fontId="8" fillId="0" borderId="1" xfId="1" applyFont="1" applyBorder="1" applyAlignment="1">
      <alignment horizontal="center" vertical="center" wrapText="1" shrinkToFit="1"/>
    </xf>
    <xf numFmtId="182" fontId="6" fillId="2" borderId="1" xfId="1" applyNumberFormat="1" applyFont="1" applyFill="1" applyBorder="1" applyAlignment="1">
      <alignment horizontal="center" vertical="center" shrinkToFit="1"/>
    </xf>
    <xf numFmtId="181" fontId="5" fillId="0" borderId="1" xfId="1" applyNumberFormat="1" applyFont="1" applyBorder="1" applyAlignment="1">
      <alignment horizontal="center" vertical="center" shrinkToFit="1"/>
    </xf>
    <xf numFmtId="180" fontId="5" fillId="0" borderId="1" xfId="1" applyNumberFormat="1" applyFont="1" applyBorder="1" applyAlignment="1">
      <alignment horizontal="center" vertical="center" shrinkToFit="1"/>
    </xf>
    <xf numFmtId="0" fontId="12" fillId="3" borderId="1" xfId="1" applyFont="1" applyFill="1" applyBorder="1" applyAlignment="1">
      <alignment horizontal="center" vertical="center" shrinkToFit="1"/>
    </xf>
    <xf numFmtId="0" fontId="13" fillId="3" borderId="1" xfId="1" applyFont="1" applyFill="1" applyBorder="1" applyAlignment="1">
      <alignment horizontal="center" vertical="center" wrapText="1"/>
    </xf>
    <xf numFmtId="176" fontId="13" fillId="3" borderId="1" xfId="1" applyNumberFormat="1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right" vertical="center"/>
    </xf>
    <xf numFmtId="0" fontId="23" fillId="0" borderId="1" xfId="1" applyFont="1" applyBorder="1" applyAlignment="1">
      <alignment horizontal="right" vertical="center"/>
    </xf>
    <xf numFmtId="188" fontId="24" fillId="4" borderId="1" xfId="1" applyNumberFormat="1" applyFont="1" applyFill="1" applyBorder="1" applyAlignment="1">
      <alignment horizontal="right" vertical="center"/>
    </xf>
    <xf numFmtId="187" fontId="23" fillId="4" borderId="1" xfId="1" applyNumberFormat="1" applyFont="1" applyFill="1" applyBorder="1" applyAlignment="1">
      <alignment horizontal="right" vertical="center"/>
    </xf>
    <xf numFmtId="184" fontId="23" fillId="4" borderId="1" xfId="1" applyNumberFormat="1" applyFont="1" applyFill="1" applyBorder="1" applyAlignment="1">
      <alignment horizontal="right" vertical="center"/>
    </xf>
    <xf numFmtId="186" fontId="24" fillId="4" borderId="1" xfId="1" applyNumberFormat="1" applyFont="1" applyFill="1" applyBorder="1" applyAlignment="1">
      <alignment horizontal="right" vertical="center"/>
    </xf>
    <xf numFmtId="0" fontId="8" fillId="4" borderId="1" xfId="1" applyFont="1" applyFill="1" applyBorder="1" applyAlignment="1">
      <alignment horizontal="right" vertical="center"/>
    </xf>
    <xf numFmtId="188" fontId="24" fillId="0" borderId="1" xfId="1" applyNumberFormat="1" applyFont="1" applyBorder="1" applyAlignment="1">
      <alignment horizontal="right" vertical="center"/>
    </xf>
    <xf numFmtId="187" fontId="23" fillId="0" borderId="1" xfId="1" applyNumberFormat="1" applyFont="1" applyBorder="1" applyAlignment="1">
      <alignment horizontal="right" vertical="center"/>
    </xf>
    <xf numFmtId="187" fontId="25" fillId="0" borderId="1" xfId="1" applyNumberFormat="1" applyFont="1" applyBorder="1" applyAlignment="1">
      <alignment horizontal="right" vertical="center"/>
    </xf>
    <xf numFmtId="184" fontId="26" fillId="0" borderId="1" xfId="1" applyNumberFormat="1" applyFont="1" applyBorder="1" applyAlignment="1">
      <alignment horizontal="right" vertical="center"/>
    </xf>
    <xf numFmtId="186" fontId="26" fillId="0" borderId="1" xfId="1" applyNumberFormat="1" applyFont="1" applyBorder="1" applyAlignment="1">
      <alignment horizontal="right" vertical="center"/>
    </xf>
    <xf numFmtId="0" fontId="26" fillId="0" borderId="1" xfId="1" applyFont="1" applyBorder="1" applyAlignment="1">
      <alignment horizontal="right" vertical="center"/>
    </xf>
    <xf numFmtId="187" fontId="25" fillId="4" borderId="1" xfId="1" applyNumberFormat="1" applyFont="1" applyFill="1" applyBorder="1" applyAlignment="1">
      <alignment horizontal="right" vertical="center"/>
    </xf>
    <xf numFmtId="177" fontId="24" fillId="0" borderId="1" xfId="1" applyNumberFormat="1" applyFont="1" applyBorder="1" applyAlignment="1">
      <alignment horizontal="right" vertical="center"/>
    </xf>
    <xf numFmtId="0" fontId="25" fillId="0" borderId="1" xfId="1" applyFont="1" applyBorder="1" applyAlignment="1">
      <alignment horizontal="right" vertical="center"/>
    </xf>
    <xf numFmtId="184" fontId="25" fillId="0" borderId="1" xfId="1" applyNumberFormat="1" applyFont="1" applyBorder="1" applyAlignment="1">
      <alignment horizontal="right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shrinkToFit="1"/>
    </xf>
    <xf numFmtId="0" fontId="8" fillId="3" borderId="1" xfId="1" applyFont="1" applyFill="1" applyBorder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 shrinkToFit="1"/>
    </xf>
    <xf numFmtId="0" fontId="21" fillId="0" borderId="0" xfId="1" applyFont="1" applyBorder="1" applyAlignment="1" applyProtection="1">
      <alignment horizontal="center" vertical="center"/>
      <protection locked="0"/>
    </xf>
    <xf numFmtId="190" fontId="7" fillId="0" borderId="1" xfId="1" applyNumberFormat="1" applyFont="1" applyBorder="1" applyAlignment="1" applyProtection="1">
      <alignment horizontal="center" vertical="center"/>
    </xf>
    <xf numFmtId="190" fontId="6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 wrapText="1"/>
      <protection locked="0"/>
    </xf>
    <xf numFmtId="0" fontId="7" fillId="3" borderId="1" xfId="1" applyFont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Border="1" applyAlignment="1" applyProtection="1">
      <alignment horizontal="center" vertical="center" wrapText="1"/>
      <protection locked="0"/>
    </xf>
    <xf numFmtId="14" fontId="7" fillId="0" borderId="1" xfId="1" applyNumberFormat="1" applyFont="1" applyBorder="1" applyAlignment="1" applyProtection="1">
      <alignment horizontal="center" vertical="center"/>
      <protection locked="0"/>
    </xf>
    <xf numFmtId="189" fontId="7" fillId="0" borderId="1" xfId="1" applyNumberFormat="1" applyFont="1" applyBorder="1" applyAlignment="1" applyProtection="1">
      <alignment horizontal="center" vertical="center"/>
      <protection locked="0"/>
    </xf>
    <xf numFmtId="0" fontId="18" fillId="0" borderId="1" xfId="1" applyFont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 wrapText="1"/>
      <protection locked="0"/>
    </xf>
    <xf numFmtId="0" fontId="19" fillId="0" borderId="1" xfId="1" applyFont="1" applyBorder="1" applyAlignment="1" applyProtection="1">
      <alignment horizontal="center" vertical="center"/>
      <protection locked="0"/>
    </xf>
    <xf numFmtId="0" fontId="27" fillId="0" borderId="0" xfId="1" applyFont="1" applyAlignment="1">
      <alignment horizontal="center" vertical="center"/>
    </xf>
    <xf numFmtId="177" fontId="23" fillId="0" borderId="2" xfId="1" applyNumberFormat="1" applyFont="1" applyBorder="1" applyAlignment="1">
      <alignment horizontal="right" vertical="center"/>
    </xf>
    <xf numFmtId="177" fontId="23" fillId="0" borderId="4" xfId="1" applyNumberFormat="1" applyFont="1" applyBorder="1" applyAlignment="1">
      <alignment horizontal="right" vertical="center"/>
    </xf>
    <xf numFmtId="177" fontId="23" fillId="0" borderId="3" xfId="1" applyNumberFormat="1" applyFont="1" applyBorder="1" applyAlignment="1">
      <alignment horizontal="right" vertical="center"/>
    </xf>
    <xf numFmtId="179" fontId="5" fillId="0" borderId="1" xfId="1" applyNumberFormat="1" applyFont="1" applyBorder="1" applyAlignment="1">
      <alignment horizontal="center" vertical="center" wrapText="1" shrinkToFit="1"/>
    </xf>
    <xf numFmtId="0" fontId="16" fillId="0" borderId="1" xfId="1" applyFont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 shrinkToFit="1"/>
    </xf>
    <xf numFmtId="183" fontId="7" fillId="0" borderId="1" xfId="1" applyNumberFormat="1" applyFont="1" applyBorder="1" applyAlignment="1">
      <alignment horizontal="center" vertical="center" wrapText="1" shrinkToFit="1"/>
    </xf>
    <xf numFmtId="0" fontId="8" fillId="0" borderId="1" xfId="1" applyFont="1" applyBorder="1" applyAlignment="1">
      <alignment horizontal="center" vertical="center" shrinkToFit="1"/>
    </xf>
    <xf numFmtId="179" fontId="5" fillId="0" borderId="1" xfId="1" applyNumberFormat="1" applyFont="1" applyBorder="1" applyAlignment="1">
      <alignment horizontal="center" vertical="center" shrinkToFit="1"/>
    </xf>
    <xf numFmtId="178" fontId="5" fillId="0" borderId="1" xfId="1" applyNumberFormat="1" applyFont="1" applyBorder="1" applyAlignment="1">
      <alignment horizontal="center" vertical="center" wrapText="1"/>
    </xf>
    <xf numFmtId="179" fontId="5" fillId="0" borderId="1" xfId="1" applyNumberFormat="1" applyFont="1" applyBorder="1" applyAlignment="1">
      <alignment horizontal="center" vertical="center" wrapText="1"/>
    </xf>
    <xf numFmtId="2" fontId="10" fillId="0" borderId="1" xfId="1" applyNumberFormat="1" applyFont="1" applyBorder="1" applyAlignment="1">
      <alignment horizontal="center" vertical="center" shrinkToFit="1"/>
    </xf>
    <xf numFmtId="2" fontId="5" fillId="0" borderId="1" xfId="1" applyNumberFormat="1" applyFont="1" applyBorder="1" applyAlignment="1">
      <alignment horizontal="center" vertical="center" shrinkToFit="1"/>
    </xf>
    <xf numFmtId="0" fontId="19" fillId="3" borderId="1" xfId="1" applyFont="1" applyFill="1" applyBorder="1" applyAlignment="1" applyProtection="1">
      <alignment horizontal="center" vertical="center"/>
      <protection locked="0"/>
    </xf>
    <xf numFmtId="183" fontId="7" fillId="0" borderId="1" xfId="1" applyNumberFormat="1" applyFont="1" applyBorder="1" applyAlignment="1">
      <alignment horizontal="center" vertical="center" shrinkToFit="1"/>
    </xf>
  </cellXfs>
  <cellStyles count="2">
    <cellStyle name="표준" xfId="0" builtinId="0"/>
    <cellStyle name="표준 5" xfId="1" xr:uid="{7A5FBBB2-3528-4AEF-B677-6CAE6A663C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29</xdr:row>
      <xdr:rowOff>38100</xdr:rowOff>
    </xdr:from>
    <xdr:ext cx="2124075" cy="923925"/>
    <xdr:pic>
      <xdr:nvPicPr>
        <xdr:cNvPr id="2" name="그림 1">
          <a:extLst>
            <a:ext uri="{FF2B5EF4-FFF2-40B4-BE49-F238E27FC236}">
              <a16:creationId xmlns:a16="http://schemas.microsoft.com/office/drawing/2014/main" id="{B3A3A74B-6AB6-4EE3-8241-4E4D0C742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0306050"/>
          <a:ext cx="212407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29</xdr:row>
      <xdr:rowOff>38100</xdr:rowOff>
    </xdr:from>
    <xdr:ext cx="2124075" cy="923925"/>
    <xdr:pic>
      <xdr:nvPicPr>
        <xdr:cNvPr id="2" name="그림 1">
          <a:extLst>
            <a:ext uri="{FF2B5EF4-FFF2-40B4-BE49-F238E27FC236}">
              <a16:creationId xmlns:a16="http://schemas.microsoft.com/office/drawing/2014/main" id="{E6862E93-7439-4034-9ABF-8ACDEEEA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0306050"/>
          <a:ext cx="212407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03E2-D704-44A5-96D5-73FC022BA3B0}">
  <sheetPr>
    <pageSetUpPr fitToPage="1"/>
  </sheetPr>
  <dimension ref="A1:T33"/>
  <sheetViews>
    <sheetView zoomScaleNormal="100" zoomScaleSheetLayoutView="100" workbookViewId="0">
      <selection activeCell="D15" sqref="D15:E15"/>
    </sheetView>
  </sheetViews>
  <sheetFormatPr defaultColWidth="8.88671875" defaultRowHeight="14.25" x14ac:dyDescent="0.15"/>
  <cols>
    <col min="1" max="1" width="8.21875" style="1" customWidth="1"/>
    <col min="2" max="2" width="4.109375" style="1" customWidth="1"/>
    <col min="3" max="3" width="12.77734375" style="3" customWidth="1"/>
    <col min="4" max="4" width="12.44140625" style="1" customWidth="1"/>
    <col min="5" max="5" width="8.33203125" style="1" customWidth="1"/>
    <col min="6" max="6" width="6.88671875" style="1" customWidth="1"/>
    <col min="7" max="7" width="6.21875" style="1" customWidth="1"/>
    <col min="8" max="8" width="6.21875" style="2" customWidth="1"/>
    <col min="9" max="9" width="6.21875" style="1" customWidth="1"/>
    <col min="10" max="10" width="8.88671875" style="1" customWidth="1"/>
    <col min="11" max="11" width="9.33203125" style="1" customWidth="1"/>
    <col min="12" max="13" width="6.6640625" style="1" customWidth="1"/>
    <col min="14" max="14" width="15.6640625" style="1" bestFit="1" customWidth="1"/>
    <col min="15" max="15" width="10.6640625" style="1" bestFit="1" customWidth="1"/>
    <col min="16" max="16" width="9.5546875" style="1" bestFit="1" customWidth="1"/>
    <col min="17" max="19" width="8.88671875" style="1"/>
    <col min="20" max="20" width="9.5546875" style="1" bestFit="1" customWidth="1"/>
    <col min="21" max="16384" width="8.88671875" style="1"/>
  </cols>
  <sheetData>
    <row r="1" spans="1:20" ht="15.75" customHeight="1" x14ac:dyDescent="0.15">
      <c r="A1" s="85" t="s">
        <v>59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N1" s="98" t="s">
        <v>64</v>
      </c>
      <c r="O1" s="98"/>
      <c r="P1" s="98"/>
      <c r="Q1" s="98"/>
      <c r="R1" s="98"/>
      <c r="S1" s="98"/>
      <c r="T1" s="98"/>
    </row>
    <row r="2" spans="1:20" ht="23.25" customHeight="1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22"/>
      <c r="N2" s="98"/>
      <c r="O2" s="98"/>
      <c r="P2" s="98"/>
      <c r="Q2" s="98"/>
      <c r="R2" s="98"/>
      <c r="S2" s="98"/>
      <c r="T2" s="98"/>
    </row>
    <row r="3" spans="1:20" ht="17.25" customHeight="1" x14ac:dyDescent="0.1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21"/>
      <c r="N3" s="98"/>
      <c r="O3" s="98"/>
      <c r="P3" s="98"/>
      <c r="Q3" s="98"/>
      <c r="R3" s="98"/>
      <c r="S3" s="98"/>
      <c r="T3" s="98"/>
    </row>
    <row r="4" spans="1:20" ht="20.100000000000001" customHeight="1" x14ac:dyDescent="0.1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21"/>
      <c r="N4" s="98"/>
      <c r="O4" s="98"/>
      <c r="P4" s="98"/>
      <c r="Q4" s="98"/>
      <c r="R4" s="98"/>
      <c r="S4" s="98"/>
      <c r="T4" s="98"/>
    </row>
    <row r="5" spans="1:20" ht="3.75" customHeight="1" x14ac:dyDescent="0.15">
      <c r="A5" s="40"/>
      <c r="B5" s="40"/>
      <c r="C5" s="41"/>
      <c r="D5" s="40"/>
      <c r="E5" s="40"/>
      <c r="F5" s="40"/>
      <c r="G5" s="42"/>
      <c r="H5" s="43"/>
      <c r="I5" s="44"/>
      <c r="J5" s="45"/>
      <c r="K5" s="45"/>
      <c r="L5" s="45"/>
    </row>
    <row r="6" spans="1:20" ht="36" customHeight="1" x14ac:dyDescent="0.15">
      <c r="A6" s="81" t="s">
        <v>56</v>
      </c>
      <c r="B6" s="81"/>
      <c r="C6" s="82" t="s">
        <v>55</v>
      </c>
      <c r="D6" s="82"/>
      <c r="E6" s="82"/>
      <c r="F6" s="83" t="s">
        <v>54</v>
      </c>
      <c r="G6" s="83"/>
      <c r="H6" s="84" t="str">
        <f ca="1">O7</f>
        <v>연세고든병원</v>
      </c>
      <c r="I6" s="84"/>
      <c r="J6" s="84"/>
      <c r="K6" s="84"/>
      <c r="L6" s="84"/>
      <c r="M6" s="20"/>
    </row>
    <row r="7" spans="1:20" ht="36" customHeight="1" x14ac:dyDescent="0.15">
      <c r="A7" s="81" t="s">
        <v>53</v>
      </c>
      <c r="B7" s="81"/>
      <c r="C7" s="86">
        <f>O8</f>
        <v>20241203</v>
      </c>
      <c r="D7" s="86"/>
      <c r="E7" s="86"/>
      <c r="F7" s="83" t="s">
        <v>52</v>
      </c>
      <c r="G7" s="83"/>
      <c r="H7" s="87">
        <f>O9</f>
        <v>20241202</v>
      </c>
      <c r="I7" s="87"/>
      <c r="J7" s="87"/>
      <c r="K7" s="87"/>
      <c r="L7" s="87"/>
      <c r="M7" s="19"/>
      <c r="N7" s="26" t="s">
        <v>51</v>
      </c>
      <c r="O7" s="10" t="str">
        <f ca="1">MID(CELL("filename",E1),FIND("]",CELL("filename",E1))+1,255)</f>
        <v>연세고든병원</v>
      </c>
    </row>
    <row r="8" spans="1:20" ht="36" customHeight="1" x14ac:dyDescent="0.15">
      <c r="A8" s="81" t="s">
        <v>50</v>
      </c>
      <c r="B8" s="81"/>
      <c r="C8" s="88" t="str">
        <f>"환경연구사 "&amp;O10</f>
        <v>환경연구사 조의호</v>
      </c>
      <c r="D8" s="88"/>
      <c r="E8" s="88"/>
      <c r="F8" s="83" t="s">
        <v>49</v>
      </c>
      <c r="G8" s="83"/>
      <c r="H8" s="82" t="s">
        <v>48</v>
      </c>
      <c r="I8" s="82"/>
      <c r="J8" s="82"/>
      <c r="K8" s="82"/>
      <c r="L8" s="82"/>
      <c r="M8" s="17"/>
      <c r="N8" s="26" t="s">
        <v>61</v>
      </c>
      <c r="O8" s="10">
        <v>20241203</v>
      </c>
    </row>
    <row r="9" spans="1:20" ht="36" customHeight="1" x14ac:dyDescent="0.15">
      <c r="A9" s="81" t="s">
        <v>47</v>
      </c>
      <c r="B9" s="81"/>
      <c r="C9" s="89" t="s">
        <v>46</v>
      </c>
      <c r="D9" s="89"/>
      <c r="E9" s="89"/>
      <c r="F9" s="83" t="s">
        <v>45</v>
      </c>
      <c r="G9" s="83"/>
      <c r="H9" s="82" t="s">
        <v>44</v>
      </c>
      <c r="I9" s="82"/>
      <c r="J9" s="82"/>
      <c r="K9" s="82"/>
      <c r="L9" s="82"/>
      <c r="M9" s="17"/>
      <c r="N9" s="26" t="s">
        <v>62</v>
      </c>
      <c r="O9" s="10">
        <v>20241202</v>
      </c>
      <c r="P9" s="8"/>
    </row>
    <row r="10" spans="1:20" ht="36" customHeight="1" x14ac:dyDescent="0.15">
      <c r="A10" s="81"/>
      <c r="B10" s="81"/>
      <c r="C10" s="89"/>
      <c r="D10" s="89"/>
      <c r="E10" s="89"/>
      <c r="F10" s="83"/>
      <c r="G10" s="83"/>
      <c r="H10" s="82" t="s">
        <v>43</v>
      </c>
      <c r="I10" s="82"/>
      <c r="J10" s="82"/>
      <c r="K10" s="82"/>
      <c r="L10" s="82"/>
      <c r="M10" s="17"/>
      <c r="N10" s="26" t="s">
        <v>50</v>
      </c>
      <c r="O10" s="10" t="s">
        <v>63</v>
      </c>
      <c r="P10" s="8"/>
    </row>
    <row r="11" spans="1:20" ht="24.75" customHeight="1" x14ac:dyDescent="0.15">
      <c r="A11" s="27"/>
      <c r="B11" s="27"/>
      <c r="C11" s="28"/>
      <c r="D11" s="28"/>
      <c r="E11" s="28"/>
      <c r="F11" s="27"/>
      <c r="G11" s="27"/>
      <c r="H11" s="29"/>
      <c r="I11" s="29"/>
      <c r="J11" s="29"/>
      <c r="K11" s="29"/>
      <c r="L11" s="29"/>
      <c r="M11" s="17"/>
      <c r="O11" s="8"/>
      <c r="P11" s="8"/>
    </row>
    <row r="12" spans="1:20" ht="23.25" customHeight="1" x14ac:dyDescent="0.15">
      <c r="A12" s="90" t="s">
        <v>42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17"/>
      <c r="O12" s="8"/>
      <c r="P12" s="8"/>
    </row>
    <row r="13" spans="1:20" ht="26.25" customHeight="1" x14ac:dyDescent="0.15">
      <c r="A13" s="83" t="s">
        <v>41</v>
      </c>
      <c r="B13" s="83"/>
      <c r="C13" s="83"/>
      <c r="D13" s="91" t="s">
        <v>40</v>
      </c>
      <c r="E13" s="91"/>
      <c r="F13" s="91"/>
      <c r="G13" s="91"/>
      <c r="H13" s="91"/>
      <c r="I13" s="91"/>
      <c r="J13" s="91" t="s">
        <v>39</v>
      </c>
      <c r="K13" s="91"/>
      <c r="L13" s="90" t="s">
        <v>38</v>
      </c>
      <c r="M13" s="17"/>
      <c r="O13" s="8"/>
      <c r="P13" s="8"/>
    </row>
    <row r="14" spans="1:20" ht="22.5" customHeight="1" x14ac:dyDescent="0.15">
      <c r="A14" s="83"/>
      <c r="B14" s="83"/>
      <c r="C14" s="83"/>
      <c r="D14" s="91" t="s">
        <v>37</v>
      </c>
      <c r="E14" s="91"/>
      <c r="F14" s="83" t="s">
        <v>36</v>
      </c>
      <c r="G14" s="83"/>
      <c r="H14" s="90" t="s">
        <v>35</v>
      </c>
      <c r="I14" s="90"/>
      <c r="J14" s="91"/>
      <c r="K14" s="91"/>
      <c r="L14" s="90"/>
      <c r="M14" s="17"/>
      <c r="O14" s="8"/>
      <c r="P14" s="8"/>
    </row>
    <row r="15" spans="1:20" ht="30" customHeight="1" x14ac:dyDescent="0.15">
      <c r="A15" s="92" t="s">
        <v>34</v>
      </c>
      <c r="B15" s="92"/>
      <c r="C15" s="92"/>
      <c r="D15" s="89" t="s">
        <v>33</v>
      </c>
      <c r="E15" s="89"/>
      <c r="F15" s="93">
        <v>45468</v>
      </c>
      <c r="G15" s="93"/>
      <c r="H15" s="94">
        <v>45992</v>
      </c>
      <c r="I15" s="94"/>
      <c r="J15" s="93">
        <v>45628</v>
      </c>
      <c r="K15" s="93"/>
      <c r="L15" s="46"/>
      <c r="M15" s="17"/>
      <c r="O15" s="8"/>
      <c r="P15" s="8"/>
    </row>
    <row r="16" spans="1:20" ht="14.25" customHeight="1" x14ac:dyDescent="0.15">
      <c r="A16" s="27"/>
      <c r="B16" s="27"/>
      <c r="C16" s="27"/>
      <c r="D16" s="28"/>
      <c r="E16" s="28"/>
      <c r="F16" s="27"/>
      <c r="G16" s="27"/>
      <c r="H16" s="29"/>
      <c r="I16" s="29"/>
      <c r="J16" s="29"/>
      <c r="K16" s="29"/>
      <c r="L16" s="29"/>
      <c r="M16" s="17"/>
      <c r="O16" s="8"/>
      <c r="P16" s="8"/>
    </row>
    <row r="17" spans="1:20" ht="20.25" customHeight="1" x14ac:dyDescent="0.15">
      <c r="A17" s="113" t="s">
        <v>32</v>
      </c>
      <c r="B17" s="113"/>
      <c r="C17" s="113"/>
      <c r="D17" s="113"/>
      <c r="E17" s="113"/>
      <c r="F17" s="83" t="s">
        <v>31</v>
      </c>
      <c r="G17" s="83"/>
      <c r="H17" s="83"/>
      <c r="I17" s="83"/>
      <c r="J17" s="83"/>
      <c r="K17" s="83"/>
      <c r="L17" s="83"/>
      <c r="M17" s="18"/>
      <c r="O17" s="8"/>
      <c r="P17" s="8"/>
    </row>
    <row r="18" spans="1:20" ht="22.5" customHeight="1" x14ac:dyDescent="0.15">
      <c r="A18" s="113"/>
      <c r="B18" s="113"/>
      <c r="C18" s="113"/>
      <c r="D18" s="113"/>
      <c r="E18" s="113"/>
      <c r="F18" s="83" t="s">
        <v>30</v>
      </c>
      <c r="G18" s="83"/>
      <c r="H18" s="83"/>
      <c r="I18" s="83"/>
      <c r="J18" s="47">
        <v>0.4</v>
      </c>
      <c r="K18" s="47" t="s">
        <v>29</v>
      </c>
      <c r="L18" s="47" t="s">
        <v>27</v>
      </c>
      <c r="M18" s="18"/>
      <c r="O18" s="8"/>
      <c r="P18" s="8"/>
    </row>
    <row r="19" spans="1:20" ht="24.75" customHeight="1" x14ac:dyDescent="0.15">
      <c r="A19" s="96" t="s">
        <v>28</v>
      </c>
      <c r="B19" s="96"/>
      <c r="C19" s="96"/>
      <c r="D19" s="89" t="s">
        <v>27</v>
      </c>
      <c r="E19" s="89"/>
      <c r="F19" s="97" t="s">
        <v>26</v>
      </c>
      <c r="G19" s="97"/>
      <c r="H19" s="95" t="s">
        <v>25</v>
      </c>
      <c r="I19" s="95"/>
      <c r="J19" s="48">
        <f>O19</f>
        <v>0.40348000000000001</v>
      </c>
      <c r="K19" s="95" t="s">
        <v>24</v>
      </c>
      <c r="L19" s="88" t="str">
        <f>IF(20&gt;=J20, "만족", "부적합")</f>
        <v>만족</v>
      </c>
      <c r="M19" s="17"/>
      <c r="N19" s="26" t="s">
        <v>58</v>
      </c>
      <c r="O19" s="62">
        <v>0.40348000000000001</v>
      </c>
      <c r="P19" s="8"/>
    </row>
    <row r="20" spans="1:20" ht="24.75" customHeight="1" x14ac:dyDescent="0.15">
      <c r="A20" s="83" t="s">
        <v>23</v>
      </c>
      <c r="B20" s="83"/>
      <c r="C20" s="83"/>
      <c r="D20" s="89" t="s">
        <v>22</v>
      </c>
      <c r="E20" s="89"/>
      <c r="F20" s="97"/>
      <c r="G20" s="97"/>
      <c r="H20" s="95" t="s">
        <v>21</v>
      </c>
      <c r="I20" s="95"/>
      <c r="J20" s="48">
        <f>ABS(J18-J19)/J18*100</f>
        <v>0.86999999999999578</v>
      </c>
      <c r="K20" s="95"/>
      <c r="L20" s="88"/>
      <c r="M20" s="17"/>
      <c r="O20" s="8"/>
      <c r="P20" s="8"/>
    </row>
    <row r="21" spans="1:20" ht="21.75" customHeight="1" x14ac:dyDescent="0.15">
      <c r="A21" s="27"/>
      <c r="B21" s="27"/>
      <c r="C21" s="27"/>
      <c r="D21" s="28"/>
      <c r="E21" s="28"/>
      <c r="F21" s="27"/>
      <c r="G21" s="27"/>
      <c r="H21" s="29"/>
      <c r="I21" s="29"/>
      <c r="J21" s="29"/>
      <c r="K21" s="29"/>
      <c r="L21" s="29"/>
      <c r="M21" s="17"/>
      <c r="N21" s="26" t="s">
        <v>60</v>
      </c>
      <c r="O21" s="62">
        <v>2792400341</v>
      </c>
      <c r="P21" s="8"/>
    </row>
    <row r="22" spans="1:20" ht="36" customHeight="1" x14ac:dyDescent="0.15">
      <c r="A22" s="103" t="s">
        <v>20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6"/>
      <c r="O22" s="8"/>
    </row>
    <row r="23" spans="1:20" ht="33" customHeight="1" x14ac:dyDescent="0.15">
      <c r="A23" s="104" t="s">
        <v>19</v>
      </c>
      <c r="B23" s="104"/>
      <c r="C23" s="56" t="s">
        <v>18</v>
      </c>
      <c r="D23" s="56" t="s">
        <v>17</v>
      </c>
      <c r="E23" s="56" t="s">
        <v>16</v>
      </c>
      <c r="F23" s="56" t="s">
        <v>15</v>
      </c>
      <c r="G23" s="57" t="s">
        <v>14</v>
      </c>
      <c r="H23" s="58" t="s">
        <v>13</v>
      </c>
      <c r="I23" s="59" t="s">
        <v>12</v>
      </c>
      <c r="J23" s="57" t="s">
        <v>11</v>
      </c>
      <c r="K23" s="59" t="s">
        <v>10</v>
      </c>
      <c r="L23" s="60" t="s">
        <v>9</v>
      </c>
      <c r="M23" s="15"/>
      <c r="N23" s="79" t="s">
        <v>8</v>
      </c>
      <c r="O23" s="79" t="s">
        <v>7</v>
      </c>
      <c r="P23" s="79" t="s">
        <v>6</v>
      </c>
      <c r="Q23" s="79" t="s">
        <v>5</v>
      </c>
      <c r="R23" s="80" t="s">
        <v>4</v>
      </c>
      <c r="S23" s="80" t="s">
        <v>3</v>
      </c>
      <c r="T23" s="79" t="s">
        <v>2</v>
      </c>
    </row>
    <row r="24" spans="1:20" ht="37.5" customHeight="1" x14ac:dyDescent="0.15">
      <c r="A24" s="105">
        <f>O21</f>
        <v>2792400341</v>
      </c>
      <c r="B24" s="105"/>
      <c r="C24" s="106" t="str">
        <f ca="1">H6</f>
        <v>연세고든병원</v>
      </c>
      <c r="D24" s="107" t="s">
        <v>65</v>
      </c>
      <c r="E24" s="23">
        <f>O24</f>
        <v>7.5550000000000006E-2</v>
      </c>
      <c r="F24" s="49">
        <f>P24</f>
        <v>5.6699999999999997E-3</v>
      </c>
      <c r="G24" s="14">
        <v>30</v>
      </c>
      <c r="H24" s="13">
        <f>Q24</f>
        <v>20.6</v>
      </c>
      <c r="I24" s="50">
        <f>S24</f>
        <v>0.99689119170984464</v>
      </c>
      <c r="J24" s="12">
        <f>(((E24-F24)*5*1000)/(G24*((298/(273+H24))*(I24/1))))</f>
        <v>11.510486356258168</v>
      </c>
      <c r="K24" s="108">
        <f>ROUND(AVERAGE(J24:J25),1)</f>
        <v>11.8</v>
      </c>
      <c r="L24" s="102">
        <f>ROUND(AVERAGE(K24:K27),1)</f>
        <v>14.2</v>
      </c>
      <c r="M24" s="11"/>
      <c r="N24" s="64">
        <f>(((E24-F24)*5*1000)/(G24*((298/(273+H24))*(I24/1))))</f>
        <v>11.510486356258168</v>
      </c>
      <c r="O24" s="65">
        <v>7.5550000000000006E-2</v>
      </c>
      <c r="P24" s="65">
        <v>5.6699999999999997E-3</v>
      </c>
      <c r="Q24" s="66">
        <v>20.6</v>
      </c>
      <c r="R24" s="66">
        <v>1010.1</v>
      </c>
      <c r="S24" s="67">
        <f>R24/T24</f>
        <v>0.99689119170984464</v>
      </c>
      <c r="T24" s="68">
        <v>1013.25</v>
      </c>
    </row>
    <row r="25" spans="1:20" ht="37.5" customHeight="1" x14ac:dyDescent="0.15">
      <c r="A25" s="105"/>
      <c r="B25" s="105"/>
      <c r="C25" s="106"/>
      <c r="D25" s="107" t="str">
        <f>D24</f>
        <v>5층 정수기 앞</v>
      </c>
      <c r="E25" s="49">
        <f>O25</f>
        <v>7.9619999999999996E-2</v>
      </c>
      <c r="F25" s="49">
        <f>$F$24</f>
        <v>5.6699999999999997E-3</v>
      </c>
      <c r="G25" s="14">
        <v>30</v>
      </c>
      <c r="H25" s="13">
        <f>Q25</f>
        <v>20.6</v>
      </c>
      <c r="I25" s="50">
        <f>S25</f>
        <v>0.99689119170984464</v>
      </c>
      <c r="J25" s="12">
        <f>(((E25-F25)*5*1000)/(G25*((298/(273+H25))*(I25/1))))</f>
        <v>12.180888180384823</v>
      </c>
      <c r="K25" s="108"/>
      <c r="L25" s="102"/>
      <c r="M25" s="11"/>
      <c r="N25" s="69">
        <f>(((E25-F25)*5*1000)/(G25*((298/(273+H25))*(I25/1))))</f>
        <v>12.180888180384823</v>
      </c>
      <c r="O25" s="70">
        <v>7.9619999999999996E-2</v>
      </c>
      <c r="P25" s="71"/>
      <c r="Q25" s="72">
        <f>Q24</f>
        <v>20.6</v>
      </c>
      <c r="R25" s="72">
        <f>R24</f>
        <v>1010.1</v>
      </c>
      <c r="S25" s="73">
        <f>R25/T25</f>
        <v>0.99689119170984464</v>
      </c>
      <c r="T25" s="74">
        <v>1013.25</v>
      </c>
    </row>
    <row r="26" spans="1:20" ht="37.5" customHeight="1" x14ac:dyDescent="0.15">
      <c r="A26" s="105"/>
      <c r="B26" s="105"/>
      <c r="C26" s="106"/>
      <c r="D26" s="107" t="s">
        <v>66</v>
      </c>
      <c r="E26" s="49">
        <f>O26</f>
        <v>0.10442</v>
      </c>
      <c r="F26" s="49">
        <f t="shared" ref="F26:F27" si="0">$F$24</f>
        <v>5.6699999999999997E-3</v>
      </c>
      <c r="G26" s="14">
        <v>30</v>
      </c>
      <c r="H26" s="13">
        <f>Q26</f>
        <v>22.7</v>
      </c>
      <c r="I26" s="50">
        <f>S26</f>
        <v>0.99679249938317294</v>
      </c>
      <c r="J26" s="12">
        <f>(((E26-F26)*5*1000)/(G26*((298/(273+H26))*(I26/1))))</f>
        <v>16.383857160359494</v>
      </c>
      <c r="K26" s="110">
        <f>ROUND(AVERAGE(J26:J27),1)</f>
        <v>16.600000000000001</v>
      </c>
      <c r="L26" s="102"/>
      <c r="M26" s="11"/>
      <c r="N26" s="64">
        <f>(((E26-F26)*5*1000)/(G26*((298/(273+H26))*(I26/1))))</f>
        <v>16.383857160359494</v>
      </c>
      <c r="O26" s="65">
        <v>0.10442</v>
      </c>
      <c r="P26" s="75"/>
      <c r="Q26" s="66">
        <v>22.7</v>
      </c>
      <c r="R26" s="66">
        <v>1010</v>
      </c>
      <c r="S26" s="67">
        <f>R26/T26</f>
        <v>0.99679249938317294</v>
      </c>
      <c r="T26" s="68">
        <v>1013.25</v>
      </c>
    </row>
    <row r="27" spans="1:20" ht="37.5" customHeight="1" x14ac:dyDescent="0.15">
      <c r="A27" s="105"/>
      <c r="B27" s="105"/>
      <c r="C27" s="106"/>
      <c r="D27" s="107" t="str">
        <f>D26</f>
        <v>6층 영상의학과 앞</v>
      </c>
      <c r="E27" s="51">
        <f>O27</f>
        <v>0.1076</v>
      </c>
      <c r="F27" s="49">
        <f t="shared" si="0"/>
        <v>5.6699999999999997E-3</v>
      </c>
      <c r="G27" s="14">
        <v>30</v>
      </c>
      <c r="H27" s="13">
        <f>Q27</f>
        <v>22.7</v>
      </c>
      <c r="I27" s="50">
        <f>S27</f>
        <v>0.99679249938317294</v>
      </c>
      <c r="J27" s="12">
        <f>(((E27-F27)*5*1000)/(G27*((298/(273+H27))*(I27/1))))</f>
        <v>16.911458839042464</v>
      </c>
      <c r="K27" s="110"/>
      <c r="L27" s="102"/>
      <c r="M27" s="11"/>
      <c r="N27" s="69">
        <f>(((E27-F27)*5*1000)/(G27*((298/(273+H27))*(I27/1))))</f>
        <v>16.911458839042464</v>
      </c>
      <c r="O27" s="70">
        <v>0.1076</v>
      </c>
      <c r="P27" s="71"/>
      <c r="Q27" s="72">
        <f>Q26</f>
        <v>22.7</v>
      </c>
      <c r="R27" s="72">
        <f>R26</f>
        <v>1010</v>
      </c>
      <c r="S27" s="73">
        <f>R27/T27</f>
        <v>0.99679249938317294</v>
      </c>
      <c r="T27" s="74">
        <v>1013.25</v>
      </c>
    </row>
    <row r="28" spans="1:20" ht="37.5" customHeight="1" x14ac:dyDescent="0.15">
      <c r="A28" s="105"/>
      <c r="B28" s="105"/>
      <c r="C28" s="106"/>
      <c r="D28" s="24" t="s">
        <v>1</v>
      </c>
      <c r="E28" s="111" t="s">
        <v>0</v>
      </c>
      <c r="F28" s="111"/>
      <c r="G28" s="111"/>
      <c r="H28" s="111"/>
      <c r="I28" s="111"/>
      <c r="J28" s="111"/>
      <c r="K28" s="112" t="str">
        <f>IF(ABS(K29)&lt;20%,"적합","부적합")</f>
        <v>적합</v>
      </c>
      <c r="L28" s="112"/>
      <c r="M28" s="9"/>
      <c r="N28" s="99"/>
      <c r="O28" s="100"/>
      <c r="P28" s="100"/>
      <c r="Q28" s="100"/>
      <c r="R28" s="100"/>
      <c r="S28" s="100"/>
      <c r="T28" s="101"/>
    </row>
    <row r="29" spans="1:20" ht="37.5" customHeight="1" x14ac:dyDescent="0.15">
      <c r="A29" s="105"/>
      <c r="B29" s="105"/>
      <c r="C29" s="106"/>
      <c r="D29" s="52" t="str">
        <f>D26&amp;" "&amp;"double"</f>
        <v>6층 영상의학과 앞 double</v>
      </c>
      <c r="E29" s="53">
        <f>O29</f>
        <v>0.10789</v>
      </c>
      <c r="F29" s="49">
        <f>F24</f>
        <v>5.6699999999999997E-3</v>
      </c>
      <c r="G29" s="54">
        <f>G24</f>
        <v>30</v>
      </c>
      <c r="H29" s="13">
        <f>H24</f>
        <v>20.6</v>
      </c>
      <c r="I29" s="55">
        <f>I24</f>
        <v>0.99689119170984464</v>
      </c>
      <c r="J29" s="12">
        <f>(((E29-F29)*5*1000)/(G29*((298/(273+H29))*(I29/1))))</f>
        <v>16.837463012832139</v>
      </c>
      <c r="K29" s="109">
        <f>ABS(IF(AVERAGE(J27,J29)=0,"0%",(J27-J29)/AVERAGE(J27,J29)))</f>
        <v>4.3850779313837516E-3</v>
      </c>
      <c r="L29" s="109"/>
      <c r="M29" s="6"/>
      <c r="N29" s="76" t="s">
        <v>57</v>
      </c>
      <c r="O29" s="63">
        <v>0.10789</v>
      </c>
      <c r="P29" s="77"/>
      <c r="Q29" s="78">
        <f>Q26</f>
        <v>22.7</v>
      </c>
      <c r="R29" s="78">
        <f>R26</f>
        <v>1010</v>
      </c>
      <c r="S29" s="77"/>
      <c r="T29" s="77"/>
    </row>
    <row r="30" spans="1:20" ht="19.5" customHeight="1" x14ac:dyDescent="0.15">
      <c r="A30" s="30"/>
      <c r="B30" s="30"/>
      <c r="C30" s="31"/>
      <c r="D30" s="32"/>
      <c r="E30" s="33"/>
      <c r="F30" s="33"/>
      <c r="G30" s="34"/>
      <c r="H30" s="35"/>
      <c r="I30" s="36"/>
      <c r="J30" s="37"/>
      <c r="K30" s="38"/>
      <c r="L30" s="38"/>
      <c r="M30" s="6"/>
      <c r="N30" s="5"/>
      <c r="O30" s="4"/>
      <c r="Q30" s="7"/>
      <c r="R30" s="7"/>
    </row>
    <row r="31" spans="1:20" ht="19.5" customHeight="1" x14ac:dyDescent="0.15">
      <c r="A31" s="39"/>
      <c r="B31" s="39"/>
      <c r="C31" s="31"/>
      <c r="D31" s="32"/>
      <c r="E31" s="33"/>
      <c r="F31" s="33"/>
      <c r="G31" s="34"/>
      <c r="H31" s="35"/>
      <c r="I31" s="36"/>
      <c r="J31" s="37"/>
      <c r="K31" s="38"/>
      <c r="L31" s="38"/>
      <c r="M31" s="6"/>
      <c r="N31" s="5"/>
      <c r="O31" s="4"/>
    </row>
    <row r="32" spans="1:20" ht="19.5" customHeight="1" x14ac:dyDescent="0.15">
      <c r="A32" s="39"/>
      <c r="B32" s="39"/>
      <c r="C32" s="31"/>
      <c r="D32" s="32"/>
      <c r="E32" s="33"/>
      <c r="F32" s="33"/>
      <c r="G32" s="34"/>
      <c r="H32" s="35"/>
      <c r="I32" s="36"/>
      <c r="J32" s="37"/>
      <c r="K32" s="38"/>
      <c r="L32" s="38"/>
      <c r="M32" s="6"/>
      <c r="N32" s="5"/>
      <c r="O32" s="4"/>
    </row>
    <row r="33" spans="1:15" ht="19.5" customHeight="1" x14ac:dyDescent="0.15">
      <c r="A33" s="39"/>
      <c r="B33" s="39"/>
      <c r="C33" s="31"/>
      <c r="D33" s="32"/>
      <c r="E33" s="33"/>
      <c r="F33" s="33"/>
      <c r="G33" s="34"/>
      <c r="H33" s="35"/>
      <c r="I33" s="36"/>
      <c r="J33" s="37"/>
      <c r="K33" s="38"/>
      <c r="L33" s="38"/>
      <c r="M33" s="6"/>
      <c r="N33" s="5"/>
      <c r="O33" s="4"/>
    </row>
  </sheetData>
  <mergeCells count="57">
    <mergeCell ref="N1:T4"/>
    <mergeCell ref="N28:T28"/>
    <mergeCell ref="L24:L27"/>
    <mergeCell ref="A22:L22"/>
    <mergeCell ref="A23:B23"/>
    <mergeCell ref="A24:B29"/>
    <mergeCell ref="C24:C29"/>
    <mergeCell ref="D24:D25"/>
    <mergeCell ref="K24:K25"/>
    <mergeCell ref="K29:L29"/>
    <mergeCell ref="D26:D27"/>
    <mergeCell ref="K26:K27"/>
    <mergeCell ref="E28:J28"/>
    <mergeCell ref="K28:L28"/>
    <mergeCell ref="A17:E18"/>
    <mergeCell ref="F17:L17"/>
    <mergeCell ref="F18:I18"/>
    <mergeCell ref="A19:C19"/>
    <mergeCell ref="D19:E19"/>
    <mergeCell ref="F19:G20"/>
    <mergeCell ref="H19:I19"/>
    <mergeCell ref="K19:K20"/>
    <mergeCell ref="L19:L20"/>
    <mergeCell ref="A20:C20"/>
    <mergeCell ref="D20:E20"/>
    <mergeCell ref="H20:I20"/>
    <mergeCell ref="A15:C15"/>
    <mergeCell ref="D15:E15"/>
    <mergeCell ref="F15:G15"/>
    <mergeCell ref="H15:I15"/>
    <mergeCell ref="J15:K15"/>
    <mergeCell ref="A12:L12"/>
    <mergeCell ref="A13:C14"/>
    <mergeCell ref="D13:I13"/>
    <mergeCell ref="J13:K14"/>
    <mergeCell ref="L13:L14"/>
    <mergeCell ref="D14:E14"/>
    <mergeCell ref="F14:G14"/>
    <mergeCell ref="H14:I14"/>
    <mergeCell ref="A9:B10"/>
    <mergeCell ref="C9:E10"/>
    <mergeCell ref="F9:G10"/>
    <mergeCell ref="H9:L9"/>
    <mergeCell ref="H10:L10"/>
    <mergeCell ref="A7:B7"/>
    <mergeCell ref="C7:E7"/>
    <mergeCell ref="F7:G7"/>
    <mergeCell ref="H7:L7"/>
    <mergeCell ref="A8:B8"/>
    <mergeCell ref="C8:E8"/>
    <mergeCell ref="F8:G8"/>
    <mergeCell ref="H8:L8"/>
    <mergeCell ref="A6:B6"/>
    <mergeCell ref="C6:E6"/>
    <mergeCell ref="F6:G6"/>
    <mergeCell ref="H6:L6"/>
    <mergeCell ref="A1:L4"/>
  </mergeCells>
  <phoneticPr fontId="3" type="noConversion"/>
  <printOptions horizontalCentered="1"/>
  <pageMargins left="0.25" right="0.25" top="0.75" bottom="0.75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42CA-A5D5-4F45-AF4E-887FCD6E3B96}">
  <sheetPr>
    <pageSetUpPr fitToPage="1"/>
  </sheetPr>
  <dimension ref="A1:T33"/>
  <sheetViews>
    <sheetView tabSelected="1" zoomScaleNormal="100" zoomScaleSheetLayoutView="100" workbookViewId="0">
      <selection activeCell="P36" sqref="P36"/>
    </sheetView>
  </sheetViews>
  <sheetFormatPr defaultColWidth="8.88671875" defaultRowHeight="14.25" x14ac:dyDescent="0.15"/>
  <cols>
    <col min="1" max="1" width="8.21875" style="1" customWidth="1"/>
    <col min="2" max="2" width="4.109375" style="1" customWidth="1"/>
    <col min="3" max="3" width="12.77734375" style="3" customWidth="1"/>
    <col min="4" max="4" width="12.44140625" style="1" customWidth="1"/>
    <col min="5" max="5" width="8.33203125" style="1" customWidth="1"/>
    <col min="6" max="6" width="6.88671875" style="1" customWidth="1"/>
    <col min="7" max="7" width="6.21875" style="1" customWidth="1"/>
    <col min="8" max="8" width="6.21875" style="2" customWidth="1"/>
    <col min="9" max="9" width="6.21875" style="1" customWidth="1"/>
    <col min="10" max="10" width="8.88671875" style="1" customWidth="1"/>
    <col min="11" max="11" width="9.33203125" style="1" customWidth="1"/>
    <col min="12" max="13" width="6.6640625" style="1" customWidth="1"/>
    <col min="14" max="14" width="15.6640625" style="1" bestFit="1" customWidth="1"/>
    <col min="15" max="15" width="10.6640625" style="1" bestFit="1" customWidth="1"/>
    <col min="16" max="16" width="9.5546875" style="1" bestFit="1" customWidth="1"/>
    <col min="17" max="19" width="8.88671875" style="1"/>
    <col min="20" max="20" width="9.5546875" style="1" bestFit="1" customWidth="1"/>
    <col min="21" max="16384" width="8.88671875" style="1"/>
  </cols>
  <sheetData>
    <row r="1" spans="1:20" ht="15.75" customHeight="1" x14ac:dyDescent="0.15">
      <c r="A1" s="85" t="s">
        <v>59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N1" s="98" t="s">
        <v>64</v>
      </c>
      <c r="O1" s="98"/>
      <c r="P1" s="98"/>
      <c r="Q1" s="98"/>
      <c r="R1" s="98"/>
      <c r="S1" s="98"/>
      <c r="T1" s="98"/>
    </row>
    <row r="2" spans="1:20" ht="23.25" customHeight="1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22"/>
      <c r="N2" s="98"/>
      <c r="O2" s="98"/>
      <c r="P2" s="98"/>
      <c r="Q2" s="98"/>
      <c r="R2" s="98"/>
      <c r="S2" s="98"/>
      <c r="T2" s="98"/>
    </row>
    <row r="3" spans="1:20" ht="17.25" customHeight="1" x14ac:dyDescent="0.1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21"/>
      <c r="N3" s="98"/>
      <c r="O3" s="98"/>
      <c r="P3" s="98"/>
      <c r="Q3" s="98"/>
      <c r="R3" s="98"/>
      <c r="S3" s="98"/>
      <c r="T3" s="98"/>
    </row>
    <row r="4" spans="1:20" ht="20.100000000000001" customHeight="1" x14ac:dyDescent="0.1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21"/>
      <c r="N4" s="98"/>
      <c r="O4" s="98"/>
      <c r="P4" s="98"/>
      <c r="Q4" s="98"/>
      <c r="R4" s="98"/>
      <c r="S4" s="98"/>
      <c r="T4" s="98"/>
    </row>
    <row r="5" spans="1:20" ht="3.75" customHeight="1" x14ac:dyDescent="0.15">
      <c r="A5" s="40"/>
      <c r="B5" s="40"/>
      <c r="C5" s="41"/>
      <c r="D5" s="40"/>
      <c r="E5" s="40"/>
      <c r="F5" s="40"/>
      <c r="G5" s="42"/>
      <c r="H5" s="43"/>
      <c r="I5" s="44"/>
      <c r="J5" s="45"/>
      <c r="K5" s="45"/>
      <c r="L5" s="45"/>
    </row>
    <row r="6" spans="1:20" ht="36" customHeight="1" x14ac:dyDescent="0.15">
      <c r="A6" s="81" t="s">
        <v>56</v>
      </c>
      <c r="B6" s="81"/>
      <c r="C6" s="82" t="s">
        <v>55</v>
      </c>
      <c r="D6" s="82"/>
      <c r="E6" s="82"/>
      <c r="F6" s="83" t="s">
        <v>54</v>
      </c>
      <c r="G6" s="83"/>
      <c r="H6" s="84" t="str">
        <f ca="1">O7</f>
        <v>청평새나래어린이집</v>
      </c>
      <c r="I6" s="84"/>
      <c r="J6" s="84"/>
      <c r="K6" s="84"/>
      <c r="L6" s="84"/>
      <c r="M6" s="20"/>
    </row>
    <row r="7" spans="1:20" ht="36" customHeight="1" x14ac:dyDescent="0.15">
      <c r="A7" s="81" t="s">
        <v>53</v>
      </c>
      <c r="B7" s="81"/>
      <c r="C7" s="86">
        <f>O8</f>
        <v>20241203</v>
      </c>
      <c r="D7" s="86"/>
      <c r="E7" s="86"/>
      <c r="F7" s="83" t="s">
        <v>52</v>
      </c>
      <c r="G7" s="83"/>
      <c r="H7" s="87">
        <f>O9</f>
        <v>20241202</v>
      </c>
      <c r="I7" s="87"/>
      <c r="J7" s="87"/>
      <c r="K7" s="87"/>
      <c r="L7" s="87"/>
      <c r="M7" s="19"/>
      <c r="N7" s="26" t="s">
        <v>51</v>
      </c>
      <c r="O7" s="61" t="str">
        <f ca="1">MID(CELL("filename",E1),FIND("]",CELL("filename",E1))+1,255)</f>
        <v>청평새나래어린이집</v>
      </c>
    </row>
    <row r="8" spans="1:20" ht="36" customHeight="1" x14ac:dyDescent="0.15">
      <c r="A8" s="81" t="s">
        <v>50</v>
      </c>
      <c r="B8" s="81"/>
      <c r="C8" s="88" t="str">
        <f>"환경연구사 "&amp;O10</f>
        <v>환경연구사 조의호</v>
      </c>
      <c r="D8" s="88"/>
      <c r="E8" s="88"/>
      <c r="F8" s="83" t="s">
        <v>49</v>
      </c>
      <c r="G8" s="83"/>
      <c r="H8" s="82" t="s">
        <v>48</v>
      </c>
      <c r="I8" s="82"/>
      <c r="J8" s="82"/>
      <c r="K8" s="82"/>
      <c r="L8" s="82"/>
      <c r="M8" s="17"/>
      <c r="N8" s="26" t="s">
        <v>61</v>
      </c>
      <c r="O8" s="10">
        <f>연세고든병원!O8</f>
        <v>20241203</v>
      </c>
    </row>
    <row r="9" spans="1:20" ht="36" customHeight="1" x14ac:dyDescent="0.15">
      <c r="A9" s="81" t="s">
        <v>47</v>
      </c>
      <c r="B9" s="81"/>
      <c r="C9" s="89" t="s">
        <v>46</v>
      </c>
      <c r="D9" s="89"/>
      <c r="E9" s="89"/>
      <c r="F9" s="83" t="s">
        <v>45</v>
      </c>
      <c r="G9" s="83"/>
      <c r="H9" s="82" t="s">
        <v>44</v>
      </c>
      <c r="I9" s="82"/>
      <c r="J9" s="82"/>
      <c r="K9" s="82"/>
      <c r="L9" s="82"/>
      <c r="M9" s="17"/>
      <c r="N9" s="26" t="s">
        <v>62</v>
      </c>
      <c r="O9" s="10">
        <f>연세고든병원!O9</f>
        <v>20241202</v>
      </c>
      <c r="P9" s="8"/>
    </row>
    <row r="10" spans="1:20" ht="36" customHeight="1" x14ac:dyDescent="0.15">
      <c r="A10" s="81"/>
      <c r="B10" s="81"/>
      <c r="C10" s="89"/>
      <c r="D10" s="89"/>
      <c r="E10" s="89"/>
      <c r="F10" s="83"/>
      <c r="G10" s="83"/>
      <c r="H10" s="82" t="s">
        <v>43</v>
      </c>
      <c r="I10" s="82"/>
      <c r="J10" s="82"/>
      <c r="K10" s="82"/>
      <c r="L10" s="82"/>
      <c r="M10" s="17"/>
      <c r="N10" s="26" t="s">
        <v>50</v>
      </c>
      <c r="O10" s="10" t="s">
        <v>63</v>
      </c>
      <c r="P10" s="8"/>
    </row>
    <row r="11" spans="1:20" ht="24.75" customHeight="1" x14ac:dyDescent="0.15">
      <c r="A11" s="27"/>
      <c r="B11" s="27"/>
      <c r="C11" s="28"/>
      <c r="D11" s="28"/>
      <c r="E11" s="28"/>
      <c r="F11" s="27"/>
      <c r="G11" s="27"/>
      <c r="H11" s="29"/>
      <c r="I11" s="29"/>
      <c r="J11" s="29"/>
      <c r="K11" s="29"/>
      <c r="L11" s="29"/>
      <c r="M11" s="17"/>
      <c r="O11" s="8"/>
      <c r="P11" s="8"/>
    </row>
    <row r="12" spans="1:20" ht="23.25" customHeight="1" x14ac:dyDescent="0.15">
      <c r="A12" s="90" t="s">
        <v>42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17"/>
      <c r="O12" s="8"/>
      <c r="P12" s="8"/>
    </row>
    <row r="13" spans="1:20" ht="26.25" customHeight="1" x14ac:dyDescent="0.15">
      <c r="A13" s="83" t="s">
        <v>41</v>
      </c>
      <c r="B13" s="83"/>
      <c r="C13" s="83"/>
      <c r="D13" s="91" t="s">
        <v>40</v>
      </c>
      <c r="E13" s="91"/>
      <c r="F13" s="91"/>
      <c r="G13" s="91"/>
      <c r="H13" s="91"/>
      <c r="I13" s="91"/>
      <c r="J13" s="91" t="s">
        <v>39</v>
      </c>
      <c r="K13" s="91"/>
      <c r="L13" s="90" t="s">
        <v>38</v>
      </c>
      <c r="M13" s="17"/>
      <c r="O13" s="8"/>
      <c r="P13" s="8"/>
    </row>
    <row r="14" spans="1:20" ht="22.5" customHeight="1" x14ac:dyDescent="0.15">
      <c r="A14" s="83"/>
      <c r="B14" s="83"/>
      <c r="C14" s="83"/>
      <c r="D14" s="91" t="s">
        <v>37</v>
      </c>
      <c r="E14" s="91"/>
      <c r="F14" s="83" t="s">
        <v>36</v>
      </c>
      <c r="G14" s="83"/>
      <c r="H14" s="90" t="s">
        <v>35</v>
      </c>
      <c r="I14" s="90"/>
      <c r="J14" s="91"/>
      <c r="K14" s="91"/>
      <c r="L14" s="90"/>
      <c r="M14" s="17"/>
      <c r="O14" s="8"/>
      <c r="P14" s="8"/>
    </row>
    <row r="15" spans="1:20" ht="30" customHeight="1" x14ac:dyDescent="0.15">
      <c r="A15" s="92" t="s">
        <v>34</v>
      </c>
      <c r="B15" s="92"/>
      <c r="C15" s="92"/>
      <c r="D15" s="89" t="s">
        <v>33</v>
      </c>
      <c r="E15" s="89"/>
      <c r="F15" s="93">
        <v>45468</v>
      </c>
      <c r="G15" s="93"/>
      <c r="H15" s="94">
        <v>45992</v>
      </c>
      <c r="I15" s="94"/>
      <c r="J15" s="93">
        <v>45628</v>
      </c>
      <c r="K15" s="93"/>
      <c r="L15" s="46"/>
      <c r="M15" s="17"/>
      <c r="O15" s="8"/>
      <c r="P15" s="8"/>
    </row>
    <row r="16" spans="1:20" ht="14.25" customHeight="1" x14ac:dyDescent="0.15">
      <c r="A16" s="27"/>
      <c r="B16" s="27"/>
      <c r="C16" s="27"/>
      <c r="D16" s="28"/>
      <c r="E16" s="28"/>
      <c r="F16" s="27"/>
      <c r="G16" s="27"/>
      <c r="H16" s="29"/>
      <c r="I16" s="29"/>
      <c r="J16" s="29"/>
      <c r="K16" s="29"/>
      <c r="L16" s="29"/>
      <c r="M16" s="17"/>
      <c r="O16" s="8"/>
      <c r="P16" s="8"/>
    </row>
    <row r="17" spans="1:20" ht="20.25" customHeight="1" x14ac:dyDescent="0.15">
      <c r="A17" s="113" t="s">
        <v>32</v>
      </c>
      <c r="B17" s="113"/>
      <c r="C17" s="113"/>
      <c r="D17" s="113"/>
      <c r="E17" s="113"/>
      <c r="F17" s="83" t="s">
        <v>31</v>
      </c>
      <c r="G17" s="83"/>
      <c r="H17" s="83"/>
      <c r="I17" s="83"/>
      <c r="J17" s="83"/>
      <c r="K17" s="83"/>
      <c r="L17" s="83"/>
      <c r="M17" s="18"/>
      <c r="O17" s="8"/>
      <c r="P17" s="8"/>
    </row>
    <row r="18" spans="1:20" ht="22.5" customHeight="1" x14ac:dyDescent="0.15">
      <c r="A18" s="113"/>
      <c r="B18" s="113"/>
      <c r="C18" s="113"/>
      <c r="D18" s="113"/>
      <c r="E18" s="113"/>
      <c r="F18" s="83" t="s">
        <v>30</v>
      </c>
      <c r="G18" s="83"/>
      <c r="H18" s="83"/>
      <c r="I18" s="83"/>
      <c r="J18" s="47">
        <v>0.4</v>
      </c>
      <c r="K18" s="47" t="s">
        <v>29</v>
      </c>
      <c r="L18" s="47" t="s">
        <v>27</v>
      </c>
      <c r="M18" s="18"/>
      <c r="O18" s="8"/>
      <c r="P18" s="8"/>
    </row>
    <row r="19" spans="1:20" ht="24.75" customHeight="1" x14ac:dyDescent="0.15">
      <c r="A19" s="96" t="s">
        <v>28</v>
      </c>
      <c r="B19" s="96"/>
      <c r="C19" s="96"/>
      <c r="D19" s="89" t="s">
        <v>27</v>
      </c>
      <c r="E19" s="89"/>
      <c r="F19" s="97" t="s">
        <v>26</v>
      </c>
      <c r="G19" s="97"/>
      <c r="H19" s="95" t="s">
        <v>25</v>
      </c>
      <c r="I19" s="95"/>
      <c r="J19" s="48">
        <f>O19</f>
        <v>0.40348000000000001</v>
      </c>
      <c r="K19" s="95" t="s">
        <v>24</v>
      </c>
      <c r="L19" s="88" t="str">
        <f>IF(20&gt;=J20, "만족", "부적합")</f>
        <v>만족</v>
      </c>
      <c r="M19" s="17"/>
      <c r="N19" s="26" t="s">
        <v>58</v>
      </c>
      <c r="O19" s="62">
        <f>연세고든병원!O19</f>
        <v>0.40348000000000001</v>
      </c>
      <c r="P19" s="8"/>
    </row>
    <row r="20" spans="1:20" ht="24.75" customHeight="1" x14ac:dyDescent="0.15">
      <c r="A20" s="83" t="s">
        <v>23</v>
      </c>
      <c r="B20" s="83"/>
      <c r="C20" s="83"/>
      <c r="D20" s="89" t="s">
        <v>22</v>
      </c>
      <c r="E20" s="89"/>
      <c r="F20" s="97"/>
      <c r="G20" s="97"/>
      <c r="H20" s="95" t="s">
        <v>21</v>
      </c>
      <c r="I20" s="95"/>
      <c r="J20" s="48">
        <f>ABS(J18-J19)/J18*100</f>
        <v>0.86999999999999578</v>
      </c>
      <c r="K20" s="95"/>
      <c r="L20" s="88"/>
      <c r="M20" s="17"/>
      <c r="O20" s="8"/>
      <c r="P20" s="8"/>
    </row>
    <row r="21" spans="1:20" ht="21.75" customHeight="1" x14ac:dyDescent="0.15">
      <c r="A21" s="27"/>
      <c r="B21" s="27"/>
      <c r="C21" s="27"/>
      <c r="D21" s="28"/>
      <c r="E21" s="28"/>
      <c r="F21" s="27"/>
      <c r="G21" s="27"/>
      <c r="H21" s="29"/>
      <c r="I21" s="29"/>
      <c r="J21" s="29"/>
      <c r="K21" s="29"/>
      <c r="L21" s="29"/>
      <c r="M21" s="17"/>
      <c r="N21" s="26" t="s">
        <v>60</v>
      </c>
      <c r="O21" s="62">
        <v>2792400342</v>
      </c>
      <c r="P21" s="8"/>
    </row>
    <row r="22" spans="1:20" ht="36" customHeight="1" x14ac:dyDescent="0.15">
      <c r="A22" s="103" t="s">
        <v>20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6"/>
      <c r="O22" s="8"/>
    </row>
    <row r="23" spans="1:20" ht="33" customHeight="1" x14ac:dyDescent="0.15">
      <c r="A23" s="104" t="s">
        <v>19</v>
      </c>
      <c r="B23" s="104"/>
      <c r="C23" s="56" t="s">
        <v>18</v>
      </c>
      <c r="D23" s="56" t="s">
        <v>17</v>
      </c>
      <c r="E23" s="56" t="s">
        <v>16</v>
      </c>
      <c r="F23" s="56" t="s">
        <v>15</v>
      </c>
      <c r="G23" s="57" t="s">
        <v>14</v>
      </c>
      <c r="H23" s="58" t="s">
        <v>13</v>
      </c>
      <c r="I23" s="59" t="s">
        <v>12</v>
      </c>
      <c r="J23" s="57" t="s">
        <v>11</v>
      </c>
      <c r="K23" s="59" t="s">
        <v>10</v>
      </c>
      <c r="L23" s="60" t="s">
        <v>9</v>
      </c>
      <c r="M23" s="15"/>
      <c r="N23" s="79" t="s">
        <v>8</v>
      </c>
      <c r="O23" s="79" t="s">
        <v>7</v>
      </c>
      <c r="P23" s="79" t="s">
        <v>6</v>
      </c>
      <c r="Q23" s="79" t="s">
        <v>5</v>
      </c>
      <c r="R23" s="80" t="s">
        <v>4</v>
      </c>
      <c r="S23" s="80" t="s">
        <v>3</v>
      </c>
      <c r="T23" s="79" t="s">
        <v>2</v>
      </c>
    </row>
    <row r="24" spans="1:20" ht="37.5" customHeight="1" x14ac:dyDescent="0.15">
      <c r="A24" s="105">
        <f>O21</f>
        <v>2792400342</v>
      </c>
      <c r="B24" s="105"/>
      <c r="C24" s="114" t="str">
        <f ca="1">H6</f>
        <v>청평새나래어린이집</v>
      </c>
      <c r="D24" s="107" t="s">
        <v>67</v>
      </c>
      <c r="E24" s="23">
        <f>O24</f>
        <v>1.332E-2</v>
      </c>
      <c r="F24" s="49">
        <f>P24</f>
        <v>5.8799999999999998E-3</v>
      </c>
      <c r="G24" s="14">
        <v>30</v>
      </c>
      <c r="H24" s="13">
        <f>Q24</f>
        <v>19.399999999999999</v>
      </c>
      <c r="I24" s="50">
        <f>S24</f>
        <v>0.98929188255613121</v>
      </c>
      <c r="J24" s="12">
        <f>(((E24-F24)*5*1000)/(G24*((298/(273+H24))*(I24/1))))</f>
        <v>1.2298675527726746</v>
      </c>
      <c r="K24" s="108">
        <f>ROUND(AVERAGE(J24:J25),1)</f>
        <v>1.3</v>
      </c>
      <c r="L24" s="102">
        <f>ROUND(AVERAGE(K24:K27),1)</f>
        <v>4.4000000000000004</v>
      </c>
      <c r="M24" s="11"/>
      <c r="N24" s="64">
        <f>(((E24-F24)*5*1000)/(G24*((298/(273+H24))*(I24/1))))</f>
        <v>1.2298675527726746</v>
      </c>
      <c r="O24" s="65">
        <v>1.332E-2</v>
      </c>
      <c r="P24" s="65">
        <v>5.8799999999999998E-3</v>
      </c>
      <c r="Q24" s="66">
        <v>19.399999999999999</v>
      </c>
      <c r="R24" s="66">
        <v>1002.4</v>
      </c>
      <c r="S24" s="67">
        <f>R24/T24</f>
        <v>0.98929188255613121</v>
      </c>
      <c r="T24" s="68">
        <v>1013.25</v>
      </c>
    </row>
    <row r="25" spans="1:20" ht="37.5" customHeight="1" x14ac:dyDescent="0.15">
      <c r="A25" s="105"/>
      <c r="B25" s="105"/>
      <c r="C25" s="114"/>
      <c r="D25" s="107" t="str">
        <f>D24</f>
        <v>1층</v>
      </c>
      <c r="E25" s="49">
        <f>O25</f>
        <v>1.452E-2</v>
      </c>
      <c r="F25" s="49">
        <f>$F$24</f>
        <v>5.8799999999999998E-3</v>
      </c>
      <c r="G25" s="14">
        <v>30</v>
      </c>
      <c r="H25" s="13">
        <f>Q25</f>
        <v>19.399999999999999</v>
      </c>
      <c r="I25" s="50">
        <f>S25</f>
        <v>0.98929188255613121</v>
      </c>
      <c r="J25" s="12">
        <f>(((E25-F25)*5*1000)/(G25*((298/(273+H25))*(I25/1))))</f>
        <v>1.4282332870908478</v>
      </c>
      <c r="K25" s="108"/>
      <c r="L25" s="102"/>
      <c r="M25" s="11"/>
      <c r="N25" s="69">
        <f>(((E25-F25)*5*1000)/(G25*((298/(273+H25))*(I25/1))))</f>
        <v>1.4282332870908478</v>
      </c>
      <c r="O25" s="70">
        <v>1.452E-2</v>
      </c>
      <c r="P25" s="71"/>
      <c r="Q25" s="72">
        <f>Q24</f>
        <v>19.399999999999999</v>
      </c>
      <c r="R25" s="72">
        <f>R24</f>
        <v>1002.4</v>
      </c>
      <c r="S25" s="73">
        <f>R25/T25</f>
        <v>0.98929188255613121</v>
      </c>
      <c r="T25" s="74">
        <v>1013.25</v>
      </c>
    </row>
    <row r="26" spans="1:20" ht="37.5" customHeight="1" x14ac:dyDescent="0.15">
      <c r="A26" s="105"/>
      <c r="B26" s="105"/>
      <c r="C26" s="114"/>
      <c r="D26" s="107" t="s">
        <v>68</v>
      </c>
      <c r="E26" s="49">
        <f>O26</f>
        <v>5.1279999999999999E-2</v>
      </c>
      <c r="F26" s="49">
        <f t="shared" ref="F26:F27" si="0">$F$24</f>
        <v>5.8799999999999998E-3</v>
      </c>
      <c r="G26" s="14">
        <v>30</v>
      </c>
      <c r="H26" s="13">
        <f>Q26</f>
        <v>18</v>
      </c>
      <c r="I26" s="50">
        <f>S26</f>
        <v>0.98929188255613121</v>
      </c>
      <c r="J26" s="12">
        <f>(((E26-F26)*5*1000)/(G26*((298/(273+H26))*(I26/1))))</f>
        <v>7.4689040765250647</v>
      </c>
      <c r="K26" s="110">
        <f>ROUND(AVERAGE(J26:J27),1)</f>
        <v>7.5</v>
      </c>
      <c r="L26" s="102"/>
      <c r="M26" s="11"/>
      <c r="N26" s="64">
        <f>(((E26-F26)*5*1000)/(G26*((298/(273+H26))*(I26/1))))</f>
        <v>7.4689040765250647</v>
      </c>
      <c r="O26" s="65">
        <v>5.1279999999999999E-2</v>
      </c>
      <c r="P26" s="75"/>
      <c r="Q26" s="66">
        <v>18</v>
      </c>
      <c r="R26" s="66">
        <v>1002.4</v>
      </c>
      <c r="S26" s="67">
        <f>R26/T26</f>
        <v>0.98929188255613121</v>
      </c>
      <c r="T26" s="68">
        <v>1013.25</v>
      </c>
    </row>
    <row r="27" spans="1:20" ht="37.5" customHeight="1" x14ac:dyDescent="0.15">
      <c r="A27" s="105"/>
      <c r="B27" s="105"/>
      <c r="C27" s="114"/>
      <c r="D27" s="107" t="str">
        <f>D26</f>
        <v>2층</v>
      </c>
      <c r="E27" s="51">
        <f>O27</f>
        <v>5.135E-2</v>
      </c>
      <c r="F27" s="49">
        <f t="shared" si="0"/>
        <v>5.8799999999999998E-3</v>
      </c>
      <c r="G27" s="14">
        <v>30</v>
      </c>
      <c r="H27" s="13">
        <f>Q27</f>
        <v>18</v>
      </c>
      <c r="I27" s="50">
        <f>S27</f>
        <v>0.98929188255613121</v>
      </c>
      <c r="J27" s="12">
        <f>(((E27-F27)*5*1000)/(G27*((298/(273+H27))*(I27/1))))</f>
        <v>7.4804200079205891</v>
      </c>
      <c r="K27" s="110"/>
      <c r="L27" s="102"/>
      <c r="M27" s="11"/>
      <c r="N27" s="69">
        <f>(((E27-F27)*5*1000)/(G27*((298/(273+H27))*(I27/1))))</f>
        <v>7.4804200079205891</v>
      </c>
      <c r="O27" s="70">
        <v>5.135E-2</v>
      </c>
      <c r="P27" s="71"/>
      <c r="Q27" s="72">
        <f>Q26</f>
        <v>18</v>
      </c>
      <c r="R27" s="72">
        <f>R26</f>
        <v>1002.4</v>
      </c>
      <c r="S27" s="73">
        <f>R27/T27</f>
        <v>0.98929188255613121</v>
      </c>
      <c r="T27" s="74">
        <v>1013.25</v>
      </c>
    </row>
    <row r="28" spans="1:20" ht="37.5" customHeight="1" x14ac:dyDescent="0.15">
      <c r="A28" s="105"/>
      <c r="B28" s="105"/>
      <c r="C28" s="114"/>
      <c r="D28" s="24" t="s">
        <v>1</v>
      </c>
      <c r="E28" s="111" t="s">
        <v>0</v>
      </c>
      <c r="F28" s="111"/>
      <c r="G28" s="111"/>
      <c r="H28" s="111"/>
      <c r="I28" s="111"/>
      <c r="J28" s="111"/>
      <c r="K28" s="112" t="str">
        <f>IF(ABS(K29)&lt;20%,"적합","부적합")</f>
        <v>적합</v>
      </c>
      <c r="L28" s="112"/>
      <c r="M28" s="9"/>
      <c r="N28" s="99"/>
      <c r="O28" s="100"/>
      <c r="P28" s="100"/>
      <c r="Q28" s="100"/>
      <c r="R28" s="100"/>
      <c r="S28" s="100"/>
      <c r="T28" s="101"/>
    </row>
    <row r="29" spans="1:20" ht="37.5" customHeight="1" x14ac:dyDescent="0.15">
      <c r="A29" s="105"/>
      <c r="B29" s="105"/>
      <c r="C29" s="114"/>
      <c r="D29" s="52" t="str">
        <f>D26&amp;" "&amp;"double"</f>
        <v>2층 double</v>
      </c>
      <c r="E29" s="53">
        <f>O29</f>
        <v>5.1150000000000001E-2</v>
      </c>
      <c r="F29" s="49">
        <f>F24</f>
        <v>5.8799999999999998E-3</v>
      </c>
      <c r="G29" s="54">
        <f>G24</f>
        <v>30</v>
      </c>
      <c r="H29" s="13">
        <f>H24</f>
        <v>19.399999999999999</v>
      </c>
      <c r="I29" s="55">
        <f>I24</f>
        <v>0.98929188255613121</v>
      </c>
      <c r="J29" s="12">
        <f>(((E29-F29)*5*1000)/(G29*((298/(273+H29))*(I29/1))))</f>
        <v>7.4833473271530879</v>
      </c>
      <c r="K29" s="109">
        <f>ABS(IF(AVERAGE(J27,J29)=0,"0%",(J27-J29)/AVERAGE(J27,J29)))</f>
        <v>3.9125431008773013E-4</v>
      </c>
      <c r="L29" s="109"/>
      <c r="M29" s="6"/>
      <c r="N29" s="25" t="s">
        <v>57</v>
      </c>
      <c r="O29" s="63">
        <v>5.1150000000000001E-2</v>
      </c>
      <c r="P29" s="77"/>
      <c r="Q29" s="78">
        <f>Q26</f>
        <v>18</v>
      </c>
      <c r="R29" s="78">
        <f>R26</f>
        <v>1002.4</v>
      </c>
      <c r="S29" s="77"/>
      <c r="T29" s="77"/>
    </row>
    <row r="30" spans="1:20" ht="19.5" customHeight="1" x14ac:dyDescent="0.15">
      <c r="A30" s="30"/>
      <c r="B30" s="30"/>
      <c r="C30" s="31"/>
      <c r="D30" s="32"/>
      <c r="E30" s="33"/>
      <c r="F30" s="33"/>
      <c r="G30" s="34"/>
      <c r="H30" s="35"/>
      <c r="I30" s="36"/>
      <c r="J30" s="37"/>
      <c r="K30" s="38"/>
      <c r="L30" s="38"/>
      <c r="M30" s="6"/>
      <c r="N30" s="5"/>
      <c r="O30" s="4"/>
      <c r="Q30" s="7"/>
      <c r="R30" s="7"/>
    </row>
    <row r="31" spans="1:20" ht="19.5" customHeight="1" x14ac:dyDescent="0.15">
      <c r="A31" s="39"/>
      <c r="B31" s="39"/>
      <c r="C31" s="31"/>
      <c r="D31" s="32"/>
      <c r="E31" s="33"/>
      <c r="F31" s="33"/>
      <c r="G31" s="34"/>
      <c r="H31" s="35"/>
      <c r="I31" s="36"/>
      <c r="J31" s="37"/>
      <c r="K31" s="38"/>
      <c r="L31" s="38"/>
      <c r="M31" s="6"/>
      <c r="N31" s="5"/>
      <c r="O31" s="4"/>
    </row>
    <row r="32" spans="1:20" ht="19.5" customHeight="1" x14ac:dyDescent="0.15">
      <c r="A32" s="39"/>
      <c r="B32" s="39"/>
      <c r="C32" s="31"/>
      <c r="D32" s="32"/>
      <c r="E32" s="33"/>
      <c r="F32" s="33"/>
      <c r="G32" s="34"/>
      <c r="H32" s="35"/>
      <c r="I32" s="36"/>
      <c r="J32" s="37"/>
      <c r="K32" s="38"/>
      <c r="L32" s="38"/>
      <c r="M32" s="6"/>
      <c r="N32" s="5"/>
      <c r="O32" s="4"/>
    </row>
    <row r="33" spans="1:15" ht="19.5" customHeight="1" x14ac:dyDescent="0.15">
      <c r="A33" s="39"/>
      <c r="B33" s="39"/>
      <c r="C33" s="31"/>
      <c r="D33" s="32"/>
      <c r="E33" s="33"/>
      <c r="F33" s="33"/>
      <c r="G33" s="34"/>
      <c r="H33" s="35"/>
      <c r="I33" s="36"/>
      <c r="J33" s="37"/>
      <c r="K33" s="38"/>
      <c r="L33" s="38"/>
      <c r="M33" s="6"/>
      <c r="N33" s="5"/>
      <c r="O33" s="4"/>
    </row>
  </sheetData>
  <mergeCells count="57">
    <mergeCell ref="A20:C20"/>
    <mergeCell ref="K28:L28"/>
    <mergeCell ref="N28:T28"/>
    <mergeCell ref="K29:L29"/>
    <mergeCell ref="A22:L22"/>
    <mergeCell ref="A23:B23"/>
    <mergeCell ref="A24:B29"/>
    <mergeCell ref="C24:C29"/>
    <mergeCell ref="D24:D25"/>
    <mergeCell ref="K24:K25"/>
    <mergeCell ref="L24:L27"/>
    <mergeCell ref="D26:D27"/>
    <mergeCell ref="K26:K27"/>
    <mergeCell ref="E28:J28"/>
    <mergeCell ref="J15:K15"/>
    <mergeCell ref="A17:E18"/>
    <mergeCell ref="F17:L17"/>
    <mergeCell ref="F18:I18"/>
    <mergeCell ref="A19:C19"/>
    <mergeCell ref="D19:E19"/>
    <mergeCell ref="F19:G20"/>
    <mergeCell ref="H19:I19"/>
    <mergeCell ref="D20:E20"/>
    <mergeCell ref="H20:I20"/>
    <mergeCell ref="A15:C15"/>
    <mergeCell ref="D15:E15"/>
    <mergeCell ref="F15:G15"/>
    <mergeCell ref="H15:I15"/>
    <mergeCell ref="K19:K20"/>
    <mergeCell ref="L19:L20"/>
    <mergeCell ref="A13:C14"/>
    <mergeCell ref="D13:I13"/>
    <mergeCell ref="J13:K14"/>
    <mergeCell ref="L13:L14"/>
    <mergeCell ref="D14:E14"/>
    <mergeCell ref="F14:G14"/>
    <mergeCell ref="H14:I14"/>
    <mergeCell ref="A12:L12"/>
    <mergeCell ref="A7:B7"/>
    <mergeCell ref="C7:E7"/>
    <mergeCell ref="F7:G7"/>
    <mergeCell ref="H7:L7"/>
    <mergeCell ref="A8:B8"/>
    <mergeCell ref="C8:E8"/>
    <mergeCell ref="F8:G8"/>
    <mergeCell ref="H8:L8"/>
    <mergeCell ref="A9:B10"/>
    <mergeCell ref="C9:E10"/>
    <mergeCell ref="F9:G10"/>
    <mergeCell ref="H9:L9"/>
    <mergeCell ref="H10:L10"/>
    <mergeCell ref="A1:L4"/>
    <mergeCell ref="N1:T4"/>
    <mergeCell ref="A6:B6"/>
    <mergeCell ref="C6:E6"/>
    <mergeCell ref="F6:G6"/>
    <mergeCell ref="H6:L6"/>
  </mergeCells>
  <phoneticPr fontId="9" type="noConversion"/>
  <printOptions horizontalCentered="1"/>
  <pageMargins left="0.25" right="0.25" top="0.75" bottom="0.75" header="0.3" footer="0.3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연세고든병원</vt:lpstr>
      <vt:lpstr>청평새나래어린이집</vt:lpstr>
      <vt:lpstr>연세고든병원!Print_Area</vt:lpstr>
      <vt:lpstr>청평새나래어린이집!Print_Area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2024-12-05T01:39:09Z</cp:lastPrinted>
  <dcterms:created xsi:type="dcterms:W3CDTF">2024-08-29T00:36:28Z</dcterms:created>
  <dcterms:modified xsi:type="dcterms:W3CDTF">2024-12-05T01:41:35Z</dcterms:modified>
</cp:coreProperties>
</file>