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2" sheetId="1" state="visible" r:id="rId3"/>
    <sheet name="Riferimenti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<sst xmlns="http://schemas.openxmlformats.org/spreadsheetml/2006/main" count="55" uniqueCount="54">
  <si>
    <t xml:space="preserve">PACCHETTO 1 - SOLUZIONE ES. 3</t>
  </si>
  <si>
    <t xml:space="preserve">I (aliquota fiscale)</t>
  </si>
  <si>
    <t xml:space="preserve">k (costo capitale)</t>
  </si>
  <si>
    <t xml:space="preserve">Costo trattore</t>
  </si>
  <si>
    <t xml:space="preserve">Ammortamento trattore</t>
  </si>
  <si>
    <t xml:space="preserve">Immobili = ristrutturazione + abbattimento + ricostruzione</t>
  </si>
  <si>
    <t xml:space="preserve">Ammortamento immobili (in 10 anni)</t>
  </si>
  <si>
    <t xml:space="preserve">Valore contabile finale immobili</t>
  </si>
  <si>
    <t xml:space="preserve">Ricavi cessione immobili</t>
  </si>
  <si>
    <t xml:space="preserve">Profitto/Perdita contabile dalla vendita degli immobili (=ricavo effettivo - valore contabile)</t>
  </si>
  <si>
    <t xml:space="preserve">Lo studio di fattibilità è un costo affondato, quindi non differenziale -&gt; non devo tenerlo in considerazione</t>
  </si>
  <si>
    <t xml:space="preserve">Delta Ricavi (prodotti tipici)</t>
  </si>
  <si>
    <t xml:space="preserve">Delta Ricavi (ristorazione)</t>
  </si>
  <si>
    <t xml:space="preserve">Delta Addetti (stipendio, comprensivo di TFR)</t>
  </si>
  <si>
    <t xml:space="preserve">Delta Chef (stipendio, comprensivo di TFR)</t>
  </si>
  <si>
    <t xml:space="preserve">Delta ammortamento immobili</t>
  </si>
  <si>
    <t xml:space="preserve">Delta ammortamento trattore</t>
  </si>
  <si>
    <t xml:space="preserve">Delta oneri straordinari cessione immobili (agriturismo) -&gt; minusvalenza</t>
  </si>
  <si>
    <t xml:space="preserve">Delta Risultato operativo (EBIT)</t>
  </si>
  <si>
    <t xml:space="preserve">Delta imposte</t>
  </si>
  <si>
    <t xml:space="preserve">Delta utile del periodo</t>
  </si>
  <si>
    <t xml:space="preserve">+ Delta ammortamenti</t>
  </si>
  <si>
    <t xml:space="preserve">- Esborsi ristrutturazione</t>
  </si>
  <si>
    <t xml:space="preserve">- Esborso trattore</t>
  </si>
  <si>
    <t xml:space="preserve">+ Addetti (TFR)</t>
  </si>
  <si>
    <t xml:space="preserve">+ Chef (TFR)</t>
  </si>
  <si>
    <t xml:space="preserve">- Liquidazione del TFR</t>
  </si>
  <si>
    <t xml:space="preserve">Rettifica minusvalenza</t>
  </si>
  <si>
    <t xml:space="preserve">Ricavo dalla vendita degli immobili</t>
  </si>
  <si>
    <t xml:space="preserve">NCF</t>
  </si>
  <si>
    <t xml:space="preserve">coeff att</t>
  </si>
  <si>
    <t xml:space="preserve">DNCF</t>
  </si>
  <si>
    <t xml:space="preserve">PB</t>
  </si>
  <si>
    <t xml:space="preserve">NPV</t>
  </si>
  <si>
    <t xml:space="preserve">&lt; 0 =&gt; non conviene effettuare l'investimento</t>
  </si>
  <si>
    <t xml:space="preserve">NPV con Excel</t>
  </si>
  <si>
    <t xml:space="preserve">IRR per iterazioni successive</t>
  </si>
  <si>
    <t xml:space="preserve">k</t>
  </si>
  <si>
    <t xml:space="preserve">=&gt; 10% &lt; IRR &lt; 15% =&gt; IRR &lt; k =&gt; non conviene effettuare l'investimento</t>
  </si>
  <si>
    <t xml:space="preserve">IRR con Excel</t>
  </si>
  <si>
    <t xml:space="preserve">&lt; k =&gt; non conviene effettuare l'investimento</t>
  </si>
  <si>
    <t xml:space="preserve">Test IRR</t>
  </si>
  <si>
    <t xml:space="preserve">PBT</t>
  </si>
  <si>
    <t xml:space="preserve">Non esiste</t>
  </si>
  <si>
    <t xml:space="preserve">=&gt; non rientro mai dall'investimento</t>
  </si>
  <si>
    <t xml:space="preserve">=&gt; anche adottando questo criterio, l'investimento non andrebbe effettuato</t>
  </si>
  <si>
    <t xml:space="preserve">Risultato operativo</t>
  </si>
  <si>
    <t xml:space="preserve">pacchetto 4, slide 9</t>
  </si>
  <si>
    <t xml:space="preserve">Accantonamento TFR</t>
  </si>
  <si>
    <t xml:space="preserve">pacchetto 4, slide 19</t>
  </si>
  <si>
    <t xml:space="preserve">Ammortamento</t>
  </si>
  <si>
    <t xml:space="preserve">pacchetto 4, slide 17</t>
  </si>
  <si>
    <t xml:space="preserve">Plus/Minus valenza</t>
  </si>
  <si>
    <t xml:space="preserve">pacchetto 4, slide 21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</si>
</sst>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%"/>
    <numFmt numFmtId="166" formatCode="0.00%"/>
    <numFmt numFmtId="167" formatCode="General"/>
    <numFmt numFmtId="168" formatCode="0.00"/>
    <numFmt numFmtId="169" formatCode="#,##0.00&quot; €&quot;;[RED]\-#,##0.00&quot; €&quot;"/>
    <numFmt numFmtId="170" formatCode="_(* #,##0.00_);_(* \(#,##0.00\);_(* \-??_);_(@_)"/>
    <numFmt numFmtId="171" formatCode="_(* #,##0.000_);_(* \(#,##0.000\);_(* \-??_);_(@_)"/>
    <numFmt numFmtId="172" formatCode="_(\$* #,##0.00_);_(\$* \(#,##0.00\);_(\$* \-??_);_(@_)"/>
    <numFmt numFmtId="173" formatCode="#,##0.00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0" fillId="0" borderId="1" xfId="19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0" fillId="0" borderId="1" xfId="19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8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9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3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6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8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9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2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9" fontId="5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3" fontId="0" fillId="0" borderId="0" xfId="17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70" fontId="0" fillId="0" borderId="0" xfId="1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35" colorId="64" zoomScale="250" zoomScaleNormal="250" zoomScalePageLayoutView="100" workbookViewId="0">
      <selection pane="topLeft" activeCell="A40" activeCellId="0" sqref="A40"/>
    </sheetView>
  </sheetViews>
  <sheetFormatPr defaultColWidth="9.109375" defaultRowHeight="14.25" zeroHeight="false" outlineLevelRow="0" outlineLevelCol="0"/>
  <cols>
    <col collapsed="false" customWidth="true" hidden="false" outlineLevel="0" max="1" min="1" style="1" width="38.67"/>
    <col collapsed="false" customWidth="true" hidden="false" outlineLevel="0" max="2" min="2" style="1" width="10.78"/>
    <col collapsed="false" customWidth="false" hidden="false" outlineLevel="0" max="8" min="3" style="1" width="9.11"/>
    <col collapsed="false" customWidth="true" hidden="false" outlineLevel="0" max="9" min="9" style="1" width="24.67"/>
    <col collapsed="false" customWidth="false" hidden="false" outlineLevel="0" max="16384" min="10" style="1" width="9.11"/>
  </cols>
  <sheetData>
    <row r="1" customFormat="false" ht="14.2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3" customFormat="false" ht="14.25" hidden="false" customHeight="false" outlineLevel="0" collapsed="false">
      <c r="A3" s="3" t="s">
        <v>1</v>
      </c>
      <c r="B3" s="4" t="n">
        <v>0.3</v>
      </c>
    </row>
    <row r="4" customFormat="false" ht="14.25" hidden="false" customHeight="false" outlineLevel="0" collapsed="false">
      <c r="A4" s="3" t="s">
        <v>2</v>
      </c>
      <c r="B4" s="5" t="n">
        <v>0.2</v>
      </c>
    </row>
    <row r="5" customFormat="false" ht="14.25" hidden="false" customHeight="false" outlineLevel="0" collapsed="false">
      <c r="A5" s="6"/>
      <c r="B5" s="6"/>
    </row>
    <row r="6" customFormat="false" ht="14.25" hidden="false" customHeight="false" outlineLevel="0" collapsed="false">
      <c r="A6" s="3" t="s">
        <v>3</v>
      </c>
      <c r="B6" s="7" t="n">
        <v>110</v>
      </c>
    </row>
    <row r="7" customFormat="false" ht="14.25" hidden="false" customHeight="false" outlineLevel="0" collapsed="false">
      <c r="A7" s="3" t="s">
        <v>4</v>
      </c>
      <c r="B7" s="7" t="n">
        <f aca="false">B6/5</f>
        <v>22</v>
      </c>
    </row>
    <row r="8" customFormat="false" ht="14.25" hidden="false" customHeight="false" outlineLevel="0" collapsed="false">
      <c r="A8" s="6"/>
      <c r="B8" s="6"/>
    </row>
    <row r="9" customFormat="false" ht="23.85" hidden="false" customHeight="false" outlineLevel="0" collapsed="false">
      <c r="A9" s="3" t="s">
        <v>5</v>
      </c>
      <c r="B9" s="7" t="n">
        <f aca="false">400+500+70</f>
        <v>970</v>
      </c>
    </row>
    <row r="10" customFormat="false" ht="14.25" hidden="false" customHeight="false" outlineLevel="0" collapsed="false">
      <c r="A10" s="3" t="s">
        <v>6</v>
      </c>
      <c r="B10" s="7" t="n">
        <f aca="false">B9/10</f>
        <v>97</v>
      </c>
    </row>
    <row r="11" customFormat="false" ht="14.25" hidden="false" customHeight="false" outlineLevel="0" collapsed="false">
      <c r="A11" s="3" t="s">
        <v>7</v>
      </c>
      <c r="B11" s="7" t="n">
        <f aca="false">B9-B10*4</f>
        <v>582</v>
      </c>
    </row>
    <row r="12" customFormat="false" ht="14.25" hidden="false" customHeight="false" outlineLevel="0" collapsed="false">
      <c r="A12" s="7" t="s">
        <v>8</v>
      </c>
      <c r="B12" s="7" t="n">
        <v>400</v>
      </c>
    </row>
    <row r="13" customFormat="false" ht="35.05" hidden="false" customHeight="false" outlineLevel="0" collapsed="false">
      <c r="A13" s="3" t="s">
        <v>9</v>
      </c>
      <c r="B13" s="7" t="n">
        <f aca="false">B12-B11</f>
        <v>-182</v>
      </c>
    </row>
    <row r="15" customFormat="false" ht="14.25" hidden="false" customHeight="false" outlineLevel="0" collapsed="false">
      <c r="A15" s="1" t="s">
        <v>10</v>
      </c>
    </row>
    <row r="17" customFormat="false" ht="14.25" hidden="false" customHeight="false" outlineLevel="0" collapsed="false">
      <c r="B17" s="8" t="n">
        <v>0</v>
      </c>
      <c r="C17" s="9" t="n">
        <v>1</v>
      </c>
      <c r="D17" s="9" t="n">
        <v>2</v>
      </c>
      <c r="E17" s="9" t="n">
        <v>3</v>
      </c>
      <c r="F17" s="9" t="n">
        <v>4</v>
      </c>
      <c r="G17" s="10" t="n">
        <v>5</v>
      </c>
      <c r="H17" s="11"/>
      <c r="K17" s="11"/>
      <c r="L17" s="11"/>
      <c r="M17" s="11"/>
    </row>
    <row r="18" customFormat="false" ht="14.25" hidden="false" customHeight="false" outlineLevel="0" collapsed="false">
      <c r="A18" s="12" t="s">
        <v>11</v>
      </c>
      <c r="B18" s="13"/>
      <c r="C18" s="13" t="n">
        <v>200</v>
      </c>
      <c r="D18" s="13" t="n">
        <v>200</v>
      </c>
      <c r="E18" s="13" t="n">
        <v>200</v>
      </c>
      <c r="F18" s="13" t="n">
        <v>200</v>
      </c>
      <c r="G18" s="14" t="n">
        <v>200</v>
      </c>
    </row>
    <row r="19" customFormat="false" ht="14.25" hidden="false" customHeight="false" outlineLevel="0" collapsed="false">
      <c r="A19" s="15" t="s">
        <v>12</v>
      </c>
      <c r="B19" s="6"/>
      <c r="C19" s="6"/>
      <c r="D19" s="6" t="n">
        <v>300</v>
      </c>
      <c r="E19" s="6" t="n">
        <v>300</v>
      </c>
      <c r="F19" s="6" t="n">
        <v>300</v>
      </c>
      <c r="G19" s="16" t="n">
        <v>300</v>
      </c>
    </row>
    <row r="20" customFormat="false" ht="14.25" hidden="false" customHeight="false" outlineLevel="0" collapsed="false">
      <c r="A20" s="15" t="s">
        <v>13</v>
      </c>
      <c r="B20" s="6"/>
      <c r="C20" s="6" t="n">
        <f aca="false">-25*5</f>
        <v>-125</v>
      </c>
      <c r="D20" s="6" t="n">
        <f aca="false">-25*5</f>
        <v>-125</v>
      </c>
      <c r="E20" s="6" t="n">
        <f aca="false">-25*5</f>
        <v>-125</v>
      </c>
      <c r="F20" s="6" t="n">
        <f aca="false">-25*5</f>
        <v>-125</v>
      </c>
      <c r="G20" s="16" t="n">
        <f aca="false">-25*5</f>
        <v>-125</v>
      </c>
    </row>
    <row r="21" customFormat="false" ht="14.25" hidden="false" customHeight="false" outlineLevel="0" collapsed="false">
      <c r="A21" s="15" t="s">
        <v>14</v>
      </c>
      <c r="B21" s="6"/>
      <c r="C21" s="6" t="n">
        <v>-40</v>
      </c>
      <c r="D21" s="6" t="n">
        <v>-40</v>
      </c>
      <c r="E21" s="6" t="n">
        <v>-40</v>
      </c>
      <c r="F21" s="6" t="n">
        <v>-40</v>
      </c>
      <c r="G21" s="16" t="n">
        <v>-40</v>
      </c>
    </row>
    <row r="22" customFormat="false" ht="14.25" hidden="false" customHeight="false" outlineLevel="0" collapsed="false">
      <c r="A22" s="15" t="s">
        <v>15</v>
      </c>
      <c r="B22" s="6"/>
      <c r="C22" s="6"/>
      <c r="D22" s="6" t="n">
        <f aca="false">-$B$10</f>
        <v>-97</v>
      </c>
      <c r="E22" s="6" t="n">
        <f aca="false">-$B$10</f>
        <v>-97</v>
      </c>
      <c r="F22" s="6" t="n">
        <f aca="false">-$B$10</f>
        <v>-97</v>
      </c>
      <c r="G22" s="16" t="n">
        <f aca="false">-$B$10</f>
        <v>-97</v>
      </c>
    </row>
    <row r="23" customFormat="false" ht="14.25" hidden="false" customHeight="false" outlineLevel="0" collapsed="false">
      <c r="A23" s="15" t="s">
        <v>16</v>
      </c>
      <c r="B23" s="6"/>
      <c r="C23" s="6" t="n">
        <f aca="false">-$B$7</f>
        <v>-22</v>
      </c>
      <c r="D23" s="6" t="n">
        <f aca="false">-$B$7</f>
        <v>-22</v>
      </c>
      <c r="E23" s="6" t="n">
        <f aca="false">-$B$7</f>
        <v>-22</v>
      </c>
      <c r="F23" s="6" t="n">
        <f aca="false">-$B$7</f>
        <v>-22</v>
      </c>
      <c r="G23" s="16" t="n">
        <f aca="false">-$B$7</f>
        <v>-22</v>
      </c>
    </row>
    <row r="24" customFormat="false" ht="23.85" hidden="false" customHeight="false" outlineLevel="0" collapsed="false">
      <c r="A24" s="17" t="s">
        <v>17</v>
      </c>
      <c r="B24" s="18"/>
      <c r="C24" s="18"/>
      <c r="D24" s="18"/>
      <c r="E24" s="18"/>
      <c r="F24" s="18"/>
      <c r="G24" s="19" t="n">
        <f aca="false">B13</f>
        <v>-182</v>
      </c>
    </row>
    <row r="25" customFormat="false" ht="14.25" hidden="false" customHeight="false" outlineLevel="0" collapsed="false">
      <c r="A25" s="8" t="s">
        <v>18</v>
      </c>
      <c r="B25" s="13"/>
      <c r="C25" s="13" t="n">
        <f aca="false">SUM(C18:C24)</f>
        <v>13</v>
      </c>
      <c r="D25" s="13" t="n">
        <f aca="false">SUM(D18:D24)</f>
        <v>216</v>
      </c>
      <c r="E25" s="13" t="n">
        <f aca="false">SUM(E18:E24)</f>
        <v>216</v>
      </c>
      <c r="F25" s="13" t="n">
        <f aca="false">SUM(F18:F24)</f>
        <v>216</v>
      </c>
      <c r="G25" s="14" t="n">
        <f aca="false">SUM(G18:G24)</f>
        <v>34</v>
      </c>
    </row>
    <row r="26" customFormat="false" ht="14.25" hidden="false" customHeight="false" outlineLevel="0" collapsed="false">
      <c r="A26" s="20" t="s">
        <v>19</v>
      </c>
      <c r="B26" s="18"/>
      <c r="C26" s="18" t="n">
        <f aca="false">C25*$B$3</f>
        <v>3.9</v>
      </c>
      <c r="D26" s="18" t="n">
        <f aca="false">D25*$B$3</f>
        <v>64.8</v>
      </c>
      <c r="E26" s="18" t="n">
        <f aca="false">E25*$B$3</f>
        <v>64.8</v>
      </c>
      <c r="F26" s="18" t="n">
        <f aca="false">F25*$B$3</f>
        <v>64.8</v>
      </c>
      <c r="G26" s="19" t="n">
        <f aca="false">G25*$B$3</f>
        <v>10.2</v>
      </c>
    </row>
    <row r="27" customFormat="false" ht="14.25" hidden="false" customHeight="false" outlineLevel="0" collapsed="false">
      <c r="A27" s="8" t="s">
        <v>20</v>
      </c>
      <c r="B27" s="13"/>
      <c r="C27" s="13" t="n">
        <f aca="false">C25-C26</f>
        <v>9.1</v>
      </c>
      <c r="D27" s="13" t="n">
        <f aca="false">D25-D26</f>
        <v>151.2</v>
      </c>
      <c r="E27" s="13" t="n">
        <f aca="false">E25-E26</f>
        <v>151.2</v>
      </c>
      <c r="F27" s="13" t="n">
        <f aca="false">F25-F26</f>
        <v>151.2</v>
      </c>
      <c r="G27" s="14" t="n">
        <f aca="false">G25-G26</f>
        <v>23.8</v>
      </c>
    </row>
    <row r="28" customFormat="false" ht="14.25" hidden="false" customHeight="false" outlineLevel="0" collapsed="false">
      <c r="A28" s="15" t="s">
        <v>21</v>
      </c>
      <c r="B28" s="6"/>
      <c r="C28" s="6" t="n">
        <f aca="false">ABS(SUM(C22:C23))</f>
        <v>22</v>
      </c>
      <c r="D28" s="6" t="n">
        <f aca="false">ABS(SUM(D22:D23))</f>
        <v>119</v>
      </c>
      <c r="E28" s="6" t="n">
        <f aca="false">ABS(SUM(E22:E23))</f>
        <v>119</v>
      </c>
      <c r="F28" s="6" t="n">
        <f aca="false">ABS(SUM(F22:F23))</f>
        <v>119</v>
      </c>
      <c r="G28" s="16" t="n">
        <f aca="false">ABS(SUM(G22:G23))</f>
        <v>119</v>
      </c>
    </row>
    <row r="29" customFormat="false" ht="14.25" hidden="false" customHeight="false" outlineLevel="0" collapsed="false">
      <c r="A29" s="15" t="s">
        <v>22</v>
      </c>
      <c r="B29" s="6" t="n">
        <f aca="false">-B9/2</f>
        <v>-485</v>
      </c>
      <c r="C29" s="6" t="n">
        <f aca="false">B29</f>
        <v>-485</v>
      </c>
      <c r="D29" s="6"/>
      <c r="E29" s="6"/>
      <c r="F29" s="6"/>
      <c r="G29" s="16"/>
    </row>
    <row r="30" customFormat="false" ht="14.25" hidden="false" customHeight="false" outlineLevel="0" collapsed="false">
      <c r="A30" s="15" t="s">
        <v>23</v>
      </c>
      <c r="B30" s="6" t="n">
        <v>-110</v>
      </c>
      <c r="C30" s="6"/>
      <c r="D30" s="6"/>
      <c r="E30" s="6"/>
      <c r="F30" s="6"/>
      <c r="G30" s="16"/>
    </row>
    <row r="31" customFormat="false" ht="14.25" hidden="false" customHeight="false" outlineLevel="0" collapsed="false">
      <c r="A31" s="15" t="s">
        <v>24</v>
      </c>
      <c r="B31" s="6"/>
      <c r="C31" s="6" t="n">
        <f aca="false">2.5*5</f>
        <v>12.5</v>
      </c>
      <c r="D31" s="6" t="n">
        <f aca="false">2.5*5</f>
        <v>12.5</v>
      </c>
      <c r="E31" s="6" t="n">
        <f aca="false">2.5*5</f>
        <v>12.5</v>
      </c>
      <c r="F31" s="6" t="n">
        <f aca="false">2.5*5</f>
        <v>12.5</v>
      </c>
      <c r="G31" s="16" t="n">
        <f aca="false">2.5*5</f>
        <v>12.5</v>
      </c>
    </row>
    <row r="32" customFormat="false" ht="14.25" hidden="false" customHeight="false" outlineLevel="0" collapsed="false">
      <c r="A32" s="15" t="s">
        <v>25</v>
      </c>
      <c r="B32" s="6"/>
      <c r="C32" s="6" t="n">
        <v>4</v>
      </c>
      <c r="D32" s="6" t="n">
        <v>4</v>
      </c>
      <c r="E32" s="6" t="n">
        <v>4</v>
      </c>
      <c r="F32" s="6" t="n">
        <v>4</v>
      </c>
      <c r="G32" s="16" t="n">
        <v>4</v>
      </c>
    </row>
    <row r="33" customFormat="false" ht="14.25" hidden="false" customHeight="false" outlineLevel="0" collapsed="false">
      <c r="A33" s="15" t="s">
        <v>26</v>
      </c>
      <c r="B33" s="6"/>
      <c r="C33" s="6"/>
      <c r="D33" s="6"/>
      <c r="E33" s="6"/>
      <c r="F33" s="6"/>
      <c r="G33" s="16" t="n">
        <f aca="false">-SUM(C31:G32)</f>
        <v>-82.5</v>
      </c>
    </row>
    <row r="34" customFormat="false" ht="14.25" hidden="false" customHeight="false" outlineLevel="0" collapsed="false">
      <c r="A34" s="15" t="s">
        <v>27</v>
      </c>
      <c r="B34" s="6"/>
      <c r="C34" s="6"/>
      <c r="D34" s="6"/>
      <c r="E34" s="6"/>
      <c r="F34" s="6"/>
      <c r="G34" s="16" t="n">
        <f aca="false">-G24</f>
        <v>182</v>
      </c>
    </row>
    <row r="35" customFormat="false" ht="14.25" hidden="false" customHeight="false" outlineLevel="0" collapsed="false">
      <c r="A35" s="15" t="s">
        <v>28</v>
      </c>
      <c r="B35" s="6"/>
      <c r="C35" s="6"/>
      <c r="D35" s="6"/>
      <c r="E35" s="6"/>
      <c r="F35" s="6"/>
      <c r="G35" s="16" t="n">
        <f aca="false">B12</f>
        <v>400</v>
      </c>
    </row>
    <row r="36" customFormat="false" ht="14.25" hidden="false" customHeight="false" outlineLevel="0" collapsed="false">
      <c r="A36" s="8" t="s">
        <v>29</v>
      </c>
      <c r="B36" s="21" t="n">
        <f aca="false">SUM(B27:B35)</f>
        <v>-595</v>
      </c>
      <c r="C36" s="21" t="n">
        <f aca="false">SUM(C27:C35)</f>
        <v>-437.4</v>
      </c>
      <c r="D36" s="21" t="n">
        <f aca="false">SUM(D27:D35)</f>
        <v>286.7</v>
      </c>
      <c r="E36" s="21" t="n">
        <f aca="false">SUM(E27:E35)</f>
        <v>286.7</v>
      </c>
      <c r="F36" s="21" t="n">
        <f aca="false">SUM(F27:F35)</f>
        <v>286.7</v>
      </c>
      <c r="G36" s="22" t="n">
        <f aca="false">SUM(G27:G35)</f>
        <v>658.8</v>
      </c>
    </row>
    <row r="37" customFormat="false" ht="14.25" hidden="false" customHeight="false" outlineLevel="0" collapsed="false">
      <c r="A37" s="15" t="s">
        <v>30</v>
      </c>
      <c r="B37" s="23" t="n">
        <f aca="false">1/((1+$B$4)^B17)</f>
        <v>1</v>
      </c>
      <c r="C37" s="23" t="n">
        <f aca="false">1/((1+$B$4)^C17)</f>
        <v>0.833333333333333</v>
      </c>
      <c r="D37" s="23" t="n">
        <f aca="false">1/((1+$B$4)^D17)</f>
        <v>0.694444444444444</v>
      </c>
      <c r="E37" s="23" t="n">
        <f aca="false">1/((1+$B$4)^E17)</f>
        <v>0.578703703703704</v>
      </c>
      <c r="F37" s="23" t="n">
        <f aca="false">1/((1+$B$4)^F17)</f>
        <v>0.482253086419753</v>
      </c>
      <c r="G37" s="24" t="n">
        <f aca="false">1/((1+$B$4)^G17)</f>
        <v>0.401877572016461</v>
      </c>
    </row>
    <row r="38" customFormat="false" ht="14.25" hidden="false" customHeight="false" outlineLevel="0" collapsed="false">
      <c r="A38" s="25" t="s">
        <v>31</v>
      </c>
      <c r="B38" s="23" t="n">
        <f aca="false">B37*B36</f>
        <v>-595</v>
      </c>
      <c r="C38" s="23" t="n">
        <f aca="false">C37*C36</f>
        <v>-364.5</v>
      </c>
      <c r="D38" s="23" t="n">
        <f aca="false">D37*D36</f>
        <v>199.097222222222</v>
      </c>
      <c r="E38" s="23" t="n">
        <f aca="false">E37*E36</f>
        <v>165.914351851852</v>
      </c>
      <c r="F38" s="23" t="n">
        <f aca="false">F37*F36</f>
        <v>138.261959876543</v>
      </c>
      <c r="G38" s="24" t="n">
        <f aca="false">G37*G36</f>
        <v>264.756944444445</v>
      </c>
    </row>
    <row r="39" customFormat="false" ht="14.25" hidden="false" customHeight="false" outlineLevel="0" collapsed="false">
      <c r="A39" s="26" t="s">
        <v>32</v>
      </c>
      <c r="B39" s="27" t="n">
        <f aca="false">B38</f>
        <v>-595</v>
      </c>
      <c r="C39" s="27" t="n">
        <f aca="false">C38+B39</f>
        <v>-959.5</v>
      </c>
      <c r="D39" s="27" t="n">
        <f aca="false">D38+C39</f>
        <v>-760.402777777778</v>
      </c>
      <c r="E39" s="27" t="n">
        <f aca="false">E38+D39</f>
        <v>-594.488425925926</v>
      </c>
      <c r="F39" s="27" t="n">
        <f aca="false">F38+E39</f>
        <v>-456.226466049383</v>
      </c>
      <c r="G39" s="28" t="n">
        <f aca="false">G38+F39</f>
        <v>-191.469521604938</v>
      </c>
    </row>
    <row r="41" customFormat="false" ht="14.25" hidden="false" customHeight="false" outlineLevel="0" collapsed="false">
      <c r="A41" s="11" t="s">
        <v>33</v>
      </c>
      <c r="B41" s="29" t="n">
        <f aca="false">G39</f>
        <v>-191.469521604938</v>
      </c>
      <c r="C41" s="1" t="s">
        <v>34</v>
      </c>
    </row>
    <row r="42" customFormat="false" ht="14.25" hidden="false" customHeight="false" outlineLevel="0" collapsed="false">
      <c r="A42" s="11" t="s">
        <v>35</v>
      </c>
      <c r="B42" s="30" t="n">
        <f aca="false">NPV(B4,C36:G36)+B36</f>
        <v>-191.469521604938</v>
      </c>
    </row>
    <row r="43" customFormat="false" ht="14.25" hidden="false" customHeight="false" outlineLevel="0" collapsed="false">
      <c r="B43" s="31"/>
    </row>
    <row r="44" customFormat="false" ht="14.25" hidden="false" customHeight="false" outlineLevel="0" collapsed="false">
      <c r="A44" s="11" t="s">
        <v>36</v>
      </c>
    </row>
    <row r="45" customFormat="false" ht="14.25" hidden="false" customHeight="false" outlineLevel="0" collapsed="false">
      <c r="A45" s="32" t="s">
        <v>37</v>
      </c>
      <c r="B45" s="33" t="n">
        <v>0.2</v>
      </c>
      <c r="C45" s="33" t="n">
        <f aca="false">B4-0.05</f>
        <v>0.15</v>
      </c>
      <c r="D45" s="34" t="n">
        <f aca="false">C45-0.05</f>
        <v>0.1</v>
      </c>
    </row>
    <row r="46" customFormat="false" ht="14.25" hidden="false" customHeight="false" outlineLevel="0" collapsed="false">
      <c r="A46" s="1" t="s">
        <v>33</v>
      </c>
      <c r="B46" s="35" t="n">
        <f aca="false">NPV(B45,$C$36:$G$36)+$B$36</f>
        <v>-191.469521604938</v>
      </c>
      <c r="C46" s="35" t="n">
        <f aca="false">NPV(C45,$C$36:$G$36)+$B$36</f>
        <v>-78.5898441086808</v>
      </c>
      <c r="D46" s="35" t="n">
        <f aca="false">NPV(D45,$C$36:$G$36)+$B$36</f>
        <v>64.5906638269862</v>
      </c>
    </row>
    <row r="47" customFormat="false" ht="14.25" hidden="false" customHeight="false" outlineLevel="0" collapsed="false">
      <c r="A47" s="35" t="s">
        <v>38</v>
      </c>
      <c r="F47" s="35"/>
      <c r="G47" s="35"/>
    </row>
    <row r="48" customFormat="false" ht="14.25" hidden="false" customHeight="false" outlineLevel="0" collapsed="false">
      <c r="A48" s="35"/>
    </row>
    <row r="49" customFormat="false" ht="14.25" hidden="false" customHeight="false" outlineLevel="0" collapsed="false">
      <c r="A49" s="11" t="s">
        <v>39</v>
      </c>
      <c r="B49" s="36" t="n">
        <f aca="false">IRR(B36:G36)</f>
        <v>0.121066135041778</v>
      </c>
      <c r="C49" s="1" t="s">
        <v>40</v>
      </c>
    </row>
    <row r="50" customFormat="false" ht="14.25" hidden="false" customHeight="false" outlineLevel="0" collapsed="false">
      <c r="A50" s="11"/>
      <c r="B50" s="33"/>
    </row>
    <row r="51" customFormat="false" ht="14.25" hidden="false" customHeight="false" outlineLevel="0" collapsed="false">
      <c r="A51" s="1" t="s">
        <v>41</v>
      </c>
      <c r="B51" s="37" t="n">
        <f aca="false">NPV(B49,C36:G36)+B36</f>
        <v>0</v>
      </c>
    </row>
    <row r="53" customFormat="false" ht="14.25" hidden="false" customHeight="false" outlineLevel="0" collapsed="false">
      <c r="A53" s="11" t="s">
        <v>42</v>
      </c>
      <c r="B53" s="1" t="s">
        <v>43</v>
      </c>
      <c r="C53" s="1" t="s">
        <v>44</v>
      </c>
    </row>
    <row r="54" customFormat="false" ht="14.25" hidden="false" customHeight="false" outlineLevel="0" collapsed="false">
      <c r="C54" s="1" t="s">
        <v>45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H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B3" activeCellId="0" sqref="B3"/>
    </sheetView>
  </sheetViews>
  <sheetFormatPr defaultColWidth="8.6796875" defaultRowHeight="14.25" zeroHeight="false" outlineLevelRow="0" outlineLevelCol="0"/>
  <cols>
    <col collapsed="false" customWidth="true" hidden="false" outlineLevel="0" max="1" min="1" style="38" width="18.67"/>
    <col collapsed="false" customWidth="true" hidden="false" outlineLevel="0" max="2" min="2" style="38" width="17.88"/>
  </cols>
  <sheetData>
    <row r="1" customFormat="false" ht="14.25" hidden="false" customHeight="false" outlineLevel="0" collapsed="false">
      <c r="A1" s="38" t="s">
        <v>46</v>
      </c>
      <c r="B1" s="38" t="s">
        <v>47</v>
      </c>
    </row>
    <row r="2" customFormat="false" ht="14.25" hidden="false" customHeight="false" outlineLevel="0" collapsed="false">
      <c r="A2" s="38" t="s">
        <v>48</v>
      </c>
      <c r="B2" s="38" t="s">
        <v>49</v>
      </c>
    </row>
    <row r="3" customFormat="false" ht="14.25" hidden="false" customHeight="false" outlineLevel="0" collapsed="false">
      <c r="A3" s="38" t="s">
        <v>50</v>
      </c>
      <c r="B3" s="38" t="s">
        <v>51</v>
      </c>
    </row>
    <row r="4" customFormat="false" ht="14.25" hidden="false" customHeight="false" outlineLevel="0" collapsed="false">
      <c r="A4" s="38" t="s">
        <v>52</v>
      </c>
      <c r="B4" s="38" t="s">
        <v>53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>Raffaele Mancuso</cp:lastModifiedBy>
  <dcterms:modified xsi:type="dcterms:W3CDTF">2024-05-17T12:32:02Z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