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<sst xmlns="http://schemas.openxmlformats.org/spreadsheetml/2006/main" count="52" uniqueCount="48">
  <si>
    <t xml:space="preserve">PACCHETTO 1 - SOLUZIONE ES. 4</t>
  </si>
  <si>
    <t xml:space="preserve">dati in migliaia di euro</t>
  </si>
  <si>
    <t xml:space="preserve">CASO BASE: restare a Bergamo</t>
  </si>
  <si>
    <t xml:space="preserve">CASO ALTERNATIVO: trasferirsi a Verona</t>
  </si>
  <si>
    <t xml:space="preserve">I (aliquota)</t>
  </si>
  <si>
    <t xml:space="preserve">k (costo del capitale)</t>
  </si>
  <si>
    <t xml:space="preserve">ricavo vendita immobile (anno 4)</t>
  </si>
  <si>
    <t xml:space="preserve">costo iniziale immobile (anno 0)</t>
  </si>
  <si>
    <t xml:space="preserve">ammortamento annuo immobile</t>
  </si>
  <si>
    <t xml:space="preserve">valore contabile immobile (anno 4)</t>
  </si>
  <si>
    <t xml:space="preserve">+Progetti (B1)</t>
  </si>
  <si>
    <t xml:space="preserve">-Ammortamento immobile (B2)</t>
  </si>
  <si>
    <t xml:space="preserve">+Plusvalenza immobile (B3)</t>
  </si>
  <si>
    <t xml:space="preserve">(N1)</t>
  </si>
  <si>
    <t xml:space="preserve">-Ammortamento attrezzature (B4)</t>
  </si>
  <si>
    <t xml:space="preserve">-Maggiori costi del personale (B5)</t>
  </si>
  <si>
    <t xml:space="preserve">(N2)</t>
  </si>
  <si>
    <t xml:space="preserve">-Pubblicità (B6)</t>
  </si>
  <si>
    <t xml:space="preserve">-Mancati ricavi (A1)</t>
  </si>
  <si>
    <t xml:space="preserve">+Risparmio sull'affitto (A2)</t>
  </si>
  <si>
    <t xml:space="preserve">(N3)</t>
  </si>
  <si>
    <t xml:space="preserve">Risultato operativo (EBIT)</t>
  </si>
  <si>
    <t xml:space="preserve">Imposte</t>
  </si>
  <si>
    <t xml:space="preserve">Utile del periodo</t>
  </si>
  <si>
    <t xml:space="preserve">-Costo immobile (B2)</t>
  </si>
  <si>
    <t xml:space="preserve">+Ammortamento immobile (B2)</t>
  </si>
  <si>
    <t xml:space="preserve">-Rettifica plusvalenza immobile (B3)</t>
  </si>
  <si>
    <t xml:space="preserve">+Ricavi dalla vendita dell'immobile (B3)</t>
  </si>
  <si>
    <t xml:space="preserve">-Costo attrezzature (B4)</t>
  </si>
  <si>
    <t xml:space="preserve">+Ammortamento attrezzature (B4)</t>
  </si>
  <si>
    <t xml:space="preserve">NCF</t>
  </si>
  <si>
    <t xml:space="preserve">Coeff att</t>
  </si>
  <si>
    <t xml:space="preserve">DNCF</t>
  </si>
  <si>
    <t xml:space="preserve">PB</t>
  </si>
  <si>
    <t xml:space="preserve">NPV</t>
  </si>
  <si>
    <t xml:space="preserve">&gt; 0 =&gt; l'investimento è conveniente</t>
  </si>
  <si>
    <t xml:space="preserve">NPV con Excel</t>
  </si>
  <si>
    <t xml:space="preserve">IRR per iterazioni</t>
  </si>
  <si>
    <t xml:space="preserve">22.5% &lt; IRR &lt; 25% =&gt; IRR &gt; k =&gt; l'investimento è conveniente</t>
  </si>
  <si>
    <t xml:space="preserve">IRR con Excel</t>
  </si>
  <si>
    <t xml:space="preserve">PBT</t>
  </si>
  <si>
    <t xml:space="preserve">4 &lt; PBT &lt; 5 =&gt; t_cut = 4; PBT &gt; 4 =&gt; non intraprendo l'investimento</t>
  </si>
  <si>
    <t xml:space="preserve">PI</t>
  </si>
  <si>
    <t xml:space="preserve">&gt; 1 =&gt; l'investimento è conveniente</t>
  </si>
  <si>
    <t xml:space="preserve">NOTE</t>
  </si>
  <si>
    <t xml:space="preserve">al termine del 4rto anno, l'immobile viene venduto</t>
  </si>
  <si>
    <t xml:space="preserve">il personale presente rimane, e a questo si aggiunge del nuovo personale</t>
  </si>
  <si>
    <t xml:space="preserve">il risparmio è solo sull'affitto, il personale già presente rimane!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</si>
</sst>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%"/>
    <numFmt numFmtId="167" formatCode="General"/>
    <numFmt numFmtId="168" formatCode="0.00"/>
    <numFmt numFmtId="169" formatCode="0.000"/>
    <numFmt numFmtId="170" formatCode="_(* #,##0.00_);_(* \(#,##0.00\);_(* \-??_);_(@_)"/>
    <numFmt numFmtId="171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3"/>
  <sheetViews>
    <sheetView showFormulas="false" showGridLines="true" showRowColHeaders="true" showZeros="true" rightToLeft="false" tabSelected="true" showOutlineSymbols="true" defaultGridColor="true" view="normal" topLeftCell="A40" colorId="64" zoomScale="180" zoomScaleNormal="180" zoomScalePageLayoutView="100" workbookViewId="0">
      <selection pane="topLeft" activeCell="B48" activeCellId="0" sqref="B4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34.66"/>
    <col collapsed="false" customWidth="true" hidden="false" outlineLevel="0" max="2" min="2" style="1" width="9.56"/>
    <col collapsed="false" customWidth="true" hidden="false" outlineLevel="0" max="11" min="11" style="1" width="31.33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4.25" hidden="false" customHeight="false" outlineLevel="0" collapsed="false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</row>
    <row r="4" customFormat="false" ht="14.25" hidden="false" customHeight="false" outlineLevel="0" collapsed="false">
      <c r="A4" s="1" t="s">
        <v>2</v>
      </c>
    </row>
    <row r="5" customFormat="false" ht="14.25" hidden="false" customHeight="false" outlineLevel="0" collapsed="false">
      <c r="A5" s="1" t="s">
        <v>3</v>
      </c>
    </row>
    <row r="7" customFormat="false" ht="14.25" hidden="false" customHeight="false" outlineLevel="0" collapsed="false">
      <c r="A7" s="5" t="s">
        <v>4</v>
      </c>
      <c r="B7" s="6" t="n">
        <v>0.33</v>
      </c>
    </row>
    <row r="8" customFormat="false" ht="14.25" hidden="false" customHeight="false" outlineLevel="0" collapsed="false">
      <c r="A8" s="5" t="s">
        <v>5</v>
      </c>
      <c r="B8" s="7" t="n">
        <v>0.225</v>
      </c>
    </row>
    <row r="9" customFormat="false" ht="14.25" hidden="false" customHeight="false" outlineLevel="0" collapsed="false">
      <c r="A9" s="5" t="s">
        <v>6</v>
      </c>
      <c r="B9" s="5" t="n">
        <v>300</v>
      </c>
    </row>
    <row r="10" customFormat="false" ht="14.25" hidden="false" customHeight="false" outlineLevel="0" collapsed="false">
      <c r="A10" s="5" t="s">
        <v>7</v>
      </c>
      <c r="B10" s="5" t="n">
        <v>600</v>
      </c>
    </row>
    <row r="11" customFormat="false" ht="14.25" hidden="false" customHeight="false" outlineLevel="0" collapsed="false">
      <c r="A11" s="5" t="s">
        <v>8</v>
      </c>
      <c r="B11" s="5" t="n">
        <f aca="false">B10/5</f>
        <v>120</v>
      </c>
    </row>
    <row r="12" customFormat="false" ht="14.25" hidden="false" customHeight="false" outlineLevel="0" collapsed="false">
      <c r="A12" s="5" t="s">
        <v>9</v>
      </c>
      <c r="B12" s="5" t="n">
        <f aca="false">B10-B11*4</f>
        <v>120</v>
      </c>
    </row>
    <row r="14" customFormat="false" ht="14.25" hidden="false" customHeight="false" outlineLevel="0" collapsed="false">
      <c r="B14" s="8" t="n">
        <v>0</v>
      </c>
      <c r="C14" s="9" t="n">
        <v>1</v>
      </c>
      <c r="D14" s="9" t="n">
        <v>2</v>
      </c>
      <c r="E14" s="9" t="n">
        <v>3</v>
      </c>
      <c r="F14" s="9" t="n">
        <v>4</v>
      </c>
      <c r="G14" s="10" t="n">
        <v>5</v>
      </c>
      <c r="H14" s="11"/>
    </row>
    <row r="15" customFormat="false" ht="14.25" hidden="false" customHeight="false" outlineLevel="0" collapsed="false">
      <c r="B15" s="12" t="n">
        <v>2018</v>
      </c>
      <c r="C15" s="11" t="n">
        <v>2019</v>
      </c>
      <c r="D15" s="11" t="n">
        <v>2020</v>
      </c>
      <c r="E15" s="11" t="n">
        <v>2021</v>
      </c>
      <c r="F15" s="11" t="n">
        <v>2022</v>
      </c>
      <c r="G15" s="13" t="n">
        <v>2023</v>
      </c>
      <c r="H15" s="11"/>
    </row>
    <row r="16" customFormat="false" ht="14.25" hidden="false" customHeight="false" outlineLevel="0" collapsed="false">
      <c r="A16" s="14" t="s">
        <v>10</v>
      </c>
      <c r="B16" s="15"/>
      <c r="C16" s="15" t="n">
        <f aca="false">15*50</f>
        <v>750</v>
      </c>
      <c r="D16" s="15" t="n">
        <f aca="false">18*50</f>
        <v>900</v>
      </c>
      <c r="E16" s="15" t="n">
        <f aca="false">20*50</f>
        <v>1000</v>
      </c>
      <c r="F16" s="15" t="n">
        <f aca="false">20*50</f>
        <v>1000</v>
      </c>
      <c r="G16" s="16" t="n">
        <f aca="false">20*50</f>
        <v>1000</v>
      </c>
      <c r="H16" s="17"/>
    </row>
    <row r="17" customFormat="false" ht="14.25" hidden="false" customHeight="false" outlineLevel="0" collapsed="false">
      <c r="A17" s="18" t="s">
        <v>11</v>
      </c>
      <c r="B17" s="17"/>
      <c r="C17" s="17" t="n">
        <f aca="false">-$B$11</f>
        <v>-120</v>
      </c>
      <c r="D17" s="17" t="n">
        <f aca="false">-$B$11</f>
        <v>-120</v>
      </c>
      <c r="E17" s="17" t="n">
        <f aca="false">-$B$11</f>
        <v>-120</v>
      </c>
      <c r="F17" s="17" t="n">
        <f aca="false">-$B$11</f>
        <v>-120</v>
      </c>
      <c r="G17" s="19" t="n">
        <v>0</v>
      </c>
      <c r="H17" s="17"/>
    </row>
    <row r="18" customFormat="false" ht="14.25" hidden="false" customHeight="false" outlineLevel="0" collapsed="false">
      <c r="A18" s="18" t="s">
        <v>12</v>
      </c>
      <c r="B18" s="17"/>
      <c r="C18" s="17"/>
      <c r="D18" s="17"/>
      <c r="E18" s="17"/>
      <c r="F18" s="17" t="n">
        <f aca="false">B9-B12</f>
        <v>180</v>
      </c>
      <c r="G18" s="19"/>
      <c r="H18" s="17" t="s">
        <v>13</v>
      </c>
    </row>
    <row r="19" customFormat="false" ht="14.25" hidden="false" customHeight="false" outlineLevel="0" collapsed="false">
      <c r="A19" s="18" t="s">
        <v>14</v>
      </c>
      <c r="B19" s="17"/>
      <c r="C19" s="17" t="n">
        <f aca="false">-ABS($C$31)/3</f>
        <v>-40</v>
      </c>
      <c r="D19" s="17" t="n">
        <f aca="false">-ABS($C$31)/3</f>
        <v>-40</v>
      </c>
      <c r="E19" s="17" t="n">
        <f aca="false">-ABS($C$31)/3</f>
        <v>-40</v>
      </c>
      <c r="F19" s="17"/>
      <c r="G19" s="19"/>
      <c r="H19" s="17"/>
    </row>
    <row r="20" customFormat="false" ht="14.25" hidden="false" customHeight="false" outlineLevel="0" collapsed="false">
      <c r="A20" s="18" t="s">
        <v>15</v>
      </c>
      <c r="B20" s="17"/>
      <c r="C20" s="17" t="n">
        <v>-150</v>
      </c>
      <c r="D20" s="17" t="n">
        <v>-200</v>
      </c>
      <c r="E20" s="17" t="n">
        <v>-250</v>
      </c>
      <c r="F20" s="17" t="n">
        <v>-250</v>
      </c>
      <c r="G20" s="19" t="n">
        <v>-250</v>
      </c>
      <c r="H20" s="17" t="s">
        <v>16</v>
      </c>
    </row>
    <row r="21" customFormat="false" ht="14.25" hidden="false" customHeight="false" outlineLevel="0" collapsed="false">
      <c r="A21" s="18" t="s">
        <v>17</v>
      </c>
      <c r="B21" s="17"/>
      <c r="C21" s="17" t="n">
        <v>-60</v>
      </c>
      <c r="D21" s="17" t="n">
        <v>-60</v>
      </c>
      <c r="E21" s="17" t="n">
        <v>-60</v>
      </c>
      <c r="F21" s="17" t="n">
        <v>-60</v>
      </c>
      <c r="G21" s="19" t="n">
        <v>-60</v>
      </c>
      <c r="H21" s="17"/>
    </row>
    <row r="22" customFormat="false" ht="14.25" hidden="false" customHeight="false" outlineLevel="0" collapsed="false">
      <c r="A22" s="18" t="s">
        <v>18</v>
      </c>
      <c r="B22" s="17"/>
      <c r="C22" s="17" t="n">
        <f aca="false">-10*40</f>
        <v>-400</v>
      </c>
      <c r="D22" s="17" t="n">
        <f aca="false">-10*40</f>
        <v>-400</v>
      </c>
      <c r="E22" s="17" t="n">
        <f aca="false">-10*40</f>
        <v>-400</v>
      </c>
      <c r="F22" s="17" t="n">
        <f aca="false">-10*40</f>
        <v>-400</v>
      </c>
      <c r="G22" s="19" t="n">
        <f aca="false">-10*40</f>
        <v>-400</v>
      </c>
      <c r="H22" s="17"/>
    </row>
    <row r="23" customFormat="false" ht="14.25" hidden="false" customHeight="false" outlineLevel="0" collapsed="false">
      <c r="A23" s="20" t="s">
        <v>19</v>
      </c>
      <c r="B23" s="21"/>
      <c r="C23" s="21" t="n">
        <v>25</v>
      </c>
      <c r="D23" s="21" t="n">
        <v>25</v>
      </c>
      <c r="E23" s="21" t="n">
        <v>25</v>
      </c>
      <c r="F23" s="21" t="n">
        <v>25</v>
      </c>
      <c r="G23" s="22" t="n">
        <v>25</v>
      </c>
      <c r="H23" s="17" t="s">
        <v>20</v>
      </c>
    </row>
    <row r="24" customFormat="false" ht="14.25" hidden="false" customHeight="false" outlineLevel="0" collapsed="false">
      <c r="A24" s="8" t="s">
        <v>21</v>
      </c>
      <c r="B24" s="15"/>
      <c r="C24" s="15" t="n">
        <f aca="false">SUM(C16:C23)</f>
        <v>5</v>
      </c>
      <c r="D24" s="15" t="n">
        <f aca="false">SUM(D16:D23)</f>
        <v>105</v>
      </c>
      <c r="E24" s="15" t="n">
        <f aca="false">SUM(E16:E23)</f>
        <v>155</v>
      </c>
      <c r="F24" s="15" t="n">
        <f aca="false">SUM(F16:F23)</f>
        <v>375</v>
      </c>
      <c r="G24" s="16" t="n">
        <f aca="false">SUM(G16:G23)</f>
        <v>315</v>
      </c>
      <c r="H24" s="17"/>
    </row>
    <row r="25" customFormat="false" ht="14.25" hidden="false" customHeight="false" outlineLevel="0" collapsed="false">
      <c r="A25" s="20" t="s">
        <v>22</v>
      </c>
      <c r="B25" s="21"/>
      <c r="C25" s="21" t="n">
        <f aca="false">C24*$B$7</f>
        <v>1.65</v>
      </c>
      <c r="D25" s="21" t="n">
        <f aca="false">D24*$B$7</f>
        <v>34.65</v>
      </c>
      <c r="E25" s="21" t="n">
        <f aca="false">E24*$B$7</f>
        <v>51.15</v>
      </c>
      <c r="F25" s="21" t="n">
        <f aca="false">F24*$B$7</f>
        <v>123.75</v>
      </c>
      <c r="G25" s="22" t="n">
        <f aca="false">G24*$B$7</f>
        <v>103.95</v>
      </c>
      <c r="H25" s="17"/>
    </row>
    <row r="26" customFormat="false" ht="14.25" hidden="false" customHeight="false" outlineLevel="0" collapsed="false">
      <c r="A26" s="8" t="s">
        <v>23</v>
      </c>
      <c r="B26" s="15"/>
      <c r="C26" s="15" t="n">
        <f aca="false">C24-C25</f>
        <v>3.35</v>
      </c>
      <c r="D26" s="15" t="n">
        <f aca="false">D24-D25</f>
        <v>70.35</v>
      </c>
      <c r="E26" s="15" t="n">
        <f aca="false">E24-E25</f>
        <v>103.85</v>
      </c>
      <c r="F26" s="15" t="n">
        <f aca="false">F24-F25</f>
        <v>251.25</v>
      </c>
      <c r="G26" s="16" t="n">
        <f aca="false">G24-G25</f>
        <v>211.05</v>
      </c>
      <c r="H26" s="17"/>
    </row>
    <row r="27" customFormat="false" ht="14.25" hidden="false" customHeight="true" outlineLevel="0" collapsed="false">
      <c r="A27" s="18" t="s">
        <v>24</v>
      </c>
      <c r="B27" s="17" t="n">
        <v>-600</v>
      </c>
      <c r="C27" s="17"/>
      <c r="D27" s="17"/>
      <c r="E27" s="17"/>
      <c r="F27" s="17"/>
      <c r="G27" s="19"/>
      <c r="H27" s="17"/>
    </row>
    <row r="28" customFormat="false" ht="14.25" hidden="false" customHeight="true" outlineLevel="0" collapsed="false">
      <c r="A28" s="18" t="s">
        <v>25</v>
      </c>
      <c r="B28" s="17"/>
      <c r="C28" s="17" t="n">
        <f aca="false">ABS(C17)</f>
        <v>120</v>
      </c>
      <c r="D28" s="17" t="n">
        <f aca="false">ABS(D17)</f>
        <v>120</v>
      </c>
      <c r="E28" s="17" t="n">
        <f aca="false">ABS(E17)</f>
        <v>120</v>
      </c>
      <c r="F28" s="17" t="n">
        <f aca="false">ABS(F17)</f>
        <v>120</v>
      </c>
      <c r="G28" s="19"/>
      <c r="H28" s="17"/>
    </row>
    <row r="29" customFormat="false" ht="14.25" hidden="false" customHeight="true" outlineLevel="0" collapsed="false">
      <c r="A29" s="18" t="s">
        <v>26</v>
      </c>
      <c r="B29" s="17"/>
      <c r="C29" s="17"/>
      <c r="D29" s="17"/>
      <c r="E29" s="17"/>
      <c r="F29" s="17" t="n">
        <f aca="false">-F18</f>
        <v>-180</v>
      </c>
      <c r="G29" s="19"/>
      <c r="H29" s="17"/>
    </row>
    <row r="30" customFormat="false" ht="14.25" hidden="false" customHeight="true" outlineLevel="0" collapsed="false">
      <c r="A30" s="18" t="s">
        <v>27</v>
      </c>
      <c r="B30" s="17"/>
      <c r="C30" s="17"/>
      <c r="D30" s="17"/>
      <c r="E30" s="17"/>
      <c r="F30" s="17" t="n">
        <v>300</v>
      </c>
      <c r="G30" s="19"/>
      <c r="H30" s="17"/>
    </row>
    <row r="31" customFormat="false" ht="14.25" hidden="false" customHeight="true" outlineLevel="0" collapsed="false">
      <c r="A31" s="18" t="s">
        <v>28</v>
      </c>
      <c r="B31" s="17"/>
      <c r="C31" s="17" t="n">
        <v>-120</v>
      </c>
      <c r="D31" s="17"/>
      <c r="E31" s="17"/>
      <c r="F31" s="17"/>
      <c r="G31" s="19"/>
      <c r="H31" s="17"/>
    </row>
    <row r="32" customFormat="false" ht="14.25" hidden="false" customHeight="false" outlineLevel="0" collapsed="false">
      <c r="A32" s="20" t="s">
        <v>29</v>
      </c>
      <c r="B32" s="21"/>
      <c r="C32" s="21" t="n">
        <f aca="false">ABS(C19)</f>
        <v>40</v>
      </c>
      <c r="D32" s="21" t="n">
        <f aca="false">ABS(D19)</f>
        <v>40</v>
      </c>
      <c r="E32" s="21" t="n">
        <f aca="false">ABS(E19)</f>
        <v>40</v>
      </c>
      <c r="F32" s="21"/>
      <c r="G32" s="22"/>
      <c r="H32" s="17"/>
    </row>
    <row r="33" customFormat="false" ht="14.25" hidden="false" customHeight="false" outlineLevel="0" collapsed="false">
      <c r="A33" s="12" t="s">
        <v>30</v>
      </c>
      <c r="B33" s="23" t="n">
        <f aca="false">SUM(B26:B32)</f>
        <v>-600</v>
      </c>
      <c r="C33" s="23" t="n">
        <f aca="false">SUM(C26:C32)</f>
        <v>43.35</v>
      </c>
      <c r="D33" s="23" t="n">
        <f aca="false">SUM(D26:D32)</f>
        <v>230.35</v>
      </c>
      <c r="E33" s="23" t="n">
        <f aca="false">SUM(E26:E32)</f>
        <v>263.85</v>
      </c>
      <c r="F33" s="23" t="n">
        <f aca="false">SUM(F26:F32)</f>
        <v>491.25</v>
      </c>
      <c r="G33" s="24" t="n">
        <f aca="false">SUM(G26:G32)</f>
        <v>211.05</v>
      </c>
      <c r="H33" s="23"/>
    </row>
    <row r="34" customFormat="false" ht="14.25" hidden="false" customHeight="false" outlineLevel="0" collapsed="false">
      <c r="A34" s="18" t="s">
        <v>31</v>
      </c>
      <c r="B34" s="23" t="n">
        <f aca="false">1/((1+$B$8)^B14)</f>
        <v>1</v>
      </c>
      <c r="C34" s="23" t="n">
        <f aca="false">1/((1+$B$8)^C14)</f>
        <v>0.816326530612245</v>
      </c>
      <c r="D34" s="23" t="n">
        <f aca="false">1/((1+$B$8)^D14)</f>
        <v>0.666389004581424</v>
      </c>
      <c r="E34" s="23" t="n">
        <f aca="false">1/((1+$B$8)^E14)</f>
        <v>0.543991024148101</v>
      </c>
      <c r="F34" s="23" t="n">
        <f aca="false">1/((1+$B$8)^F14)</f>
        <v>0.444074305427022</v>
      </c>
      <c r="G34" s="24" t="n">
        <f aca="false">1/((1+$B$8)^G14)</f>
        <v>0.362509637083283</v>
      </c>
      <c r="H34" s="23"/>
    </row>
    <row r="35" customFormat="false" ht="14.25" hidden="false" customHeight="false" outlineLevel="0" collapsed="false">
      <c r="A35" s="12" t="s">
        <v>32</v>
      </c>
      <c r="B35" s="23" t="n">
        <f aca="false">B33*B34</f>
        <v>-600</v>
      </c>
      <c r="C35" s="23" t="n">
        <f aca="false">C33*C34</f>
        <v>35.3877551020408</v>
      </c>
      <c r="D35" s="23" t="n">
        <f aca="false">D33*D34</f>
        <v>153.502707205331</v>
      </c>
      <c r="E35" s="23" t="n">
        <f aca="false">E33*E34</f>
        <v>143.532031721477</v>
      </c>
      <c r="F35" s="23" t="n">
        <f aca="false">F33*F34</f>
        <v>218.151502541024</v>
      </c>
      <c r="G35" s="24" t="n">
        <f aca="false">G33*G34</f>
        <v>76.5076589064268</v>
      </c>
      <c r="H35" s="23"/>
    </row>
    <row r="36" customFormat="false" ht="14.25" hidden="false" customHeight="false" outlineLevel="0" collapsed="false">
      <c r="A36" s="25" t="s">
        <v>33</v>
      </c>
      <c r="B36" s="26" t="n">
        <f aca="false">B35</f>
        <v>-600</v>
      </c>
      <c r="C36" s="26" t="n">
        <f aca="false">C35+B36</f>
        <v>-564.612244897959</v>
      </c>
      <c r="D36" s="26" t="n">
        <f aca="false">D35+C36</f>
        <v>-411.109537692628</v>
      </c>
      <c r="E36" s="26" t="n">
        <f aca="false">E35+D36</f>
        <v>-267.577505971152</v>
      </c>
      <c r="F36" s="26" t="n">
        <f aca="false">F35+E36</f>
        <v>-49.4260034301273</v>
      </c>
      <c r="G36" s="27" t="n">
        <f aca="false">G35+F36</f>
        <v>27.0816554762996</v>
      </c>
      <c r="H36" s="23"/>
    </row>
    <row r="38" customFormat="false" ht="14.25" hidden="false" customHeight="false" outlineLevel="0" collapsed="false">
      <c r="A38" s="11" t="s">
        <v>34</v>
      </c>
      <c r="B38" s="28" t="n">
        <f aca="false">G36</f>
        <v>27.0816554762996</v>
      </c>
      <c r="C38" s="29" t="s">
        <v>35</v>
      </c>
    </row>
    <row r="39" customFormat="false" ht="14.25" hidden="false" customHeight="false" outlineLevel="0" collapsed="false">
      <c r="A39" s="11" t="s">
        <v>36</v>
      </c>
      <c r="B39" s="28" t="n">
        <f aca="false">NPV(B8,C33:G33)+B33</f>
        <v>27.0816554762996</v>
      </c>
    </row>
    <row r="40" customFormat="false" ht="14.25" hidden="false" customHeight="false" outlineLevel="0" collapsed="false">
      <c r="A40" s="11"/>
      <c r="B40" s="30"/>
    </row>
    <row r="41" customFormat="false" ht="14.25" hidden="false" customHeight="false" outlineLevel="0" collapsed="false">
      <c r="A41" s="31" t="s">
        <v>37</v>
      </c>
      <c r="B41" s="32" t="n">
        <f aca="false">B8</f>
        <v>0.225</v>
      </c>
      <c r="C41" s="33" t="n">
        <f aca="false">B41+0.025</f>
        <v>0.25</v>
      </c>
      <c r="D41" s="33"/>
      <c r="E41" s="33"/>
      <c r="F41" s="33"/>
    </row>
    <row r="42" customFormat="false" ht="14.25" hidden="false" customHeight="false" outlineLevel="0" collapsed="false">
      <c r="A42" s="31" t="s">
        <v>34</v>
      </c>
      <c r="B42" s="34" t="n">
        <f aca="false">NPV(B41,$C$33:$G$33)+B33</f>
        <v>27.0816554762996</v>
      </c>
      <c r="C42" s="34" t="n">
        <f aca="false">NPV(C41,$B$33:$G$33)</f>
        <v>-9.94554879999998</v>
      </c>
      <c r="D42" s="34"/>
      <c r="E42" s="34"/>
      <c r="F42" s="34"/>
    </row>
    <row r="43" customFormat="false" ht="14.25" hidden="false" customHeight="false" outlineLevel="0" collapsed="false">
      <c r="A43" s="35" t="s">
        <v>38</v>
      </c>
      <c r="B43" s="34"/>
      <c r="C43" s="34"/>
      <c r="D43" s="34"/>
      <c r="E43" s="34"/>
      <c r="F43" s="34"/>
    </row>
    <row r="44" customFormat="false" ht="14.25" hidden="false" customHeight="false" outlineLevel="0" collapsed="false">
      <c r="A44" s="31"/>
      <c r="B44" s="34"/>
      <c r="C44" s="34"/>
      <c r="D44" s="34"/>
      <c r="E44" s="34"/>
      <c r="F44" s="34"/>
    </row>
    <row r="45" customFormat="false" ht="14.25" hidden="false" customHeight="false" outlineLevel="0" collapsed="false">
      <c r="A45" s="31" t="s">
        <v>39</v>
      </c>
      <c r="B45" s="36" t="n">
        <f aca="false">IRR(B33:G33)</f>
        <v>0.241880832858643</v>
      </c>
      <c r="C45" s="34"/>
      <c r="D45" s="34"/>
      <c r="E45" s="34"/>
      <c r="F45" s="34"/>
    </row>
    <row r="46" customFormat="false" ht="14.25" hidden="false" customHeight="false" outlineLevel="0" collapsed="false">
      <c r="A46" s="31"/>
      <c r="B46" s="36"/>
      <c r="C46" s="37"/>
      <c r="D46" s="37"/>
      <c r="E46" s="37"/>
      <c r="F46" s="37"/>
    </row>
    <row r="47" customFormat="false" ht="14.25" hidden="false" customHeight="false" outlineLevel="0" collapsed="false">
      <c r="A47" s="31" t="s">
        <v>40</v>
      </c>
      <c r="B47" s="37" t="s">
        <v>41</v>
      </c>
      <c r="C47" s="37"/>
      <c r="D47" s="37"/>
      <c r="E47" s="37"/>
      <c r="F47" s="37"/>
    </row>
    <row r="48" customFormat="false" ht="14.25" hidden="false" customHeight="false" outlineLevel="0" collapsed="false">
      <c r="A48" s="31" t="s">
        <v>42</v>
      </c>
      <c r="B48" s="38" t="n">
        <f aca="false">(B38/ABS(B33))+1</f>
        <v>1.0451360924605</v>
      </c>
      <c r="C48" s="35" t="s">
        <v>43</v>
      </c>
      <c r="D48" s="37"/>
      <c r="E48" s="37"/>
      <c r="F48" s="37"/>
    </row>
    <row r="49" customFormat="false" ht="14.25" hidden="false" customHeight="false" outlineLevel="0" collapsed="false">
      <c r="A49" s="37"/>
      <c r="B49" s="37"/>
      <c r="C49" s="37"/>
      <c r="D49" s="37"/>
      <c r="E49" s="37"/>
      <c r="F49" s="37"/>
    </row>
    <row r="50" customFormat="false" ht="14.25" hidden="false" customHeight="false" outlineLevel="0" collapsed="false">
      <c r="A50" s="31" t="s">
        <v>44</v>
      </c>
    </row>
    <row r="51" customFormat="false" ht="14.25" hidden="false" customHeight="false" outlineLevel="0" collapsed="false">
      <c r="A51" s="35" t="s">
        <v>13</v>
      </c>
      <c r="B51" s="29" t="s">
        <v>45</v>
      </c>
      <c r="G51" s="39"/>
      <c r="H51" s="39"/>
      <c r="I51" s="39"/>
    </row>
    <row r="52" customFormat="false" ht="14.25" hidden="false" customHeight="false" outlineLevel="0" collapsed="false">
      <c r="A52" s="35" t="s">
        <v>16</v>
      </c>
      <c r="B52" s="29" t="s">
        <v>46</v>
      </c>
    </row>
    <row r="53" customFormat="false" ht="14.25" hidden="false" customHeight="false" outlineLevel="0" collapsed="false">
      <c r="A53" s="1" t="s">
        <v>20</v>
      </c>
      <c r="B53" s="1" t="s">
        <v>47</v>
      </c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>Raffaele Mancuso</cp:lastModifiedBy>
  <dcterms:modified xsi:type="dcterms:W3CDTF">2024-05-17T13:46:15Z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