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8384D7D-56FB-4AAE-A755-A771371079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1" l="1"/>
  <c r="G46" i="1"/>
  <c r="B59" i="1"/>
  <c r="C51" i="1" l="1"/>
  <c r="D51" i="1"/>
  <c r="E51" i="1"/>
  <c r="F51" i="1"/>
  <c r="G51" i="1"/>
  <c r="B51" i="1"/>
  <c r="C28" i="1"/>
  <c r="C27" i="1"/>
  <c r="D15" i="1"/>
  <c r="E15" i="1"/>
  <c r="F15" i="1"/>
  <c r="G15" i="1"/>
  <c r="C15" i="1"/>
  <c r="D14" i="1"/>
  <c r="E14" i="1"/>
  <c r="F14" i="1"/>
  <c r="G14" i="1"/>
  <c r="C14" i="1"/>
  <c r="D26" i="1"/>
  <c r="E26" i="1" s="1"/>
  <c r="F26" i="1" s="1"/>
  <c r="G26" i="1" s="1"/>
  <c r="G28" i="1" s="1"/>
  <c r="D27" i="1" l="1"/>
  <c r="G27" i="1"/>
  <c r="G29" i="1" s="1"/>
  <c r="G34" i="1" s="1"/>
  <c r="E27" i="1"/>
  <c r="F28" i="1"/>
  <c r="E28" i="1"/>
  <c r="F27" i="1"/>
  <c r="D28" i="1"/>
  <c r="C16" i="1"/>
  <c r="C32" i="1" s="1"/>
  <c r="F16" i="1"/>
  <c r="F32" i="1" s="1"/>
  <c r="E16" i="1"/>
  <c r="E32" i="1" s="1"/>
  <c r="G16" i="1"/>
  <c r="G32" i="1" s="1"/>
  <c r="D16" i="1"/>
  <c r="D32" i="1" s="1"/>
  <c r="C29" i="1"/>
  <c r="C34" i="1" s="1"/>
  <c r="D29" i="1" l="1"/>
  <c r="D34" i="1" s="1"/>
  <c r="E29" i="1"/>
  <c r="E34" i="1" s="1"/>
  <c r="F29" i="1"/>
  <c r="F34" i="1" s="1"/>
  <c r="B41" i="1"/>
  <c r="B42" i="1" s="1"/>
  <c r="B43" i="1" s="1"/>
  <c r="B50" i="1" s="1"/>
  <c r="B52" i="1" s="1"/>
  <c r="D35" i="1"/>
  <c r="E35" i="1" s="1"/>
  <c r="F35" i="1" s="1"/>
  <c r="G35" i="1" s="1"/>
  <c r="C20" i="1" l="1"/>
  <c r="C21" i="1"/>
  <c r="B53" i="1"/>
  <c r="D19" i="1"/>
  <c r="C22" i="1" l="1"/>
  <c r="C23" i="1" s="1"/>
  <c r="C33" i="1" s="1"/>
  <c r="C41" i="1" s="1"/>
  <c r="D21" i="1"/>
  <c r="E19" i="1"/>
  <c r="D20" i="1"/>
  <c r="D22" i="1" l="1"/>
  <c r="D23" i="1" s="1"/>
  <c r="D33" i="1" s="1"/>
  <c r="D41" i="1" s="1"/>
  <c r="D42" i="1" s="1"/>
  <c r="D43" i="1" s="1"/>
  <c r="D50" i="1" s="1"/>
  <c r="D52" i="1" s="1"/>
  <c r="E21" i="1"/>
  <c r="C42" i="1"/>
  <c r="C43" i="1" s="1"/>
  <c r="C50" i="1" s="1"/>
  <c r="F19" i="1"/>
  <c r="E20" i="1"/>
  <c r="E22" i="1" l="1"/>
  <c r="E23" i="1" s="1"/>
  <c r="E33" i="1" s="1"/>
  <c r="E41" i="1" s="1"/>
  <c r="E42" i="1" s="1"/>
  <c r="E43" i="1" s="1"/>
  <c r="E50" i="1" s="1"/>
  <c r="F21" i="1"/>
  <c r="C52" i="1"/>
  <c r="F20" i="1"/>
  <c r="G19" i="1"/>
  <c r="G21" i="1" l="1"/>
  <c r="F22" i="1"/>
  <c r="F23" i="1" s="1"/>
  <c r="F33" i="1" s="1"/>
  <c r="F41" i="1" s="1"/>
  <c r="F42" i="1" s="1"/>
  <c r="F43" i="1" s="1"/>
  <c r="F50" i="1" s="1"/>
  <c r="F52" i="1" s="1"/>
  <c r="E52" i="1"/>
  <c r="C53" i="1"/>
  <c r="D53" i="1" s="1"/>
  <c r="G20" i="1"/>
  <c r="G22" i="1" l="1"/>
  <c r="G23" i="1" s="1"/>
  <c r="G33" i="1" s="1"/>
  <c r="G41" i="1"/>
  <c r="G42" i="1" s="1"/>
  <c r="G43" i="1" s="1"/>
  <c r="G50" i="1" s="1"/>
  <c r="E53" i="1"/>
  <c r="F53" i="1" s="1"/>
  <c r="G52" i="1" l="1"/>
  <c r="B55" i="1" s="1"/>
  <c r="E60" i="1"/>
  <c r="C60" i="1"/>
  <c r="D60" i="1"/>
  <c r="B56" i="1"/>
  <c r="G53" i="1" l="1"/>
  <c r="B64" i="1"/>
  <c r="B60" i="1"/>
  <c r="B63" i="1"/>
</calcChain>
</file>

<file path=xl/sharedStrings.xml><?xml version="1.0" encoding="utf-8"?>
<sst xmlns="http://schemas.openxmlformats.org/spreadsheetml/2006/main" count="59" uniqueCount="54">
  <si>
    <t>Costi differenziali energia</t>
  </si>
  <si>
    <t>Costi differenziali di MD</t>
  </si>
  <si>
    <t>Costi differenziali di LD</t>
  </si>
  <si>
    <t>Corso di aggiornamento</t>
  </si>
  <si>
    <t>Ammortamento nuovo impianto</t>
  </si>
  <si>
    <t>Risparmio ammortamento vecchio impianto</t>
  </si>
  <si>
    <t>Prezzo vendita lavastoviglie</t>
  </si>
  <si>
    <t>k (costo del capitale)</t>
  </si>
  <si>
    <t>i (aliquota fiscale)</t>
  </si>
  <si>
    <t>Variazione imposte</t>
  </si>
  <si>
    <t>Cessione vecchio impianto</t>
  </si>
  <si>
    <t>Acuisto nuovo impianto</t>
  </si>
  <si>
    <t>Coeff. Di attualizzazione</t>
  </si>
  <si>
    <t>IRR</t>
  </si>
  <si>
    <t>PI</t>
  </si>
  <si>
    <t>NPV</t>
  </si>
  <si>
    <t>dati in migliaia di euro</t>
  </si>
  <si>
    <t>Risultato operativo (EBIT)</t>
  </si>
  <si>
    <t>Utile del periodo</t>
  </si>
  <si>
    <t>NCF</t>
  </si>
  <si>
    <t>DNCF</t>
  </si>
  <si>
    <t>CDNCF</t>
  </si>
  <si>
    <t>PBT</t>
  </si>
  <si>
    <t>&gt; 0 =&gt; effettuo l'investimento</t>
  </si>
  <si>
    <t>&gt; k =&gt; effettuo l'investimento</t>
  </si>
  <si>
    <t>&gt; 1 =&gt; effettuo l'investimento</t>
  </si>
  <si>
    <t>RICAVI</t>
  </si>
  <si>
    <t>Quantità venduta caso base</t>
  </si>
  <si>
    <t>Quantità venduta caso alternativo</t>
  </si>
  <si>
    <t>Fatturato caso base</t>
  </si>
  <si>
    <t>Fatturato caso alternativo</t>
  </si>
  <si>
    <t>Fatturato differenziale</t>
  </si>
  <si>
    <t>COSTO MATERIALI DIRETTI</t>
  </si>
  <si>
    <t>Costo unitario caso base</t>
  </si>
  <si>
    <t>Costo unitario caso alternativo</t>
  </si>
  <si>
    <t>Costo totale caso base</t>
  </si>
  <si>
    <t>Costo totale caso alternativo</t>
  </si>
  <si>
    <t>Costo totale differenziale</t>
  </si>
  <si>
    <t>Costo unitario</t>
  </si>
  <si>
    <t>Anno</t>
  </si>
  <si>
    <t>CONTO ECONOMICO DIFFERENZIALE</t>
  </si>
  <si>
    <t>Rettifica ammortamento nuovo impianto</t>
  </si>
  <si>
    <t>Rettifica risparmio ammortamento vecchio impianto</t>
  </si>
  <si>
    <t>Lo studio di fattibilità è un costo affondato -&gt; non lo prendo in considerazione</t>
  </si>
  <si>
    <t>Plusvalenza dalla vendita del vecchio impianto</t>
  </si>
  <si>
    <t>Plusvalenza dalla vendita del nuovo impianto</t>
  </si>
  <si>
    <t>COSTO ENERGIA</t>
  </si>
  <si>
    <t>PACCHETTO 2 - ESERCIZIO 2</t>
  </si>
  <si>
    <t>IRR per iterazioni successive</t>
  </si>
  <si>
    <t>k</t>
  </si>
  <si>
    <t>=&gt; 15% &lt; IRR &lt; 20% =&gt; IRR &gt; k =&gt; effettuo l'investimento</t>
  </si>
  <si>
    <t>&lt; 5 =&gt; effettuo l'investimento</t>
  </si>
  <si>
    <t>Rettifica plusvalenza vendita nuovo impianto</t>
  </si>
  <si>
    <t>Ricavi vendita nuovo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</si>
</sst>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0000"/>
    <numFmt numFmtId="167" formatCode="0.0%"/>
    <numFmt numFmtId="168" formatCode="#,##0.000"/>
    <numFmt numFmtId="169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left" vertical="top"/>
    </xf>
    <xf numFmtId="3" fontId="0" fillId="0" borderId="0" xfId="0" applyNumberFormat="1" applyBorder="1" applyAlignment="1">
      <alignment horizontal="left" vertical="top"/>
    </xf>
    <xf numFmtId="4" fontId="0" fillId="0" borderId="0" xfId="0" applyNumberForma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1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4" fontId="0" fillId="0" borderId="4" xfId="0" applyNumberFormat="1" applyBorder="1" applyAlignment="1">
      <alignment horizontal="left" vertical="top"/>
    </xf>
    <xf numFmtId="4" fontId="0" fillId="0" borderId="4" xfId="1" applyNumberFormat="1" applyFont="1" applyBorder="1" applyAlignment="1">
      <alignment horizontal="left" vertical="top"/>
    </xf>
    <xf numFmtId="4" fontId="0" fillId="0" borderId="5" xfId="1" applyNumberFormat="1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" fontId="0" fillId="0" borderId="7" xfId="0" applyNumberFormat="1" applyBorder="1" applyAlignment="1">
      <alignment horizontal="left" vertical="top"/>
    </xf>
    <xf numFmtId="3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3" fontId="0" fillId="0" borderId="9" xfId="0" applyNumberForma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4" fontId="0" fillId="0" borderId="5" xfId="0" applyNumberFormat="1" applyBorder="1" applyAlignment="1">
      <alignment horizontal="left" vertical="top"/>
    </xf>
    <xf numFmtId="4" fontId="0" fillId="0" borderId="9" xfId="0" applyNumberFormat="1" applyBorder="1" applyAlignment="1">
      <alignment horizontal="left" vertical="top"/>
    </xf>
    <xf numFmtId="165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0" fontId="0" fillId="0" borderId="0" xfId="0" applyNumberFormat="1" applyBorder="1" applyAlignment="1">
      <alignment horizontal="left" vertical="top"/>
    </xf>
    <xf numFmtId="165" fontId="0" fillId="0" borderId="7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3" fontId="0" fillId="0" borderId="0" xfId="1" applyNumberFormat="1" applyFont="1" applyBorder="1" applyAlignment="1">
      <alignment horizontal="left" vertical="top"/>
    </xf>
    <xf numFmtId="3" fontId="0" fillId="0" borderId="7" xfId="1" applyNumberFormat="1" applyFont="1" applyBorder="1" applyAlignment="1">
      <alignment horizontal="left" vertical="top"/>
    </xf>
    <xf numFmtId="4" fontId="0" fillId="0" borderId="1" xfId="1" applyNumberFormat="1" applyFont="1" applyBorder="1" applyAlignment="1">
      <alignment horizontal="left" vertical="top"/>
    </xf>
    <xf numFmtId="4" fontId="0" fillId="0" borderId="9" xfId="1" applyNumberFormat="1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167" fontId="0" fillId="0" borderId="5" xfId="2" applyNumberFormat="1" applyFont="1" applyBorder="1" applyAlignment="1">
      <alignment horizontal="left" vertical="top"/>
    </xf>
    <xf numFmtId="9" fontId="0" fillId="0" borderId="9" xfId="2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4" fontId="0" fillId="0" borderId="0" xfId="1" applyNumberFormat="1" applyFont="1" applyBorder="1" applyAlignment="1">
      <alignment horizontal="left" vertical="top"/>
    </xf>
    <xf numFmtId="4" fontId="0" fillId="0" borderId="7" xfId="1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165" fontId="0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165" fontId="0" fillId="0" borderId="7" xfId="0" applyNumberFormat="1" applyFont="1" applyBorder="1" applyAlignment="1">
      <alignment horizontal="left" vertical="top"/>
    </xf>
    <xf numFmtId="166" fontId="0" fillId="0" borderId="0" xfId="0" applyNumberFormat="1" applyFont="1" applyBorder="1" applyAlignment="1">
      <alignment horizontal="left" vertical="top"/>
    </xf>
    <xf numFmtId="166" fontId="0" fillId="0" borderId="7" xfId="0" applyNumberFormat="1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7" xfId="0" applyNumberFormat="1" applyFont="1" applyBorder="1" applyAlignment="1">
      <alignment horizontal="left" vertical="top"/>
    </xf>
    <xf numFmtId="2" fontId="0" fillId="0" borderId="1" xfId="0" applyNumberFormat="1" applyFont="1" applyBorder="1" applyAlignment="1">
      <alignment horizontal="left" vertical="top"/>
    </xf>
    <xf numFmtId="2" fontId="0" fillId="0" borderId="9" xfId="0" applyNumberFormat="1" applyFont="1" applyBorder="1" applyAlignment="1">
      <alignment horizontal="left" vertical="top"/>
    </xf>
    <xf numFmtId="168" fontId="0" fillId="0" borderId="0" xfId="1" applyNumberFormat="1" applyFont="1" applyBorder="1" applyAlignment="1">
      <alignment horizontal="left" vertical="top"/>
    </xf>
    <xf numFmtId="168" fontId="0" fillId="0" borderId="7" xfId="1" applyNumberFormat="1" applyFont="1" applyBorder="1" applyAlignment="1">
      <alignment horizontal="left" vertical="top"/>
    </xf>
    <xf numFmtId="10" fontId="0" fillId="0" borderId="0" xfId="0" applyNumberFormat="1" applyBorder="1" applyAlignment="1">
      <alignment horizontal="right" vertical="top"/>
    </xf>
    <xf numFmtId="164" fontId="0" fillId="0" borderId="0" xfId="1" applyFont="1" applyBorder="1" applyAlignment="1">
      <alignment horizontal="right" vertical="top"/>
    </xf>
    <xf numFmtId="169" fontId="0" fillId="0" borderId="0" xfId="0" applyNumberFormat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9" fontId="0" fillId="0" borderId="0" xfId="0" applyNumberFormat="1" applyBorder="1" applyAlignment="1">
      <alignment horizontal="right" vertical="top"/>
    </xf>
    <xf numFmtId="169" fontId="0" fillId="0" borderId="0" xfId="0" applyNumberFormat="1" applyBorder="1" applyAlignment="1">
      <alignment horizontal="right" vertical="top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1" xfId="0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47" zoomScale="115" zoomScaleNormal="115" workbookViewId="0">
      <selection activeCell="G48" sqref="G48"/>
    </sheetView>
  </sheetViews>
  <sheetFormatPr defaultColWidth="9.109375" defaultRowHeight="14.4" x14ac:dyDescent="0.3"/>
  <cols>
    <col min="1" max="1" width="29" style="2" customWidth="1"/>
    <col min="2" max="2" width="15.33203125" style="1" bestFit="1" customWidth="1"/>
    <col min="3" max="3" width="18.5546875" style="1" bestFit="1" customWidth="1"/>
    <col min="4" max="7" width="11.5546875" style="1" bestFit="1" customWidth="1"/>
    <col min="8" max="8" width="11.5546875" style="13" customWidth="1"/>
    <col min="9" max="9" width="26.88671875" style="2" customWidth="1"/>
    <col min="10" max="10" width="21.6640625" style="1" customWidth="1"/>
    <col min="11" max="16384" width="9.109375" style="1"/>
  </cols>
  <sheetData>
    <row r="1" spans="1:8" x14ac:dyDescent="0.3">
      <c r="A1" s="72" t="s">
        <v>47</v>
      </c>
      <c r="B1" s="73"/>
      <c r="C1" s="73"/>
      <c r="D1" s="73"/>
      <c r="E1" s="73"/>
      <c r="F1" s="73"/>
      <c r="G1" s="73"/>
      <c r="H1" s="74"/>
    </row>
    <row r="2" spans="1:8" x14ac:dyDescent="0.3">
      <c r="A2" s="2" t="s">
        <v>16</v>
      </c>
    </row>
    <row r="3" spans="1:8" x14ac:dyDescent="0.3">
      <c r="A3" s="1" t="s">
        <v>43</v>
      </c>
    </row>
    <row r="4" spans="1:8" x14ac:dyDescent="0.3">
      <c r="A4" s="1"/>
    </row>
    <row r="5" spans="1:8" x14ac:dyDescent="0.3">
      <c r="A5" s="38" t="s">
        <v>7</v>
      </c>
      <c r="B5" s="41">
        <v>7.4999999999999997E-2</v>
      </c>
    </row>
    <row r="6" spans="1:8" x14ac:dyDescent="0.3">
      <c r="A6" s="39" t="s">
        <v>8</v>
      </c>
      <c r="B6" s="42">
        <v>0.45</v>
      </c>
    </row>
    <row r="8" spans="1:8" x14ac:dyDescent="0.3">
      <c r="A8" s="53" t="s">
        <v>39</v>
      </c>
      <c r="B8" s="50">
        <v>0</v>
      </c>
      <c r="C8" s="50">
        <v>1</v>
      </c>
      <c r="D8" s="50">
        <v>2</v>
      </c>
      <c r="E8" s="50">
        <v>3</v>
      </c>
      <c r="F8" s="50">
        <v>4</v>
      </c>
      <c r="G8" s="50">
        <v>5</v>
      </c>
    </row>
    <row r="9" spans="1:8" x14ac:dyDescent="0.3">
      <c r="B9" s="50"/>
      <c r="C9" s="50"/>
      <c r="D9" s="50"/>
      <c r="E9" s="50"/>
      <c r="F9" s="50"/>
      <c r="G9" s="50"/>
    </row>
    <row r="10" spans="1:8" x14ac:dyDescent="0.3">
      <c r="A10" s="72" t="s">
        <v>26</v>
      </c>
      <c r="B10" s="73"/>
      <c r="C10" s="73"/>
      <c r="D10" s="73"/>
      <c r="E10" s="73"/>
      <c r="F10" s="73"/>
      <c r="G10" s="74"/>
    </row>
    <row r="11" spans="1:8" x14ac:dyDescent="0.3">
      <c r="A11" s="54" t="s">
        <v>6</v>
      </c>
      <c r="B11" s="46"/>
      <c r="C11" s="52">
        <v>0.25</v>
      </c>
      <c r="D11" s="52">
        <v>0.25</v>
      </c>
      <c r="E11" s="52">
        <v>0.27500000000000002</v>
      </c>
      <c r="F11" s="52">
        <v>0.27500000000000002</v>
      </c>
      <c r="G11" s="55">
        <v>0.27500000000000002</v>
      </c>
    </row>
    <row r="12" spans="1:8" x14ac:dyDescent="0.3">
      <c r="A12" s="19" t="s">
        <v>27</v>
      </c>
      <c r="B12" s="28"/>
      <c r="C12" s="34">
        <v>10000</v>
      </c>
      <c r="D12" s="34">
        <v>10000</v>
      </c>
      <c r="E12" s="34">
        <v>10000</v>
      </c>
      <c r="F12" s="34">
        <v>10000</v>
      </c>
      <c r="G12" s="35">
        <v>10000</v>
      </c>
    </row>
    <row r="13" spans="1:8" ht="28.8" x14ac:dyDescent="0.3">
      <c r="A13" s="19" t="s">
        <v>28</v>
      </c>
      <c r="B13" s="28"/>
      <c r="C13" s="34">
        <v>12000</v>
      </c>
      <c r="D13" s="34">
        <v>12000</v>
      </c>
      <c r="E13" s="34">
        <v>13000</v>
      </c>
      <c r="F13" s="34">
        <v>14000</v>
      </c>
      <c r="G13" s="35">
        <v>14000</v>
      </c>
    </row>
    <row r="14" spans="1:8" x14ac:dyDescent="0.3">
      <c r="A14" s="19" t="s">
        <v>29</v>
      </c>
      <c r="B14" s="28"/>
      <c r="C14" s="34">
        <f>C12*C11</f>
        <v>2500</v>
      </c>
      <c r="D14" s="34">
        <f t="shared" ref="D14:G14" si="0">D12*D11</f>
        <v>2500</v>
      </c>
      <c r="E14" s="34">
        <f t="shared" si="0"/>
        <v>2750</v>
      </c>
      <c r="F14" s="34">
        <f t="shared" si="0"/>
        <v>2750</v>
      </c>
      <c r="G14" s="35">
        <f t="shared" si="0"/>
        <v>2750</v>
      </c>
    </row>
    <row r="15" spans="1:8" x14ac:dyDescent="0.3">
      <c r="A15" s="19" t="s">
        <v>30</v>
      </c>
      <c r="B15" s="28"/>
      <c r="C15" s="34">
        <f>C13*C11</f>
        <v>3000</v>
      </c>
      <c r="D15" s="34">
        <f t="shared" ref="D15:G15" si="1">D13*D11</f>
        <v>3000</v>
      </c>
      <c r="E15" s="34">
        <f t="shared" si="1"/>
        <v>3575.0000000000005</v>
      </c>
      <c r="F15" s="34">
        <f t="shared" si="1"/>
        <v>3850.0000000000005</v>
      </c>
      <c r="G15" s="35">
        <f t="shared" si="1"/>
        <v>3850.0000000000005</v>
      </c>
    </row>
    <row r="16" spans="1:8" x14ac:dyDescent="0.3">
      <c r="A16" s="22" t="s">
        <v>31</v>
      </c>
      <c r="B16" s="6"/>
      <c r="C16" s="51">
        <f>C15-C14</f>
        <v>500</v>
      </c>
      <c r="D16" s="51">
        <f t="shared" ref="D16:G16" si="2">D15-D14</f>
        <v>500</v>
      </c>
      <c r="E16" s="51">
        <f t="shared" si="2"/>
        <v>825.00000000000045</v>
      </c>
      <c r="F16" s="51">
        <f t="shared" si="2"/>
        <v>1100.0000000000005</v>
      </c>
      <c r="G16" s="23">
        <f t="shared" si="2"/>
        <v>1100.0000000000005</v>
      </c>
    </row>
    <row r="17" spans="1:11" x14ac:dyDescent="0.3">
      <c r="B17" s="5"/>
      <c r="C17" s="5"/>
      <c r="D17" s="5"/>
      <c r="E17" s="5"/>
      <c r="F17" s="5"/>
      <c r="G17" s="5"/>
      <c r="H17" s="10"/>
      <c r="K17" s="3"/>
    </row>
    <row r="18" spans="1:11" x14ac:dyDescent="0.3">
      <c r="A18" s="75" t="s">
        <v>32</v>
      </c>
      <c r="B18" s="76"/>
      <c r="C18" s="76"/>
      <c r="D18" s="76"/>
      <c r="E18" s="76"/>
      <c r="F18" s="76"/>
      <c r="G18" s="77"/>
      <c r="H18" s="10"/>
      <c r="K18" s="3"/>
    </row>
    <row r="19" spans="1:11" x14ac:dyDescent="0.3">
      <c r="A19" s="19" t="s">
        <v>33</v>
      </c>
      <c r="B19" s="56"/>
      <c r="C19" s="56">
        <v>7.4999999999999997E-2</v>
      </c>
      <c r="D19" s="56">
        <f>C19*(1+0.05)</f>
        <v>7.8750000000000001E-2</v>
      </c>
      <c r="E19" s="56">
        <f>D19</f>
        <v>7.8750000000000001E-2</v>
      </c>
      <c r="F19" s="56">
        <f>E19*(1+0.05)</f>
        <v>8.2687500000000011E-2</v>
      </c>
      <c r="G19" s="57">
        <f>F19</f>
        <v>8.2687500000000011E-2</v>
      </c>
      <c r="H19" s="10"/>
      <c r="K19" s="3"/>
    </row>
    <row r="20" spans="1:11" x14ac:dyDescent="0.3">
      <c r="A20" s="19" t="s">
        <v>34</v>
      </c>
      <c r="B20" s="56"/>
      <c r="C20" s="56">
        <f t="shared" ref="C20:G20" si="3">C19*(1-0.05)</f>
        <v>7.1249999999999994E-2</v>
      </c>
      <c r="D20" s="56">
        <f t="shared" si="3"/>
        <v>7.481249999999999E-2</v>
      </c>
      <c r="E20" s="56">
        <f t="shared" si="3"/>
        <v>7.481249999999999E-2</v>
      </c>
      <c r="F20" s="56">
        <f t="shared" si="3"/>
        <v>7.8553125000000001E-2</v>
      </c>
      <c r="G20" s="57">
        <f t="shared" si="3"/>
        <v>7.8553125000000001E-2</v>
      </c>
      <c r="H20" s="10"/>
      <c r="K20" s="3"/>
    </row>
    <row r="21" spans="1:11" x14ac:dyDescent="0.3">
      <c r="A21" s="58" t="s">
        <v>35</v>
      </c>
      <c r="B21" s="28"/>
      <c r="C21" s="28">
        <f t="shared" ref="C21:G22" si="4">C19*C12</f>
        <v>750</v>
      </c>
      <c r="D21" s="28">
        <f t="shared" si="4"/>
        <v>787.5</v>
      </c>
      <c r="E21" s="28">
        <f t="shared" si="4"/>
        <v>787.5</v>
      </c>
      <c r="F21" s="28">
        <f t="shared" si="4"/>
        <v>826.87500000000011</v>
      </c>
      <c r="G21" s="29">
        <f t="shared" si="4"/>
        <v>826.87500000000011</v>
      </c>
      <c r="H21" s="11"/>
    </row>
    <row r="22" spans="1:11" x14ac:dyDescent="0.3">
      <c r="A22" s="19" t="s">
        <v>36</v>
      </c>
      <c r="B22" s="46"/>
      <c r="C22" s="59">
        <f t="shared" si="4"/>
        <v>854.99999999999989</v>
      </c>
      <c r="D22" s="59">
        <f t="shared" si="4"/>
        <v>897.74999999999989</v>
      </c>
      <c r="E22" s="59">
        <f t="shared" si="4"/>
        <v>972.56249999999989</v>
      </c>
      <c r="F22" s="59">
        <f t="shared" si="4"/>
        <v>1099.7437500000001</v>
      </c>
      <c r="G22" s="60">
        <f t="shared" si="4"/>
        <v>1099.7437500000001</v>
      </c>
      <c r="H22" s="10"/>
    </row>
    <row r="23" spans="1:11" x14ac:dyDescent="0.3">
      <c r="A23" s="22" t="s">
        <v>37</v>
      </c>
      <c r="B23" s="49"/>
      <c r="C23" s="61">
        <f>C22-C21</f>
        <v>104.99999999999989</v>
      </c>
      <c r="D23" s="61">
        <f t="shared" ref="D23:G23" si="5">D22-D21</f>
        <v>110.24999999999989</v>
      </c>
      <c r="E23" s="61">
        <f t="shared" si="5"/>
        <v>185.06249999999989</v>
      </c>
      <c r="F23" s="61">
        <f t="shared" si="5"/>
        <v>272.86874999999998</v>
      </c>
      <c r="G23" s="62">
        <f t="shared" si="5"/>
        <v>272.86874999999998</v>
      </c>
      <c r="H23" s="10"/>
    </row>
    <row r="24" spans="1:11" x14ac:dyDescent="0.3">
      <c r="B24" s="5"/>
      <c r="C24" s="5"/>
      <c r="D24" s="5"/>
      <c r="E24" s="5"/>
      <c r="F24" s="5"/>
      <c r="G24" s="5"/>
      <c r="H24" s="10"/>
    </row>
    <row r="25" spans="1:11" x14ac:dyDescent="0.3">
      <c r="A25" s="72" t="s">
        <v>46</v>
      </c>
      <c r="B25" s="73"/>
      <c r="C25" s="73"/>
      <c r="D25" s="73"/>
      <c r="E25" s="73"/>
      <c r="F25" s="73"/>
      <c r="G25" s="74"/>
      <c r="H25" s="10"/>
    </row>
    <row r="26" spans="1:11" x14ac:dyDescent="0.3">
      <c r="A26" s="19" t="s">
        <v>38</v>
      </c>
      <c r="B26" s="46"/>
      <c r="C26" s="63">
        <v>0.1</v>
      </c>
      <c r="D26" s="63">
        <f>C26*(1+0.05)</f>
        <v>0.10500000000000001</v>
      </c>
      <c r="E26" s="63">
        <f>D26</f>
        <v>0.10500000000000001</v>
      </c>
      <c r="F26" s="63">
        <f>E26*(1+0.05)</f>
        <v>0.11025000000000001</v>
      </c>
      <c r="G26" s="64">
        <f>F26</f>
        <v>0.11025000000000001</v>
      </c>
      <c r="H26" s="10"/>
    </row>
    <row r="27" spans="1:11" x14ac:dyDescent="0.3">
      <c r="A27" s="19" t="s">
        <v>35</v>
      </c>
      <c r="B27" s="46"/>
      <c r="C27" s="47">
        <f>C26*C12</f>
        <v>1000</v>
      </c>
      <c r="D27" s="47">
        <f>D26*D12</f>
        <v>1050</v>
      </c>
      <c r="E27" s="47">
        <f>E26*E12</f>
        <v>1050</v>
      </c>
      <c r="F27" s="47">
        <f>F26*F12</f>
        <v>1102.5000000000002</v>
      </c>
      <c r="G27" s="48">
        <f>G26*G12</f>
        <v>1102.5000000000002</v>
      </c>
      <c r="H27" s="10"/>
    </row>
    <row r="28" spans="1:11" x14ac:dyDescent="0.3">
      <c r="A28" s="19" t="s">
        <v>36</v>
      </c>
      <c r="B28" s="46"/>
      <c r="C28" s="47">
        <f>C26*C13</f>
        <v>1200</v>
      </c>
      <c r="D28" s="47">
        <f>D26*D13</f>
        <v>1260.0000000000002</v>
      </c>
      <c r="E28" s="47">
        <f>E26*E13</f>
        <v>1365.0000000000002</v>
      </c>
      <c r="F28" s="47">
        <f>F26*F13</f>
        <v>1543.5000000000002</v>
      </c>
      <c r="G28" s="48">
        <f>G26*G13</f>
        <v>1543.5000000000002</v>
      </c>
      <c r="H28" s="10"/>
    </row>
    <row r="29" spans="1:11" x14ac:dyDescent="0.3">
      <c r="A29" s="22" t="s">
        <v>37</v>
      </c>
      <c r="B29" s="49"/>
      <c r="C29" s="36">
        <f>C28-C27</f>
        <v>200</v>
      </c>
      <c r="D29" s="36">
        <f t="shared" ref="D29:G29" si="6">D28-D27</f>
        <v>210.00000000000023</v>
      </c>
      <c r="E29" s="36">
        <f t="shared" si="6"/>
        <v>315.00000000000023</v>
      </c>
      <c r="F29" s="36">
        <f t="shared" si="6"/>
        <v>441</v>
      </c>
      <c r="G29" s="37">
        <f t="shared" si="6"/>
        <v>441</v>
      </c>
      <c r="H29" s="10"/>
    </row>
    <row r="30" spans="1:11" x14ac:dyDescent="0.3">
      <c r="B30" s="5"/>
      <c r="C30" s="45"/>
      <c r="D30" s="5"/>
      <c r="E30" s="5"/>
      <c r="F30" s="5"/>
      <c r="G30" s="5"/>
      <c r="H30" s="10"/>
    </row>
    <row r="31" spans="1:11" x14ac:dyDescent="0.3">
      <c r="A31" s="72" t="s">
        <v>40</v>
      </c>
      <c r="B31" s="73"/>
      <c r="C31" s="73"/>
      <c r="D31" s="73"/>
      <c r="E31" s="73"/>
      <c r="F31" s="73"/>
      <c r="G31" s="74"/>
    </row>
    <row r="32" spans="1:11" x14ac:dyDescent="0.3">
      <c r="A32" s="15" t="s">
        <v>31</v>
      </c>
      <c r="B32" s="16"/>
      <c r="C32" s="17">
        <f>C16</f>
        <v>500</v>
      </c>
      <c r="D32" s="17">
        <f t="shared" ref="D32:G32" si="7">D16</f>
        <v>500</v>
      </c>
      <c r="E32" s="17">
        <f t="shared" si="7"/>
        <v>825.00000000000045</v>
      </c>
      <c r="F32" s="17">
        <f t="shared" si="7"/>
        <v>1100.0000000000005</v>
      </c>
      <c r="G32" s="18">
        <f t="shared" si="7"/>
        <v>1100.0000000000005</v>
      </c>
      <c r="H32" s="12"/>
      <c r="I32" s="4"/>
    </row>
    <row r="33" spans="1:9" x14ac:dyDescent="0.3">
      <c r="A33" s="19" t="s">
        <v>1</v>
      </c>
      <c r="B33" s="9"/>
      <c r="C33" s="9">
        <f>-C23</f>
        <v>-104.99999999999989</v>
      </c>
      <c r="D33" s="9">
        <f>-D23</f>
        <v>-110.24999999999989</v>
      </c>
      <c r="E33" s="9">
        <f>-E23</f>
        <v>-185.06249999999989</v>
      </c>
      <c r="F33" s="9">
        <f>-F23</f>
        <v>-272.86874999999998</v>
      </c>
      <c r="G33" s="20">
        <f>-G23</f>
        <v>-272.86874999999998</v>
      </c>
      <c r="H33" s="12"/>
      <c r="I33" s="4"/>
    </row>
    <row r="34" spans="1:9" x14ac:dyDescent="0.3">
      <c r="A34" s="19" t="s">
        <v>0</v>
      </c>
      <c r="B34" s="9"/>
      <c r="C34" s="9">
        <f>-C29</f>
        <v>-200</v>
      </c>
      <c r="D34" s="9">
        <f t="shared" ref="D34:G34" si="8">-D29</f>
        <v>-210.00000000000023</v>
      </c>
      <c r="E34" s="9">
        <f t="shared" si="8"/>
        <v>-315.00000000000023</v>
      </c>
      <c r="F34" s="9">
        <f t="shared" si="8"/>
        <v>-441</v>
      </c>
      <c r="G34" s="20">
        <f t="shared" si="8"/>
        <v>-441</v>
      </c>
    </row>
    <row r="35" spans="1:9" x14ac:dyDescent="0.3">
      <c r="A35" s="19" t="s">
        <v>2</v>
      </c>
      <c r="B35" s="9"/>
      <c r="C35" s="9">
        <v>-63</v>
      </c>
      <c r="D35" s="9">
        <f>C35*(1+0.05)</f>
        <v>-66.150000000000006</v>
      </c>
      <c r="E35" s="9">
        <f>D35</f>
        <v>-66.150000000000006</v>
      </c>
      <c r="F35" s="9">
        <f>E35*(1+0.05)</f>
        <v>-69.45750000000001</v>
      </c>
      <c r="G35" s="20">
        <f>F35</f>
        <v>-69.45750000000001</v>
      </c>
    </row>
    <row r="36" spans="1:9" x14ac:dyDescent="0.3">
      <c r="A36" s="19" t="s">
        <v>3</v>
      </c>
      <c r="B36" s="8">
        <v>-20</v>
      </c>
      <c r="C36" s="8">
        <v>-20</v>
      </c>
      <c r="D36" s="8"/>
      <c r="E36" s="8"/>
      <c r="F36" s="8"/>
      <c r="G36" s="21"/>
    </row>
    <row r="37" spans="1:9" x14ac:dyDescent="0.3">
      <c r="A37" s="19" t="s">
        <v>4</v>
      </c>
      <c r="B37" s="9"/>
      <c r="C37" s="8">
        <v>-140</v>
      </c>
      <c r="D37" s="8">
        <v>-140</v>
      </c>
      <c r="E37" s="8">
        <v>-140</v>
      </c>
      <c r="F37" s="8">
        <v>-140</v>
      </c>
      <c r="G37" s="21">
        <v>-140</v>
      </c>
      <c r="I37" s="40"/>
    </row>
    <row r="38" spans="1:9" ht="28.8" x14ac:dyDescent="0.3">
      <c r="A38" s="19" t="s">
        <v>5</v>
      </c>
      <c r="B38" s="9"/>
      <c r="C38" s="8">
        <v>100</v>
      </c>
      <c r="D38" s="8">
        <v>100</v>
      </c>
      <c r="E38" s="9"/>
      <c r="F38" s="9"/>
      <c r="G38" s="20"/>
    </row>
    <row r="39" spans="1:9" ht="28.8" x14ac:dyDescent="0.3">
      <c r="A39" s="19" t="s">
        <v>44</v>
      </c>
      <c r="B39" s="8">
        <v>0</v>
      </c>
      <c r="C39" s="8"/>
      <c r="D39" s="8"/>
      <c r="E39" s="9"/>
      <c r="F39" s="9"/>
      <c r="G39" s="20"/>
    </row>
    <row r="40" spans="1:9" ht="28.8" x14ac:dyDescent="0.3">
      <c r="A40" s="22" t="s">
        <v>45</v>
      </c>
      <c r="B40" s="7"/>
      <c r="C40" s="7"/>
      <c r="D40" s="7"/>
      <c r="E40" s="7"/>
      <c r="F40" s="7"/>
      <c r="G40" s="23">
        <v>100</v>
      </c>
      <c r="H40" s="14"/>
    </row>
    <row r="41" spans="1:9" x14ac:dyDescent="0.3">
      <c r="A41" s="24" t="s">
        <v>17</v>
      </c>
      <c r="B41" s="16">
        <f t="shared" ref="B41:G41" si="9">SUM(B32:B40)</f>
        <v>-20</v>
      </c>
      <c r="C41" s="16">
        <f t="shared" si="9"/>
        <v>72.000000000000114</v>
      </c>
      <c r="D41" s="16">
        <f t="shared" si="9"/>
        <v>73.599999999999881</v>
      </c>
      <c r="E41" s="16">
        <f t="shared" si="9"/>
        <v>118.78750000000036</v>
      </c>
      <c r="F41" s="16">
        <f t="shared" si="9"/>
        <v>176.6737500000005</v>
      </c>
      <c r="G41" s="25">
        <f t="shared" si="9"/>
        <v>276.6737500000005</v>
      </c>
    </row>
    <row r="42" spans="1:9" x14ac:dyDescent="0.3">
      <c r="A42" s="19" t="s">
        <v>9</v>
      </c>
      <c r="B42" s="9">
        <f t="shared" ref="B42:G42" si="10">B41*$B$6</f>
        <v>-9</v>
      </c>
      <c r="C42" s="9">
        <f t="shared" si="10"/>
        <v>32.400000000000055</v>
      </c>
      <c r="D42" s="9">
        <f t="shared" si="10"/>
        <v>33.119999999999948</v>
      </c>
      <c r="E42" s="9">
        <f t="shared" si="10"/>
        <v>53.454375000000162</v>
      </c>
      <c r="F42" s="9">
        <f t="shared" si="10"/>
        <v>79.503187500000223</v>
      </c>
      <c r="G42" s="20">
        <f t="shared" si="10"/>
        <v>124.50318750000022</v>
      </c>
      <c r="H42" s="14"/>
    </row>
    <row r="43" spans="1:9" x14ac:dyDescent="0.3">
      <c r="A43" s="24" t="s">
        <v>18</v>
      </c>
      <c r="B43" s="16">
        <f>B41-B42</f>
        <v>-11</v>
      </c>
      <c r="C43" s="16">
        <f t="shared" ref="C43:G43" si="11">C41-C42</f>
        <v>39.600000000000058</v>
      </c>
      <c r="D43" s="16">
        <f t="shared" si="11"/>
        <v>40.479999999999933</v>
      </c>
      <c r="E43" s="16">
        <f t="shared" si="11"/>
        <v>65.333125000000194</v>
      </c>
      <c r="F43" s="16">
        <f t="shared" si="11"/>
        <v>97.170562500000273</v>
      </c>
      <c r="G43" s="25">
        <f t="shared" si="11"/>
        <v>152.17056250000027</v>
      </c>
      <c r="H43" s="14"/>
    </row>
    <row r="44" spans="1:9" x14ac:dyDescent="0.3">
      <c r="A44" s="19" t="s">
        <v>10</v>
      </c>
      <c r="B44" s="9">
        <v>200</v>
      </c>
      <c r="C44" s="9"/>
      <c r="D44" s="9"/>
      <c r="E44" s="9"/>
      <c r="F44" s="9"/>
      <c r="G44" s="20"/>
    </row>
    <row r="45" spans="1:9" x14ac:dyDescent="0.3">
      <c r="A45" s="19" t="s">
        <v>11</v>
      </c>
      <c r="B45" s="9">
        <v>-700</v>
      </c>
      <c r="C45" s="9"/>
      <c r="D45" s="9"/>
      <c r="E45" s="9"/>
      <c r="F45" s="9"/>
      <c r="G45" s="20"/>
    </row>
    <row r="46" spans="1:9" ht="28.8" x14ac:dyDescent="0.3">
      <c r="A46" s="19" t="s">
        <v>52</v>
      </c>
      <c r="B46" s="9"/>
      <c r="C46" s="9"/>
      <c r="D46" s="9"/>
      <c r="E46" s="9"/>
      <c r="F46" s="9"/>
      <c r="G46" s="20">
        <f>-G40</f>
        <v>-100</v>
      </c>
    </row>
    <row r="47" spans="1:9" x14ac:dyDescent="0.3">
      <c r="A47" s="19" t="s">
        <v>53</v>
      </c>
      <c r="B47" s="9"/>
      <c r="C47" s="9"/>
      <c r="D47" s="9"/>
      <c r="E47" s="9"/>
      <c r="F47" s="9"/>
      <c r="G47" s="20">
        <f>100</f>
        <v>100</v>
      </c>
    </row>
    <row r="48" spans="1:9" ht="28.8" x14ac:dyDescent="0.3">
      <c r="A48" s="19" t="s">
        <v>41</v>
      </c>
      <c r="B48" s="9"/>
      <c r="C48" s="9">
        <v>140</v>
      </c>
      <c r="D48" s="9">
        <v>140</v>
      </c>
      <c r="E48" s="9">
        <v>140</v>
      </c>
      <c r="F48" s="9">
        <v>140</v>
      </c>
      <c r="G48" s="20">
        <v>140</v>
      </c>
    </row>
    <row r="49" spans="1:8" ht="28.8" x14ac:dyDescent="0.3">
      <c r="A49" s="19" t="s">
        <v>42</v>
      </c>
      <c r="B49" s="9"/>
      <c r="C49" s="9">
        <v>-100</v>
      </c>
      <c r="D49" s="9">
        <v>-100</v>
      </c>
      <c r="E49" s="9"/>
      <c r="F49" s="9"/>
      <c r="G49" s="20"/>
      <c r="H49" s="14"/>
    </row>
    <row r="50" spans="1:8" x14ac:dyDescent="0.3">
      <c r="A50" s="24" t="s">
        <v>19</v>
      </c>
      <c r="B50" s="16">
        <f>SUM(B43:B49)</f>
        <v>-511</v>
      </c>
      <c r="C50" s="16">
        <f t="shared" ref="C50:G50" si="12">SUM(C43:C49)</f>
        <v>79.600000000000051</v>
      </c>
      <c r="D50" s="16">
        <f t="shared" si="12"/>
        <v>80.479999999999933</v>
      </c>
      <c r="E50" s="16">
        <f t="shared" si="12"/>
        <v>205.33312500000019</v>
      </c>
      <c r="F50" s="16">
        <f t="shared" si="12"/>
        <v>237.17056250000027</v>
      </c>
      <c r="G50" s="25">
        <f t="shared" si="12"/>
        <v>292.1705625000003</v>
      </c>
    </row>
    <row r="51" spans="1:8" x14ac:dyDescent="0.3">
      <c r="A51" s="22" t="s">
        <v>12</v>
      </c>
      <c r="B51" s="7">
        <f>1/((1+$B$5)^B8)</f>
        <v>1</v>
      </c>
      <c r="C51" s="7">
        <f t="shared" ref="C51:G51" si="13">1/((1+$B$5)^C8)</f>
        <v>0.93023255813953487</v>
      </c>
      <c r="D51" s="7">
        <f t="shared" si="13"/>
        <v>0.86533261222282321</v>
      </c>
      <c r="E51" s="7">
        <f t="shared" si="13"/>
        <v>0.80496056950960304</v>
      </c>
      <c r="F51" s="7">
        <f t="shared" si="13"/>
        <v>0.7488005297763749</v>
      </c>
      <c r="G51" s="26">
        <f t="shared" si="13"/>
        <v>0.69655863235011617</v>
      </c>
      <c r="H51" s="14"/>
    </row>
    <row r="52" spans="1:8" x14ac:dyDescent="0.3">
      <c r="A52" s="43" t="s">
        <v>20</v>
      </c>
      <c r="B52" s="9">
        <f>B50*B51</f>
        <v>-511</v>
      </c>
      <c r="C52" s="9">
        <f t="shared" ref="C52:G52" si="14">C50*C51</f>
        <v>74.046511627907023</v>
      </c>
      <c r="D52" s="9">
        <f t="shared" si="14"/>
        <v>69.641968631692748</v>
      </c>
      <c r="E52" s="9">
        <f t="shared" si="14"/>
        <v>165.28506923918667</v>
      </c>
      <c r="F52" s="9">
        <f t="shared" si="14"/>
        <v>177.59344284736105</v>
      </c>
      <c r="G52" s="20">
        <f t="shared" si="14"/>
        <v>203.51392742796435</v>
      </c>
      <c r="H52" s="14"/>
    </row>
    <row r="53" spans="1:8" x14ac:dyDescent="0.3">
      <c r="A53" s="43" t="s">
        <v>21</v>
      </c>
      <c r="B53" s="28">
        <f>B52</f>
        <v>-511</v>
      </c>
      <c r="C53" s="27">
        <f>B53+C52</f>
        <v>-436.95348837209298</v>
      </c>
      <c r="D53" s="27">
        <f>C53+D52</f>
        <v>-367.31151974040023</v>
      </c>
      <c r="E53" s="27">
        <f>D53+E52</f>
        <v>-202.02645050121356</v>
      </c>
      <c r="F53" s="27">
        <f>E53+F52</f>
        <v>-24.433007653852513</v>
      </c>
      <c r="G53" s="31">
        <f>F53+G52</f>
        <v>179.08091977411183</v>
      </c>
      <c r="H53" s="14"/>
    </row>
    <row r="54" spans="1:8" x14ac:dyDescent="0.3">
      <c r="A54" s="43"/>
      <c r="B54" s="28"/>
      <c r="C54" s="27"/>
      <c r="D54" s="27"/>
      <c r="E54" s="27"/>
      <c r="F54" s="27"/>
      <c r="G54" s="31"/>
      <c r="H54" s="14"/>
    </row>
    <row r="55" spans="1:8" x14ac:dyDescent="0.3">
      <c r="A55" s="43" t="s">
        <v>15</v>
      </c>
      <c r="B55" s="27">
        <f>SUM(B52:G52)</f>
        <v>179.08091977411183</v>
      </c>
      <c r="C55" s="28" t="s">
        <v>23</v>
      </c>
      <c r="D55" s="28"/>
      <c r="E55" s="28"/>
      <c r="F55" s="28"/>
      <c r="G55" s="29"/>
    </row>
    <row r="56" spans="1:8" x14ac:dyDescent="0.3">
      <c r="A56" s="43" t="s">
        <v>13</v>
      </c>
      <c r="B56" s="30">
        <f>IRR(B50:G50)</f>
        <v>0.17260430360256906</v>
      </c>
      <c r="C56" s="28" t="s">
        <v>24</v>
      </c>
      <c r="D56" s="28"/>
      <c r="E56" s="28"/>
      <c r="F56" s="28"/>
      <c r="G56" s="29"/>
    </row>
    <row r="57" spans="1:8" x14ac:dyDescent="0.3">
      <c r="A57" s="19"/>
      <c r="B57" s="30"/>
      <c r="C57" s="28"/>
      <c r="D57" s="28"/>
      <c r="E57" s="28"/>
      <c r="F57" s="28"/>
      <c r="G57" s="29"/>
    </row>
    <row r="58" spans="1:8" x14ac:dyDescent="0.3">
      <c r="A58" s="43" t="s">
        <v>48</v>
      </c>
      <c r="B58" s="30"/>
      <c r="C58" s="28"/>
      <c r="D58" s="28"/>
      <c r="E58" s="28"/>
      <c r="F58" s="28"/>
      <c r="G58" s="29"/>
    </row>
    <row r="59" spans="1:8" x14ac:dyDescent="0.3">
      <c r="A59" s="19" t="s">
        <v>49</v>
      </c>
      <c r="B59" s="65">
        <f>B5</f>
        <v>7.4999999999999997E-2</v>
      </c>
      <c r="C59" s="70">
        <v>0.1</v>
      </c>
      <c r="D59" s="70">
        <v>0.15</v>
      </c>
      <c r="E59" s="70">
        <v>0.2</v>
      </c>
      <c r="F59" s="28"/>
      <c r="G59" s="29"/>
    </row>
    <row r="60" spans="1:8" x14ac:dyDescent="0.3">
      <c r="A60" s="19" t="s">
        <v>15</v>
      </c>
      <c r="B60" s="66">
        <f>B55</f>
        <v>179.08091977411183</v>
      </c>
      <c r="C60" s="71">
        <f>NPV(C59,$C$50:$G$50)+$B$50</f>
        <v>125.55146661616538</v>
      </c>
      <c r="D60" s="71">
        <f>NPV(D59,$C$50:$G$50)+$B$50</f>
        <v>34.945141674395472</v>
      </c>
      <c r="E60" s="71">
        <f>NPV(E59,$C$50:$G$50)+$B$50</f>
        <v>-38.157705801504221</v>
      </c>
      <c r="F60" s="28"/>
      <c r="G60" s="29"/>
    </row>
    <row r="61" spans="1:8" x14ac:dyDescent="0.3">
      <c r="A61" s="68" t="s">
        <v>50</v>
      </c>
      <c r="B61" s="66"/>
      <c r="C61" s="67"/>
      <c r="D61" s="67"/>
      <c r="E61" s="67"/>
      <c r="F61" s="28"/>
      <c r="G61" s="29"/>
    </row>
    <row r="62" spans="1:8" x14ac:dyDescent="0.3">
      <c r="A62" s="19"/>
      <c r="B62" s="30"/>
      <c r="C62" s="28"/>
      <c r="D62" s="28"/>
      <c r="E62" s="28"/>
      <c r="F62" s="28"/>
      <c r="G62" s="29"/>
    </row>
    <row r="63" spans="1:8" x14ac:dyDescent="0.3">
      <c r="A63" s="43" t="s">
        <v>22</v>
      </c>
      <c r="B63" s="27">
        <f>4+ABS(F53)/G52</f>
        <v>4.1200557031287248</v>
      </c>
      <c r="C63" s="28" t="s">
        <v>51</v>
      </c>
      <c r="D63" s="44"/>
      <c r="E63" s="28"/>
      <c r="F63" s="28"/>
      <c r="G63" s="29"/>
    </row>
    <row r="64" spans="1:8" x14ac:dyDescent="0.3">
      <c r="A64" s="69" t="s">
        <v>14</v>
      </c>
      <c r="B64" s="32">
        <f>B55/ABS(B52)+1</f>
        <v>1.3504518977966964</v>
      </c>
      <c r="C64" s="6" t="s">
        <v>25</v>
      </c>
      <c r="D64" s="6"/>
      <c r="E64" s="6"/>
      <c r="F64" s="6"/>
      <c r="G64" s="33"/>
    </row>
    <row r="66" spans="1:2" x14ac:dyDescent="0.3">
      <c r="A66" s="10"/>
      <c r="B66" s="2"/>
    </row>
    <row r="67" spans="1:2" x14ac:dyDescent="0.3">
      <c r="A67" s="11"/>
      <c r="B67" s="2"/>
    </row>
    <row r="68" spans="1:2" x14ac:dyDescent="0.3">
      <c r="A68" s="11"/>
      <c r="B68" s="2"/>
    </row>
    <row r="69" spans="1:2" ht="18" customHeight="1" x14ac:dyDescent="0.3">
      <c r="A69" s="12"/>
      <c r="B69" s="4"/>
    </row>
    <row r="70" spans="1:2" x14ac:dyDescent="0.3">
      <c r="A70" s="13"/>
      <c r="B70" s="2"/>
    </row>
  </sheetData>
  <mergeCells count="5">
    <mergeCell ref="A31:G31"/>
    <mergeCell ref="A1:H1"/>
    <mergeCell ref="A25:G25"/>
    <mergeCell ref="A10:G10"/>
    <mergeCell ref="A18:G18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2020-10-21T11:46:51Z</dcterms:modified>
</cp:coreProperties>
</file>