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pivotCacheRecords+xml" PartName="/xl/pivotCache/pivotCacheRecords2.xml"/>
  <Override ContentType="application/vnd.openxmlformats-officedocument.spreadsheetml.pivotCacheDefinition+xml" PartName="/xl/pivotCache/pivotCacheDefinition2.xml"/>
  <Override ContentType="application/vnd.openxmlformats-officedocument.spreadsheetml.pivotTable+xml" PartName="/xl/pivotTables/pivotTable2.xml"/>
  <Override ContentType="application/vnd.openxmlformats-officedocument.spreadsheetml.pivotCacheRecords+xml" PartName="/xl/pivotCache/pivotCacheRecords3.xml"/>
  <Override ContentType="application/vnd.openxmlformats-officedocument.spreadsheetml.pivotCacheDefinition+xml" PartName="/xl/pivotCache/pivotCacheDefinition3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4.xml"/>
  <Override ContentType="application/vnd.openxmlformats-officedocument.spreadsheetml.pivotCacheRecords+xml" PartName="/xl/pivotCache/pivotCacheRecords4.xml"/>
  <Override ContentType="application/vnd.openxmlformats-officedocument.spreadsheetml.pivotCacheDefinition+xml" PartName="/xl/pivotCache/pivotCacheDefinition4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CacheRecords+xml" PartName="/xl/pivotCache/pivotCacheRecords5.xml"/>
  <Override ContentType="application/vnd.openxmlformats-officedocument.spreadsheetml.pivotCacheDefinition+xml" PartName="/xl/pivotCache/pivotCacheDefinition5.xml"/>
  <Override ContentType="application/vnd.openxmlformats-officedocument.spreadsheetml.pivotTable+xml" PartName="/xl/pivotTables/pivotTable7.xml"/>
  <Override ContentType="application/vnd.openxmlformats-officedocument.spreadsheetml.pivotCacheRecords+xml" PartName="/xl/pivotCache/pivotCacheRecords6.xml"/>
  <Override ContentType="application/vnd.openxmlformats-officedocument.spreadsheetml.pivotCacheDefinition+xml" PartName="/xl/pivotCache/pivotCacheDefinition6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9.xml"/>
  <Override ContentType="application/vnd.openxmlformats-officedocument.spreadsheetml.pivotCacheRecords+xml" PartName="/xl/pivotCache/pivotCacheRecords7.xml"/>
  <Override ContentType="application/vnd.openxmlformats-officedocument.spreadsheetml.pivotCacheDefinition+xml" PartName="/xl/pivotCache/pivotCacheDefinition7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11.xml"/>
  <Override ContentType="application/vnd.openxmlformats-officedocument.spreadsheetml.pivotCacheRecords+xml" PartName="/xl/pivotCache/pivotCacheRecords8.xml"/>
  <Override ContentType="application/vnd.openxmlformats-officedocument.spreadsheetml.pivotCacheDefinition+xml" PartName="/xl/pivotCache/pivotCacheDefinition8.xml"/>
  <Override ContentType="application/vnd.openxmlformats-officedocument.spreadsheetml.pivotTable+xml" PartName="/xl/pivotTables/pivotTable12.xml"/>
  <Override ContentType="application/vnd.openxmlformats-officedocument.spreadsheetml.pivotTable+xml" PartName="/xl/pivotTables/pivotTable13.xml"/>
  <Override ContentType="application/vnd.openxmlformats-officedocument.spreadsheetml.pivotTable+xml" PartName="/xl/pivotTables/pivotTable14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15" autoFilterDateGrouping="1" firstSheet="0" minimized="0" showHorizontalScroll="1" showSheetTabs="1" showVerticalScroll="1" tabRatio="938" visibility="visible" windowHeight="16245" windowWidth="26235" xWindow="3495" yWindow="540"/>
  </bookViews>
  <sheets>
    <sheet xmlns:r="http://schemas.openxmlformats.org/officeDocument/2006/relationships" name="关键指标" sheetId="1" state="visible" r:id="rId1"/>
    <sheet xmlns:r="http://schemas.openxmlformats.org/officeDocument/2006/relationships" name="关键指标-竞对" sheetId="2" state="visible" r:id="rId2"/>
    <sheet xmlns:r="http://schemas.openxmlformats.org/officeDocument/2006/relationships" name="关键指标-咨询转化" sheetId="3" state="visible" r:id="rId3"/>
    <sheet xmlns:r="http://schemas.openxmlformats.org/officeDocument/2006/relationships" name="销售-团购（线上）" sheetId="4" state="visible" r:id="rId4"/>
    <sheet xmlns:r="http://schemas.openxmlformats.org/officeDocument/2006/relationships" name="实际消费分布（线下）" sheetId="5" state="visible" r:id="rId5"/>
    <sheet xmlns:r="http://schemas.openxmlformats.org/officeDocument/2006/relationships" name="体验报告" sheetId="6" state="visible" r:id="rId6"/>
    <sheet xmlns:r="http://schemas.openxmlformats.org/officeDocument/2006/relationships" name="CPC" sheetId="7" state="hidden" r:id="rId7"/>
    <sheet xmlns:r="http://schemas.openxmlformats.org/officeDocument/2006/relationships" name="透视表" sheetId="8" state="visible" r:id="rId8"/>
    <sheet xmlns:r="http://schemas.openxmlformats.org/officeDocument/2006/relationships" name="竞对数据" sheetId="9" state="visible" r:id="rId9"/>
    <sheet xmlns:r="http://schemas.openxmlformats.org/officeDocument/2006/relationships" name="流量" sheetId="10" state="visible" r:id="rId10"/>
    <sheet xmlns:r="http://schemas.openxmlformats.org/officeDocument/2006/relationships" name="咨询明细" sheetId="11" state="visible" r:id="rId11"/>
    <sheet xmlns:r="http://schemas.openxmlformats.org/officeDocument/2006/relationships" name="预约数据" sheetId="12" state="visible" r:id="rId12"/>
    <sheet xmlns:r="http://schemas.openxmlformats.org/officeDocument/2006/relationships" name="消费数据明细（线上）" sheetId="13" state="visible" r:id="rId13"/>
    <sheet xmlns:r="http://schemas.openxmlformats.org/officeDocument/2006/relationships" name="线下" sheetId="14" state="visible" r:id="rId14"/>
    <sheet xmlns:r="http://schemas.openxmlformats.org/officeDocument/2006/relationships" name="口碑数据" sheetId="15" state="visible" r:id="rId15"/>
    <sheet xmlns:r="http://schemas.openxmlformats.org/officeDocument/2006/relationships" name="回复口碑" sheetId="16" state="visible" r:id="rId16"/>
    <sheet xmlns:r="http://schemas.openxmlformats.org/officeDocument/2006/relationships" name="CPC数据" sheetId="17" state="hidden" r:id="rId17"/>
  </sheets>
  <definedNames>
    <definedName hidden="1" localSheetId="15" name="_xlnm._FilterDatabase">回复口碑!$C$1:$C$1</definedName>
    <definedName hidden="1" localSheetId="11" name="_xlnm._FilterDatabase">预约数据!$A$1:$I$22</definedName>
    <definedName hidden="1" localSheetId="10" name="_xlnm._FilterDatabase">咨询明细!#REF!</definedName>
    <definedName name="竞对分析">竞对数据!$2:$6</definedName>
  </definedNames>
  <calcPr calcId="162913" fullCalcOnLoad="1"/>
  <pivotCaches>
    <pivotCache xmlns:r="http://schemas.openxmlformats.org/officeDocument/2006/relationships" cacheId="0" r:id="rId18"/>
    <pivotCache xmlns:r="http://schemas.openxmlformats.org/officeDocument/2006/relationships" cacheId="1" r:id="rId19"/>
    <pivotCache xmlns:r="http://schemas.openxmlformats.org/officeDocument/2006/relationships" cacheId="5" r:id="rId20"/>
    <pivotCache xmlns:r="http://schemas.openxmlformats.org/officeDocument/2006/relationships" cacheId="7" r:id="rId21"/>
    <pivotCache xmlns:r="http://schemas.openxmlformats.org/officeDocument/2006/relationships" cacheId="4" r:id="rId22"/>
    <pivotCache xmlns:r="http://schemas.openxmlformats.org/officeDocument/2006/relationships" cacheId="3" r:id="rId23"/>
    <pivotCache xmlns:r="http://schemas.openxmlformats.org/officeDocument/2006/relationships" cacheId="6" r:id="rId24"/>
    <pivotCache xmlns:r="http://schemas.openxmlformats.org/officeDocument/2006/relationships" cacheId="2" r:id="rId25"/>
  </pivotCaches>
</workbook>
</file>

<file path=xl/sharedStrings.xml><?xml version="1.0" encoding="utf-8"?>
<sst xmlns="http://schemas.openxmlformats.org/spreadsheetml/2006/main" uniqueCount="737">
  <si>
    <t>注：所有比率数据都采用差值方式</t>
  </si>
  <si>
    <t>KPI（关键指标）汇总</t>
  </si>
  <si>
    <t>月环比数据健康度</t>
  </si>
  <si>
    <t>同行较优转化率参考</t>
  </si>
  <si>
    <t>流量</t>
  </si>
  <si>
    <t>PV（次）</t>
  </si>
  <si>
    <t>UV（人）</t>
  </si>
  <si>
    <t>跳失率/%</t>
  </si>
  <si>
    <t>平均页面浏览时间（秒）</t>
  </si>
  <si>
    <t>咨询</t>
  </si>
  <si>
    <t>咨询总数</t>
  </si>
  <si>
    <t>咨询占比</t>
  </si>
  <si>
    <t>销售</t>
  </si>
  <si>
    <t>到院人数</t>
  </si>
  <si>
    <t>到院率</t>
  </si>
  <si>
    <t>40%-45%</t>
  </si>
  <si>
    <t>成交人数</t>
  </si>
  <si>
    <t>成单率</t>
  </si>
  <si>
    <t>代运营销售额</t>
  </si>
  <si>
    <t>代运营销售量</t>
  </si>
  <si>
    <t>客单价</t>
  </si>
  <si>
    <t>口碑</t>
  </si>
  <si>
    <t>体验报告数</t>
  </si>
  <si>
    <t>案例数（新增）</t>
  </si>
  <si>
    <t>1、流量数据较上月已有大幅度上升趋势，建议后续的页面搭建完成，冲到5星后，可尝试投放CPC。
2、咨询总数11，到院5人，咨询目前大部分回复时间在15分钟以上，未提供机构微信等咨询转化工具。建议尽快调整咨询话术，具体详见咨询优化方案。
3、目前前端已经上线3名医生，但目前无主打双眼皮医生在线，建议尽快上线韩国医生主推双眼皮特色活动（建议长期在线）
4、共8个案例，本月截止当前上线3个案例。官方案例的点击当前案例的整体表现年龄层次比较偏大，术前术后照片对比不明显等问题，建议尽快上线案例招募活动，沉淀优质案例。
5、共11个体验报告，截止当前沉淀3个，建议免费体验，线上积累销量活动持续进行。快速沉淀体验报告至20-25封，点评星级至5星。</t>
  </si>
  <si>
    <t>本页数据排名均为时间节点的近7天排名数据</t>
  </si>
  <si>
    <t>此为数据为排名名次，数据越小排名越高</t>
  </si>
  <si>
    <t>慈诚</t>
  </si>
  <si>
    <t>亚运村</t>
  </si>
  <si>
    <t>朝阳区</t>
  </si>
  <si>
    <t>北京市</t>
  </si>
  <si>
    <t>排名差值</t>
  </si>
  <si>
    <t>曝光指数</t>
  </si>
  <si>
    <t>人气指数</t>
  </si>
  <si>
    <t>人均页面浏览</t>
  </si>
  <si>
    <t>交易指数</t>
  </si>
  <si>
    <t>1、当期在朝阳区曝光不足，建议多参加平台活动，考虑投放推广通，（在投放之前需将前端案例版块以及特色活动版块完善，以及沉淀一定量的优质体验报告，建议25条以上）
2、交易指数波动较大，建议可配合刷单，积累销量。目前阶段保证每周线上成交单数在2-3单。</t>
  </si>
  <si>
    <t>咨询Total</t>
  </si>
  <si>
    <t>客户来源</t>
  </si>
  <si>
    <t>咨询项目</t>
  </si>
  <si>
    <t>其他</t>
  </si>
  <si>
    <t>皮肤修复</t>
  </si>
  <si>
    <t>玻尿酸</t>
  </si>
  <si>
    <t xml:space="preserve">400电话　</t>
  </si>
  <si>
    <t>总数</t>
  </si>
  <si>
    <t>水光针</t>
  </si>
  <si>
    <t>已接</t>
  </si>
  <si>
    <t>肉毒素</t>
  </si>
  <si>
    <t>未接</t>
  </si>
  <si>
    <t>鼻部整形</t>
  </si>
  <si>
    <t>预约按钮</t>
  </si>
  <si>
    <t>脱毛</t>
  </si>
  <si>
    <t>门店</t>
  </si>
  <si>
    <t>眼部整形</t>
  </si>
  <si>
    <t>医生</t>
  </si>
  <si>
    <t>半永久</t>
  </si>
  <si>
    <t>会员消息</t>
  </si>
  <si>
    <t>祛斑</t>
  </si>
  <si>
    <t>祛痣</t>
  </si>
  <si>
    <t xml:space="preserve">1、咨询总数11人，到院1人，咨询目前大部分回复时间在15分钟以上，未提供机构微信等咨询转化工具，也为主动留资。建议尽快调整咨询话术。
2、上月咨询较多的为玻尿酸和祛痣，本月截止当前2条咨询，建议尽快丰富页面，案例、体验报告持续上新。
</t>
  </si>
  <si>
    <t>消费</t>
  </si>
  <si>
    <t>线上消费量</t>
  </si>
  <si>
    <t>线上消费额</t>
  </si>
  <si>
    <t>[2018.06.01]冰点脱唇毛腋毛单次体验[32.00元][31727380]</t>
  </si>
  <si>
    <t>[2018.06.01]激光点痣干净面庞[69.90元][31726233]</t>
  </si>
  <si>
    <t>[2018.06.04]肉毒素瘦脸针V脸时刻[739.00元][31728753]</t>
  </si>
  <si>
    <t>[2018.06.01]明眸美瞳线[888.00元][31730064]</t>
  </si>
  <si>
    <t>1、目前有销量的团单多为皮肤类的，当前案例和体验报告，手术类较多，手术类项目决策周期长，建议多上线关联当前季节性热卖的水光针、光子嫩肤等项目。</t>
  </si>
  <si>
    <t>实际消费量</t>
  </si>
  <si>
    <t>实际消费额</t>
  </si>
  <si>
    <t>点痣</t>
  </si>
  <si>
    <t>双眼皮</t>
  </si>
  <si>
    <t>截止当前无线下成交</t>
  </si>
  <si>
    <t>标红为下降数据</t>
  </si>
  <si>
    <t>活跃度</t>
  </si>
  <si>
    <t>体验报告总数</t>
  </si>
  <si>
    <t>回复量</t>
  </si>
  <si>
    <t>差量</t>
  </si>
  <si>
    <t>好差评</t>
  </si>
  <si>
    <t>（4星-5星）量</t>
  </si>
  <si>
    <t>（1星-3星）量</t>
  </si>
  <si>
    <t>运营分</t>
  </si>
  <si>
    <t>效果</t>
  </si>
  <si>
    <t>环境</t>
  </si>
  <si>
    <t>服务</t>
  </si>
  <si>
    <t>内容分</t>
  </si>
  <si>
    <t>案例数</t>
  </si>
  <si>
    <t>新增案例数</t>
  </si>
  <si>
    <t xml:space="preserve">1、共8个案例，本月截止当前上线3个案例。当前案例的整体表现年龄层次比较偏大，术前术后照片对比不明显等问题，建议尽快上线案例招募活动，沉淀优质案例。
2、共11个体验报告，截止当前沉淀3个，建议免费体验，线上积累销量活动持续进行。快速沉淀体验报告至20-25封，点评星级至5星。
</t>
  </si>
  <si>
    <t>2017.11.22开始投放</t>
  </si>
  <si>
    <t>八大处</t>
  </si>
  <si>
    <t>花费</t>
  </si>
  <si>
    <t>点击</t>
  </si>
  <si>
    <t>点击均价</t>
  </si>
  <si>
    <t>曝光</t>
  </si>
  <si>
    <t>商户浏览量</t>
  </si>
  <si>
    <t>浏览量ROI</t>
  </si>
  <si>
    <t>商户浏览量/曝光</t>
  </si>
  <si>
    <t>点评总销费额</t>
  </si>
  <si>
    <t>销费ROI</t>
  </si>
  <si>
    <t>点评总消费额/花费</t>
  </si>
  <si>
    <t>当月流量</t>
  </si>
  <si>
    <t>咨询明细-当月</t>
  </si>
  <si>
    <t>当月预约</t>
  </si>
  <si>
    <t>上月预约</t>
  </si>
  <si>
    <t>当月口碑</t>
  </si>
  <si>
    <t>上月口碑</t>
  </si>
  <si>
    <t>当月口碑回复</t>
  </si>
  <si>
    <t xml:space="preserve">当月CPC </t>
  </si>
  <si>
    <t>年</t>
  </si>
  <si>
    <t>(多项)</t>
  </si>
  <si>
    <t>月</t>
  </si>
  <si>
    <t>值</t>
  </si>
  <si>
    <t>日期</t>
  </si>
  <si>
    <t>(全部)</t>
  </si>
  <si>
    <t>日</t>
  </si>
  <si>
    <t>套餐信息</t>
  </si>
  <si>
    <t>计数 / 套餐信息</t>
  </si>
  <si>
    <t>求和 / 成交价格</t>
  </si>
  <si>
    <t>[2018.04.19]超微小气泡[18.00元][14190698]</t>
  </si>
  <si>
    <t>浏览量</t>
  </si>
  <si>
    <t>访客数</t>
  </si>
  <si>
    <t>平均停留时长</t>
  </si>
  <si>
    <t>跳失率</t>
  </si>
  <si>
    <t>计数项:姓名</t>
  </si>
  <si>
    <t>行标签</t>
  </si>
  <si>
    <t>计数项:订单来源</t>
  </si>
  <si>
    <t>计数项:星级</t>
  </si>
  <si>
    <t>求和项:花费</t>
  </si>
  <si>
    <t>求和项:点击</t>
  </si>
  <si>
    <t>平均值项:点击均价</t>
  </si>
  <si>
    <t>求和项:曝光</t>
  </si>
  <si>
    <t>求和项:商户浏览量</t>
  </si>
  <si>
    <t>[2018.05.04]点痣小于1[19.90元][14207307]</t>
  </si>
  <si>
    <t>门店预约</t>
  </si>
  <si>
    <t>5星</t>
  </si>
  <si>
    <t>4星</t>
  </si>
  <si>
    <t>[2018.04.19]超微小气泡[18.00元][30789516]</t>
  </si>
  <si>
    <t>总计</t>
  </si>
  <si>
    <t>[2018.05.04]VISIA皮肤检测[10.00元][14196641]</t>
  </si>
  <si>
    <t>[2018.05.04]脱毛  唇腋毛  二选一[98.00元][14198778]</t>
  </si>
  <si>
    <t>[2018.07.10]单人洁牙洗牙套餐[168.00元][15124746]</t>
  </si>
  <si>
    <t>上月流量</t>
  </si>
  <si>
    <t>咨询明细-上月</t>
  </si>
  <si>
    <t>上月口碑回复</t>
  </si>
  <si>
    <t>[2018.07.04]单人祛黑头套餐[98.00元][14631800]</t>
  </si>
  <si>
    <t>上月CPC</t>
  </si>
  <si>
    <t>[2018.05.04]脱毛  唇腋毛  二选一[98.00元][31080384]</t>
  </si>
  <si>
    <t>[2018.08.10]衡力瘦脸针 v脸打造美[1280.00元][20278087]</t>
  </si>
  <si>
    <t>预约</t>
  </si>
  <si>
    <t>当月</t>
  </si>
  <si>
    <t>上月</t>
  </si>
  <si>
    <t>400未接</t>
  </si>
  <si>
    <t>1星</t>
  </si>
  <si>
    <t>400已接</t>
  </si>
  <si>
    <t>2星</t>
  </si>
  <si>
    <t>技师预约</t>
  </si>
  <si>
    <t>3星</t>
  </si>
  <si>
    <t>项目预约</t>
  </si>
  <si>
    <t>项目</t>
  </si>
  <si>
    <t>计数项:顾客标签</t>
  </si>
  <si>
    <t>顾客标签</t>
  </si>
  <si>
    <t>日均环比</t>
  </si>
  <si>
    <t>皮肤清洁</t>
  </si>
  <si>
    <t>9.1-9.7</t>
  </si>
  <si>
    <t>8月</t>
  </si>
  <si>
    <t>当月天数</t>
  </si>
  <si>
    <t>上月天数</t>
  </si>
  <si>
    <t>祛痘</t>
  </si>
  <si>
    <t>口腔</t>
  </si>
  <si>
    <t>竞对分析</t>
  </si>
  <si>
    <t>近7天</t>
  </si>
  <si>
    <t>左家庄</t>
  </si>
  <si>
    <t>案例</t>
  </si>
  <si>
    <t>星级</t>
  </si>
  <si>
    <t>4.5星</t>
  </si>
  <si>
    <t xml:space="preserve"> </t>
  </si>
  <si>
    <t>浏览量/次</t>
  </si>
  <si>
    <t>访客数/人</t>
  </si>
  <si>
    <t>平均停留时长/秒</t>
  </si>
  <si>
    <t>姓名</t>
  </si>
  <si>
    <t>首次沟通时间</t>
  </si>
  <si>
    <t>最后沟通时间</t>
  </si>
  <si>
    <t>所属门店</t>
  </si>
  <si>
    <t>达瓦</t>
  </si>
  <si>
    <t>2018-09-13 05:30:31</t>
  </si>
  <si>
    <t>2018-09-13 10:34:25</t>
  </si>
  <si>
    <t>无</t>
  </si>
  <si>
    <t>煤炭总医院整形美容中心</t>
  </si>
  <si>
    <t>dpuser_3106461945</t>
  </si>
  <si>
    <t>2018-09-11 16:41:18</t>
  </si>
  <si>
    <t>2018-09-11 16:45:09</t>
  </si>
  <si>
    <t>YMg473466487</t>
  </si>
  <si>
    <t>2018-09-05 21:33:37</t>
  </si>
  <si>
    <t>2018-09-11 16:42:40</t>
  </si>
  <si>
    <t>万人中央闺蜜是光_</t>
  </si>
  <si>
    <t>2018-09-09 19:52:24</t>
  </si>
  <si>
    <t>2018-09-10 10:33:37</t>
  </si>
  <si>
    <t>.妮小妮妮妮</t>
  </si>
  <si>
    <t>2018-09-09 09:15:34</t>
  </si>
  <si>
    <t>2018-09-09 10:13:55</t>
  </si>
  <si>
    <t>CGZ285216901</t>
  </si>
  <si>
    <t>2018-09-08 22:35:35</t>
  </si>
  <si>
    <t>2018-09-08 22:37:48</t>
  </si>
  <si>
    <t>Vggggg</t>
  </si>
  <si>
    <t>2018-09-08 21:36:49</t>
  </si>
  <si>
    <t>2018-09-08 22:37:20</t>
  </si>
  <si>
    <t>小甜甜Lily09</t>
  </si>
  <si>
    <t>2018-09-07 23:40:07</t>
  </si>
  <si>
    <t>萌孩子</t>
  </si>
  <si>
    <t>2018-09-06 17:33:34</t>
  </si>
  <si>
    <t>2018-09-07 13:12:16</t>
  </si>
  <si>
    <t>KDj748943678</t>
  </si>
  <si>
    <t>2018-09-06 13:44:35</t>
  </si>
  <si>
    <t>2018-09-06 13:50:59</t>
  </si>
  <si>
    <t>Wing大叔</t>
  </si>
  <si>
    <t>2018-09-05 21:01:31</t>
  </si>
  <si>
    <t>2018-09-05 21:03:19</t>
  </si>
  <si>
    <t>小婷子啦啦啦</t>
  </si>
  <si>
    <t>2018-09-05 16:41:20</t>
  </si>
  <si>
    <t>2018-09-05 16:52:05</t>
  </si>
  <si>
    <t>北京人发布</t>
  </si>
  <si>
    <t>2018-09-04 18:40:32</t>
  </si>
  <si>
    <t>2018-09-04 19:34:20</t>
  </si>
  <si>
    <t>李琪</t>
  </si>
  <si>
    <t>2018-09-04 10:50:25</t>
  </si>
  <si>
    <t>2018-09-04 11:05:06</t>
  </si>
  <si>
    <t>少女的格子</t>
  </si>
  <si>
    <t>2018-09-03 23:35:30</t>
  </si>
  <si>
    <t>2018-09-04 11:04:58</t>
  </si>
  <si>
    <t>MaG787975274</t>
  </si>
  <si>
    <t>2018-09-02 11:29:06</t>
  </si>
  <si>
    <t>2018-09-02 13:20:35</t>
  </si>
  <si>
    <t>I牧fine</t>
  </si>
  <si>
    <t>2018-09-02 12:47:48</t>
  </si>
  <si>
    <t>2018-09-02 12:48:23</t>
  </si>
  <si>
    <t>VjA312532219</t>
  </si>
  <si>
    <t>2018-09-01 13:04:54</t>
  </si>
  <si>
    <t>2018-09-01 14:20:31</t>
  </si>
  <si>
    <t>kNG465015579</t>
  </si>
  <si>
    <t>2018-08-30 17:51:15</t>
  </si>
  <si>
    <t>2018-08-30 17:54:16</t>
  </si>
  <si>
    <t>柯可茜</t>
  </si>
  <si>
    <t>2018-08-29 18:18:07</t>
  </si>
  <si>
    <t>2018-08-29 18:42:35</t>
  </si>
  <si>
    <t>逗逼儿小妞儿</t>
  </si>
  <si>
    <t>2018-08-29 13:42:50</t>
  </si>
  <si>
    <t>2018-08-29 16:16:53</t>
  </si>
  <si>
    <t>poo925732206</t>
  </si>
  <si>
    <t>2018-08-27 21:34:42</t>
  </si>
  <si>
    <t>2018-08-27 21:57:00</t>
  </si>
  <si>
    <t>LUk861716851</t>
  </si>
  <si>
    <t>2018-08-27 09:54:07</t>
  </si>
  <si>
    <t>2018-08-27 11:32:57</t>
  </si>
  <si>
    <t>dpuser_87448223804</t>
  </si>
  <si>
    <t>2018-08-27 10:10:34</t>
  </si>
  <si>
    <t>2018-08-27 11:31:34</t>
  </si>
  <si>
    <t>hwA678403349</t>
  </si>
  <si>
    <t>2018-08-26 17:58:21</t>
  </si>
  <si>
    <t>2018-08-27 11:31:11</t>
  </si>
  <si>
    <t>月圆_3634</t>
  </si>
  <si>
    <t>2018-08-27 10:45:35</t>
  </si>
  <si>
    <t>2018-08-27 11:30:25</t>
  </si>
  <si>
    <t>VBY225233304</t>
  </si>
  <si>
    <t>2018-08-26 12:31:53</t>
  </si>
  <si>
    <t>2018-08-26 12:56:21</t>
  </si>
  <si>
    <t>Eqv821734138</t>
  </si>
  <si>
    <t>2018-08-25 19:18:26</t>
  </si>
  <si>
    <t>2018-08-26 12:36:16</t>
  </si>
  <si>
    <t>LWa166270971</t>
  </si>
  <si>
    <t>2018-08-25 22:20:53</t>
  </si>
  <si>
    <t>2018-08-25 22:36:19</t>
  </si>
  <si>
    <t>dpuser_9625227509</t>
  </si>
  <si>
    <t>2018-08-22 10:53:32</t>
  </si>
  <si>
    <t>2018-08-23 16:31:16</t>
  </si>
  <si>
    <t>飞机晚点儿</t>
  </si>
  <si>
    <t>2018-08-22 20:37:19</t>
  </si>
  <si>
    <t>2018-08-23 10:45:12</t>
  </si>
  <si>
    <t>mTi597541663</t>
  </si>
  <si>
    <t>2018-08-19 19:11:52</t>
  </si>
  <si>
    <t>2018-08-23 10:08:36</t>
  </si>
  <si>
    <t>红颜不毁</t>
  </si>
  <si>
    <t>2018-08-22 20:23:43</t>
  </si>
  <si>
    <t>2018-08-22 20:28:35</t>
  </si>
  <si>
    <t>紫禁城外92</t>
  </si>
  <si>
    <t>2018-08-18 15:48:12</t>
  </si>
  <si>
    <t>2018-08-22 17:09:04</t>
  </si>
  <si>
    <t>momokomax</t>
  </si>
  <si>
    <t>2018-08-21 18:13:33</t>
  </si>
  <si>
    <t>2018-08-22 10:54:29</t>
  </si>
  <si>
    <t>dpuser_6390229204</t>
  </si>
  <si>
    <t>2018-08-21 17:22:24</t>
  </si>
  <si>
    <t>2018-08-21 20:44:45</t>
  </si>
  <si>
    <t>QQ_2589917974</t>
  </si>
  <si>
    <t>2018-08-21 16:56:01</t>
  </si>
  <si>
    <t>2018-08-21 17:18:08</t>
  </si>
  <si>
    <t>dpuser_8793477579</t>
  </si>
  <si>
    <t>2018-08-20 14:26:46</t>
  </si>
  <si>
    <t>2018-08-20 14:31:12</t>
  </si>
  <si>
    <t>欣然jyh198594</t>
  </si>
  <si>
    <t>2018-08-20 11:56:25</t>
  </si>
  <si>
    <t>2018-08-20 14:13:19</t>
  </si>
  <si>
    <t>微信名称杨某某</t>
  </si>
  <si>
    <t>2018-08-20 08:18:49</t>
  </si>
  <si>
    <t>2018-08-20 08:45:07</t>
  </si>
  <si>
    <t>大余洋</t>
  </si>
  <si>
    <t>2018-08-17 07:34:47</t>
  </si>
  <si>
    <t>2018-08-19 17:19:43</t>
  </si>
  <si>
    <t>Forever84344</t>
  </si>
  <si>
    <t>2018-08-19 16:05:50</t>
  </si>
  <si>
    <t>2018-08-19 16:13:42</t>
  </si>
  <si>
    <t>Sty964285955</t>
  </si>
  <si>
    <t>2018-08-19 15:24:55</t>
  </si>
  <si>
    <t>2018-08-19 16:09:15</t>
  </si>
  <si>
    <t>5后知后觉</t>
  </si>
  <si>
    <t>2018-08-18 12:12:13</t>
  </si>
  <si>
    <t>2018-08-18 12:28:12</t>
  </si>
  <si>
    <t>独一无二的豆豆君</t>
  </si>
  <si>
    <t>2018-08-17 11:00:35</t>
  </si>
  <si>
    <t>2018-08-17 12:43:35</t>
  </si>
  <si>
    <t>EdU314185480</t>
  </si>
  <si>
    <t>2018-08-13 22:46:33</t>
  </si>
  <si>
    <t>2018-08-16 07:24:38</t>
  </si>
  <si>
    <t>YgA502467929</t>
  </si>
  <si>
    <t>2018-08-14 13:27:44</t>
  </si>
  <si>
    <t>2018-08-14 15:05:26</t>
  </si>
  <si>
    <t>iii惠</t>
  </si>
  <si>
    <t>2018-08-05 13:40:24</t>
  </si>
  <si>
    <t>2018-08-14 14:22:57</t>
  </si>
  <si>
    <t>VWm752536505</t>
  </si>
  <si>
    <t>2018-08-10 23:18:03</t>
  </si>
  <si>
    <t>2018-08-10 23:26:46</t>
  </si>
  <si>
    <t>sPe961651078</t>
  </si>
  <si>
    <t>2018-08-10 01:42:10</t>
  </si>
  <si>
    <t>2018-08-10 09:17:12</t>
  </si>
  <si>
    <t>王圆圆1216</t>
  </si>
  <si>
    <t>2018-08-09 16:17:18</t>
  </si>
  <si>
    <t>2018-08-09 16:35:50</t>
  </si>
  <si>
    <t>八戒爱美妞</t>
  </si>
  <si>
    <t>2018-08-08 11:04:44</t>
  </si>
  <si>
    <t>2018-08-08 11:44:22</t>
  </si>
  <si>
    <t>广告</t>
  </si>
  <si>
    <t>dpuser_2017284065</t>
  </si>
  <si>
    <t>2018-08-07 11:11:45</t>
  </si>
  <si>
    <t>2018-08-07 13:50:18</t>
  </si>
  <si>
    <t>芒果夹鸡腿</t>
  </si>
  <si>
    <t>2018-08-07 01:09:40</t>
  </si>
  <si>
    <t>2018-08-07 09:32:45</t>
  </si>
  <si>
    <t>BecauseIlovehim_642</t>
  </si>
  <si>
    <t>2018-08-02 20:26:02</t>
  </si>
  <si>
    <t>2018-08-02 20:27:31</t>
  </si>
  <si>
    <t>Captain_5774</t>
  </si>
  <si>
    <t>2018-08-02 11:09:23</t>
  </si>
  <si>
    <t>2018-08-02 11:13:09</t>
  </si>
  <si>
    <t>熊熊熊猫猫猫</t>
  </si>
  <si>
    <t>2018-08-01 22:32:40</t>
  </si>
  <si>
    <t>2018-08-01 22:39:13</t>
  </si>
  <si>
    <t>guohongyang9</t>
  </si>
  <si>
    <t>2018-08-01 14:29:43</t>
  </si>
  <si>
    <t>2018-08-01 16:26:24</t>
  </si>
  <si>
    <t>下巴</t>
  </si>
  <si>
    <t>2018-07-30 22:55:59</t>
  </si>
  <si>
    <t>2018-08-01 15:38:42</t>
  </si>
  <si>
    <t>体检</t>
  </si>
  <si>
    <t>2018-07-31 18:39:16</t>
  </si>
  <si>
    <t>2018-07-31 22:23:29</t>
  </si>
  <si>
    <t>rWG135506946</t>
  </si>
  <si>
    <t>2018-07-31 09:40:17</t>
  </si>
  <si>
    <t>2018-07-31 10:44:47</t>
  </si>
  <si>
    <t>lovebetty808</t>
  </si>
  <si>
    <t>2018-07-30 12:57:53</t>
  </si>
  <si>
    <t>2018-07-30 13:07:03</t>
  </si>
  <si>
    <t>A*wei*_9876</t>
  </si>
  <si>
    <t>2018-07-30 11:06:58</t>
  </si>
  <si>
    <t>2018-07-30 11:10:40</t>
  </si>
  <si>
    <t>jef495395080</t>
  </si>
  <si>
    <t>2018-07-29 10:58:52</t>
  </si>
  <si>
    <t>2018-07-29 11:00:55</t>
  </si>
  <si>
    <t>初七happy</t>
  </si>
  <si>
    <t>2018-07-28 21:21:44</t>
  </si>
  <si>
    <t>2018-07-28 22:45:15</t>
  </si>
  <si>
    <t>loveshf</t>
  </si>
  <si>
    <t>2018-07-26 21:32:24</t>
  </si>
  <si>
    <t>2018-07-26 21:32:58</t>
  </si>
  <si>
    <t>WAO810543926</t>
  </si>
  <si>
    <t>2018-07-26 19:00:27</t>
  </si>
  <si>
    <t>2018-07-26 20:32:37</t>
  </si>
  <si>
    <t>BdF240942407</t>
  </si>
  <si>
    <t>2018-07-26 03:21:01</t>
  </si>
  <si>
    <t>2018-07-26 09:06:07</t>
  </si>
  <si>
    <t>HannabelleShan</t>
  </si>
  <si>
    <t>2018-07-25 07:52:55</t>
  </si>
  <si>
    <t>2018-07-25 13:37:07</t>
  </si>
  <si>
    <t>丹丹丹丹丹0917</t>
  </si>
  <si>
    <t>2018-07-24 19:48:22</t>
  </si>
  <si>
    <t>2018-07-24 21:51:38</t>
  </si>
  <si>
    <t>mgD393161671</t>
  </si>
  <si>
    <t>2018-07-22 19:57:43</t>
  </si>
  <si>
    <t>2018-07-23 09:16:35</t>
  </si>
  <si>
    <t>賈美娜</t>
  </si>
  <si>
    <t>2018-07-22 20:59:49</t>
  </si>
  <si>
    <t>2018-07-23 09:16:04</t>
  </si>
  <si>
    <t>任性妮雅</t>
  </si>
  <si>
    <t>2018-07-17 16:37:43</t>
  </si>
  <si>
    <t>2018-07-22 12:34:39</t>
  </si>
  <si>
    <t>jodie_1993</t>
  </si>
  <si>
    <t>2018-07-20 13:08:38</t>
  </si>
  <si>
    <t>2018-07-20 15:14:51</t>
  </si>
  <si>
    <t>英华9039</t>
  </si>
  <si>
    <t>2018-07-19 10:39:18</t>
  </si>
  <si>
    <t>2018-07-19 10:50:04</t>
  </si>
  <si>
    <t>美体塑形</t>
  </si>
  <si>
    <t>WeiXin_8045229182</t>
  </si>
  <si>
    <t>2018-07-19 08:38:37</t>
  </si>
  <si>
    <t>2018-07-19 10:48:29</t>
  </si>
  <si>
    <t>zitongqi</t>
  </si>
  <si>
    <t>2018-07-18 13:45:47</t>
  </si>
  <si>
    <t>2018-07-18 15:21:38</t>
  </si>
  <si>
    <t>rgL710107120</t>
  </si>
  <si>
    <t>2018-07-17 19:43:01</t>
  </si>
  <si>
    <t>2018-07-18 08:43:51</t>
  </si>
  <si>
    <t>HUC422841778</t>
  </si>
  <si>
    <t>2018-07-15 08:57:48</t>
  </si>
  <si>
    <t>2018-07-15 09:02:36</t>
  </si>
  <si>
    <t>浮生</t>
  </si>
  <si>
    <t>2018-07-14 11:09:32</t>
  </si>
  <si>
    <t>2018-07-14 11:37:00</t>
  </si>
  <si>
    <t>Wang91890825</t>
  </si>
  <si>
    <t>2018-07-11 12:45:27</t>
  </si>
  <si>
    <t>2018-07-11 14:44:53</t>
  </si>
  <si>
    <t>吸脂</t>
  </si>
  <si>
    <t>Awwwwwwww</t>
  </si>
  <si>
    <t>2018-07-09 06:19:20</t>
  </si>
  <si>
    <t>2018-07-09 08:57:44</t>
  </si>
  <si>
    <t>衣衣柜</t>
  </si>
  <si>
    <t>2018-07-07 22:31:35</t>
  </si>
  <si>
    <t>2018-07-07 22:38:44</t>
  </si>
  <si>
    <t>美芽真真美</t>
  </si>
  <si>
    <t>2018-07-06 21:29:38</t>
  </si>
  <si>
    <t>2018-07-07 09:52:29</t>
  </si>
  <si>
    <t>单纯QA</t>
  </si>
  <si>
    <t>2018-07-04 23:12:54</t>
  </si>
  <si>
    <t>2018-07-05 09:29:01</t>
  </si>
  <si>
    <t>机智的公主</t>
  </si>
  <si>
    <t>2018-07-03 11:23:30</t>
  </si>
  <si>
    <t>dpuser_4707168233</t>
  </si>
  <si>
    <t>2018-06-21 15:11:45</t>
  </si>
  <si>
    <t>2018-06-23 14:17:13</t>
  </si>
  <si>
    <t>diately</t>
  </si>
  <si>
    <t>2018-06-17 21:49:18</t>
  </si>
  <si>
    <t>2018-06-18 09:09:20</t>
  </si>
  <si>
    <t>明明明谢小明</t>
  </si>
  <si>
    <t>2018-06-13 08:18:41</t>
  </si>
  <si>
    <t>2018-06-13 10:16:41</t>
  </si>
  <si>
    <t>大宝贝啊_2761</t>
  </si>
  <si>
    <t>2018-06-07 15:43:34</t>
  </si>
  <si>
    <t>2018-06-08 10:24:05</t>
  </si>
  <si>
    <t>mlyq1108</t>
  </si>
  <si>
    <t>2018-06-06 10:40:01</t>
  </si>
  <si>
    <t>2018-06-06 14:26:35</t>
  </si>
  <si>
    <t>_qqzm81396174735</t>
  </si>
  <si>
    <t>2018-05-31 00:18:39</t>
  </si>
  <si>
    <t>2018-05-31 08:39:46</t>
  </si>
  <si>
    <t>兔子最大POPO</t>
  </si>
  <si>
    <t>2018-05-28 11:19:53</t>
  </si>
  <si>
    <t>2018-05-28 15:59:14</t>
  </si>
  <si>
    <t>dpuser_6423296417</t>
  </si>
  <si>
    <t>2018-05-25 15:26:20</t>
  </si>
  <si>
    <t>Dyi614624176</t>
  </si>
  <si>
    <t>2018-05-24 11:07:33</t>
  </si>
  <si>
    <t>2018-05-25 09:23:46</t>
  </si>
  <si>
    <t>百合也扎手</t>
  </si>
  <si>
    <t>2018-05-23 09:59:38</t>
  </si>
  <si>
    <t>2018-05-23 13:29:53</t>
  </si>
  <si>
    <t>dpuser_1906325293</t>
  </si>
  <si>
    <t>2018-05-21 22:01:30</t>
  </si>
  <si>
    <t>2018-05-22 14:19:09</t>
  </si>
  <si>
    <t>lXc588284750</t>
  </si>
  <si>
    <t>2018-05-20 13:32:07</t>
  </si>
  <si>
    <t>2018-05-20 13:58:01</t>
  </si>
  <si>
    <t>頹廢zx</t>
  </si>
  <si>
    <t>2018-05-19 11:57:04</t>
  </si>
  <si>
    <t>2018-05-19 15:07:25</t>
  </si>
  <si>
    <t>bAK383905915</t>
  </si>
  <si>
    <t>2018-05-17 15:22:14</t>
  </si>
  <si>
    <t>2018-05-17 17:44:53</t>
  </si>
  <si>
    <t>dpuser_7456899439</t>
  </si>
  <si>
    <t>2018-05-11 19:34:51</t>
  </si>
  <si>
    <t>2018-05-12 11:04:49</t>
  </si>
  <si>
    <t>超哥_4083</t>
  </si>
  <si>
    <t>2018-05-03 10:46:14</t>
  </si>
  <si>
    <t>2018-05-08 17:35:10</t>
  </si>
  <si>
    <t>Mex。</t>
  </si>
  <si>
    <t>2018-05-08 12:24:20</t>
  </si>
  <si>
    <t>Trl962777959</t>
  </si>
  <si>
    <t>2018-05-06 00:11:23</t>
  </si>
  <si>
    <t>2018-05-06 16:14:52</t>
  </si>
  <si>
    <t>exE573630773</t>
  </si>
  <si>
    <t>2018-04-30 11:53:50</t>
  </si>
  <si>
    <t>2018-05-03 11:49:50</t>
  </si>
  <si>
    <t>kim_54</t>
  </si>
  <si>
    <t>2018-05-01 13:59:18</t>
  </si>
  <si>
    <t>2018-05-02 18:01:29</t>
  </si>
  <si>
    <t>dpuser_8067392725</t>
  </si>
  <si>
    <t>2018-05-01 17:00:53</t>
  </si>
  <si>
    <t>2018-05-01 20:23:24</t>
  </si>
  <si>
    <t>武晓萌</t>
  </si>
  <si>
    <t>2018-04-30 09:23:18</t>
  </si>
  <si>
    <t>2018-05-01 09:53:09</t>
  </si>
  <si>
    <t>海妖0117</t>
  </si>
  <si>
    <t>2018-04-29 17:53:43</t>
  </si>
  <si>
    <t>2018-05-01 09:52:18</t>
  </si>
  <si>
    <t>韩允真</t>
  </si>
  <si>
    <t>2018-04-25 15:44:46</t>
  </si>
  <si>
    <t>2018-05-01 09:51:29</t>
  </si>
  <si>
    <t>xWD210289100</t>
  </si>
  <si>
    <t>2018-04-29 20:48:42</t>
  </si>
  <si>
    <t>2018-04-30 22:51:56</t>
  </si>
  <si>
    <t>dpuser_2817909178</t>
  </si>
  <si>
    <t>2018-04-19 14:30:52</t>
  </si>
  <si>
    <t>2018-04-23 09:35:43</t>
  </si>
  <si>
    <t>爱丽斯小姐</t>
  </si>
  <si>
    <t>2018-04-19 14:34:44</t>
  </si>
  <si>
    <t>2018-04-23 09:35:34</t>
  </si>
  <si>
    <t>宁摩纳哥</t>
  </si>
  <si>
    <t>2018-04-22 22:35:40</t>
  </si>
  <si>
    <t>2018-04-23 09:35:14</t>
  </si>
  <si>
    <t>时间</t>
  </si>
  <si>
    <t>time</t>
  </si>
  <si>
    <t>订单来源</t>
  </si>
  <si>
    <t>客户姓名</t>
  </si>
  <si>
    <t>联系方式</t>
  </si>
  <si>
    <t>顾客留言</t>
  </si>
  <si>
    <t>订单状态</t>
  </si>
  <si>
    <t>2018-09-13</t>
  </si>
  <si>
    <t>22:51:52</t>
  </si>
  <si>
    <t>186****1595</t>
  </si>
  <si>
    <t>新订单</t>
  </si>
  <si>
    <t>2018-09-09</t>
  </si>
  <si>
    <t>10:08:10</t>
  </si>
  <si>
    <t>咨询用户</t>
  </si>
  <si>
    <t>135****5103</t>
  </si>
  <si>
    <t>我姓盛，电话是13552105103</t>
  </si>
  <si>
    <t>2018-09-07</t>
  </si>
  <si>
    <t>13:08:43</t>
  </si>
  <si>
    <t>131****3913</t>
  </si>
  <si>
    <t>13195813913</t>
  </si>
  <si>
    <t>2018-08-18</t>
  </si>
  <si>
    <t>12:17:17</t>
  </si>
  <si>
    <t>159****7789</t>
  </si>
  <si>
    <t>15942457789</t>
  </si>
  <si>
    <t>待跟进</t>
  </si>
  <si>
    <t>2018-09-04</t>
  </si>
  <si>
    <t>11:04:23</t>
  </si>
  <si>
    <t>137****2931</t>
  </si>
  <si>
    <t>13718882931</t>
  </si>
  <si>
    <t>2018-08-30</t>
  </si>
  <si>
    <t>17:52:19</t>
  </si>
  <si>
    <t>170****7991</t>
  </si>
  <si>
    <t>17058057991</t>
  </si>
  <si>
    <t>2018-08-27</t>
  </si>
  <si>
    <t>21:53:37</t>
  </si>
  <si>
    <t>189****8274</t>
  </si>
  <si>
    <t>刘，18911688274</t>
  </si>
  <si>
    <t>已到店</t>
  </si>
  <si>
    <t>2018-08-23</t>
  </si>
  <si>
    <t>10:43:51</t>
  </si>
  <si>
    <t>136****0691</t>
  </si>
  <si>
    <t>13681290691</t>
  </si>
  <si>
    <t>2018-08-25</t>
  </si>
  <si>
    <t>22:23:04</t>
  </si>
  <si>
    <t>188****5501</t>
  </si>
  <si>
    <t>陆嫣然18811685501</t>
  </si>
  <si>
    <t>2018-08-22</t>
  </si>
  <si>
    <t>16:56:41</t>
  </si>
  <si>
    <t>152****2084</t>
  </si>
  <si>
    <t>高敏15201242084</t>
  </si>
  <si>
    <t>17:09:59</t>
  </si>
  <si>
    <t>24号上午九点双眼埋线</t>
  </si>
  <si>
    <t>2018-08-21</t>
  </si>
  <si>
    <t>18:12:57</t>
  </si>
  <si>
    <t>186****9929</t>
  </si>
  <si>
    <t>2018-08-20</t>
  </si>
  <si>
    <t>14:28:51</t>
  </si>
  <si>
    <t>176****2505</t>
  </si>
  <si>
    <t>杨欢17610862505</t>
  </si>
  <si>
    <t>2018-08-07</t>
  </si>
  <si>
    <t>01:09:40</t>
  </si>
  <si>
    <t>156****8809</t>
  </si>
  <si>
    <t>看网上你们评价不错，想去你们那里做果酸和水光针项目，能家威15658178809做事前沟通吗？</t>
  </si>
  <si>
    <t>无意向</t>
  </si>
  <si>
    <t>2018-08-08</t>
  </si>
  <si>
    <t>11:04:44</t>
  </si>
  <si>
    <t>159****1211</t>
  </si>
  <si>
    <t>你好想去你们那做项目方便vx15989141211了解一下谢谢</t>
  </si>
  <si>
    <t>2018-08-15</t>
  </si>
  <si>
    <t>19:52:59</t>
  </si>
  <si>
    <t>133****1311</t>
  </si>
  <si>
    <t>不好意思，刚看见，方便13351411311</t>
  </si>
  <si>
    <t>2018-08-01</t>
  </si>
  <si>
    <t>15:36:12</t>
  </si>
  <si>
    <t>186****5334</t>
  </si>
  <si>
    <t>18601295334</t>
  </si>
  <si>
    <t>17:11:18</t>
  </si>
  <si>
    <t>155****4415</t>
  </si>
  <si>
    <t>成交价格</t>
  </si>
  <si>
    <t>序列号</t>
  </si>
  <si>
    <t>用户手机号</t>
  </si>
  <si>
    <t>消费时间</t>
  </si>
  <si>
    <t>TIME</t>
  </si>
  <si>
    <t>售价（元）</t>
  </si>
  <si>
    <t>商家优惠金额（元）</t>
  </si>
  <si>
    <t>结算价（元）</t>
  </si>
  <si>
    <t>分店名</t>
  </si>
  <si>
    <t>验券帐号</t>
  </si>
  <si>
    <t>139xxxx4610</t>
  </si>
  <si>
    <t>2018/09/10</t>
  </si>
  <si>
    <t>18:18:33</t>
  </si>
  <si>
    <t>[预付][2018.04.19]深清补水套餐养肤润颜[18.00元][14190698]</t>
  </si>
  <si>
    <t>mtzyyzx</t>
  </si>
  <si>
    <t>138xxxx3215</t>
  </si>
  <si>
    <t>2018/09/09</t>
  </si>
  <si>
    <t>10:57:39</t>
  </si>
  <si>
    <t>176xxxx7166</t>
  </si>
  <si>
    <t>09:01:55</t>
  </si>
  <si>
    <t>177xxxx8026</t>
  </si>
  <si>
    <t>2018/09/06</t>
  </si>
  <si>
    <t>17:55:17</t>
  </si>
  <si>
    <t>136xxxx7612</t>
  </si>
  <si>
    <t>16:48:29</t>
  </si>
  <si>
    <t>[预付][2018.05.04]彩光嫩肤婴儿肌肤[199.00元][14190481]</t>
  </si>
  <si>
    <t>132xxxx5193</t>
  </si>
  <si>
    <t>2018/09/03</t>
  </si>
  <si>
    <t>09:09:22</t>
  </si>
  <si>
    <t>130xxxx3133</t>
  </si>
  <si>
    <t>2018/09/02</t>
  </si>
  <si>
    <t>17:07:31</t>
  </si>
  <si>
    <t>159xxxx9108</t>
  </si>
  <si>
    <t>2018/09/01</t>
  </si>
  <si>
    <t>16:35:45</t>
  </si>
  <si>
    <t>152xxxx0655</t>
  </si>
  <si>
    <t>2018/08/29</t>
  </si>
  <si>
    <t>17:27:43</t>
  </si>
  <si>
    <t>189xxxx8274</t>
  </si>
  <si>
    <t>2018/08/28</t>
  </si>
  <si>
    <t>17:10:12</t>
  </si>
  <si>
    <t>17:09:58</t>
  </si>
  <si>
    <t>[预付][2018.05.04]激光祛痣白净养颜[19.90元][14207307]</t>
  </si>
  <si>
    <t>177xxxx9318</t>
  </si>
  <si>
    <t>10:20:58</t>
  </si>
  <si>
    <t>188xxxx5501</t>
  </si>
  <si>
    <t>2018/08/26</t>
  </si>
  <si>
    <t>13:32:43</t>
  </si>
  <si>
    <t>[预付][2018.07.10]单人洁牙洗牙套餐[168.00元][15124746]</t>
  </si>
  <si>
    <t>136xxxx0691</t>
  </si>
  <si>
    <t>2018/08/23</t>
  </si>
  <si>
    <t>15:12:08</t>
  </si>
  <si>
    <t>183xxxx3507</t>
  </si>
  <si>
    <t>13:23:09</t>
  </si>
  <si>
    <t>[预付][2018.08.10]衡力瘦脸针v脸打造美[1280.00元][20278087]</t>
  </si>
  <si>
    <t>186xxxx7051</t>
  </si>
  <si>
    <t>2018/08/22</t>
  </si>
  <si>
    <t>17:04:20</t>
  </si>
  <si>
    <t>[2018.05.04]脱毛唇腋毛二选一[98.00元][31080384]</t>
  </si>
  <si>
    <t>186xxxx8033</t>
  </si>
  <si>
    <t>2018/08/21</t>
  </si>
  <si>
    <t>08:41:34</t>
  </si>
  <si>
    <t>176xxxx2505</t>
  </si>
  <si>
    <t>2018/08/20</t>
  </si>
  <si>
    <t>16:54:12</t>
  </si>
  <si>
    <t>136xxxx9689</t>
  </si>
  <si>
    <t>2018/08/15</t>
  </si>
  <si>
    <t>13:15:41</t>
  </si>
  <si>
    <t>134xxxx5705</t>
  </si>
  <si>
    <t>2018/08/08</t>
  </si>
  <si>
    <t>12:52:24</t>
  </si>
  <si>
    <t>16:53:57</t>
  </si>
  <si>
    <t>134xxxx7087</t>
  </si>
  <si>
    <t>10:49:24</t>
  </si>
  <si>
    <t>[预付][2018.07.04]单人祛黑头套餐[98.00元][14631800]</t>
  </si>
  <si>
    <t>134xxxx0623</t>
  </si>
  <si>
    <t>2018/08/12</t>
  </si>
  <si>
    <t>14:17:21</t>
  </si>
  <si>
    <t>[预付][2018.05.04]唇毛脱毛年卡[98.00元][14198778]</t>
  </si>
  <si>
    <t>139xxxx6115</t>
  </si>
  <si>
    <t>12:26:49</t>
  </si>
  <si>
    <t>12:26:30</t>
  </si>
  <si>
    <t>150xxxx1127</t>
  </si>
  <si>
    <t>2018/08/07</t>
  </si>
  <si>
    <t>14:13:32</t>
  </si>
  <si>
    <t>[预付][2018.05.04]战痘肌季度护理卡[10.00元][14196641]</t>
  </si>
  <si>
    <t>186xxxx5334</t>
  </si>
  <si>
    <t>2018/08/01</t>
  </si>
  <si>
    <t>16:32:26</t>
  </si>
  <si>
    <t>分类</t>
  </si>
  <si>
    <t>项目明细</t>
  </si>
  <si>
    <t>价格</t>
  </si>
  <si>
    <t>城市</t>
  </si>
  <si>
    <t>评价门店</t>
  </si>
  <si>
    <t>用户昵称</t>
  </si>
  <si>
    <t>评分</t>
  </si>
  <si>
    <t>评价内容</t>
  </si>
  <si>
    <t>是否消费评价</t>
  </si>
  <si>
    <t>2018-09-10</t>
  </si>
  <si>
    <t>05:56:53</t>
  </si>
  <si>
    <t>北京</t>
  </si>
  <si>
    <t>yhonest</t>
  </si>
  <si>
    <t>{"效果":3,"环境":3,"服务":3}</t>
  </si>
  <si>
    <t>做的小气泡，感觉还行，服务一般</t>
  </si>
  <si>
    <t>是</t>
  </si>
  <si>
    <t>2018-06-02 22:55:58</t>
  </si>
  <si>
    <t>2018-09-02</t>
  </si>
  <si>
    <t>18:13:47</t>
  </si>
  <si>
    <t>ysz三立</t>
  </si>
  <si>
    <t>{"效果":5,"环境":5,"服务":5}</t>
  </si>
  <si>
    <t>最近总觉得身体代谢不如以前了，特别是脸部需要清洁一下，就选了个清洁试用，也是第一次做这方面的项目。这儿是医院医生专业团队，有知道医生、施治护士等，病例、程序等都非常严谨。选做的小气泡项目，先后是小气泡、补水、海藻面膜，前后接近100分钟，觉得效果很好，面部非常干净，手感细腻、涩而不柴，死皮和黑头去了不少！估计对面部血液循环和神经营养也会有帮助。顺便咨询了一下其它项目，发现几百、上千的项目不少，看来女同志为了世界更美好，真的是花了不少钱啊！\uD83D\uDE04</t>
  </si>
  <si>
    <t>2018-08-12 19:40:29</t>
  </si>
  <si>
    <t>11:31:52</t>
  </si>
  <si>
    <t>王燕_3839</t>
  </si>
  <si>
    <t>{"效果":4,"环境":5,"服务":5}</t>
  </si>
  <si>
    <t>医院在西坝河河道的西侧，皮肤护理在医院的二层。前台服务员态度很好，很热情。杨大夫耐心地回答了我的问题，给我坐超小气泡的小美女，忙而不乱，井井有序，工作认真，和蔼可亲，[强]。忘了拍照片了。</t>
  </si>
  <si>
    <t>2018-05-27 22:56:18</t>
  </si>
  <si>
    <t>16:13:56</t>
  </si>
  <si>
    <t>小鱼儿</t>
  </si>
  <si>
    <t>面部皮肤渐渐的提升，心情大好，医院的医生和护士都非常热情周到，细心、贴心的为我消除了焦虑不安的情绪。总之来到煤医让现在的我挺满意的。</t>
  </si>
  <si>
    <t>否</t>
  </si>
  <si>
    <t>2018-08-02</t>
  </si>
  <si>
    <t>17:36:23</t>
  </si>
  <si>
    <t>乐麻麻_637</t>
  </si>
  <si>
    <t>美容医生讲解到位～解答耐心～谢谢</t>
  </si>
  <si>
    <t>门店名称</t>
  </si>
  <si>
    <t>推广对象</t>
  </si>
  <si>
    <t>价目表点击</t>
  </si>
  <si>
    <t>预约量</t>
  </si>
  <si>
    <t>团购订单量</t>
  </si>
  <si>
    <t>闪惠交易量</t>
  </si>
  <si>
    <t>扫码支付订单</t>
  </si>
</sst>
</file>

<file path=xl/styles.xml><?xml version="1.0" encoding="utf-8"?>
<styleSheet xmlns="http://schemas.openxmlformats.org/spreadsheetml/2006/main">
  <numFmts count="5">
    <numFmt formatCode="#,##0_ " numFmtId="164"/>
    <numFmt formatCode="0.0%" numFmtId="165"/>
    <numFmt formatCode="0.0" numFmtId="166"/>
    <numFmt formatCode="yyyy\-mm\-dd\ h:mm:ss" numFmtId="167"/>
    <numFmt formatCode="yyyy-mm-dd h:mm:ss" numFmtId="168"/>
  </numFmts>
  <fonts count="40">
    <font>
      <name val="宋体"/>
      <charset val="134"/>
      <color theme="1"/>
      <sz val="11"/>
      <scheme val="minor"/>
    </font>
    <font>
      <name val="微软雅黑"/>
      <charset val="134"/>
      <family val="2"/>
      <color theme="1"/>
      <sz val="11"/>
    </font>
    <font>
      <name val="微软雅黑"/>
      <charset val="134"/>
      <family val="3"/>
      <color theme="1"/>
      <sz val="11"/>
    </font>
    <font>
      <name val="微软雅黑"/>
      <charset val="134"/>
      <family val="3"/>
      <b val="1"/>
      <i val="1"/>
      <sz val="11"/>
    </font>
    <font>
      <name val="微软雅黑"/>
      <charset val="134"/>
      <family val="3"/>
      <b val="1"/>
      <i val="1"/>
      <sz val="18"/>
    </font>
    <font>
      <name val="微软雅黑"/>
      <charset val="134"/>
      <family val="3"/>
      <b val="1"/>
      <sz val="20"/>
    </font>
    <font>
      <name val="微软雅黑"/>
      <charset val="134"/>
      <family val="3"/>
      <b val="1"/>
      <sz val="18"/>
    </font>
    <font>
      <name val="宋体"/>
      <charset val="134"/>
      <family val="3"/>
      <sz val="9"/>
      <scheme val="minor"/>
    </font>
    <font>
      <name val="微软雅黑"/>
      <charset val="134"/>
      <family val="2"/>
      <color theme="1"/>
      <sz val="11"/>
    </font>
    <font>
      <name val="微软雅黑"/>
      <charset val="134"/>
      <family val="2"/>
      <color rgb="FF000000"/>
      <sz val="12"/>
    </font>
    <font>
      <name val="宋体"/>
      <charset val="134"/>
      <family val="3"/>
      <color theme="11"/>
      <sz val="11"/>
      <u val="single"/>
      <scheme val="minor"/>
    </font>
    <font>
      <name val="微软雅黑"/>
      <charset val="134"/>
      <family val="2"/>
      <color theme="1"/>
      <sz val="12"/>
    </font>
    <font>
      <name val="微软雅黑"/>
      <charset val="134"/>
      <family val="2"/>
      <color theme="1"/>
      <sz val="10"/>
    </font>
    <font>
      <name val="微软雅黑"/>
      <charset val="134"/>
      <family val="2"/>
      <color rgb="FF000000"/>
      <sz val="11"/>
    </font>
    <font>
      <name val="微软雅黑"/>
      <charset val="134"/>
      <family val="2"/>
      <b val="1"/>
      <sz val="10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color theme="1"/>
      <sz val="11"/>
      <scheme val="minor"/>
    </font>
    <font>
      <name val="微软雅黑"/>
      <charset val="134"/>
      <family val="2"/>
      <sz val="11"/>
    </font>
    <font>
      <name val="微软雅黑"/>
      <charset val="134"/>
      <family val="2"/>
      <sz val="12"/>
    </font>
    <font>
      <name val="微软雅黑"/>
      <charset val="134"/>
      <family val="2"/>
      <color rgb="FF151515"/>
      <sz val="12"/>
    </font>
    <font>
      <name val="微软雅黑"/>
      <charset val="134"/>
      <family val="2"/>
      <color rgb="FFFF0000"/>
      <sz val="11"/>
    </font>
    <font>
      <name val="微软雅黑"/>
      <charset val="134"/>
      <family val="2"/>
      <color rgb="FF17B92A"/>
      <sz val="11"/>
    </font>
    <font>
      <name val="微软雅黑"/>
      <charset val="134"/>
      <family val="2"/>
      <b val="1"/>
      <color rgb="FF000000"/>
      <sz val="12"/>
    </font>
    <font>
      <name val="微软雅黑"/>
      <charset val="134"/>
      <family val="2"/>
      <b val="1"/>
      <sz val="11"/>
    </font>
    <font>
      <name val="微软雅黑"/>
      <charset val="134"/>
      <family val="2"/>
      <b val="1"/>
      <color rgb="FF000000"/>
      <sz val="11"/>
    </font>
    <font>
      <name val="微软雅黑"/>
      <charset val="134"/>
      <family val="2"/>
      <b val="1"/>
      <color theme="1"/>
      <sz val="12"/>
    </font>
    <font>
      <name val="微软雅黑"/>
      <charset val="134"/>
      <family val="2"/>
      <b val="1"/>
      <color theme="1"/>
      <sz val="14"/>
    </font>
    <font>
      <name val="微软雅黑"/>
      <charset val="134"/>
      <family val="2"/>
      <color rgb="FF151515"/>
      <sz val="11"/>
    </font>
    <font>
      <name val="微软雅黑"/>
      <family val="2"/>
      <color theme="1"/>
      <sz val="11"/>
    </font>
    <font>
      <name val="微软雅黑"/>
      <charset val="134"/>
      <family val="2"/>
      <b val="1"/>
      <color theme="1"/>
      <sz val="9"/>
    </font>
    <font>
      <name val="微软雅黑"/>
      <charset val="134"/>
      <family val="2"/>
      <b val="1"/>
      <color theme="1"/>
      <sz val="11"/>
    </font>
    <font>
      <name val="微软雅黑"/>
      <charset val="134"/>
      <family val="2"/>
      <b val="1"/>
      <color theme="1"/>
      <sz val="10"/>
    </font>
    <font>
      <name val="微软雅黑"/>
      <charset val="134"/>
      <family val="2"/>
      <color rgb="FF00B050"/>
      <sz val="10"/>
    </font>
    <font>
      <name val="宋体"/>
      <charset val="134"/>
      <family val="3"/>
      <color rgb="FF00B050"/>
      <sz val="11"/>
      <scheme val="minor"/>
    </font>
    <font>
      <name val="宋体"/>
      <charset val="134"/>
      <family val="3"/>
      <color rgb="FF00B050"/>
      <sz val="10"/>
      <scheme val="minor"/>
    </font>
    <font>
      <name val="微软雅黑"/>
      <charset val="134"/>
      <family val="2"/>
      <b val="1"/>
      <color rgb="FF00B050"/>
      <sz val="11"/>
    </font>
    <font>
      <name val="微软雅黑"/>
      <charset val="134"/>
      <family val="2"/>
      <color rgb="FF00B050"/>
      <sz val="11"/>
    </font>
    <font>
      <name val="微软雅黑"/>
      <charset val="134"/>
      <family val="2"/>
      <b val="1"/>
      <color rgb="FF00B050"/>
      <sz val="10"/>
    </font>
    <font>
      <name val="微软雅黑"/>
      <charset val="134"/>
      <family val="2"/>
      <b val="1"/>
      <color rgb="FFFF0000"/>
      <sz val="11"/>
    </font>
    <font>
      <name val="微软雅黑"/>
      <charset val="134"/>
      <family val="2"/>
      <color rgb="FF333333"/>
      <sz val="12"/>
    </font>
  </fonts>
  <fills count="15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7" tint="0.7999816888943144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0">
    <xf applyAlignment="1" borderId="0" fillId="0" fontId="0" numFmtId="0">
      <alignment vertical="center"/>
    </xf>
    <xf applyAlignment="1" borderId="0" fillId="0" fontId="3" numFmtId="0">
      <alignment vertical="center"/>
    </xf>
    <xf applyAlignment="1" borderId="0" fillId="0" fontId="16" numFmtId="0">
      <alignment vertical="center"/>
    </xf>
    <xf applyAlignment="1" borderId="0" fillId="0" fontId="4" numFmtId="0">
      <alignment vertical="center"/>
    </xf>
    <xf applyAlignment="1" borderId="0" fillId="0" fontId="2" numFmtId="0">
      <alignment vertical="center" wrapText="1"/>
    </xf>
    <xf applyAlignment="1" borderId="0" fillId="0" fontId="5" numFmtId="0">
      <alignment vertical="center"/>
    </xf>
    <xf applyAlignment="1" borderId="0" fillId="0" fontId="6" numFmtId="0">
      <alignment vertical="center"/>
    </xf>
    <xf applyAlignment="1" borderId="0" fillId="0" fontId="10" numFmtId="0">
      <alignment vertical="center"/>
    </xf>
    <xf applyAlignment="1" borderId="0" fillId="0" fontId="10" numFmtId="0">
      <alignment vertical="center"/>
    </xf>
    <xf applyAlignment="1" borderId="0" fillId="0" fontId="10" numFmtId="0">
      <alignment vertical="center"/>
    </xf>
  </cellStyleXfs>
  <cellXfs count="219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1" fillId="2" fontId="12" numFmtId="0" pivotButton="0" quotePrefix="0" xfId="0">
      <alignment horizontal="left" vertical="center"/>
    </xf>
    <xf applyAlignment="1" borderId="0" fillId="0" fontId="15" numFmtId="14" pivotButton="0" quotePrefix="0" xfId="0">
      <alignment vertical="center"/>
    </xf>
    <xf applyAlignment="1" borderId="0" fillId="0" fontId="15" numFmtId="0" pivotButton="0" quotePrefix="0" xfId="0">
      <alignment horizontal="left" vertical="center"/>
    </xf>
    <xf applyAlignment="1" borderId="0" fillId="0" fontId="15" numFmtId="0" pivotButton="0" quotePrefix="0" xfId="0">
      <alignment vertical="center"/>
    </xf>
    <xf applyAlignment="1" borderId="3" fillId="0" fontId="13" numFmtId="0" pivotButton="0" quotePrefix="0" xfId="0">
      <alignment horizontal="center" readingOrder="1" vertical="center" wrapText="1"/>
    </xf>
    <xf applyAlignment="1" borderId="3" fillId="0" fontId="17" numFmtId="0" pivotButton="0" quotePrefix="0" xfId="0">
      <alignment horizontal="center" vertical="center" wrapText="1"/>
    </xf>
    <xf applyAlignment="1" borderId="3" fillId="4" fontId="13" numFmtId="0" pivotButton="0" quotePrefix="0" xfId="0">
      <alignment horizontal="center" readingOrder="1" vertical="center" wrapText="1"/>
    </xf>
    <xf applyAlignment="1" borderId="2" fillId="0" fontId="18" numFmtId="9" pivotButton="0" quotePrefix="0" xfId="0">
      <alignment horizontal="center" vertical="center" wrapText="1"/>
    </xf>
    <xf applyAlignment="1" borderId="10" fillId="4" fontId="9" numFmtId="0" pivotButton="0" quotePrefix="0" xfId="0">
      <alignment horizontal="center" readingOrder="1" vertical="center" wrapText="1"/>
    </xf>
    <xf applyAlignment="1" borderId="6" fillId="4" fontId="9" numFmtId="0" pivotButton="0" quotePrefix="0" xfId="0">
      <alignment horizontal="center" readingOrder="1" vertical="center" wrapText="1"/>
    </xf>
    <xf applyAlignment="1" borderId="3" fillId="4" fontId="9" numFmtId="0" pivotButton="0" quotePrefix="0" xfId="0">
      <alignment horizontal="center" readingOrder="1" vertical="center" wrapText="1"/>
    </xf>
    <xf applyAlignment="1" borderId="7" fillId="0" fontId="18" numFmtId="2" pivotButton="0" quotePrefix="0" xfId="0">
      <alignment horizontal="center" vertical="center" wrapText="1"/>
    </xf>
    <xf applyAlignment="1" borderId="3" fillId="7" fontId="9" numFmtId="0" pivotButton="0" quotePrefix="0" xfId="0">
      <alignment horizontal="center" readingOrder="1" vertical="center" wrapText="1"/>
    </xf>
    <xf applyAlignment="1" borderId="10" fillId="7" fontId="9" numFmtId="0" pivotButton="0" quotePrefix="0" xfId="0">
      <alignment horizontal="center" readingOrder="1" vertical="center" wrapText="1"/>
    </xf>
    <xf applyAlignment="1" borderId="0" fillId="0" fontId="12" numFmtId="14" pivotButton="0" quotePrefix="0" xfId="0">
      <alignment vertical="center"/>
    </xf>
    <xf applyAlignment="1" borderId="3" fillId="0" fontId="20" numFmtId="0" pivotButton="0" quotePrefix="0" xfId="0">
      <alignment horizontal="center" readingOrder="1" vertical="center" wrapText="1"/>
    </xf>
    <xf applyAlignment="1" borderId="2" fillId="8" fontId="19" numFmtId="0" pivotButton="0" quotePrefix="0" xfId="0">
      <alignment horizontal="center" readingOrder="1" vertical="center" wrapText="1"/>
    </xf>
    <xf applyAlignment="1" borderId="0" fillId="0" fontId="25" numFmtId="0" pivotButton="0" quotePrefix="0" xfId="0">
      <alignment vertical="center"/>
    </xf>
    <xf applyAlignment="1" borderId="8" fillId="8" fontId="19" numFmtId="0" pivotButton="0" quotePrefix="0" xfId="0">
      <alignment horizontal="center" readingOrder="1" vertical="center" wrapText="1"/>
    </xf>
    <xf applyAlignment="1" borderId="0" fillId="0" fontId="18" numFmtId="0" pivotButton="0" quotePrefix="0" xfId="0">
      <alignment horizontal="center" vertical="center" wrapText="1"/>
    </xf>
    <xf applyAlignment="1" borderId="0" fillId="0" fontId="18" numFmtId="0" pivotButton="0" quotePrefix="0" xfId="0">
      <alignment vertical="center" wrapText="1"/>
    </xf>
    <xf applyAlignment="1" borderId="0" fillId="0" fontId="1" numFmtId="0" pivotButton="0" quotePrefix="0" xfId="0">
      <alignment vertical="center"/>
    </xf>
    <xf applyAlignment="1" borderId="0" fillId="0" fontId="1" numFmtId="0" pivotButton="1" quotePrefix="0" xfId="0">
      <alignment vertical="center"/>
    </xf>
    <xf applyAlignment="1" borderId="0" fillId="5" fontId="1" numFmtId="0" pivotButton="0" quotePrefix="0" xfId="0">
      <alignment vertical="center"/>
    </xf>
    <xf applyAlignment="1" borderId="1" fillId="0" fontId="17" numFmtId="1" pivotButton="0" quotePrefix="0" xfId="0">
      <alignment horizontal="center" vertical="center" wrapText="1"/>
    </xf>
    <xf applyAlignment="1" borderId="1" fillId="5" fontId="1" numFmtId="0" pivotButton="0" quotePrefix="0" xfId="0">
      <alignment vertical="center"/>
    </xf>
    <xf applyAlignment="1" borderId="1" fillId="0" fontId="13" numFmtId="9" pivotButton="0" quotePrefix="0" xfId="0">
      <alignment horizontal="center" readingOrder="1" vertical="center" wrapText="1"/>
    </xf>
    <xf applyAlignment="1" borderId="1" fillId="0" fontId="1" numFmtId="14" pivotButton="0" quotePrefix="0" xfId="0">
      <alignment horizontal="left" vertical="center"/>
    </xf>
    <xf applyAlignment="1" borderId="1" fillId="0" fontId="1" numFmtId="21" pivotButton="0" quotePrefix="0" xfId="0">
      <alignment horizontal="left" vertical="center"/>
    </xf>
    <xf applyAlignment="1" borderId="1" fillId="8" fontId="19" numFmtId="0" pivotButton="0" quotePrefix="0" xfId="0">
      <alignment horizontal="center" readingOrder="1" vertical="center" wrapText="1"/>
    </xf>
    <xf applyAlignment="1" borderId="1" fillId="0" fontId="8" numFmtId="0" pivotButton="0" quotePrefix="0" xfId="0">
      <alignment horizontal="left" vertical="center"/>
    </xf>
    <xf applyAlignment="1" borderId="1" fillId="0" fontId="1" numFmtId="14" pivotButton="0" quotePrefix="0" xfId="0">
      <alignment horizontal="left"/>
    </xf>
    <xf applyAlignment="1" borderId="1" fillId="0" fontId="1" numFmtId="0" pivotButton="0" quotePrefix="0" xfId="0">
      <alignment horizontal="left"/>
    </xf>
    <xf applyAlignment="1" borderId="1" fillId="0" fontId="1" numFmtId="3" pivotButton="0" quotePrefix="0" xfId="0">
      <alignment horizontal="left"/>
    </xf>
    <xf applyAlignment="1" borderId="16" fillId="0" fontId="17" numFmtId="0" pivotButton="0" quotePrefix="0" xfId="0">
      <alignment horizontal="center" vertical="center" wrapText="1"/>
    </xf>
    <xf applyAlignment="1" borderId="22" fillId="0" fontId="13" numFmtId="0" pivotButton="0" quotePrefix="0" xfId="0">
      <alignment horizontal="center" readingOrder="1" vertical="center" wrapText="1"/>
    </xf>
    <xf applyAlignment="1" borderId="11" fillId="0" fontId="13" numFmtId="0" pivotButton="0" quotePrefix="0" xfId="0">
      <alignment horizontal="center" readingOrder="1" vertical="center" wrapText="1"/>
    </xf>
    <xf applyAlignment="1" borderId="11" fillId="0" fontId="20" numFmtId="0" pivotButton="0" quotePrefix="0" xfId="0">
      <alignment horizontal="center" readingOrder="1" vertical="center" wrapText="1"/>
    </xf>
    <xf applyAlignment="1" borderId="13" fillId="4" fontId="22" numFmtId="0" pivotButton="0" quotePrefix="0" xfId="0">
      <alignment horizontal="center" readingOrder="1" vertical="center" wrapText="1"/>
    </xf>
    <xf applyAlignment="1" borderId="24" fillId="4" fontId="22" numFmtId="0" pivotButton="0" quotePrefix="0" xfId="0">
      <alignment horizontal="center" readingOrder="1" vertical="center" wrapText="1"/>
    </xf>
    <xf applyAlignment="1" borderId="1" fillId="10" fontId="26" numFmtId="0" pivotButton="0" quotePrefix="0" xfId="0">
      <alignment vertical="center"/>
    </xf>
    <xf applyAlignment="1" borderId="16" fillId="0" fontId="17" numFmtId="1" pivotButton="0" quotePrefix="0" xfId="0">
      <alignment horizontal="center" vertical="center" wrapText="1"/>
    </xf>
    <xf applyAlignment="1" borderId="19" fillId="0" fontId="13" numFmtId="9" pivotButton="0" quotePrefix="0" xfId="0">
      <alignment horizontal="center" readingOrder="1" vertical="center" wrapText="1"/>
    </xf>
    <xf applyAlignment="1" borderId="16" fillId="0" fontId="17" numFmtId="9" pivotButton="0" quotePrefix="0" xfId="0">
      <alignment horizontal="center" vertical="center" wrapText="1"/>
    </xf>
    <xf applyAlignment="1" borderId="2" fillId="5" fontId="18" numFmtId="9" pivotButton="0" quotePrefix="0" xfId="0">
      <alignment horizontal="center" vertical="center" wrapText="1"/>
    </xf>
    <xf applyAlignment="1" borderId="27" fillId="8" fontId="19" numFmtId="0" pivotButton="0" quotePrefix="0" xfId="0">
      <alignment horizontal="center" readingOrder="1" vertical="center" wrapText="1"/>
    </xf>
    <xf applyAlignment="1" borderId="17" fillId="0" fontId="18" numFmtId="0" pivotButton="0" quotePrefix="0" xfId="0">
      <alignment horizontal="right" vertical="center" wrapText="1"/>
    </xf>
    <xf applyAlignment="1" borderId="18" fillId="0" fontId="18" numFmtId="0" pivotButton="0" quotePrefix="0" xfId="0">
      <alignment horizontal="center" vertical="center" wrapText="1"/>
    </xf>
    <xf applyAlignment="1" borderId="18" fillId="0" fontId="18" numFmtId="1" pivotButton="0" quotePrefix="0" xfId="0">
      <alignment horizontal="center" vertical="center" wrapText="1"/>
    </xf>
    <xf applyAlignment="1" borderId="18" fillId="0" fontId="18" numFmtId="9" pivotButton="0" quotePrefix="0" xfId="0">
      <alignment horizontal="center" vertical="center" wrapText="1"/>
    </xf>
    <xf applyAlignment="1" borderId="16" fillId="8" fontId="19" numFmtId="0" pivotButton="0" quotePrefix="0" xfId="0">
      <alignment horizontal="center" readingOrder="1" vertical="center" wrapText="1"/>
    </xf>
    <xf applyAlignment="1" borderId="30" fillId="0" fontId="18" numFmtId="0" pivotButton="0" quotePrefix="0" xfId="0">
      <alignment horizontal="right" vertical="center" wrapText="1"/>
    </xf>
    <xf applyAlignment="1" borderId="31" fillId="0" fontId="18" numFmtId="0" pivotButton="0" quotePrefix="0" xfId="0">
      <alignment horizontal="center" vertical="center" wrapText="1"/>
    </xf>
    <xf applyAlignment="1" borderId="32" fillId="0" fontId="18" numFmtId="9" pivotButton="0" quotePrefix="0" xfId="0">
      <alignment horizontal="center" vertical="center" wrapText="1"/>
    </xf>
    <xf applyAlignment="1" borderId="1" fillId="8" fontId="27" numFmtId="0" pivotButton="0" quotePrefix="0" xfId="0">
      <alignment horizontal="center" readingOrder="1" vertical="center" wrapText="1"/>
    </xf>
    <xf applyAlignment="1" borderId="0" fillId="11" fontId="1" numFmtId="0" pivotButton="0" quotePrefix="0" xfId="0">
      <alignment horizontal="left" vertical="center"/>
    </xf>
    <xf applyAlignment="1" borderId="0" fillId="0" fontId="28" numFmtId="0" pivotButton="1" quotePrefix="0" xfId="0">
      <alignment vertical="center"/>
    </xf>
    <xf applyAlignment="1" borderId="0" fillId="0" fontId="28" numFmtId="0" pivotButton="0" quotePrefix="0" xfId="0">
      <alignment vertical="center"/>
    </xf>
    <xf applyAlignment="1" borderId="0" fillId="0" fontId="28" numFmtId="0" pivotButton="0" quotePrefix="0" xfId="0">
      <alignment horizontal="left" vertical="center"/>
    </xf>
    <xf applyAlignment="1" borderId="0" fillId="12" fontId="1" numFmtId="0" pivotButton="0" quotePrefix="0" xfId="0">
      <alignment horizontal="left" vertical="center"/>
    </xf>
    <xf applyAlignment="1" borderId="0" fillId="13" fontId="1" numFmtId="0" pivotButton="0" quotePrefix="0" xfId="0">
      <alignment horizontal="left" vertical="center"/>
    </xf>
    <xf applyAlignment="1" borderId="0" fillId="7" fontId="1" numFmtId="0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borderId="1" fillId="0" fontId="20" numFmtId="0" pivotButton="0" quotePrefix="0" xfId="0">
      <alignment horizontal="center" vertical="center" wrapText="1"/>
    </xf>
    <xf applyAlignment="1" borderId="19" fillId="0" fontId="20" numFmtId="9" pivotButton="0" quotePrefix="0" xfId="0">
      <alignment horizontal="center" readingOrder="1" vertical="center" wrapText="1"/>
    </xf>
    <xf applyAlignment="1" borderId="16" fillId="0" fontId="20" numFmtId="0" pivotButton="0" quotePrefix="0" xfId="0">
      <alignment horizontal="center" vertical="center" wrapText="1"/>
    </xf>
    <xf applyAlignment="1" borderId="0" fillId="0" fontId="29" numFmtId="0" pivotButton="0" quotePrefix="0" xfId="0">
      <alignment vertical="center"/>
    </xf>
    <xf applyAlignment="1" borderId="1" fillId="0" fontId="1" numFmtId="0" pivotButton="0" quotePrefix="0" xfId="0">
      <alignment vertical="center"/>
    </xf>
    <xf applyAlignment="1" borderId="1" fillId="4" fontId="22" numFmtId="0" pivotButton="0" quotePrefix="0" xfId="0">
      <alignment horizontal="center" readingOrder="1" vertical="center" wrapText="1"/>
    </xf>
    <xf applyAlignment="1" borderId="1" fillId="0" fontId="17" numFmtId="9" pivotButton="0" quotePrefix="0" xfId="0">
      <alignment horizontal="center" vertical="center" wrapText="1"/>
    </xf>
    <xf applyAlignment="1" borderId="1" fillId="0" fontId="1" numFmtId="20" pivotButton="0" quotePrefix="0" xfId="0">
      <alignment horizontal="center" vertical="center"/>
    </xf>
    <xf applyAlignment="1" borderId="34" fillId="0" fontId="13" numFmtId="0" pivotButton="0" quotePrefix="0" xfId="0">
      <alignment horizontal="center" readingOrder="1" vertical="center" wrapText="1"/>
    </xf>
    <xf applyAlignment="1" borderId="35" fillId="0" fontId="17" numFmtId="0" pivotButton="0" quotePrefix="0" xfId="0">
      <alignment horizontal="center" vertical="center" wrapText="1"/>
    </xf>
    <xf applyAlignment="1" borderId="36" fillId="0" fontId="13" numFmtId="9" pivotButton="0" quotePrefix="0" xfId="0">
      <alignment horizontal="center" readingOrder="1" vertical="center" wrapText="1"/>
    </xf>
    <xf applyAlignment="1" borderId="37" fillId="0" fontId="17" numFmtId="0" pivotButton="0" quotePrefix="0" xfId="0">
      <alignment horizontal="center" vertical="center" wrapText="1"/>
    </xf>
    <xf applyAlignment="1" borderId="1" fillId="0" fontId="14" numFmtId="0" pivotButton="0" quotePrefix="0" xfId="0">
      <alignment horizontal="left" vertical="center" wrapText="1"/>
    </xf>
    <xf applyAlignment="1" borderId="1" fillId="0" fontId="1" numFmtId="14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applyAlignment="1" borderId="1" fillId="0" fontId="1" numFmtId="14" pivotButton="0" quotePrefix="0" xfId="0">
      <alignment horizontal="center"/>
    </xf>
    <xf applyAlignment="1" borderId="0" fillId="0" fontId="8" numFmtId="0" pivotButton="0" quotePrefix="0" xfId="0">
      <alignment horizontal="left" vertical="center"/>
    </xf>
    <xf applyAlignment="1" borderId="1" fillId="10" fontId="30" numFmtId="0" pivotButton="0" quotePrefix="0" xfId="0">
      <alignment horizontal="center" vertical="center"/>
    </xf>
    <xf applyAlignment="1" borderId="5" fillId="0" fontId="17" numFmtId="0" pivotButton="0" quotePrefix="0" xfId="0">
      <alignment horizontal="center" vertical="center" wrapText="1"/>
    </xf>
    <xf applyAlignment="1" borderId="1" fillId="0" fontId="24" numFmtId="0" pivotButton="0" quotePrefix="0" xfId="0">
      <alignment horizontal="center" readingOrder="1" vertical="center" wrapText="1"/>
    </xf>
    <xf applyAlignment="1" borderId="1" fillId="0" fontId="23" numFmtId="9" pivotButton="0" quotePrefix="0" xfId="0">
      <alignment horizontal="center" vertical="center" wrapText="1"/>
    </xf>
    <xf applyAlignment="1" borderId="1" fillId="0" fontId="13" numFmtId="0" pivotButton="0" quotePrefix="0" xfId="0">
      <alignment horizontal="center" readingOrder="1" vertical="center" wrapText="1"/>
    </xf>
    <xf applyAlignment="1" borderId="1" fillId="0" fontId="17" numFmtId="0" pivotButton="0" quotePrefix="0" xfId="0">
      <alignment horizontal="center" vertical="center" wrapText="1"/>
    </xf>
    <xf applyAlignment="1" borderId="1" fillId="0" fontId="21" numFmtId="0" pivotButton="0" quotePrefix="0" xfId="0">
      <alignment horizontal="center" readingOrder="1" vertical="center" wrapText="1"/>
    </xf>
    <xf applyAlignment="1" borderId="1" fillId="0" fontId="23" numFmtId="0" pivotButton="0" quotePrefix="0" xfId="0">
      <alignment horizontal="center" vertical="center" wrapText="1"/>
    </xf>
    <xf applyAlignment="1" borderId="0" fillId="0" fontId="0" numFmtId="0" pivotButton="1" quotePrefix="0" xfId="0">
      <alignment vertical="center"/>
    </xf>
    <xf applyAlignment="1" borderId="0" fillId="0" fontId="0" numFmtId="0" pivotButton="0" quotePrefix="0" xfId="0">
      <alignment vertical="center"/>
    </xf>
    <xf applyAlignment="1" borderId="38" fillId="0" fontId="18" numFmtId="9" pivotButton="0" quotePrefix="0" xfId="0">
      <alignment horizontal="center" vertical="center" wrapText="1"/>
    </xf>
    <xf applyAlignment="1" borderId="1" fillId="2" fontId="12" numFmtId="14" pivotButton="0" quotePrefix="0" xfId="0">
      <alignment horizontal="center" vertical="center" wrapText="1"/>
    </xf>
    <xf applyAlignment="1" borderId="1" fillId="2" fontId="12" numFmtId="0" pivotButton="0" quotePrefix="0" xfId="0">
      <alignment horizontal="center" vertical="center" wrapText="1"/>
    </xf>
    <xf applyAlignment="1" borderId="1" fillId="2" fontId="12" numFmtId="0" pivotButton="0" quotePrefix="0" xfId="0">
      <alignment horizontal="left" vertical="center" wrapText="1"/>
    </xf>
    <xf applyAlignment="1" borderId="0" fillId="14" fontId="1" numFmtId="0" pivotButton="0" quotePrefix="0" xfId="0">
      <alignment horizontal="left" vertical="center"/>
    </xf>
    <xf applyAlignment="1" borderId="1" fillId="0" fontId="1" numFmtId="9" pivotButton="0" quotePrefix="0" xfId="0">
      <alignment horizontal="center" vertical="center"/>
    </xf>
    <xf applyAlignment="1" borderId="1" fillId="7" fontId="18" numFmtId="0" pivotButton="0" quotePrefix="0" xfId="0">
      <alignment horizontal="center" vertical="center" wrapText="1"/>
    </xf>
    <xf applyAlignment="1" borderId="1" fillId="7" fontId="18" numFmtId="9" pivotButton="0" quotePrefix="0" xfId="0">
      <alignment horizontal="center" vertical="center" wrapText="1"/>
    </xf>
    <xf applyAlignment="1" borderId="1" fillId="7" fontId="17" numFmtId="0" pivotButton="0" quotePrefix="0" xfId="0">
      <alignment horizontal="center" vertical="center" wrapText="1"/>
    </xf>
    <xf applyAlignment="1" borderId="1" fillId="0" fontId="13" numFmtId="0" pivotButton="0" quotePrefix="0" xfId="0">
      <alignment horizontal="left" readingOrder="1" vertical="center" wrapText="1"/>
    </xf>
    <xf applyAlignment="1" borderId="0" fillId="0" fontId="30" numFmtId="0" pivotButton="0" quotePrefix="0" xfId="0">
      <alignment vertical="center"/>
    </xf>
    <xf applyAlignment="1" borderId="39" fillId="0" fontId="25" numFmtId="0" pivotButton="0" quotePrefix="0" xfId="0">
      <alignment vertical="center"/>
    </xf>
    <xf applyAlignment="1" borderId="1" fillId="9" fontId="30" numFmtId="0" pivotButton="0" quotePrefix="0" xfId="0">
      <alignment horizontal="center" vertical="center" wrapText="1"/>
    </xf>
    <xf applyAlignment="1" borderId="1" fillId="0" fontId="8" numFmtId="0" pivotButton="0" quotePrefix="0" xfId="0">
      <alignment horizontal="center" vertical="center"/>
    </xf>
    <xf applyAlignment="1" borderId="0" fillId="0" fontId="31" numFmtId="0" pivotButton="0" quotePrefix="0" xfId="0">
      <alignment vertical="center"/>
    </xf>
    <xf applyAlignment="1" borderId="0" fillId="0" fontId="13" numFmtId="0" pivotButton="0" quotePrefix="0" xfId="0">
      <alignment horizontal="left" readingOrder="1" vertical="center" wrapText="1"/>
    </xf>
    <xf applyAlignment="1" borderId="0" fillId="0" fontId="17" numFmtId="0" pivotButton="0" quotePrefix="0" xfId="0">
      <alignment horizontal="left" vertical="center" wrapText="1"/>
    </xf>
    <xf applyAlignment="1" borderId="1" fillId="2" fontId="32" numFmtId="0" pivotButton="0" quotePrefix="0" xfId="0">
      <alignment horizontal="left" vertical="center"/>
    </xf>
    <xf applyAlignment="1" borderId="1" fillId="3" fontId="32" numFmtId="0" pivotButton="0" quotePrefix="0" xfId="0">
      <alignment horizontal="center" vertical="center" wrapText="1"/>
    </xf>
    <xf applyAlignment="1" borderId="0" fillId="0" fontId="33" numFmtId="0" pivotButton="0" quotePrefix="0" xfId="0">
      <alignment horizontal="left" vertical="center"/>
    </xf>
    <xf applyAlignment="1" borderId="1" fillId="2" fontId="32" numFmtId="0" pivotButton="0" quotePrefix="0" xfId="0">
      <alignment horizontal="center" vertical="center" wrapText="1"/>
    </xf>
    <xf applyAlignment="1" borderId="0" fillId="0" fontId="34" numFmtId="14" pivotButton="0" quotePrefix="0" xfId="0">
      <alignment vertical="center"/>
    </xf>
    <xf applyAlignment="1" borderId="1" fillId="9" fontId="35" numFmtId="0" pivotButton="0" quotePrefix="0" xfId="0">
      <alignment horizontal="center" vertical="center" wrapText="1"/>
    </xf>
    <xf applyAlignment="1" borderId="1" fillId="0" fontId="36" numFmtId="0" pivotButton="0" quotePrefix="0" xfId="0">
      <alignment horizontal="center" vertical="center" wrapText="1"/>
    </xf>
    <xf applyAlignment="1" borderId="0" fillId="0" fontId="33" numFmtId="0" pivotButton="0" quotePrefix="0" xfId="0">
      <alignment vertical="center"/>
    </xf>
    <xf applyAlignment="1" borderId="1" fillId="0" fontId="37" numFmtId="0" pivotButton="0" quotePrefix="0" xfId="0">
      <alignment horizontal="left" vertical="center" wrapText="1"/>
    </xf>
    <xf applyAlignment="1" borderId="1" fillId="0" fontId="36" numFmtId="0" pivotButton="0" quotePrefix="0" xfId="0">
      <alignment horizontal="left"/>
    </xf>
    <xf applyAlignment="1" borderId="0" fillId="0" fontId="36" numFmtId="0" pivotButton="0" quotePrefix="0" xfId="0">
      <alignment vertical="center"/>
    </xf>
    <xf applyAlignment="1" borderId="1" fillId="0" fontId="36" numFmtId="0" pivotButton="0" quotePrefix="0" xfId="0">
      <alignment horizontal="center" vertical="center"/>
    </xf>
    <xf applyAlignment="1" borderId="1" fillId="6" fontId="24" numFmtId="0" pivotButton="0" quotePrefix="0" xfId="0">
      <alignment readingOrder="1" vertical="center" wrapText="1"/>
    </xf>
    <xf applyAlignment="1" borderId="0" fillId="0" fontId="38" numFmtId="0" pivotButton="0" quotePrefix="0" xfId="0">
      <alignment vertical="center"/>
    </xf>
    <xf applyAlignment="1" borderId="1" fillId="0" fontId="1" numFmtId="14" pivotButton="0" quotePrefix="0" xfId="0">
      <alignment horizontal="center" vertical="center" wrapText="1"/>
    </xf>
    <xf applyAlignment="1" borderId="1" fillId="0" fontId="1" numFmtId="0" pivotButton="0" quotePrefix="0" xfId="0">
      <alignment horizontal="center" vertical="center" wrapText="1"/>
    </xf>
    <xf applyAlignment="1" borderId="40" fillId="5" fontId="36" numFmtId="0" pivotButton="0" quotePrefix="0" xfId="0">
      <alignment horizontal="left"/>
    </xf>
    <xf applyAlignment="1" borderId="1" fillId="0" fontId="1" numFmtId="0" pivotButton="0" quotePrefix="0" xfId="0">
      <alignment horizontal="center"/>
    </xf>
    <xf applyAlignment="1" borderId="1" fillId="0" fontId="1" numFmtId="21" pivotButton="0" quotePrefix="0" xfId="0">
      <alignment horizontal="center" vertical="center"/>
    </xf>
    <xf applyAlignment="1" borderId="1" fillId="0" fontId="39" numFmtId="0" pivotButton="0" quotePrefix="0" xfId="0">
      <alignment horizontal="center" vertical="center"/>
    </xf>
    <xf applyAlignment="1" borderId="1" fillId="0" fontId="11" numFmtId="0" pivotButton="0" quotePrefix="0" xfId="0">
      <alignment horizontal="left" vertical="center"/>
    </xf>
    <xf applyAlignment="1" borderId="0" fillId="0" fontId="1" numFmtId="9" pivotButton="0" quotePrefix="0" xfId="0">
      <alignment horizontal="center" vertical="center"/>
    </xf>
    <xf applyAlignment="1" borderId="0" fillId="7" fontId="13" numFmtId="2" pivotButton="0" quotePrefix="0" xfId="0">
      <alignment horizontal="center" readingOrder="1" vertical="center" wrapText="1"/>
    </xf>
    <xf applyAlignment="1" borderId="0" fillId="0" fontId="17" numFmtId="0" pivotButton="0" quotePrefix="0" xfId="0">
      <alignment horizontal="center" vertical="center" wrapText="1"/>
    </xf>
    <xf applyAlignment="1" borderId="0" fillId="12" fontId="1" numFmtId="2" pivotButton="0" quotePrefix="0" xfId="0">
      <alignment horizontal="center" vertical="center"/>
    </xf>
    <xf applyAlignment="1" borderId="0" fillId="13" fontId="1" numFmtId="0" pivotButton="0" quotePrefix="0" xfId="0">
      <alignment horizontal="center" vertical="center"/>
    </xf>
    <xf applyAlignment="1" borderId="0" fillId="14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0" fillId="7" fontId="13" numFmtId="0" pivotButton="0" quotePrefix="0" xfId="0">
      <alignment horizontal="center" readingOrder="1" vertical="center" wrapText="1"/>
    </xf>
    <xf applyAlignment="1" borderId="1" fillId="0" fontId="39" numFmtId="14" pivotButton="0" quotePrefix="0" xfId="0">
      <alignment horizontal="center" vertical="center"/>
    </xf>
    <xf applyAlignment="1" borderId="1" fillId="0" fontId="1" numFmtId="0" pivotButton="0" quotePrefix="0" xfId="0">
      <alignment horizontal="left" vertical="center"/>
    </xf>
    <xf applyAlignment="1" borderId="0" fillId="0" fontId="12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5" fillId="4" fontId="13" numFmtId="0" pivotButton="0" quotePrefix="0" xfId="0">
      <alignment horizontal="center" readingOrder="1" vertical="center" wrapText="1"/>
    </xf>
    <xf applyAlignment="1" borderId="1" fillId="6" fontId="22" numFmtId="0" pivotButton="0" quotePrefix="0" xfId="0">
      <alignment horizontal="center" readingOrder="1" vertical="center" wrapText="1"/>
    </xf>
    <xf applyAlignment="1" borderId="1" fillId="6" fontId="24" numFmtId="0" pivotButton="0" quotePrefix="0" xfId="0">
      <alignment horizontal="center" readingOrder="1" vertical="center" wrapText="1"/>
    </xf>
    <xf applyAlignment="1" borderId="1" fillId="6" fontId="13" numFmtId="0" pivotButton="0" quotePrefix="0" xfId="0">
      <alignment horizontal="center" readingOrder="1" vertical="center" wrapText="1"/>
    </xf>
    <xf applyAlignment="1" borderId="1" fillId="6" fontId="9" numFmtId="0" pivotButton="0" quotePrefix="0" xfId="0">
      <alignment horizontal="center" readingOrder="1" vertical="center" wrapText="1"/>
    </xf>
    <xf borderId="0" fillId="0" fontId="0" numFmtId="0" pivotButton="0" quotePrefix="0" xfId="0"/>
    <xf applyAlignment="1" borderId="0" fillId="0" fontId="11" numFmtId="0" pivotButton="0" quotePrefix="0" xfId="0">
      <alignment vertical="center"/>
    </xf>
    <xf applyAlignment="1" borderId="15" fillId="8" fontId="19" numFmtId="0" pivotButton="0" quotePrefix="0" xfId="0">
      <alignment horizontal="center" readingOrder="1" vertical="center" wrapText="1"/>
    </xf>
    <xf applyAlignment="1" borderId="19" fillId="0" fontId="17" numFmtId="164" pivotButton="0" quotePrefix="0" xfId="0">
      <alignment horizontal="center" vertical="center" wrapText="1"/>
    </xf>
    <xf applyAlignment="1" borderId="20" fillId="0" fontId="17" numFmtId="164" pivotButton="0" quotePrefix="0" xfId="0">
      <alignment horizontal="center" vertical="center" wrapText="1"/>
    </xf>
    <xf applyAlignment="1" borderId="1" fillId="0" fontId="17" numFmtId="164" pivotButton="0" quotePrefix="0" xfId="0">
      <alignment horizontal="center" vertical="center" wrapText="1"/>
    </xf>
    <xf applyAlignment="1" borderId="16" fillId="0" fontId="17" numFmtId="164" pivotButton="0" quotePrefix="0" xfId="0">
      <alignment horizontal="center" vertical="center" wrapText="1"/>
    </xf>
    <xf applyAlignment="1" borderId="1" fillId="0" fontId="17" numFmtId="165" pivotButton="0" quotePrefix="0" xfId="0">
      <alignment horizontal="center" vertical="center" wrapText="1"/>
    </xf>
    <xf applyAlignment="1" borderId="1" fillId="0" fontId="13" numFmtId="165" pivotButton="0" quotePrefix="0" xfId="0">
      <alignment horizontal="center" readingOrder="1" vertical="center" wrapText="1"/>
    </xf>
    <xf applyAlignment="1" borderId="16" fillId="0" fontId="17" numFmtId="165" pivotButton="0" quotePrefix="0" xfId="0">
      <alignment horizontal="center" vertical="center" wrapText="1"/>
    </xf>
    <xf applyAlignment="1" borderId="1" fillId="0" fontId="20" numFmtId="164" pivotButton="0" quotePrefix="0" xfId="0">
      <alignment horizontal="center" vertical="center" wrapText="1"/>
    </xf>
    <xf applyAlignment="1" borderId="16" fillId="0" fontId="20" numFmtId="164" pivotButton="0" quotePrefix="0" xfId="0">
      <alignment horizontal="center" vertical="center" wrapText="1"/>
    </xf>
    <xf applyAlignment="1" borderId="35" fillId="0" fontId="17" numFmtId="164" pivotButton="0" quotePrefix="0" xfId="0">
      <alignment horizontal="center" vertical="center" wrapText="1"/>
    </xf>
    <xf applyAlignment="1" borderId="1" fillId="0" fontId="21" numFmtId="165" pivotButton="0" quotePrefix="0" xfId="0">
      <alignment horizontal="center" vertical="center" wrapText="1"/>
    </xf>
    <xf applyAlignment="1" borderId="1" fillId="7" fontId="17" numFmtId="164" pivotButton="0" quotePrefix="0" xfId="0">
      <alignment horizontal="center" vertical="center" wrapText="1"/>
    </xf>
    <xf applyAlignment="1" borderId="18" fillId="0" fontId="18" numFmtId="166" pivotButton="0" quotePrefix="0" xfId="0">
      <alignment horizontal="center" vertical="center" wrapText="1"/>
    </xf>
    <xf applyAlignment="1" borderId="7" fillId="0" fontId="18" numFmtId="164" pivotButton="0" quotePrefix="0" xfId="0">
      <alignment horizontal="center" vertical="center" wrapText="1"/>
    </xf>
    <xf applyAlignment="1" borderId="9" fillId="0" fontId="18" numFmtId="165" pivotButton="0" quotePrefix="0" xfId="0">
      <alignment horizontal="center" vertical="center" wrapText="1"/>
    </xf>
    <xf applyAlignment="1" borderId="2" fillId="0" fontId="18" numFmtId="165" pivotButton="0" quotePrefix="0" xfId="0">
      <alignment horizontal="center" vertical="center" wrapText="1"/>
    </xf>
    <xf applyAlignment="1" borderId="7" fillId="5" fontId="18" numFmtId="164" pivotButton="0" quotePrefix="0" xfId="0">
      <alignment horizontal="center" vertical="center" wrapText="1"/>
    </xf>
    <xf applyAlignment="1" borderId="2" fillId="0" fontId="18" numFmtId="166" pivotButton="0" quotePrefix="0" xfId="0">
      <alignment horizontal="center" vertical="center" wrapText="1"/>
    </xf>
    <xf applyAlignment="1" borderId="0" fillId="0" fontId="28" numFmtId="166" pivotButton="0" quotePrefix="0" xfId="0">
      <alignment vertical="center"/>
    </xf>
    <xf applyAlignment="1" borderId="0" fillId="0" fontId="1" numFmtId="166" pivotButton="0" quotePrefix="0" xfId="0">
      <alignment horizontal="center" vertical="center"/>
    </xf>
    <xf borderId="0" fillId="0" fontId="0" numFmtId="167" pivotButton="0" quotePrefix="0" xfId="0"/>
    <xf applyAlignment="1" borderId="1" fillId="0" fontId="12" numFmtId="0" pivotButton="0" quotePrefix="0" xfId="0">
      <alignment horizontal="left" vertical="top" wrapText="1"/>
    </xf>
    <xf applyAlignment="1" borderId="0" fillId="0" fontId="12" numFmtId="0" pivotButton="0" quotePrefix="0" xfId="0">
      <alignment vertical="center"/>
    </xf>
    <xf applyAlignment="1" borderId="21" fillId="4" fontId="22" numFmtId="0" pivotButton="0" quotePrefix="0" xfId="0">
      <alignment horizontal="center" readingOrder="1" vertical="center" wrapText="1"/>
    </xf>
    <xf applyAlignment="1" borderId="23" fillId="6" fontId="22" numFmtId="0" pivotButton="0" quotePrefix="0" xfId="0">
      <alignment horizontal="center" readingOrder="1" vertical="center" wrapText="1"/>
    </xf>
    <xf applyAlignment="1" borderId="25" fillId="6" fontId="22" numFmtId="0" pivotButton="0" quotePrefix="0" xfId="0">
      <alignment horizontal="center" readingOrder="1" vertical="center" wrapText="1"/>
    </xf>
    <xf applyAlignment="1" borderId="0" fillId="0" fontId="1" numFmtId="0" pivotButton="0" quotePrefix="0" xfId="0">
      <alignment horizontal="left" vertical="top" wrapText="1"/>
    </xf>
    <xf applyAlignment="1" borderId="0" fillId="0" fontId="8" numFmtId="0" pivotButton="0" quotePrefix="0" xfId="0">
      <alignment vertical="center"/>
    </xf>
    <xf applyAlignment="1" borderId="5" fillId="4" fontId="13" numFmtId="0" pivotButton="0" quotePrefix="0" xfId="0">
      <alignment horizontal="center" readingOrder="1" vertical="center" wrapText="1"/>
    </xf>
    <xf applyAlignment="1" borderId="12" fillId="4" fontId="13" numFmtId="0" pivotButton="0" quotePrefix="0" xfId="0">
      <alignment horizontal="center" readingOrder="1" vertical="center" wrapText="1"/>
    </xf>
    <xf applyAlignment="1" borderId="4" fillId="4" fontId="13" numFmtId="0" pivotButton="0" quotePrefix="0" xfId="0">
      <alignment horizontal="center" readingOrder="1" vertical="center" wrapText="1"/>
    </xf>
    <xf applyAlignment="1" borderId="1" fillId="0" fontId="1" numFmtId="0" pivotButton="0" quotePrefix="0" xfId="0">
      <alignment horizontal="left" vertical="top"/>
    </xf>
    <xf applyAlignment="1" borderId="1" fillId="6" fontId="22" numFmtId="0" pivotButton="0" quotePrefix="0" xfId="0">
      <alignment horizontal="center" readingOrder="1" vertical="center" wrapText="1"/>
    </xf>
    <xf applyAlignment="1" borderId="1" fillId="6" fontId="24" numFmtId="0" pivotButton="0" quotePrefix="0" xfId="0">
      <alignment horizontal="center" readingOrder="1" vertical="center" wrapText="1"/>
    </xf>
    <xf applyAlignment="1" borderId="1" fillId="0" fontId="1" numFmtId="0" pivotButton="0" quotePrefix="0" xfId="0">
      <alignment horizontal="left" vertical="top" wrapText="1"/>
    </xf>
    <xf applyAlignment="1" borderId="1" fillId="6" fontId="13" numFmtId="0" pivotButton="0" quotePrefix="0" xfId="0">
      <alignment horizontal="center" readingOrder="1" vertical="center" wrapText="1"/>
    </xf>
    <xf applyAlignment="1" borderId="1" fillId="0" fontId="13" numFmtId="0" pivotButton="0" quotePrefix="0" xfId="0">
      <alignment horizontal="left" readingOrder="1" vertical="top" wrapText="1"/>
    </xf>
    <xf applyAlignment="1" borderId="1" fillId="6" fontId="9" numFmtId="0" pivotButton="0" quotePrefix="0" xfId="0">
      <alignment horizontal="center" readingOrder="1" vertical="center" wrapText="1"/>
    </xf>
    <xf borderId="0" fillId="0" fontId="0" numFmtId="0" pivotButton="0" quotePrefix="0" xfId="0"/>
    <xf applyAlignment="1" borderId="1" fillId="0" fontId="11" numFmtId="0" pivotButton="0" quotePrefix="0" xfId="0">
      <alignment horizontal="left" vertical="top" wrapText="1"/>
    </xf>
    <xf applyAlignment="1" borderId="0" fillId="0" fontId="11" numFmtId="0" pivotButton="0" quotePrefix="0" xfId="0">
      <alignment vertical="center"/>
    </xf>
    <xf applyAlignment="1" borderId="14" fillId="8" fontId="19" numFmtId="0" pivotButton="0" quotePrefix="0" xfId="0">
      <alignment horizontal="center" readingOrder="1" vertical="center" wrapText="1"/>
    </xf>
    <xf applyAlignment="1" borderId="26" fillId="8" fontId="19" numFmtId="0" pivotButton="0" quotePrefix="0" xfId="0">
      <alignment horizontal="center" readingOrder="1" vertical="center" wrapText="1"/>
    </xf>
    <xf applyAlignment="1" borderId="28" fillId="8" fontId="19" numFmtId="0" pivotButton="0" quotePrefix="0" xfId="0">
      <alignment horizontal="center" readingOrder="1" vertical="center" wrapText="1"/>
    </xf>
    <xf applyAlignment="1" borderId="15" fillId="8" fontId="19" numFmtId="0" pivotButton="0" quotePrefix="0" xfId="0">
      <alignment horizontal="center" readingOrder="1" vertical="center" wrapText="1"/>
    </xf>
    <xf applyAlignment="1" borderId="33" fillId="8" fontId="19" numFmtId="0" pivotButton="0" quotePrefix="0" xfId="0">
      <alignment horizontal="center" readingOrder="1" vertical="center" wrapText="1"/>
    </xf>
    <xf applyAlignment="1" borderId="29" fillId="8" fontId="19" numFmtId="0" pivotButton="0" quotePrefix="0" xfId="0">
      <alignment horizontal="center" readingOrder="1" vertical="center" wrapText="1"/>
    </xf>
    <xf applyAlignment="1" borderId="19" fillId="0" fontId="17" numFmtId="164" pivotButton="0" quotePrefix="0" xfId="0">
      <alignment horizontal="center" vertical="center" wrapText="1"/>
    </xf>
    <xf applyAlignment="1" borderId="20" fillId="0" fontId="17" numFmtId="164" pivotButton="0" quotePrefix="0" xfId="0">
      <alignment horizontal="center" vertical="center" wrapText="1"/>
    </xf>
    <xf applyAlignment="1" borderId="1" fillId="0" fontId="17" numFmtId="164" pivotButton="0" quotePrefix="0" xfId="0">
      <alignment horizontal="center" vertical="center" wrapText="1"/>
    </xf>
    <xf applyAlignment="1" borderId="16" fillId="0" fontId="17" numFmtId="164" pivotButton="0" quotePrefix="0" xfId="0">
      <alignment horizontal="center" vertical="center" wrapText="1"/>
    </xf>
    <xf applyAlignment="1" borderId="1" fillId="0" fontId="17" numFmtId="165" pivotButton="0" quotePrefix="0" xfId="0">
      <alignment horizontal="center" vertical="center" wrapText="1"/>
    </xf>
    <xf applyAlignment="1" borderId="1" fillId="0" fontId="13" numFmtId="165" pivotButton="0" quotePrefix="0" xfId="0">
      <alignment horizontal="center" readingOrder="1" vertical="center" wrapText="1"/>
    </xf>
    <xf applyAlignment="1" borderId="16" fillId="0" fontId="17" numFmtId="165" pivotButton="0" quotePrefix="0" xfId="0">
      <alignment horizontal="center" vertical="center" wrapText="1"/>
    </xf>
    <xf applyAlignment="1" borderId="1" fillId="0" fontId="20" numFmtId="164" pivotButton="0" quotePrefix="0" xfId="0">
      <alignment horizontal="center" vertical="center" wrapText="1"/>
    </xf>
    <xf applyAlignment="1" borderId="16" fillId="0" fontId="20" numFmtId="164" pivotButton="0" quotePrefix="0" xfId="0">
      <alignment horizontal="center" vertical="center" wrapText="1"/>
    </xf>
    <xf applyAlignment="1" borderId="35" fillId="0" fontId="17" numFmtId="164" pivotButton="0" quotePrefix="0" xfId="0">
      <alignment horizontal="center" vertical="center" wrapText="1"/>
    </xf>
    <xf applyAlignment="1" borderId="1" fillId="0" fontId="21" numFmtId="165" pivotButton="0" quotePrefix="0" xfId="0">
      <alignment horizontal="center" vertical="center" wrapText="1"/>
    </xf>
    <xf applyAlignment="1" borderId="1" fillId="7" fontId="17" numFmtId="164" pivotButton="0" quotePrefix="0" xfId="0">
      <alignment horizontal="center" vertical="center" wrapText="1"/>
    </xf>
    <xf applyAlignment="1" borderId="18" fillId="0" fontId="18" numFmtId="166" pivotButton="0" quotePrefix="0" xfId="0">
      <alignment horizontal="center" vertical="center" wrapText="1"/>
    </xf>
    <xf applyAlignment="1" borderId="7" fillId="0" fontId="18" numFmtId="164" pivotButton="0" quotePrefix="0" xfId="0">
      <alignment horizontal="center" vertical="center" wrapText="1"/>
    </xf>
    <xf applyAlignment="1" borderId="9" fillId="0" fontId="18" numFmtId="165" pivotButton="0" quotePrefix="0" xfId="0">
      <alignment horizontal="center" vertical="center" wrapText="1"/>
    </xf>
    <xf applyAlignment="1" borderId="2" fillId="0" fontId="18" numFmtId="165" pivotButton="0" quotePrefix="0" xfId="0">
      <alignment horizontal="center" vertical="center" wrapText="1"/>
    </xf>
    <xf applyAlignment="1" borderId="7" fillId="5" fontId="18" numFmtId="164" pivotButton="0" quotePrefix="0" xfId="0">
      <alignment horizontal="center" vertical="center" wrapText="1"/>
    </xf>
    <xf applyAlignment="1" borderId="2" fillId="0" fontId="18" numFmtId="166" pivotButton="0" quotePrefix="0" xfId="0">
      <alignment horizontal="center" vertical="center" wrapText="1"/>
    </xf>
    <xf applyAlignment="1" borderId="0" fillId="0" fontId="28" numFmtId="166" pivotButton="0" quotePrefix="0" xfId="0">
      <alignment vertical="center"/>
    </xf>
    <xf applyAlignment="1" borderId="0" fillId="0" fontId="1" numFmtId="166" pivotButton="0" quotePrefix="0" xfId="0">
      <alignment horizontal="center" vertical="center"/>
    </xf>
    <xf borderId="0" fillId="0" fontId="0" numFmtId="167" pivotButton="0" quotePrefix="0" xfId="0"/>
    <xf borderId="0" fillId="0" fontId="0" numFmtId="168" pivotButton="0" quotePrefix="0" xfId="0"/>
  </cellXfs>
  <cellStyles count="10">
    <cellStyle builtinId="0" name="常规" xfId="0"/>
    <cellStyle name="样式 2" xfId="1"/>
    <cellStyle name="样式 4" xfId="2"/>
    <cellStyle name="样式 5" xfId="3"/>
    <cellStyle name="样式 1" xfId="4"/>
    <cellStyle name="样式 3" xfId="5"/>
    <cellStyle name="样式 6" xfId="6"/>
    <cellStyle builtinId="9" hidden="1" name="已访问的超链接" xfId="7"/>
    <cellStyle name="常规 2" xfId="8"/>
    <cellStyle name="常规 3" xfId="9"/>
  </cellStyles>
  <dxfs count="76">
    <dxf>
      <font>
        <name val="微软雅黑"/>
      </font>
    </dxf>
    <dxf>
      <font>
        <name val="微软雅黑"/>
      </font>
    </dxf>
    <dxf>
      <font>
        <name val="微软雅黑"/>
      </font>
    </dxf>
    <dxf>
      <numFmt formatCode="0.0" numFmtId="178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alignment horizontal="center"/>
    </dxf>
    <dxf>
      <alignment horizontal="center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formatCode="0.0" numFmtId="178"/>
    </dxf>
    <dxf>
      <numFmt formatCode="0.0" numFmtId="178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alignment horizontal="center"/>
    </dxf>
    <dxf>
      <alignment horizontal="center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formatCode="0.0" numFmtId="178"/>
    </dxf>
    <dxf>
      <numFmt formatCode="0.0" numFmtId="178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formatCode="0.0" numFmtId="178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pivotCache/pivotCacheDefinition1.xml" Type="http://schemas.openxmlformats.org/officeDocument/2006/relationships/pivotCacheDefinition"/><Relationship Id="rId19" Target="/xl/pivotCache/pivotCacheDefinition2.xml" Type="http://schemas.openxmlformats.org/officeDocument/2006/relationships/pivotCacheDefinition"/><Relationship Id="rId20" Target="/xl/pivotCache/pivotCacheDefinition3.xml" Type="http://schemas.openxmlformats.org/officeDocument/2006/relationships/pivotCacheDefinition"/><Relationship Id="rId21" Target="/xl/pivotCache/pivotCacheDefinition4.xml" Type="http://schemas.openxmlformats.org/officeDocument/2006/relationships/pivotCacheDefinition"/><Relationship Id="rId22" Target="/xl/pivotCache/pivotCacheDefinition5.xml" Type="http://schemas.openxmlformats.org/officeDocument/2006/relationships/pivotCacheDefinition"/><Relationship Id="rId23" Target="/xl/pivotCache/pivotCacheDefinition6.xml" Type="http://schemas.openxmlformats.org/officeDocument/2006/relationships/pivotCacheDefinition"/><Relationship Id="rId24" Target="/xl/pivotCache/pivotCacheDefinition7.xml" Type="http://schemas.openxmlformats.org/officeDocument/2006/relationships/pivotCacheDefinition"/><Relationship Id="rId25" Target="/xl/pivotCache/pivotCacheDefinition8.xml" Type="http://schemas.openxmlformats.org/officeDocument/2006/relationships/pivotCacheDefinition"/><Relationship Id="rId26" Target="sharedStrings.xml" Type="http://schemas.openxmlformats.org/officeDocument/2006/relationships/sharedStrings"/><Relationship Id="rId27" Target="styles.xml" Type="http://schemas.openxmlformats.org/officeDocument/2006/relationships/styles"/><Relationship Id="rId28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1" baseline="0" cap="all" i="0" kern="1200" spc="0" strike="noStrike" sz="144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charset="-122" panose="020B0503020204020204" pitchFamily="34" typeface="Microsoft YaHei"/>
                <a:ea charset="-122" panose="020B0503020204020204" pitchFamily="34" typeface="Microsoft YaHei"/>
                <a:cs typeface="+mn-cs"/>
              </a:defRPr>
            </a:pPr>
            <a:r>
              <a:rPr lang="zh-CN"/>
              <a:t>北京市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竞对数据!$A$15</f>
              <strCache>
                <ptCount val="1"/>
                <pt idx="0">
                  <v>曝光指数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2"/>
                    </a:solidFill>
                    <a:latin charset="-122" panose="020B0503020204020204" pitchFamily="34" typeface="Microsoft YaHei"/>
                    <a:ea charset="-122" panose="020B0503020204020204" pitchFamily="34" typeface="Microsoft YaHei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竞对数据!$B$14:$M$14</f>
              <numCache>
                <formatCode>General</formatCode>
                <ptCount val="12"/>
                <pt idx="0">
                  <formatCode>0.00</formatCode>
                  <v>8.300000000000001</v>
                </pt>
                <pt idx="1">
                  <v>9.199999999999999</v>
                </pt>
              </numCache>
            </numRef>
          </cat>
          <val>
            <numRef>
              <f>竞对数据!$B$15:$M$15</f>
              <numCache>
                <formatCode>General</formatCode>
                <ptCount val="12"/>
                <pt idx="0">
                  <v>82</v>
                </pt>
                <pt idx="1">
                  <v>88</v>
                </pt>
              </numCache>
            </numRef>
          </val>
          <smooth val="0"/>
        </ser>
        <ser>
          <idx val="1"/>
          <order val="1"/>
          <tx>
            <strRef>
              <f>竞对数据!$A$16</f>
              <strCache>
                <ptCount val="1"/>
                <pt idx="0">
                  <v>人气指数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3"/>
                    </a:solidFill>
                    <a:latin charset="-122" panose="020B0503020204020204" pitchFamily="34" typeface="Microsoft YaHei"/>
                    <a:ea charset="-122" panose="020B0503020204020204" pitchFamily="34" typeface="Microsoft YaHei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竞对数据!$B$14:$M$14</f>
              <numCache>
                <formatCode>General</formatCode>
                <ptCount val="12"/>
                <pt idx="0">
                  <formatCode>0.00</formatCode>
                  <v>8.300000000000001</v>
                </pt>
                <pt idx="1">
                  <v>9.199999999999999</v>
                </pt>
              </numCache>
            </numRef>
          </cat>
          <val>
            <numRef>
              <f>竞对数据!$B$16:$M$16</f>
              <numCache>
                <formatCode>General</formatCode>
                <ptCount val="12"/>
                <pt idx="0">
                  <v>51</v>
                </pt>
                <pt idx="1">
                  <v>64</v>
                </pt>
              </numCache>
            </numRef>
          </val>
          <smooth val="0"/>
        </ser>
        <ser>
          <idx val="2"/>
          <order val="2"/>
          <tx>
            <strRef>
              <f>竞对数据!$A$17</f>
              <strCache>
                <ptCount val="1"/>
                <pt idx="0">
                  <v>人均页面浏览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4"/>
                    </a:solidFill>
                    <a:latin charset="-122" panose="020B0503020204020204" pitchFamily="34" typeface="Microsoft YaHei"/>
                    <a:ea charset="-122" panose="020B0503020204020204" pitchFamily="34" typeface="Microsoft YaHei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竞对数据!$B$14:$M$14</f>
              <numCache>
                <formatCode>General</formatCode>
                <ptCount val="12"/>
                <pt idx="0">
                  <formatCode>0.00</formatCode>
                  <v>8.300000000000001</v>
                </pt>
                <pt idx="1">
                  <v>9.199999999999999</v>
                </pt>
              </numCache>
            </numRef>
          </cat>
          <val>
            <numRef>
              <f>竞对数据!$B$17:$M$17</f>
              <numCache>
                <formatCode>General</formatCode>
                <ptCount val="12"/>
                <pt idx="0">
                  <v>132</v>
                </pt>
                <pt idx="1">
                  <v>59</v>
                </pt>
              </numCache>
            </numRef>
          </val>
          <smooth val="0"/>
        </ser>
        <ser>
          <idx val="3"/>
          <order val="3"/>
          <tx>
            <strRef>
              <f>竞对数据!$A$18</f>
              <strCache>
                <ptCount val="1"/>
                <pt idx="0">
                  <v>交易指数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5"/>
                    </a:solidFill>
                    <a:latin charset="-122" panose="020B0503020204020204" pitchFamily="34" typeface="Microsoft YaHei"/>
                    <a:ea charset="-122" panose="020B0503020204020204" pitchFamily="34" typeface="Microsoft YaHei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竞对数据!$B$14:$M$14</f>
              <numCache>
                <formatCode>General</formatCode>
                <ptCount val="12"/>
                <pt idx="0">
                  <formatCode>0.00</formatCode>
                  <v>8.300000000000001</v>
                </pt>
                <pt idx="1">
                  <v>9.199999999999999</v>
                </pt>
              </numCache>
            </numRef>
          </cat>
          <val>
            <numRef>
              <f>竞对数据!$B$18:$M$18</f>
              <numCache>
                <formatCode>General</formatCode>
                <ptCount val="12"/>
                <pt idx="0">
                  <v>38</v>
                </pt>
                <pt idx="1">
                  <v>42</v>
                </pt>
              </numCache>
            </numRef>
          </val>
          <smooth val="0"/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350630959"/>
        <axId val="1342735775"/>
      </lineChart>
      <catAx>
        <axId val="1350630959"/>
        <scaling>
          <orientation val="minMax"/>
        </scaling>
        <delete val="0"/>
        <axPos val="b"/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1" baseline="0" i="0" kern="1200" strike="noStrike" sz="1000">
                <a:solidFill>
                  <a:schemeClr val="dk1">
                    <a:lumMod val="65000"/>
                    <a:lumOff val="35000"/>
                  </a:schemeClr>
                </a:solidFill>
                <a:latin charset="-122" panose="020B0503020204020204" pitchFamily="34" typeface="Microsoft YaHei"/>
                <a:ea charset="-122" panose="020B0503020204020204" pitchFamily="34" typeface="Microsoft YaHei"/>
                <a:cs typeface="+mn-cs"/>
              </a:defRPr>
            </a:pPr>
            <a:r>
              <a:t/>
            </a:r>
            <a:endParaRPr lang="zh-CN"/>
          </a:p>
        </txPr>
        <crossAx val="1342735775"/>
        <crosses val="autoZero"/>
        <auto val="1"/>
        <lblAlgn val="ctr"/>
        <lblOffset val="100"/>
        <noMultiLvlLbl val="0"/>
      </catAx>
      <valAx>
        <axId val="1342735775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1350630959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1" baseline="0" i="0" kern="1200" strike="noStrike" sz="900">
              <a:solidFill>
                <a:schemeClr val="dk1">
                  <a:lumMod val="65000"/>
                  <a:lumOff val="35000"/>
                </a:schemeClr>
              </a:solidFill>
              <a:latin charset="-122" panose="020B0503020204020204" pitchFamily="34" typeface="Microsoft YaHei"/>
              <a:ea charset="-122" panose="020B0503020204020204" pitchFamily="34" typeface="Microsoft YaHei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1" baseline="0" cap="all" i="0" kern="1200" spc="0" strike="noStrike" sz="144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charset="-122" panose="020B0503020204020204" pitchFamily="34" typeface="Microsoft YaHei"/>
                <a:ea charset="-122" panose="020B0503020204020204" pitchFamily="34" typeface="Microsoft YaHei"/>
                <a:cs typeface="+mn-cs"/>
              </a:defRPr>
            </a:pPr>
            <a:r>
              <a:rPr lang="zh-CN"/>
              <a:t>朝阳区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竞对数据!$A$9</f>
              <strCache>
                <ptCount val="1"/>
                <pt idx="0">
                  <v>曝光指数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2"/>
                    </a:solidFill>
                    <a:latin charset="-122" panose="020B0503020204020204" pitchFamily="34" typeface="Microsoft YaHei"/>
                    <a:ea charset="-122" panose="020B0503020204020204" pitchFamily="34" typeface="Microsoft YaHei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竞对数据!$B$8:$M$8</f>
              <numCache>
                <formatCode>General</formatCode>
                <ptCount val="12"/>
                <pt idx="0">
                  <formatCode>0.00</formatCode>
                  <v>8.300000000000001</v>
                </pt>
                <pt idx="1">
                  <v>9.199999999999999</v>
                </pt>
              </numCache>
            </numRef>
          </cat>
          <val>
            <numRef>
              <f>竞对数据!$B$9:$M$9</f>
              <numCache>
                <formatCode>General</formatCode>
                <ptCount val="12"/>
                <pt idx="0">
                  <v>49</v>
                </pt>
                <pt idx="1">
                  <v>48</v>
                </pt>
              </numCache>
            </numRef>
          </val>
          <smooth val="0"/>
        </ser>
        <ser>
          <idx val="1"/>
          <order val="1"/>
          <tx>
            <strRef>
              <f>竞对数据!$A$10</f>
              <strCache>
                <ptCount val="1"/>
                <pt idx="0">
                  <v>人气指数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3"/>
                    </a:solidFill>
                    <a:latin charset="-122" panose="020B0503020204020204" pitchFamily="34" typeface="Microsoft YaHei"/>
                    <a:ea charset="-122" panose="020B0503020204020204" pitchFamily="34" typeface="Microsoft YaHei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竞对数据!$B$8:$M$8</f>
              <numCache>
                <formatCode>General</formatCode>
                <ptCount val="12"/>
                <pt idx="0">
                  <formatCode>0.00</formatCode>
                  <v>8.300000000000001</v>
                </pt>
                <pt idx="1">
                  <v>9.199999999999999</v>
                </pt>
              </numCache>
            </numRef>
          </cat>
          <val>
            <numRef>
              <f>竞对数据!$B$10:$M$10</f>
              <numCache>
                <formatCode>General</formatCode>
                <ptCount val="12"/>
                <pt idx="0">
                  <v>32</v>
                </pt>
                <pt idx="1">
                  <v>38</v>
                </pt>
              </numCache>
            </numRef>
          </val>
          <smooth val="0"/>
        </ser>
        <ser>
          <idx val="2"/>
          <order val="2"/>
          <tx>
            <strRef>
              <f>竞对数据!$A$11</f>
              <strCache>
                <ptCount val="1"/>
                <pt idx="0">
                  <v>人均页面浏览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4"/>
                    </a:solidFill>
                    <a:latin charset="-122" panose="020B0503020204020204" pitchFamily="34" typeface="Microsoft YaHei"/>
                    <a:ea charset="-122" panose="020B0503020204020204" pitchFamily="34" typeface="Microsoft YaHei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竞对数据!$B$8:$M$8</f>
              <numCache>
                <formatCode>General</formatCode>
                <ptCount val="12"/>
                <pt idx="0">
                  <formatCode>0.00</formatCode>
                  <v>8.300000000000001</v>
                </pt>
                <pt idx="1">
                  <v>9.199999999999999</v>
                </pt>
              </numCache>
            </numRef>
          </cat>
          <val>
            <numRef>
              <f>竞对数据!$B$11:$M$11</f>
              <numCache>
                <formatCode>General</formatCode>
                <ptCount val="12"/>
                <pt idx="0">
                  <v>69</v>
                </pt>
                <pt idx="1">
                  <v>33</v>
                </pt>
              </numCache>
            </numRef>
          </val>
          <smooth val="0"/>
        </ser>
        <ser>
          <idx val="3"/>
          <order val="3"/>
          <tx>
            <strRef>
              <f>竞对数据!$A$12</f>
              <strCache>
                <ptCount val="1"/>
                <pt idx="0">
                  <v>交易指数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5"/>
                    </a:solidFill>
                    <a:latin charset="-122" panose="020B0503020204020204" pitchFamily="34" typeface="Microsoft YaHei"/>
                    <a:ea charset="-122" panose="020B0503020204020204" pitchFamily="34" typeface="Microsoft YaHei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竞对数据!$B$8:$M$8</f>
              <numCache>
                <formatCode>General</formatCode>
                <ptCount val="12"/>
                <pt idx="0">
                  <formatCode>0.00</formatCode>
                  <v>8.300000000000001</v>
                </pt>
                <pt idx="1">
                  <v>9.199999999999999</v>
                </pt>
              </numCache>
            </numRef>
          </cat>
          <val>
            <numRef>
              <f>竞对数据!$B$12:$M$12</f>
              <numCache>
                <formatCode>General</formatCode>
                <ptCount val="12"/>
                <pt idx="0">
                  <v>21</v>
                </pt>
                <pt idx="1">
                  <v>30</v>
                </pt>
              </numCache>
            </numRef>
          </val>
          <smooth val="0"/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402444095"/>
        <axId val="1349220047"/>
      </lineChart>
      <catAx>
        <axId val="1402444095"/>
        <scaling>
          <orientation val="minMax"/>
        </scaling>
        <delete val="0"/>
        <axPos val="b"/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1" baseline="0" i="0" kern="1200" strike="noStrike" sz="1000">
                <a:solidFill>
                  <a:schemeClr val="dk1">
                    <a:lumMod val="65000"/>
                    <a:lumOff val="35000"/>
                  </a:schemeClr>
                </a:solidFill>
                <a:latin charset="-122" panose="020B0503020204020204" pitchFamily="34" typeface="Microsoft YaHei"/>
                <a:ea charset="-122" panose="020B0503020204020204" pitchFamily="34" typeface="Microsoft YaHei"/>
                <a:cs typeface="+mn-cs"/>
              </a:defRPr>
            </a:pPr>
            <a:r>
              <a:t/>
            </a:r>
            <a:endParaRPr lang="zh-CN"/>
          </a:p>
        </txPr>
        <crossAx val="1349220047"/>
        <crosses val="autoZero"/>
        <auto val="1"/>
        <lblAlgn val="ctr"/>
        <lblOffset val="100"/>
        <noMultiLvlLbl val="0"/>
      </catAx>
      <valAx>
        <axId val="1349220047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1402444095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1" baseline="0" i="0" kern="1200" strike="noStrike" sz="900">
              <a:solidFill>
                <a:schemeClr val="dk1">
                  <a:lumMod val="65000"/>
                  <a:lumOff val="35000"/>
                </a:schemeClr>
              </a:solidFill>
              <a:latin charset="-122" panose="020B0503020204020204" pitchFamily="34" typeface="Microsoft YaHei"/>
              <a:ea charset="-122" panose="020B0503020204020204" pitchFamily="34" typeface="Microsoft YaHei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>
    <from>
      <col>0</col>
      <colOff>292100</colOff>
      <row>13</row>
      <rowOff>139700</rowOff>
    </from>
    <to>
      <col>13</col>
      <colOff>12700</colOff>
      <row>29</row>
      <rowOff>115385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292100</colOff>
      <row>1</row>
      <rowOff>215900</rowOff>
    </from>
    <to>
      <col>13</col>
      <colOff>12700</colOff>
      <row>13</row>
      <rowOff>127000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2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3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4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5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6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7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8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95" refreshedBy="Microsoft Office 用户" refreshedDate="43348.50291481482" refreshedVersion="6" r:id="rId1">
  <cacheSource type="worksheet">
    <worksheetSource ref="A1:G1048576" sheet="咨询明细"/>
  </cacheSource>
  <cacheFields count="9">
    <cacheField databaseField="1" hierarchy="0" level="0" name="年" numFmtId="0" sqlType="0" uniqueList="1">
      <sharedItems containsBlank="1" containsInteger="1" containsNumber="1" containsString="0" count="2" maxValue="2018" minValue="2018">
        <n v="2018"/>
        <m/>
      </sharedItems>
    </cacheField>
    <cacheField databaseField="1" hierarchy="0" level="0" name="月" numFmtId="0" sqlType="0" uniqueList="1">
      <sharedItems containsBlank="1" containsInteger="1" containsNumber="1" containsString="0" count="7" maxValue="9" minValue="4">
        <n v="4"/>
        <n v="5"/>
        <n v="6"/>
        <n v="7"/>
        <n v="8"/>
        <n v="9"/>
        <m/>
      </sharedItems>
    </cacheField>
    <cacheField databaseField="1" hierarchy="0" level="0" name="姓名" numFmtId="0" sqlType="0" uniqueList="1">
      <sharedItems containsBlank="1" count="0"/>
    </cacheField>
    <cacheField databaseField="1" hierarchy="0" level="0" name="电话" numFmtId="0" sqlType="0" uniqueList="1">
      <sharedItems containsBlank="1" containsNonDate="0" containsString="0" count="0"/>
    </cacheField>
    <cacheField databaseField="1" hierarchy="0" level="0" name="首次沟通时间" numFmtId="0" sqlType="0" uniqueList="1">
      <sharedItems containsBlank="1" containsDate="1" containsNonDate="0" containsString="0" count="0" maxDate="2018-09-04T18:40:32" minDate="2018-04-22T22:35:40"/>
    </cacheField>
    <cacheField databaseField="1" hierarchy="0" level="0" name="最后沟通时间" numFmtId="0" sqlType="0" uniqueList="1">
      <sharedItems containsBlank="1" containsDate="1" containsNonDate="0" containsString="0" count="0" maxDate="2018-09-04T19:34:20" minDate="2018-04-23T09:35:14"/>
    </cacheField>
    <cacheField databaseField="1" hierarchy="0" level="0" name="顾客标签" numFmtId="0" sqlType="0" uniqueList="1">
      <sharedItems containsBlank="1" count="18">
        <s v="美体塑形"/>
        <s v="吸脂"/>
        <s v="其他"/>
        <s v="肉毒素"/>
        <s v="祛痣"/>
        <s v="脱毛"/>
        <s v="眼部整形"/>
        <s v="祛痘"/>
        <s v="玻尿酸"/>
        <s v="皮肤清洁"/>
        <s v="祛斑"/>
        <s v="半永久"/>
        <s v="鼻部整形"/>
        <s v="口腔"/>
        <s v="水光针"/>
        <m/>
        <s u="1" v="皮肤修复"/>
        <s u="1" v="广告"/>
      </sharedItems>
    </cacheField>
    <cacheField databaseField="1" hierarchy="0" level="0" name="所属门店" numFmtId="0" sqlType="0" uniqueList="1">
      <sharedItems containsBlank="1" count="0"/>
    </cacheField>
    <cacheField databaseField="1" hierarchy="0" level="0" name="所属城市" numFmtId="0" sqlType="0" uniqueList="1">
      <sharedItems containsBlank="1" count="0"/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createdVersion="6" minRefreshableVersion="3" recordCount="17" refreshedBy="Microsoft Office 用户" refreshedDate="43348.50289305556" refreshedVersion="6" r:id="rId1">
  <cacheSource type="worksheet">
    <worksheetSource ref="A1:O1048576" sheet="口碑数据"/>
  </cacheSource>
  <cacheFields count="15">
    <cacheField databaseField="1" hierarchy="0" level="0" name="年" numFmtId="0" sqlType="0" uniqueList="1">
      <sharedItems containsBlank="1" containsInteger="1" containsNumber="1" containsString="0" count="4" maxValue="2018" minValue="1900">
        <n v="2018"/>
        <m/>
        <n u="1" v="1900"/>
        <n u="1" v="2017"/>
      </sharedItems>
    </cacheField>
    <cacheField databaseField="1" hierarchy="0" level="0" name="月" numFmtId="0" sqlType="0" uniqueList="1">
      <sharedItems containsBlank="1" containsInteger="1" containsNumber="1" containsString="0" count="12" maxValue="12" minValue="1">
        <n v="7"/>
        <n v="8"/>
        <n v="9"/>
        <m/>
        <n u="1" v="5"/>
        <n u="1" v="2"/>
        <n u="1" v="6"/>
        <n u="1" v="1"/>
        <n u="1" v="3"/>
        <n u="1" v="11"/>
        <n u="1" v="4"/>
        <n u="1" v="12"/>
      </sharedItems>
    </cacheField>
    <cacheField databaseField="1" hierarchy="0" level="0" name="日" numFmtId="0" sqlType="0" uniqueList="1">
      <sharedItems containsBlank="1" containsDate="1" containsNonDate="0" containsString="0" count="41" maxDate="2018-09-03T00:00:00" minDate="2017-11-09T00:00:00">
        <d v="2018-07-04T00:00:00"/>
        <d v="2018-07-15T00:00:00"/>
        <d v="2018-07-16T00:00:00"/>
        <d v="2018-07-21T00:00:00"/>
        <d v="2018-07-22T00:00:00"/>
        <d v="2018-07-26T00:00:00"/>
        <d v="2018-07-29T00:00:00"/>
        <d v="2018-07-30T00:00:00"/>
        <d v="2018-08-02T00:00:00"/>
        <d v="2018-08-18T00:00:00"/>
        <d v="2018-08-20T00:00:00"/>
        <d v="2018-09-02T00:00:00"/>
        <m/>
        <d u="1" v="2018-01-30T00:00:00"/>
        <d u="1" v="2018-01-04T00:00:00"/>
        <d u="1" v="2018-06-17T00:00:00"/>
        <d u="1" v="2018-01-23T00:00:00"/>
        <d u="1" v="2018-06-10T00:00:00"/>
        <d u="1" v="2017-11-09T00:00:00"/>
        <d u="1" v="2018-06-22T00:00:00"/>
        <d u="1" v="2018-08-13T00:00:00"/>
        <d u="1" v="2018-08-06T00:00:00"/>
        <d u="1" v="2018-08-25T00:00:00"/>
        <d u="1" v="2017-12-26T00:00:00"/>
        <d u="1" v="2018-06-20T00:00:00"/>
        <d u="1" v="2017-12-12T00:00:00"/>
        <d u="1" v="2018-06-13T00:00:00"/>
        <d u="1" v="2017-11-19T00:00:00"/>
        <d u="1" v="2018-02-24T00:00:00"/>
        <d u="1" v="2018-01-12T00:00:00"/>
        <d u="1" v="2017-11-17T00:00:00"/>
        <d u="1" v="2017-11-10T00:00:00"/>
        <d u="1" v="2018-06-16T00:00:00"/>
        <d u="1" v="2018-08-07T00:00:00"/>
        <d u="1" v="2017-11-22T00:00:00"/>
        <d u="1" v="2017-12-27T00:00:00"/>
        <d u="1" v="2017-12-20T00:00:00"/>
        <d u="1" v="2018-02-13T00:00:00"/>
        <d u="1" v="2017-11-27T00:00:00"/>
        <d u="1" v="2018-08-24T00:00:00"/>
        <d u="1" v="2017-11-18T00:00:00"/>
      </sharedItems>
    </cacheField>
    <cacheField databaseField="1" hierarchy="0" level="0" name="TIME" numFmtId="0" sqlType="0" uniqueList="1">
      <sharedItems containsBlank="1" containsDate="1" containsNonDate="0" containsString="0" count="0" maxDate="1899-12-30T18:36:00" minDate="1899-12-30T09:59:00"/>
    </cacheField>
    <cacheField databaseField="1" hierarchy="0" level="0" name="城市" numFmtId="0" sqlType="0" uniqueList="1">
      <sharedItems containsBlank="1" count="0"/>
    </cacheField>
    <cacheField databaseField="1" hierarchy="0" level="0" name="评价门店" numFmtId="0" sqlType="0" uniqueList="1">
      <sharedItems containsBlank="1" count="0"/>
    </cacheField>
    <cacheField databaseField="1" hierarchy="0" level="0" name="用户昵称" numFmtId="0" sqlType="0" uniqueList="1">
      <sharedItems containsBlank="1" count="0"/>
    </cacheField>
    <cacheField databaseField="1" hierarchy="0" level="0" name="星级" numFmtId="0" sqlType="0" uniqueList="1">
      <sharedItems containsBlank="1" count="4">
        <s v="5星"/>
        <s v="1星"/>
        <s v="4星"/>
        <m/>
      </sharedItems>
    </cacheField>
    <cacheField databaseField="1" hierarchy="0" level="0" name="评分" numFmtId="0" sqlType="0" uniqueList="1">
      <sharedItems containsBlank="1" count="0"/>
    </cacheField>
    <cacheField databaseField="1" hierarchy="0" level="0" name="效果" numFmtId="0" sqlType="0" uniqueList="1">
      <sharedItems containsBlank="1" count="0"/>
    </cacheField>
    <cacheField databaseField="1" hierarchy="0" level="0" name="环境" numFmtId="0" sqlType="0" uniqueList="1">
      <sharedItems containsBlank="1" count="0"/>
    </cacheField>
    <cacheField databaseField="1" hierarchy="0" level="0" name="服务" numFmtId="0" sqlType="0" uniqueList="1">
      <sharedItems containsBlank="1" count="0"/>
    </cacheField>
    <cacheField databaseField="1" hierarchy="0" level="0" name="评价内容" numFmtId="0" sqlType="0" uniqueList="1">
      <sharedItems containsBlank="1" count="0" longText="1"/>
    </cacheField>
    <cacheField databaseField="1" hierarchy="0" level="0" name="是否消费评价" numFmtId="0" sqlType="0" uniqueList="1">
      <sharedItems containsBlank="1" count="0"/>
    </cacheField>
    <cacheField databaseField="1" hierarchy="0" level="0" name="消费时间" numFmtId="0" sqlType="0" uniqueList="1">
      <sharedItems containsBlank="1" count="0"/>
    </cacheField>
  </cacheFields>
</pivotCacheDefinition>
</file>

<file path=xl/pivotCache/pivotCacheDefinition3.xml><?xml version="1.0" encoding="utf-8"?>
<pivotCacheDefinition xmlns:r="http://schemas.openxmlformats.org/officeDocument/2006/relationships" xmlns="http://schemas.openxmlformats.org/spreadsheetml/2006/main" createdVersion="6" minRefreshableVersion="3" recordCount="25" refreshedBy="Microsoft Office 用户" refreshedDate="43348.50291157408" refreshedVersion="6" r:id="rId1">
  <cacheSource type="worksheet">
    <worksheetSource ref="A1:I1048576" sheet="预约数据"/>
  </cacheSource>
  <cacheFields count="11">
    <cacheField databaseField="1" hierarchy="0" level="0" name="年" numFmtId="0" sqlType="0" uniqueList="1">
      <sharedItems containsBlank="1" containsInteger="1" containsNumber="1" containsString="0" count="3" maxValue="2018" minValue="1900">
        <n v="2018"/>
        <m/>
        <n u="1" v="1900"/>
      </sharedItems>
    </cacheField>
    <cacheField databaseField="1" hierarchy="0" level="0" name="月" numFmtId="0" sqlType="0" uniqueList="1">
      <sharedItems containsBlank="1" containsInteger="1" containsNumber="1" containsString="0" count="7" maxValue="9" minValue="1">
        <n v="7"/>
        <n v="8"/>
        <n v="9"/>
        <m/>
        <n u="1" v="5"/>
        <n u="1" v="6"/>
        <n u="1" v="1"/>
      </sharedItems>
    </cacheField>
    <cacheField databaseField="1" hierarchy="0" level="0" name="时间" numFmtId="0" sqlType="0" uniqueList="1">
      <sharedItems containsBlank="1" containsDate="1" containsNonDate="0" containsString="0" count="0" maxDate="2018-09-05T00:00:00" minDate="2018-07-06T00:00:00"/>
    </cacheField>
    <cacheField databaseField="1" hierarchy="0" level="0" name="time" numFmtId="0" sqlType="0" uniqueList="1">
      <sharedItems containsBlank="1" containsDate="1" containsNonDate="0" containsString="0" count="0" maxDate="1899-12-30T22:42:00" minDate="1899-12-30T01:09:00"/>
    </cacheField>
    <cacheField databaseField="1" hierarchy="0" level="0" name="订单来源" numFmtId="0" sqlType="0" uniqueList="1">
      <sharedItems containsBlank="1" count="5">
        <s v="门店预约"/>
        <s v="咨询"/>
        <m/>
        <s u="1" v="400已接"/>
        <s u="1" v="400未接"/>
      </sharedItems>
    </cacheField>
    <cacheField databaseField="1" hierarchy="0" level="0" name="客户姓名" numFmtId="0" sqlType="0" uniqueList="1">
      <sharedItems containsBlank="1" count="0"/>
    </cacheField>
    <cacheField databaseField="1" hierarchy="0" level="0" name="联系方式" numFmtId="0" sqlType="0" uniqueList="1">
      <sharedItems containsBlank="1" containsInteger="1" containsNumber="1" containsString="0" count="0" maxValue="18911688274" minValue="13051533291"/>
    </cacheField>
    <cacheField databaseField="1" hierarchy="0" level="0" name="顾客留言" numFmtId="0" sqlType="0" uniqueList="1">
      <sharedItems containsBlank="1" containsInteger="1" containsMixedTypes="1" containsNumber="1" count="0" maxValue="18601295334" minValue="13681290691"/>
    </cacheField>
    <cacheField databaseField="1" hierarchy="0" level="0" name="预约医师" numFmtId="0" sqlType="0" uniqueList="1">
      <sharedItems containsBlank="1" containsNonDate="0" containsString="0" count="0"/>
    </cacheField>
    <cacheField databaseField="1" hierarchy="0" level="0" name="订单状态" numFmtId="0" sqlType="0" uniqueList="1">
      <sharedItems containsBlank="1" count="0"/>
    </cacheField>
    <cacheField databaseField="1" hierarchy="0" level="0" name="备注" numFmtId="0" sqlType="0" uniqueList="1">
      <sharedItems containsBlank="1" count="0"/>
    </cacheField>
  </cacheFields>
</pivotCacheDefinition>
</file>

<file path=xl/pivotCache/pivotCacheDefinition4.xml><?xml version="1.0" encoding="utf-8"?>
<pivotCacheDefinition xmlns:r="http://schemas.openxmlformats.org/officeDocument/2006/relationships" xmlns="http://schemas.openxmlformats.org/spreadsheetml/2006/main" createdVersion="6" minRefreshableVersion="3" recordCount="52" refreshedBy="Microsoft Office 用户" refreshedDate="43348.5028849537" refreshedVersion="6" r:id="rId1">
  <cacheSource type="worksheet">
    <worksheetSource ref="A1:M1048576" sheet="消费数据明细（线上）"/>
  </cacheSource>
  <cacheFields count="16">
    <cacheField databaseField="1" hierarchy="0" level="0" name="年" numFmtId="0" sqlType="0" uniqueList="1">
      <sharedItems containsBlank="1" containsInteger="1" containsNumber="1" containsString="0" count="0" maxValue="2018" minValue="2018"/>
    </cacheField>
    <cacheField databaseField="1" hierarchy="0" level="0" name="月" numFmtId="0" sqlType="0" uniqueList="1">
      <sharedItems containsBlank="1" containsInteger="1" containsNumber="1" containsString="0" count="5" maxValue="9" minValue="6">
        <n v="7"/>
        <n v="8"/>
        <n v="9"/>
        <m/>
        <n u="1" v="6"/>
      </sharedItems>
    </cacheField>
    <cacheField databaseField="1" hierarchy="0" level="0" name="成交价格" numFmtId="0" sqlType="0" uniqueList="1">
      <sharedItems containsBlank="1" containsNumber="1" containsString="0" count="0" maxValue="1280" minValue="8"/>
    </cacheField>
    <cacheField databaseField="1" hierarchy="0" level="0" name="序列号" numFmtId="0" sqlType="0" uniqueList="1">
      <sharedItems containsBlank="1" containsInteger="1" containsNumber="1" containsString="0" count="0" maxValue="98678645917" minValue="226836609"/>
    </cacheField>
    <cacheField databaseField="1" hierarchy="0" level="0" name="用户手机号" numFmtId="0" sqlType="0" uniqueList="1">
      <sharedItems containsBlank="1" count="0"/>
    </cacheField>
    <cacheField databaseField="1" hierarchy="0" level="0" name="消费时间" numFmtId="0" sqlType="0" uniqueList="1">
      <sharedItems containsBlank="1" containsDate="1" containsNonDate="0" containsString="0" count="0" maxDate="2018-09-04T00:00:00" minDate="2018-07-01T00:00:00"/>
    </cacheField>
    <cacheField databaseField="1" hierarchy="0" level="0" name="TIME" numFmtId="0" sqlType="0" uniqueList="1">
      <sharedItems containsBlank="1" containsDate="1" containsNonDate="0" containsString="0" count="0" maxDate="1899-12-30T17:27:43" minDate="1899-12-30T08:41:34"/>
    </cacheField>
    <cacheField databaseField="1" hierarchy="0" level="0" name="套餐信息" numFmtId="0" sqlType="0" uniqueList="1">
      <sharedItems containsBlank="1" count="25">
        <s v="[2018.04.19]超微小气泡[18.00元][14190698]"/>
        <s v="[2018.05.04]点痣小于1[19.90元][14207307]"/>
        <s v="[2018.06.07]果酸祛鼻部黑头[199.00元][14196036]"/>
        <s v="[2018.05.04]点痣小于1[19.90元][31080665]"/>
        <s v="[2018.04.19]超微小气泡[18.00元][30789516]"/>
        <s v="[2018.05.04]VISIA皮肤检测[10.00元][14196641]"/>
        <s v="[2018.05.04]脱毛  唇腋毛  二选一[98.00元][14198778]"/>
        <s v="[2018.07.10]单人洁牙洗牙套餐[168.00元][15124746]"/>
        <s v="[2018.07.04]单人祛黑头套餐[98.00元][14631800]"/>
        <s v="[2018.05.04]脱毛  唇腋毛  二选一[98.00元][31080384]"/>
        <s v="[2018.08.10]衡力瘦脸针 v脸打造美[1280.00元][20278087]"/>
        <m/>
        <s u="1" v="[2018.06.14]伊肤泉微针美塑[1999.00元][14062010]"/>
        <s u="1" v="[2018.06.04]肉毒素瘦脸针V脸时刻[739.00元][31728753]"/>
        <s u="1" v="[2018.06.01]烟雨水雾眉[1299.00元][31729998]"/>
        <s u="1" v="[2018.06.01]明眸美瞳线[888.00元][31730064]"/>
        <s u="1" v="[2018.06.01]激光点痣干净面庞[69.90元][14207056]"/>
        <s u="1" v="[2018.06.01]海珠水光针水润透亮[499.00元][14199376]"/>
        <s u="1" v="[2018.06.01]冰点脱唇毛腋毛单次体验[32.00元][14195709]"/>
        <s u="1" v="[2018.06.01]激光点痣干净面庞[69.90元][31726233]"/>
        <s u="1" v="[2018.06.01]韩国小气泡洁净做自己[98.00元][14188592]"/>
        <s u="1" v="[2018.06.04]无针水光针持久补水[128.00元][14196741]"/>
        <s u="1" v="[2018.06.14]芯丝翠果酸焕肤[699.00元][14061744]"/>
        <s u="1" v="[2018.06.14]多点定位微创双眼皮[3980.00元][14062248]"/>
        <s u="1" v="[2018.06.01]冰点脱唇毛腋毛单次体验[32.00元][31727380]"/>
      </sharedItems>
    </cacheField>
    <cacheField databaseField="1" hierarchy="0" level="0" name="售价（元）" numFmtId="0" sqlType="0" uniqueList="1">
      <sharedItems containsBlank="1" containsNumber="1" containsString="0" count="0" maxValue="1280" minValue="10"/>
    </cacheField>
    <cacheField databaseField="1" hierarchy="0" level="0" name="商家优惠金额（元）" numFmtId="0" sqlType="0" uniqueList="1">
      <sharedItems containsBlank="1" containsInteger="1" containsNumber="1" containsString="0" count="0" maxValue="88" minValue="8"/>
    </cacheField>
    <cacheField databaseField="1" hierarchy="0" level="0" name="结算价（元）" numFmtId="0" sqlType="0" uniqueList="1">
      <sharedItems containsBlank="1" containsMixedTypes="1" containsNumber="1" count="0" maxValue="88.2" minValue="16.2"/>
    </cacheField>
    <cacheField databaseField="1" hierarchy="0" level="0" name="备注" numFmtId="0" sqlType="0" uniqueList="1">
      <sharedItems containsBlank="1" count="0"/>
    </cacheField>
    <cacheField databaseField="1" hierarchy="0" level="0" name="分店名" numFmtId="0" sqlType="0" uniqueList="1">
      <sharedItems containsBlank="1" count="0"/>
    </cacheField>
    <cacheField databaseField="1" hierarchy="0" level="0" name="验券帐号" numFmtId="0" sqlType="0" uniqueList="1">
      <sharedItems containsBlank="1" count="0"/>
    </cacheField>
    <cacheField databaseField="1" hierarchy="0" level="0" name="商户ID" numFmtId="0" sqlType="0" uniqueList="1">
      <sharedItems containsBlank="1" containsInteger="1" containsNumber="1" containsString="0" count="0" maxValue="98380431" minValue="98380431"/>
    </cacheField>
    <cacheField databaseField="1" hierarchy="0" level="0" name="分店城市" numFmtId="0" sqlType="0" uniqueList="1">
      <sharedItems containsBlank="1" count="0"/>
    </cacheField>
  </cacheFields>
</pivotCacheDefinition>
</file>

<file path=xl/pivotCache/pivotCacheDefinition5.xml><?xml version="1.0" encoding="utf-8"?>
<pivotCacheDefinition xmlns:r="http://schemas.openxmlformats.org/officeDocument/2006/relationships" xmlns="http://schemas.openxmlformats.org/spreadsheetml/2006/main" createdVersion="6" minRefreshableVersion="3" recordCount="97" refreshedBy="Microsoft Office 用户" refreshedDate="43348.50290289352" refreshedVersion="6" r:id="rId1">
  <cacheSource type="worksheet">
    <worksheetSource ref="A1:O1048576" sheet="CPC数据"/>
  </cacheSource>
  <cacheFields count="15">
    <cacheField databaseField="1" hierarchy="0" level="0" name="年" numFmtId="0" sqlType="0" uniqueList="1">
      <sharedItems containsBlank="1" containsInteger="1" containsNumber="1" containsString="0" count="4" maxValue="2018" minValue="1900">
        <n v="1900"/>
        <m/>
        <n u="1" v="2018"/>
        <n u="1" v="2017"/>
      </sharedItems>
    </cacheField>
    <cacheField databaseField="1" hierarchy="0" level="0" name="月" numFmtId="0" sqlType="0" uniqueList="1">
      <sharedItems containsBlank="1" containsInteger="1" containsNumber="1" containsString="0" count="7" maxValue="12" minValue="1">
        <n v="1"/>
        <m/>
        <n u="1" v="2"/>
        <n u="1" v="3"/>
        <n u="1" v="11"/>
        <n u="1" v="4"/>
        <n u="1" v="12"/>
      </sharedItems>
    </cacheField>
    <cacheField databaseField="1" hierarchy="0" level="0" name="日" numFmtId="0" sqlType="0" uniqueList="1">
      <sharedItems containsBlank="1" containsDate="1" containsNonDate="0" containsString="0" count="143" maxDate="2018-04-13T00:00:00" minDate="2017-11-22T00:00:00">
        <m/>
        <d u="1" v="2017-11-30T00:00:00"/>
        <d u="1" v="2018-01-30T00:00:00"/>
        <d u="1" v="2018-03-21T00:00:00"/>
        <d u="1" v="2018-01-04T00:00:00"/>
        <d u="1" v="2017-12-09T00:00:00"/>
        <d u="1" v="2018-02-09T00:00:00"/>
        <d u="1" v="2017-11-23T00:00:00"/>
        <d u="1" v="2018-01-23T00:00:00"/>
        <d u="1" v="2018-03-14T00:00:00"/>
        <d u="1" v="2017-12-28T00:00:00"/>
        <d u="1" v="2018-02-28T00:00:00"/>
        <d u="1" v="2017-12-02T00:00:00"/>
        <d u="1" v="2018-02-02T00:00:00"/>
        <d u="1" v="2018-01-16T00:00:00"/>
        <d u="1" v="2018-03-07T00:00:00"/>
        <d u="1" v="2017-12-21T00:00:00"/>
        <d u="1" v="2018-02-21T00:00:00"/>
        <d u="1" v="2018-04-12T00:00:00"/>
        <d u="1" v="2018-03-26T00:00:00"/>
        <d u="1" v="2018-01-09T00:00:00"/>
        <d u="1" v="2017-12-14T00:00:00"/>
        <d u="1" v="2018-02-14T00:00:00"/>
        <d u="1" v="2018-04-05T00:00:00"/>
        <d u="1" v="2017-11-28T00:00:00"/>
        <d u="1" v="2018-01-28T00:00:00"/>
        <d u="1" v="2018-03-19T00:00:00"/>
        <d u="1" v="2018-01-02T00:00:00"/>
        <d u="1" v="2017-12-07T00:00:00"/>
        <d u="1" v="2018-02-07T00:00:00"/>
        <d u="1" v="2018-01-21T00:00:00"/>
        <d u="1" v="2018-03-12T00:00:00"/>
        <d u="1" v="2017-12-26T00:00:00"/>
        <d u="1" v="2018-02-26T00:00:00"/>
        <d u="1" v="2018-03-31T00:00:00"/>
        <d u="1" v="2018-01-14T00:00:00"/>
        <d u="1" v="2018-03-05T00:00:00"/>
        <d u="1" v="2017-12-19T00:00:00"/>
        <d u="1" v="2018-02-19T00:00:00"/>
        <d u="1" v="2018-04-10T00:00:00"/>
        <d u="1" v="2018-03-24T00:00:00"/>
        <d u="1" v="2018-01-07T00:00:00"/>
        <d u="1" v="2017-12-12T00:00:00"/>
        <d u="1" v="2018-02-12T00:00:00"/>
        <d u="1" v="2018-04-03T00:00:00"/>
        <d u="1" v="2017-11-26T00:00:00"/>
        <d u="1" v="2018-01-26T00:00:00"/>
        <d u="1" v="2018-03-17T00:00:00"/>
        <d u="1" v="2017-12-31T00:00:00"/>
        <d u="1" v="2017-12-05T00:00:00"/>
        <d u="1" v="2018-02-05T00:00:00"/>
        <d u="1" v="2018-01-19T00:00:00"/>
        <d u="1" v="2018-03-10T00:00:00"/>
        <d u="1" v="2017-12-24T00:00:00"/>
        <d u="1" v="2018-02-24T00:00:00"/>
        <d u="1" v="2018-03-29T00:00:00"/>
        <d u="1" v="2018-01-12T00:00:00"/>
        <d u="1" v="2018-03-03T00:00:00"/>
        <d u="1" v="2017-12-17T00:00:00"/>
        <d u="1" v="2018-02-17T00:00:00"/>
        <d u="1" v="2018-04-08T00:00:00"/>
        <d u="1" v="2018-01-31T00:00:00"/>
        <d u="1" v="2018-03-22T00:00:00"/>
        <d u="1" v="2018-01-05T00:00:00"/>
        <d u="1" v="2017-12-10T00:00:00"/>
        <d u="1" v="2018-02-10T00:00:00"/>
        <d u="1" v="2018-04-01T00:00:00"/>
        <d u="1" v="2017-11-24T00:00:00"/>
        <d u="1" v="2018-01-24T00:00:00"/>
        <d u="1" v="2018-03-15T00:00:00"/>
        <d u="1" v="2017-12-29T00:00:00"/>
        <d u="1" v="2017-12-03T00:00:00"/>
        <d u="1" v="2018-02-03T00:00:00"/>
        <d u="1" v="2018-01-17T00:00:00"/>
        <d u="1" v="2018-03-08T00:00:00"/>
        <d u="1" v="2017-12-22T00:00:00"/>
        <d u="1" v="2018-02-22T00:00:00"/>
        <d u="1" v="2018-03-27T00:00:00"/>
        <d u="1" v="2018-01-10T00:00:00"/>
        <d u="1" v="2018-03-01T00:00:00"/>
        <d u="1" v="2017-12-15T00:00:00"/>
        <d u="1" v="2018-02-15T00:00:00"/>
        <d u="1" v="2018-04-06T00:00:00"/>
        <d u="1" v="2017-11-29T00:00:00"/>
        <d u="1" v="2018-01-29T00:00:00"/>
        <d u="1" v="2018-03-20T00:00:00"/>
        <d u="1" v="2018-01-03T00:00:00"/>
        <d u="1" v="2017-12-08T00:00:00"/>
        <d u="1" v="2018-02-08T00:00:00"/>
        <d u="1" v="2017-11-22T00:00:00"/>
        <d u="1" v="2018-01-22T00:00:00"/>
        <d u="1" v="2018-03-13T00:00:00"/>
        <d u="1" v="2017-12-27T00:00:00"/>
        <d u="1" v="2018-02-27T00:00:00"/>
        <d u="1" v="2017-12-01T00:00:00"/>
        <d u="1" v="2018-02-01T00:00:00"/>
        <d u="1" v="2018-01-15T00:00:00"/>
        <d u="1" v="2018-03-06T00:00:00"/>
        <d u="1" v="2017-12-20T00:00:00"/>
        <d u="1" v="2018-02-20T00:00:00"/>
        <d u="1" v="2018-04-11T00:00:00"/>
        <d u="1" v="2018-03-25T00:00:00"/>
        <d u="1" v="2018-01-08T00:00:00"/>
        <d u="1" v="2017-12-13T00:00:00"/>
        <d u="1" v="2018-02-13T00:00:00"/>
        <d u="1" v="2018-04-04T00:00:00"/>
        <d u="1" v="2017-11-27T00:00:00"/>
        <d u="1" v="2018-01-27T00:00:00"/>
        <d u="1" v="2018-03-18T00:00:00"/>
        <d u="1" v="2018-01-01T00:00:00"/>
        <d u="1" v="2017-12-06T00:00:00"/>
        <d u="1" v="2018-02-06T00:00:00"/>
        <d u="1" v="2018-01-20T00:00:00"/>
        <d u="1" v="2018-03-11T00:00:00"/>
        <d u="1" v="2017-12-25T00:00:00"/>
        <d u="1" v="2018-02-25T00:00:00"/>
        <d u="1" v="2018-03-30T00:00:00"/>
        <d u="1" v="2018-01-13T00:00:00"/>
        <d u="1" v="2018-03-04T00:00:00"/>
        <d u="1" v="2017-12-18T00:00:00"/>
        <d u="1" v="2018-02-18T00:00:00"/>
        <d u="1" v="2018-04-09T00:00:00"/>
        <d u="1" v="2018-03-23T00:00:00"/>
        <d u="1" v="2018-01-06T00:00:00"/>
        <d u="1" v="2017-12-11T00:00:00"/>
        <d u="1" v="2018-02-11T00:00:00"/>
        <d u="1" v="2018-04-02T00:00:00"/>
        <d u="1" v="2017-11-25T00:00:00"/>
        <d u="1" v="2018-01-25T00:00:00"/>
        <d u="1" v="2018-03-16T00:00:00"/>
        <d u="1" v="2017-12-30T00:00:00"/>
        <d u="1" v="2017-12-04T00:00:00"/>
        <d u="1" v="2018-02-04T00:00:00"/>
        <d u="1" v="2018-01-18T00:00:00"/>
        <d u="1" v="2018-03-09T00:00:00"/>
        <d u="1" v="2017-12-23T00:00:00"/>
        <d u="1" v="2018-02-23T00:00:00"/>
        <d u="1" v="2018-03-28T00:00:00"/>
        <d u="1" v="2018-01-11T00:00:00"/>
        <d u="1" v="2018-03-02T00:00:00"/>
        <d u="1" v="2017-12-16T00:00:00"/>
        <d u="1" v="2018-02-16T00:00:00"/>
        <d u="1" v="2018-04-07T00:00:00"/>
      </sharedItems>
    </cacheField>
    <cacheField databaseField="1" hierarchy="0" level="0" name="门店名称" numFmtId="0" sqlType="0" uniqueList="1">
      <sharedItems containsBlank="1" containsNonDate="0" containsString="0" count="0"/>
    </cacheField>
    <cacheField databaseField="1" hierarchy="0" level="0" name="推广对象" numFmtId="0" sqlType="0" uniqueList="1">
      <sharedItems containsBlank="1" containsNonDate="0" containsString="0" count="0"/>
    </cacheField>
    <cacheField databaseField="1" hierarchy="0" level="0" name="花费" numFmtId="0" sqlType="0" uniqueList="1">
      <sharedItems containsBlank="1" containsNonDate="0" containsString="0" count="0"/>
    </cacheField>
    <cacheField databaseField="1" hierarchy="0" level="0" name="曝光" numFmtId="0" sqlType="0" uniqueList="1">
      <sharedItems containsBlank="1" containsNonDate="0" containsString="0" count="0"/>
    </cacheField>
    <cacheField databaseField="1" hierarchy="0" level="0" name="点击" numFmtId="0" sqlType="0" uniqueList="1">
      <sharedItems containsBlank="1" containsNonDate="0" containsString="0" count="0"/>
    </cacheField>
    <cacheField databaseField="1" hierarchy="0" level="0" name="点击均价" numFmtId="0" sqlType="0" uniqueList="1">
      <sharedItems containsBlank="1" containsNonDate="0" containsString="0" count="0"/>
    </cacheField>
    <cacheField databaseField="1" hierarchy="0" level="0" name="商户浏览量" numFmtId="0" sqlType="0" uniqueList="1">
      <sharedItems containsBlank="1" containsNonDate="0" containsString="0" count="0"/>
    </cacheField>
    <cacheField databaseField="1" hierarchy="0" level="0" name="价目表点击" numFmtId="0" sqlType="0" uniqueList="1">
      <sharedItems containsBlank="1" containsNonDate="0" containsString="0" count="0"/>
    </cacheField>
    <cacheField databaseField="1" hierarchy="0" level="0" name="预约量" numFmtId="0" sqlType="0" uniqueList="1">
      <sharedItems containsBlank="1" containsNonDate="0" containsString="0" count="0"/>
    </cacheField>
    <cacheField databaseField="1" hierarchy="0" level="0" name="团购订单量" numFmtId="0" sqlType="0" uniqueList="1">
      <sharedItems containsBlank="1" containsNonDate="0" containsString="0" count="0"/>
    </cacheField>
    <cacheField databaseField="1" hierarchy="0" level="0" name="闪惠交易量" numFmtId="0" sqlType="0" uniqueList="1">
      <sharedItems containsBlank="1" containsNonDate="0" containsString="0" count="0"/>
    </cacheField>
    <cacheField databaseField="1" hierarchy="0" level="0" name="扫码支付订单" numFmtId="0" sqlType="0" uniqueList="1">
      <sharedItems containsBlank="1" containsNonDate="0" containsString="0" count="0"/>
    </cacheField>
  </cacheFields>
</pivotCacheDefinition>
</file>

<file path=xl/pivotCache/pivotCacheDefinition6.xml><?xml version="1.0" encoding="utf-8"?>
<pivotCacheDefinition xmlns:r="http://schemas.openxmlformats.org/officeDocument/2006/relationships" xmlns="http://schemas.openxmlformats.org/spreadsheetml/2006/main" createdVersion="6" minRefreshableVersion="3" recordCount="37" refreshedBy="Microsoft Office 用户" refreshedDate="43348.50289791667" refreshedVersion="6" r:id="rId1">
  <cacheSource type="worksheet">
    <worksheetSource ref="A1:G1048576" sheet="流量"/>
  </cacheSource>
  <cacheFields count="7">
    <cacheField databaseField="1" hierarchy="0" level="0" name="年" numFmtId="0" sqlType="0" uniqueList="1">
      <sharedItems containsBlank="1" containsInteger="1" containsNumber="1" containsString="0" count="14" maxValue="2030" minValue="2018">
        <n v="2018"/>
        <m/>
        <n u="1" v="2029"/>
        <n u="1" v="2022"/>
        <n u="1" v="2027"/>
        <n u="1" v="2020"/>
        <n u="1" v="2025"/>
        <n u="1" v="2030"/>
        <n u="1" v="2023"/>
        <n u="1" v="2028"/>
        <n u="1" v="2021"/>
        <n u="1" v="2026"/>
        <n u="1" v="2019"/>
        <n u="1" v="2024"/>
      </sharedItems>
    </cacheField>
    <cacheField databaseField="1" hierarchy="0" level="0" name="月" numFmtId="0" sqlType="0" uniqueList="1">
      <sharedItems containsBlank="1" containsInteger="1" containsNumber="1" containsString="0" count="9" maxValue="9" minValue="2">
        <n v="7"/>
        <n v="8"/>
        <n v="9"/>
        <m/>
        <n u="1" v="5"/>
        <n u="1" v="2"/>
        <n u="1" v="6"/>
        <n u="1" v="3"/>
        <n u="1" v="4"/>
      </sharedItems>
    </cacheField>
    <cacheField databaseField="1" hierarchy="0" level="0" name="日期" numFmtId="0" sqlType="0" uniqueList="1">
      <sharedItems containsBlank="1" containsDate="1" containsNonDate="0" containsString="0" count="199" maxDate="2018-09-05T00:00:00" minDate="2018-02-09T00:00:00"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m/>
        <d u="1" v="2018-03-21T00:00:00"/>
        <d u="1" v="2018-05-12T00:00:00"/>
        <d u="1" v="2018-07-03T00:00:00"/>
        <d u="1" v="2018-06-17T00:00:00"/>
        <d u="1" v="2018-02-09T00:00:00"/>
        <d u="1" v="2018-05-31T00:00:00"/>
        <d u="1" v="2018-07-22T00:00:00"/>
        <d u="1" v="2018-03-14T00:00:00"/>
        <d u="1" v="2018-05-05T00:00:00"/>
        <d u="1" v="2018-02-28T00:00:00"/>
        <d u="1" v="2018-06-10T00:00:00"/>
        <d u="1" v="2018-05-24T00:00:00"/>
        <d u="1" v="2018-07-15T00:00:00"/>
        <d u="1" v="2018-03-07T00:00:00"/>
        <d u="1" v="2018-06-29T00:00:00"/>
        <d u="1" v="2018-02-21T00:00:00"/>
        <d u="1" v="2018-04-12T00:00:00"/>
        <d u="1" v="2018-06-03T00:00:00"/>
        <d u="1" v="2018-03-26T00:00:00"/>
        <d u="1" v="2018-05-17T00:00:00"/>
        <d u="1" v="2018-07-08T00:00:00"/>
        <d u="1" v="2018-06-22T00:00:00"/>
        <d u="1" v="2018-02-14T00:00:00"/>
        <d u="1" v="2018-04-05T00:00:00"/>
        <d u="1" v="2018-07-27T00:00:00"/>
        <d u="1" v="2018-03-19T00:00:00"/>
        <d u="1" v="2018-05-10T00:00:00"/>
        <d u="1" v="2018-07-01T00:00:00"/>
        <d u="1" v="2018-06-15T00:00:00"/>
        <d u="1" v="2018-05-29T00:00:00"/>
        <d u="1" v="2018-07-20T00:00:00"/>
        <d u="1" v="2018-03-12T00:00:00"/>
        <d u="1" v="2018-05-03T00:00:00"/>
        <d u="1" v="2018-02-26T00:00:00"/>
        <d u="1" v="2018-04-17T00:00:00"/>
        <d u="1" v="2018-06-08T00:00:00"/>
        <d u="1" v="2018-03-31T00:00:00"/>
        <d u="1" v="2018-05-22T00:00:00"/>
        <d u="1" v="2018-07-13T00:00:00"/>
        <d u="1" v="2018-03-05T00:00:00"/>
        <d u="1" v="2018-06-27T00:00:00"/>
        <d u="1" v="2018-02-19T00:00:00"/>
        <d u="1" v="2018-04-10T00:00:00"/>
        <d u="1" v="2018-06-01T00:00:00"/>
        <d u="1" v="2018-03-24T00:00:00"/>
        <d u="1" v="2018-05-15T00:00:00"/>
        <d u="1" v="2018-07-06T00:00:00"/>
        <d u="1" v="2018-04-29T00:00:00"/>
        <d u="1" v="2018-06-20T00:00:00"/>
        <d u="1" v="2018-02-12T00:00:00"/>
        <d u="1" v="2018-04-03T00:00:00"/>
        <d u="1" v="2018-07-25T00:00:00"/>
        <d u="1" v="2018-03-17T00:00:00"/>
        <d u="1" v="2018-05-08T00:00:00"/>
        <d u="1" v="2018-06-13T00:00:00"/>
        <d u="1" v="2018-05-27T00:00:00"/>
        <d u="1" v="2018-07-18T00:00:00"/>
        <d u="1" v="2018-03-10T00:00:00"/>
        <d u="1" v="2018-05-01T00:00:00"/>
        <d u="1" v="2018-02-24T00:00:00"/>
        <d u="1" v="2018-04-15T00:00:00"/>
        <d u="1" v="2018-06-06T00:00:00"/>
        <d u="1" v="2018-03-29T00:00:00"/>
        <d u="1" v="2018-05-20T00:00:00"/>
        <d u="1" v="2018-07-11T00:00:00"/>
        <d u="1" v="2018-03-03T00:00:00"/>
        <d u="1" v="2018-06-25T00:00:00"/>
        <d u="1" v="2018-02-17T00:00:00"/>
        <d u="1" v="2018-04-08T00:00:00"/>
        <d u="1" v="2018-07-30T00:00:00"/>
        <d u="1" v="2018-03-22T00:00:00"/>
        <d u="1" v="2018-05-13T00:00:00"/>
        <d u="1" v="2018-07-04T00:00:00"/>
        <d u="1" v="2018-06-18T00:00:00"/>
        <d u="1" v="2018-02-10T00:00:00"/>
        <d u="1" v="2018-04-01T00:00:00"/>
        <d u="1" v="2018-07-23T00:00:00"/>
        <d u="1" v="2018-03-15T00:00:00"/>
        <d u="1" v="2018-05-06T00:00:00"/>
        <d u="1" v="2018-06-11T00:00:00"/>
        <d u="1" v="2018-05-25T00:00:00"/>
        <d u="1" v="2018-07-16T00:00:00"/>
        <d u="1" v="2018-03-08T00:00:00"/>
        <d u="1" v="2018-06-30T00:00:00"/>
        <d u="1" v="2018-02-22T00:00:00"/>
        <d u="1" v="2018-04-13T00:00:00"/>
        <d u="1" v="2018-06-04T00:00:00"/>
        <d u="1" v="2018-03-27T00:00:00"/>
        <d u="1" v="2018-05-18T00:00:00"/>
        <d u="1" v="2018-07-09T00:00:00"/>
        <d u="1" v="2018-03-01T00:00:00"/>
        <d u="1" v="2018-06-23T00:00:00"/>
        <d u="1" v="2018-02-15T00:00:00"/>
        <d u="1" v="2018-04-06T00:00:00"/>
        <d u="1" v="2018-07-28T00:00:00"/>
        <d u="1" v="2018-03-20T00:00:00"/>
        <d u="1" v="2018-05-11T00:00:00"/>
        <d u="1" v="2018-07-02T00:00:00"/>
        <d u="1" v="2018-06-16T00:00:00"/>
        <d u="1" v="2018-05-30T00:00:00"/>
        <d u="1" v="2018-07-21T00:00:00"/>
        <d u="1" v="2018-03-13T00:00:00"/>
        <d u="1" v="2018-05-04T00:00:00"/>
        <d u="1" v="2018-02-27T00:00:00"/>
        <d u="1" v="2018-04-18T00:00:00"/>
        <d u="1" v="2018-06-09T00:00:00"/>
        <d u="1" v="2018-05-23T00:00:00"/>
        <d u="1" v="2018-07-14T00:00:00"/>
        <d u="1" v="2018-03-06T00:00:00"/>
        <d u="1" v="2018-06-28T00:00:00"/>
        <d u="1" v="2018-02-20T00:00:00"/>
        <d u="1" v="2018-04-11T00:00:00"/>
        <d u="1" v="2018-06-02T00:00:00"/>
        <d u="1" v="2018-03-25T00:00:00"/>
        <d u="1" v="2018-05-16T00:00:00"/>
        <d u="1" v="2018-07-07T00:00:00"/>
        <d u="1" v="2018-04-30T00:00:00"/>
        <d u="1" v="2018-06-21T00:00:00"/>
        <d u="1" v="2018-02-13T00:00:00"/>
        <d u="1" v="2018-04-04T00:00:00"/>
        <d u="1" v="2018-07-26T00:00:00"/>
        <d u="1" v="2018-03-18T00:00:00"/>
        <d u="1" v="2018-05-09T00:00:00"/>
        <d u="1" v="2018-06-14T00:00:00"/>
        <d u="1" v="2018-05-28T00:00:00"/>
        <d u="1" v="2018-07-19T00:00:00"/>
        <d u="1" v="2018-03-11T00:00:00"/>
        <d u="1" v="2018-05-02T00:00:00"/>
        <d u="1" v="2018-02-25T00:00:00"/>
        <d u="1" v="2018-04-16T00:00:00"/>
        <d u="1" v="2018-06-07T00:00:00"/>
        <d u="1" v="2018-03-30T00:00:00"/>
        <d u="1" v="2018-05-21T00:00:00"/>
        <d u="1" v="2018-07-12T00:00:00"/>
        <d u="1" v="2018-03-04T00:00:00"/>
        <d u="1" v="2018-06-26T00:00:00"/>
        <d u="1" v="2018-02-18T00:00:00"/>
        <d u="1" v="2018-04-09T00:00:00"/>
        <d u="1" v="2018-03-23T00:00:00"/>
        <d u="1" v="2018-05-14T00:00:00"/>
        <d u="1" v="2018-07-05T00:00:00"/>
        <d u="1" v="2018-06-19T00:00:00"/>
        <d u="1" v="2018-02-11T00:00:00"/>
        <d u="1" v="2018-04-02T00:00:00"/>
        <d u="1" v="2018-07-24T00:00:00"/>
        <d u="1" v="2018-03-16T00:00:00"/>
        <d u="1" v="2018-05-07T00:00:00"/>
        <d u="1" v="2018-06-12T00:00:00"/>
        <d u="1" v="2018-05-26T00:00:00"/>
        <d u="1" v="2018-07-17T00:00:00"/>
        <d u="1" v="2018-03-09T00:00:00"/>
        <d u="1" v="2018-02-23T00:00:00"/>
        <d u="1" v="2018-04-14T00:00:00"/>
        <d u="1" v="2018-06-05T00:00:00"/>
        <d u="1" v="2018-03-28T00:00:00"/>
        <d u="1" v="2018-05-19T00:00:00"/>
        <d u="1" v="2018-07-10T00:00:00"/>
        <d u="1" v="2018-03-02T00:00:00"/>
        <d u="1" v="2018-06-24T00:00:00"/>
        <d u="1" v="2018-02-16T00:00:00"/>
        <d u="1" v="2018-04-07T00:00:00"/>
        <d u="1" v="2018-07-29T00:00:00"/>
      </sharedItems>
    </cacheField>
    <cacheField databaseField="1" hierarchy="0" level="0" name="浏览量/次" numFmtId="0" sqlType="0" uniqueList="1">
      <sharedItems containsBlank="1" containsInteger="1" containsNumber="1" containsString="0" count="0" maxValue="190" minValue="81"/>
    </cacheField>
    <cacheField databaseField="1" hierarchy="0" level="0" name="访客数/人" numFmtId="0" sqlType="0" uniqueList="1">
      <sharedItems containsBlank="1" containsInteger="1" containsNumber="1" containsString="0" count="0" maxValue="64" minValue="34"/>
    </cacheField>
    <cacheField databaseField="1" hierarchy="0" level="0" name="平均停留时长/秒" numFmtId="0" sqlType="0" uniqueList="1">
      <sharedItems containsBlank="1" containsNumber="1" containsString="0" count="0" maxValue="73.95999999999999" minValue="15.23"/>
    </cacheField>
    <cacheField databaseField="1" hierarchy="0" level="0" name="跳失率/%" numFmtId="0" sqlType="0" uniqueList="1">
      <sharedItems containsBlank="1" containsNumber="1" containsString="0" count="0" maxValue="39.7" minValue="12.64"/>
    </cacheField>
  </cacheFields>
</pivotCacheDefinition>
</file>

<file path=xl/pivotCache/pivotCacheDefinition7.xml><?xml version="1.0" encoding="utf-8"?>
<pivotCacheDefinition xmlns:r="http://schemas.openxmlformats.org/officeDocument/2006/relationships" xmlns="http://schemas.openxmlformats.org/spreadsheetml/2006/main" createdVersion="6" minRefreshableVersion="3" recordCount="25" refreshedBy="Microsoft Office 用户" refreshedDate="43348.50290810185" refreshedVersion="6" r:id="rId1">
  <cacheSource type="worksheet">
    <worksheetSource ref="A1:I1048576" sheet="预约数据"/>
  </cacheSource>
  <cacheFields count="10">
    <cacheField databaseField="1" hierarchy="0" level="0" name="年" numFmtId="0" sqlType="0" uniqueList="1">
      <sharedItems containsBlank="1" containsInteger="1" containsNumber="1" containsString="0" count="4" maxValue="2018" minValue="1900">
        <n v="2018"/>
        <m/>
        <n u="1" v="1900"/>
        <n u="1" v="2017"/>
      </sharedItems>
    </cacheField>
    <cacheField databaseField="1" hierarchy="0" level="0" name="月" numFmtId="0" sqlType="0" uniqueList="1">
      <sharedItems containsBlank="1" containsInteger="1" containsNumber="1" containsString="0" count="12" maxValue="12" minValue="1">
        <n v="7"/>
        <n v="8"/>
        <n v="9"/>
        <m/>
        <n u="1" v="5"/>
        <n u="1" v="2"/>
        <n u="1" v="6"/>
        <n u="1" v="1"/>
        <n u="1" v="3"/>
        <n u="1" v="11"/>
        <n u="1" v="4"/>
        <n u="1" v="12"/>
      </sharedItems>
    </cacheField>
    <cacheField databaseField="1" hierarchy="0" level="0" name="时间" numFmtId="0" sqlType="0" uniqueList="1">
      <sharedItems containsBlank="1" containsDate="1" containsNonDate="0" containsString="0" count="0" maxDate="2018-09-05T00:00:00" minDate="2018-07-06T00:00:00"/>
    </cacheField>
    <cacheField databaseField="1" hierarchy="0" level="0" name="time" numFmtId="0" sqlType="0" uniqueList="1">
      <sharedItems containsBlank="1" containsDate="1" containsNonDate="0" containsString="0" count="0" maxDate="1899-12-30T22:42:00" minDate="1899-12-30T01:09:00"/>
    </cacheField>
    <cacheField databaseField="1" hierarchy="0" level="0" name="订单来源" numFmtId="0" sqlType="0" uniqueList="1">
      <sharedItems containsBlank="1" count="7">
        <s v="门店预约"/>
        <s v="咨询"/>
        <m/>
        <s u="1" v="400已接"/>
        <s u="1" v="项目预约"/>
        <s u="1" v="400未接"/>
        <s u="1" v="技师预约"/>
      </sharedItems>
    </cacheField>
    <cacheField databaseField="1" hierarchy="0" level="0" name="客户姓名" numFmtId="0" sqlType="0" uniqueList="1">
      <sharedItems containsBlank="1" count="0"/>
    </cacheField>
    <cacheField databaseField="1" hierarchy="0" level="0" name="联系方式" numFmtId="0" sqlType="0" uniqueList="1">
      <sharedItems containsBlank="1" containsInteger="1" containsNumber="1" containsString="0" count="0" maxValue="18911688274" minValue="13051533291"/>
    </cacheField>
    <cacheField databaseField="1" hierarchy="0" level="0" name="顾客留言" numFmtId="0" sqlType="0" uniqueList="1">
      <sharedItems containsBlank="1" containsInteger="1" containsMixedTypes="1" containsNumber="1" count="0" maxValue="18601295334" minValue="13681290691"/>
    </cacheField>
    <cacheField databaseField="1" hierarchy="0" level="0" name="预约医师" numFmtId="0" sqlType="0" uniqueList="1">
      <sharedItems containsBlank="1" containsNonDate="0" containsString="0" count="0"/>
    </cacheField>
    <cacheField databaseField="1" hierarchy="0" level="0" name="订单状态" numFmtId="0" sqlType="0" uniqueList="1">
      <sharedItems containsBlank="1" count="0"/>
    </cacheField>
  </cacheFields>
</pivotCacheDefinition>
</file>

<file path=xl/pivotCache/pivotCacheDefinition8.xml><?xml version="1.0" encoding="utf-8"?>
<pivotCacheDefinition xmlns:r="http://schemas.openxmlformats.org/officeDocument/2006/relationships" xmlns="http://schemas.openxmlformats.org/spreadsheetml/2006/main" createdVersion="6" minRefreshableVersion="3" recordCount="3" refreshedBy="Microsoft Office 用户" refreshedDate="43348.50288831018" refreshedVersion="6" r:id="rId1">
  <cacheSource type="worksheet">
    <worksheetSource ref="A1:L1048576" sheet="回复口碑"/>
  </cacheSource>
  <cacheFields count="12">
    <cacheField databaseField="1" hierarchy="0" level="0" name="年" numFmtId="0" sqlType="0" uniqueList="1">
      <sharedItems containsBlank="1" containsInteger="1" containsNumber="1" containsString="0" count="2" maxValue="2018" minValue="2018">
        <n v="2018"/>
        <m/>
      </sharedItems>
    </cacheField>
    <cacheField databaseField="1" hierarchy="0" level="0" name="月" numFmtId="0" sqlType="0" uniqueList="1">
      <sharedItems containsBlank="1" containsInteger="1" containsNumber="1" containsString="0" count="6" maxValue="9" minValue="5">
        <n v="8"/>
        <n v="9"/>
        <m/>
        <n u="1" v="5"/>
        <n u="1" v="6"/>
        <n u="1" v="7"/>
      </sharedItems>
    </cacheField>
    <cacheField databaseField="1" hierarchy="0" level="0" name="日" numFmtId="0" sqlType="0" uniqueList="1">
      <sharedItems containsBlank="1" containsDate="1" containsNonDate="0" containsString="0" count="12" maxDate="2018-08-26T00:00:00" minDate="2018-06-10T00:00:00">
        <m/>
        <d u="1" v="2018-06-17T00:00:00"/>
        <d u="1" v="2018-06-10T00:00:00"/>
        <d u="1" v="2018-06-22T00:00:00"/>
        <d u="1" v="2018-08-13T00:00:00"/>
        <d u="1" v="2018-08-06T00:00:00"/>
        <d u="1" v="2018-08-25T00:00:00"/>
        <d u="1" v="2018-06-20T00:00:00"/>
        <d u="1" v="2018-06-16T00:00:00"/>
        <d u="1" v="2018-08-07T00:00:00"/>
        <d u="1" v="2018-07-21T00:00:00"/>
        <d u="1" v="2018-08-24T00:00:00"/>
      </sharedItems>
    </cacheField>
    <cacheField databaseField="1" hierarchy="0" level="0" name="TIME" numFmtId="0" sqlType="0" uniqueList="1">
      <sharedItems containsBlank="1" containsNonDate="0" containsString="0" count="0"/>
    </cacheField>
    <cacheField databaseField="1" hierarchy="0" level="0" name="城市" numFmtId="0" sqlType="0" uniqueList="1">
      <sharedItems containsBlank="1" containsNonDate="0" containsString="0" count="0"/>
    </cacheField>
    <cacheField databaseField="1" hierarchy="0" level="0" name="评价门店" numFmtId="0" sqlType="0" uniqueList="1">
      <sharedItems containsBlank="1" containsNonDate="0" containsString="0" count="0"/>
    </cacheField>
    <cacheField databaseField="1" hierarchy="0" level="0" name="用户昵称" numFmtId="0" sqlType="0" uniqueList="1">
      <sharedItems containsBlank="1" containsNonDate="0" containsString="0" count="0"/>
    </cacheField>
    <cacheField databaseField="1" hierarchy="0" level="0" name="星级" numFmtId="0" sqlType="0" uniqueList="1">
      <sharedItems containsBlank="1" containsNonDate="0" containsString="0" count="0"/>
    </cacheField>
    <cacheField databaseField="1" hierarchy="0" level="0" name="评分" numFmtId="0" sqlType="0" uniqueList="1">
      <sharedItems containsBlank="1" containsNonDate="0" containsString="0" count="0"/>
    </cacheField>
    <cacheField databaseField="1" hierarchy="0" level="0" name="评价内容" numFmtId="0" sqlType="0" uniqueList="1">
      <sharedItems containsBlank="1" containsNonDate="0" containsString="0" count="0"/>
    </cacheField>
    <cacheField databaseField="1" hierarchy="0" level="0" name="是否消费评价" numFmtId="0" sqlType="0" uniqueList="1">
      <sharedItems containsBlank="1" containsNonDate="0" containsString="0" count="0"/>
    </cacheField>
    <cacheField databaseField="1" hierarchy="0" level="0" name="消费时间" numFmtId="0" sqlType="0" uniqueList="1">
      <sharedItems containsBlank="1" containsNonDate="0" containsString="0" count="0"/>
    </cacheField>
  </cacheFields>
</pivotCacheDefinition>
</file>

<file path=xl/pivotCache/pivotCacheRecords1.xml><?xml version="1.0" encoding="utf-8"?>
<pivotCacheRecords xmlns="http://schemas.openxmlformats.org/spreadsheetml/2006/main" count="17">
  <r>
    <x v="0"/>
    <x v="0"/>
    <x v="0"/>
    <d v="1899-12-30T17:26:00"/>
    <s v="北京"/>
    <s v="煤炭总医院整形美容中心"/>
    <s v="刘家小幺妹"/>
    <x v="0"/>
    <s v="{&quot;效果&quot;:5,&quot;环境&quot;:5,&quot;服务&quot;:5}"/>
    <s v="5"/>
    <s v="5"/>
    <s v="5"/>
    <s v="我2016年做的双眼皮一边大一边小，那时候是是朋友介绍的一家工作室做的，这段经历我都不想回首了[捂脸]，后来行为考研，所以也没太在乎，可是真的越来越丑了[流泪]。今年年初一个偶然的机会，我导师认识梁医生给介绍的，所以说层次高的人认识的人一般层次也高！她就给我看了，然后设计修复了，手术过程略去一万个字，其实打了麻药我也睡过去了不知道，也不疼！醒来就做好了[呲牙]！跟我认真叮嘱了，让我定时来换药，然后好好休息，注意该休息的！她的助理每天定时打电话询问我的情况，有没有按照梁医生交待的做！其实蛮烦的，跟老妈子，不过人家也是责任，我就原谅他了[偷笑]！几个月过去了，你们看下面的照片[嘿哈][嘿哈][嘿哈]"/>
    <s v="否"/>
    <s v=""/>
  </r>
  <r>
    <x v="0"/>
    <x v="0"/>
    <x v="1"/>
    <d v="1899-12-30T12:09:00"/>
    <s v="北京"/>
    <s v="煤炭总医院整形美容中心"/>
    <s v="蓝彩月儿"/>
    <x v="0"/>
    <s v="{&quot;效果&quot;:5,&quot;环境&quot;:5,&quot;服务&quot;:5}"/>
    <s v="5"/>
    <s v="5"/>
    <s v="5"/>
    <s v="整体环境好，态度好，效果也不错，离家近，会考虑继续"/>
    <s v="否"/>
    <s v=""/>
  </r>
  <r>
    <x v="0"/>
    <x v="0"/>
    <x v="2"/>
    <d v="1899-12-30T17:13:00"/>
    <s v="北京"/>
    <s v="煤炭总医院整形美容中心"/>
    <s v="阿柏"/>
    <x v="0"/>
    <s v="{&quot;设施&quot;:5,&quot;医生&quot;:5,&quot;挂号&quot;:5}"/>
    <s v="5"/>
    <s v="5"/>
    <s v="5"/>
    <s v="今天在煤炭医院做了热玛吉，护士，医生服务态度都特此好，起初，我担心疼痛，紧张，护士和医生都很热情的给予了安抚，治疗途中，一直跟我聊天天，没感觉到太疼，多余的不说了，就是整个过程都让人觉得很舒服，给点个赞"/>
    <s v="否"/>
    <s v=""/>
  </r>
  <r>
    <x v="0"/>
    <x v="0"/>
    <x v="2"/>
    <d v="1899-12-30T09:59:00"/>
    <s v="北京"/>
    <s v="煤炭总医院整形美容中心"/>
    <s v="Qzone_1644921945"/>
    <x v="0"/>
    <s v="{&quot;效果&quot;:5,&quot;环境&quot;:5,&quot;服务&quot;:5}"/>
    <s v="5"/>
    <s v="5"/>
    <s v="5"/>
    <s v="天天出门上班 🚇 画眉毛是我的一大难题  🙅🏻‍♀️画的颜色过重 左右不对称[捂脸]  每天至少早上半个小时搞我的眉毛  [拳头]最后还要给眉毛染染色 [奸笑]画不好眉毛一天都纠结[皱眉]  后来终于鼓起勇气纹了眉毛[嘿哈]   刚开始 在选择纹绣之前下了很大的功夫  终于还是决定选择公立医院 🏥首先是无菌条件过关👍🏻 我可不想因为纹个眉毛而因为操作原因引发感染之类的 🙅🏻‍♀️ 到院签了病例 拍了术前照 护士交代清楚注意事项后 纹绣师就开始给我设计眉形 💆🏻‍♀️  纹完一周后掉了痂皮 30天后  我的眉毛终于重生了🙆🏻‍♀️ 哈哈哈    [憨笑]现在只需要洗个脸护个肤就能出门了   而且纹绣的过程中还睡着了 一点疼痛感都没有  舒适变美"/>
    <s v="否"/>
    <s v=""/>
  </r>
  <r>
    <x v="0"/>
    <x v="0"/>
    <x v="3"/>
    <d v="1899-12-30T11:42:00"/>
    <s v="北京"/>
    <s v="煤炭总医院整形美容中心"/>
    <s v="oui123"/>
    <x v="0"/>
    <s v="{&quot;效果&quot;:5,&quot;环境&quot;:5,&quot;服务&quot;:5}"/>
    <s v="5"/>
    <s v="5"/>
    <s v="5"/>
    <s v="来煤炭总医院很多次了，之前都是做激光祛斑，这次想把眉毛做了，正好赶上有优惠，大医院做也放心，选的零结痂，做完马上可以沾水的，不用很多天不洗脸。医生先根据我的脸型先设计，不满意的地方都可以调整，医生很耐心，做完效果也很好。"/>
    <s v="否"/>
    <s v=""/>
  </r>
  <r>
    <x v="0"/>
    <x v="0"/>
    <x v="3"/>
    <d v="1899-12-30T11:40:00"/>
    <s v="北京"/>
    <s v="煤炭总医院整形美容中心"/>
    <s v="马瑞君_7609"/>
    <x v="0"/>
    <s v="{&quot;效果&quot;:5,&quot;环境&quot;:5,&quot;服务&quot;:5}"/>
    <s v="5"/>
    <s v="5"/>
    <s v="5"/>
    <s v="半永久眉毛，零结痂，不会流血，而且很自然，在他家也做过微针三次，效果都挺好。"/>
    <s v="否"/>
    <s v=""/>
  </r>
  <r>
    <x v="0"/>
    <x v="0"/>
    <x v="4"/>
    <d v="1899-12-30T16:08:00"/>
    <s v="北京"/>
    <s v="煤炭总医院整形美容中心"/>
    <s v="darry1024"/>
    <x v="0"/>
    <s v="{&quot;效果&quot;:5,&quot;环境&quot;:5,&quot;服务&quot;:5}"/>
    <s v="5"/>
    <s v="5"/>
    <s v="5"/>
    <s v="环境好，医生专业，服务佳，正规医院做美容就是有保障，不推销任何附加产品，团购相当划算。"/>
    <s v="否"/>
    <s v=""/>
  </r>
  <r>
    <x v="0"/>
    <x v="0"/>
    <x v="5"/>
    <d v="1899-12-30T17:36:00"/>
    <s v="北京"/>
    <s v="煤炭总医院整形美容中心"/>
    <s v="曲迪_4225"/>
    <x v="0"/>
    <s v="{&quot;效果&quot;:5,&quot;环境&quot;:5,&quot;服务&quot;:5}"/>
    <s v="5"/>
    <s v="5"/>
    <s v="5"/>
    <s v="本人三个月前在这找的梁伟中博士做的双眼皮开眼角，恢复的挺好，介绍了好几个顾客过来做啦，今天看见煤炭也上大众了，过来点评下，非常棒，让我改变了很多，今天过来做眉毛，提升精气神，下一步过来做美瞳线，还在犹豫的女孩们，别犹豫了，这里是公立医院，安全都是有保障的"/>
    <s v="否"/>
    <s v=""/>
  </r>
  <r>
    <x v="0"/>
    <x v="0"/>
    <x v="5"/>
    <d v="1899-12-30T17:10:00"/>
    <s v="北京"/>
    <s v="煤炭总医院整形美容中心"/>
    <s v="寻觅金灿灿"/>
    <x v="0"/>
    <s v="{&quot;效果&quot;:5,&quot;环境&quot;:5,&quot;服务&quot;:5}"/>
    <s v="5"/>
    <s v="5"/>
    <s v="5"/>
    <s v="位置优越非常好找，北京煤炭总医院整形美容中心地址：北京市朝阳区西坝河南路甲1-4，二楼坐地铁-13号线柳芳站下B口出，直走200米，右转即到正规公立医院。_x000a_前台小姐姐服务态度很热情，医生的建议也专业，没有过度推销的嫌疑。_x000a_本人做的项目是光子嫩肤，光子嫩肤目的是祛斑。"/>
    <s v="否"/>
    <s v=""/>
  </r>
  <r>
    <x v="0"/>
    <x v="0"/>
    <x v="6"/>
    <d v="1899-12-30T13:50:00"/>
    <s v="北京"/>
    <s v="煤炭总医院整形美容中心"/>
    <s v="幸福糖球"/>
    <x v="0"/>
    <s v="{&quot;效果&quot;:5,&quot;环境&quot;:5,&quot;服务&quot;:5}"/>
    <s v="5"/>
    <s v="5"/>
    <s v="5"/>
    <s v="老顾客了，每次来单位就像到自己家一样  从前台导诊到治疗医生护士都很棒 认真的给我讲解一些护肤小知识  治疗注意事项   每次治疗后效果也是很显著  肌肤问题慢慢在改善  真的很感谢煤炭总医院"/>
    <s v="否"/>
    <s v=""/>
  </r>
  <r>
    <x v="0"/>
    <x v="0"/>
    <x v="6"/>
    <d v="1899-12-30T12:24:00"/>
    <s v="北京"/>
    <s v="煤炭总医院整形美容中心"/>
    <s v="初七happy"/>
    <x v="0"/>
    <s v="{&quot;效果&quot;:5,&quot;环境&quot;:5,&quot;服务&quot;:5}"/>
    <s v="5"/>
    <s v="5"/>
    <s v="5"/>
    <s v="来做的小气泡加补水，美女医生好和蔼的，公立医院也比较放心正规，考虑来做激光和水光针"/>
    <s v="否"/>
    <s v=""/>
  </r>
  <r>
    <x v="0"/>
    <x v="0"/>
    <x v="7"/>
    <d v="1899-12-30T18:36:00"/>
    <s v="北京"/>
    <s v="煤炭总医院整形美容中心"/>
    <s v="rs33"/>
    <x v="1"/>
    <s v="{&quot;效果&quot;:1,&quot;环境&quot;:1,&quot;服务&quot;:1}"/>
    <s v="1"/>
    <s v="1"/>
    <s v="1"/>
    <s v="做团购的小气泡，整个体验非常的不好 首先过去先有个所谓医生和你说说，看看你的皮肤，顺便记录团购号，他拿我的手机看后，可能也是看到价格便宜，还和我强调是个非常基础的清洁，然后在外边等了一会，进到护理室，要自己洗脸，然后用机器热喷，目的是打开毛孔，热喷了很久，然后开始小气泡，可以说做的非常的粗，整个过程不到5分钟，我也是做过很多次小气泡的，中间应该会换几个吸头，不同的吸头有不同作用，小气泡清洁有常规的步骤，这里完全没有，当和我说做完了，我都不敢相信，这就叫做完了？面膜都没敷，之前到时和我说过，面膜好像因为什么原因不能在这敷，会给我带走，然后自己洗脸，摸乳液，走人，因为太震惊了，面膜也忘了要，她也没主动给我，总之体验真的太差了，如果觉得便宜，可以不用定那么低的价格，既然定了，就认真对待每一位顾客，这算什么呢？永远不会再去，也提醒大家不要上当，惹一肚子气"/>
    <s v="是"/>
    <s v="2018-07-30 09:44:58"/>
  </r>
  <r>
    <x v="0"/>
    <x v="1"/>
    <x v="8"/>
    <d v="1899-12-30T17:36:00"/>
    <s v="北京"/>
    <s v="煤炭总医院整形美容中心"/>
    <s v="乐麻麻_637"/>
    <x v="0"/>
    <s v="{&quot;效果&quot;:5,&quot;环境&quot;:5,&quot;服务&quot;:5}"/>
    <s v="5"/>
    <s v="5"/>
    <s v="5"/>
    <s v="美容医生讲解到位～解答耐心～谢谢"/>
    <s v="否"/>
    <s v=""/>
  </r>
  <r>
    <x v="0"/>
    <x v="1"/>
    <x v="9"/>
    <d v="1899-12-30T16:13:00"/>
    <s v="北京"/>
    <s v="煤炭总医院整形美容中心"/>
    <s v="小鱼儿"/>
    <x v="0"/>
    <s v="{&quot;效果&quot;:5,&quot;环境&quot;:5,&quot;服务&quot;:5}"/>
    <s v="5"/>
    <s v="5"/>
    <s v="5"/>
    <s v="面部皮肤渐渐的提升，心情大好，医院的医生和护士都非常热情周到，细心、贴心的为我消除了焦虑不安的情绪。总之来到煤医让现在的我挺满意的。"/>
    <s v="否"/>
    <s v=""/>
  </r>
  <r>
    <x v="0"/>
    <x v="1"/>
    <x v="10"/>
    <d v="1899-12-30T11:31:00"/>
    <s v="北京"/>
    <s v="煤炭总医院整形美容中心"/>
    <s v="王燕_3839"/>
    <x v="2"/>
    <s v="{&quot;效果&quot;:4,&quot;环境&quot;:5,&quot;服务&quot;:5}"/>
    <s v="4"/>
    <s v="5"/>
    <s v="5"/>
    <s v="医院在西坝河河道的西侧，皮肤护理在医院的二层。前台服务员态度很好，很热情。杨大夫耐心地回答了我的问题，给我坐超小气泡的小美女，忙而不乱，井井有序，工作认真，和蔼可亲，[强]。忘了拍照片了。"/>
    <s v="是"/>
    <s v="2018-08-15 13:15:41"/>
  </r>
  <r>
    <x v="0"/>
    <x v="2"/>
    <x v="11"/>
    <d v="1899-12-30T18:13:00"/>
    <s v="北京"/>
    <s v="煤炭总医院整形美容中心"/>
    <s v="ysz三立"/>
    <x v="0"/>
    <s v="{&quot;效果&quot;:5,&quot;环境&quot;:5,&quot;服务&quot;:5}"/>
    <s v="5"/>
    <s v="5"/>
    <s v="5"/>
    <s v="最近总觉得身体代谢不如以前了，特别是脸部需要清洁一下，就选了个清洁试用，也是第一次做这方面的项目。这儿是医院医生专业团队，有知道医生、施治护士等，病例、程序等都非常严谨。选做的小气泡项目，先后是小气泡、补水、海藻面膜，前后接近100分钟，觉得效果很好，面部非常干净，手感细腻、涩而不柴，死皮和黑头去了不少！估计对面部血液循环和神经营养也会有帮助。顺便咨询了一下其它项目，发现几百、上千的项目不少，看来女同志为了世界更美好，真的是花了不少钱啊！😄"/>
    <s v="是"/>
    <s v="2018-09-02 17:07:31"/>
  </r>
  <r>
    <x v="1"/>
    <x v="3"/>
    <x v="12"/>
    <m/>
    <m/>
    <m/>
    <m/>
    <x v="3"/>
    <m/>
    <m/>
    <m/>
    <m/>
    <m/>
    <m/>
    <m/>
  </r>
</pivotCacheRecords>
</file>

<file path=xl/pivotCache/pivotCacheRecords2.xml><?xml version="1.0" encoding="utf-8"?>
<pivotCacheRecords xmlns="http://schemas.openxmlformats.org/spreadsheetml/2006/main" count="17">
  <r>
    <x v="0"/>
    <x v="0"/>
    <x v="0"/>
    <d v="1899-12-30T17:26:00"/>
    <s v="北京"/>
    <s v="煤炭总医院整形美容中心"/>
    <s v="刘家小幺妹"/>
    <x v="0"/>
    <s v="{&quot;效果&quot;:5,&quot;环境&quot;:5,&quot;服务&quot;:5}"/>
    <s v="5"/>
    <s v="5"/>
    <s v="5"/>
    <s v="我2016年做的双眼皮一边大一边小，那时候是是朋友介绍的一家工作室做的，这段经历我都不想回首了[捂脸]，后来行为考研，所以也没太在乎，可是真的越来越丑了[流泪]。今年年初一个偶然的机会，我导师认识梁医生给介绍的，所以说层次高的人认识的人一般层次也高！她就给我看了，然后设计修复了，手术过程略去一万个字，其实打了麻药我也睡过去了不知道，也不疼！醒来就做好了[呲牙]！跟我认真叮嘱了，让我定时来换药，然后好好休息，注意该休息的！她的助理每天定时打电话询问我的情况，有没有按照梁医生交待的做！其实蛮烦的，跟老妈子，不过人家也是责任，我就原谅他了[偷笑]！几个月过去了，你们看下面的照片[嘿哈][嘿哈][嘿哈]"/>
    <s v="否"/>
    <s v=""/>
  </r>
  <r>
    <x v="0"/>
    <x v="0"/>
    <x v="1"/>
    <d v="1899-12-30T12:09:00"/>
    <s v="北京"/>
    <s v="煤炭总医院整形美容中心"/>
    <s v="蓝彩月儿"/>
    <x v="0"/>
    <s v="{&quot;效果&quot;:5,&quot;环境&quot;:5,&quot;服务&quot;:5}"/>
    <s v="5"/>
    <s v="5"/>
    <s v="5"/>
    <s v="整体环境好，态度好，效果也不错，离家近，会考虑继续"/>
    <s v="否"/>
    <s v=""/>
  </r>
  <r>
    <x v="0"/>
    <x v="0"/>
    <x v="2"/>
    <d v="1899-12-30T17:13:00"/>
    <s v="北京"/>
    <s v="煤炭总医院整形美容中心"/>
    <s v="阿柏"/>
    <x v="0"/>
    <s v="{&quot;设施&quot;:5,&quot;医生&quot;:5,&quot;挂号&quot;:5}"/>
    <s v="5"/>
    <s v="5"/>
    <s v="5"/>
    <s v="今天在煤炭医院做了热玛吉，护士，医生服务态度都特此好，起初，我担心疼痛，紧张，护士和医生都很热情的给予了安抚，治疗途中，一直跟我聊天天，没感觉到太疼，多余的不说了，就是整个过程都让人觉得很舒服，给点个赞"/>
    <s v="否"/>
    <s v=""/>
  </r>
  <r>
    <x v="0"/>
    <x v="0"/>
    <x v="2"/>
    <d v="1899-12-30T09:59:00"/>
    <s v="北京"/>
    <s v="煤炭总医院整形美容中心"/>
    <s v="Qzone_1644921945"/>
    <x v="0"/>
    <s v="{&quot;效果&quot;:5,&quot;环境&quot;:5,&quot;服务&quot;:5}"/>
    <s v="5"/>
    <s v="5"/>
    <s v="5"/>
    <s v="天天出门上班 🚇 画眉毛是我的一大难题  🙅🏻‍♀️画的颜色过重 左右不对称[捂脸]  每天至少早上半个小时搞我的眉毛  [拳头]最后还要给眉毛染染色 [奸笑]画不好眉毛一天都纠结[皱眉]  后来终于鼓起勇气纹了眉毛[嘿哈]   刚开始 在选择纹绣之前下了很大的功夫  终于还是决定选择公立医院 🏥首先是无菌条件过关👍🏻 我可不想因为纹个眉毛而因为操作原因引发感染之类的 🙅🏻‍♀️ 到院签了病例 拍了术前照 护士交代清楚注意事项后 纹绣师就开始给我设计眉形 💆🏻‍♀️  纹完一周后掉了痂皮 30天后  我的眉毛终于重生了🙆🏻‍♀️ 哈哈哈    [憨笑]现在只需要洗个脸护个肤就能出门了   而且纹绣的过程中还睡着了 一点疼痛感都没有  舒适变美"/>
    <s v="否"/>
    <s v=""/>
  </r>
  <r>
    <x v="0"/>
    <x v="0"/>
    <x v="3"/>
    <d v="1899-12-30T11:42:00"/>
    <s v="北京"/>
    <s v="煤炭总医院整形美容中心"/>
    <s v="oui123"/>
    <x v="0"/>
    <s v="{&quot;效果&quot;:5,&quot;环境&quot;:5,&quot;服务&quot;:5}"/>
    <s v="5"/>
    <s v="5"/>
    <s v="5"/>
    <s v="来煤炭总医院很多次了，之前都是做激光祛斑，这次想把眉毛做了，正好赶上有优惠，大医院做也放心，选的零结痂，做完马上可以沾水的，不用很多天不洗脸。医生先根据我的脸型先设计，不满意的地方都可以调整，医生很耐心，做完效果也很好。"/>
    <s v="否"/>
    <s v=""/>
  </r>
  <r>
    <x v="0"/>
    <x v="0"/>
    <x v="3"/>
    <d v="1899-12-30T11:40:00"/>
    <s v="北京"/>
    <s v="煤炭总医院整形美容中心"/>
    <s v="马瑞君_7609"/>
    <x v="0"/>
    <s v="{&quot;效果&quot;:5,&quot;环境&quot;:5,&quot;服务&quot;:5}"/>
    <s v="5"/>
    <s v="5"/>
    <s v="5"/>
    <s v="半永久眉毛，零结痂，不会流血，而且很自然，在他家也做过微针三次，效果都挺好。"/>
    <s v="否"/>
    <s v=""/>
  </r>
  <r>
    <x v="0"/>
    <x v="0"/>
    <x v="4"/>
    <d v="1899-12-30T16:08:00"/>
    <s v="北京"/>
    <s v="煤炭总医院整形美容中心"/>
    <s v="darry1024"/>
    <x v="0"/>
    <s v="{&quot;效果&quot;:5,&quot;环境&quot;:5,&quot;服务&quot;:5}"/>
    <s v="5"/>
    <s v="5"/>
    <s v="5"/>
    <s v="环境好，医生专业，服务佳，正规医院做美容就是有保障，不推销任何附加产品，团购相当划算。"/>
    <s v="否"/>
    <s v=""/>
  </r>
  <r>
    <x v="0"/>
    <x v="0"/>
    <x v="5"/>
    <d v="1899-12-30T17:36:00"/>
    <s v="北京"/>
    <s v="煤炭总医院整形美容中心"/>
    <s v="曲迪_4225"/>
    <x v="0"/>
    <s v="{&quot;效果&quot;:5,&quot;环境&quot;:5,&quot;服务&quot;:5}"/>
    <s v="5"/>
    <s v="5"/>
    <s v="5"/>
    <s v="本人三个月前在这找的梁伟中博士做的双眼皮开眼角，恢复的挺好，介绍了好几个顾客过来做啦，今天看见煤炭也上大众了，过来点评下，非常棒，让我改变了很多，今天过来做眉毛，提升精气神，下一步过来做美瞳线，还在犹豫的女孩们，别犹豫了，这里是公立医院，安全都是有保障的"/>
    <s v="否"/>
    <s v=""/>
  </r>
  <r>
    <x v="0"/>
    <x v="0"/>
    <x v="5"/>
    <d v="1899-12-30T17:10:00"/>
    <s v="北京"/>
    <s v="煤炭总医院整形美容中心"/>
    <s v="寻觅金灿灿"/>
    <x v="0"/>
    <s v="{&quot;效果&quot;:5,&quot;环境&quot;:5,&quot;服务&quot;:5}"/>
    <s v="5"/>
    <s v="5"/>
    <s v="5"/>
    <s v="位置优越非常好找，北京煤炭总医院整形美容中心地址：北京市朝阳区西坝河南路甲1-4，二楼坐地铁-13号线柳芳站下B口出，直走200米，右转即到正规公立医院。_x000a_前台小姐姐服务态度很热情，医生的建议也专业，没有过度推销的嫌疑。_x000a_本人做的项目是光子嫩肤，光子嫩肤目的是祛斑。"/>
    <s v="否"/>
    <s v=""/>
  </r>
  <r>
    <x v="0"/>
    <x v="0"/>
    <x v="6"/>
    <d v="1899-12-30T13:50:00"/>
    <s v="北京"/>
    <s v="煤炭总医院整形美容中心"/>
    <s v="幸福糖球"/>
    <x v="0"/>
    <s v="{&quot;效果&quot;:5,&quot;环境&quot;:5,&quot;服务&quot;:5}"/>
    <s v="5"/>
    <s v="5"/>
    <s v="5"/>
    <s v="老顾客了，每次来单位就像到自己家一样  从前台导诊到治疗医生护士都很棒 认真的给我讲解一些护肤小知识  治疗注意事项   每次治疗后效果也是很显著  肌肤问题慢慢在改善  真的很感谢煤炭总医院"/>
    <s v="否"/>
    <s v=""/>
  </r>
  <r>
    <x v="0"/>
    <x v="0"/>
    <x v="6"/>
    <d v="1899-12-30T12:24:00"/>
    <s v="北京"/>
    <s v="煤炭总医院整形美容中心"/>
    <s v="初七happy"/>
    <x v="0"/>
    <s v="{&quot;效果&quot;:5,&quot;环境&quot;:5,&quot;服务&quot;:5}"/>
    <s v="5"/>
    <s v="5"/>
    <s v="5"/>
    <s v="来做的小气泡加补水，美女医生好和蔼的，公立医院也比较放心正规，考虑来做激光和水光针"/>
    <s v="否"/>
    <s v=""/>
  </r>
  <r>
    <x v="0"/>
    <x v="0"/>
    <x v="7"/>
    <d v="1899-12-30T18:36:00"/>
    <s v="北京"/>
    <s v="煤炭总医院整形美容中心"/>
    <s v="rs33"/>
    <x v="1"/>
    <s v="{&quot;效果&quot;:1,&quot;环境&quot;:1,&quot;服务&quot;:1}"/>
    <s v="1"/>
    <s v="1"/>
    <s v="1"/>
    <s v="做团购的小气泡，整个体验非常的不好 首先过去先有个所谓医生和你说说，看看你的皮肤，顺便记录团购号，他拿我的手机看后，可能也是看到价格便宜，还和我强调是个非常基础的清洁，然后在外边等了一会，进到护理室，要自己洗脸，然后用机器热喷，目的是打开毛孔，热喷了很久，然后开始小气泡，可以说做的非常的粗，整个过程不到5分钟，我也是做过很多次小气泡的，中间应该会换几个吸头，不同的吸头有不同作用，小气泡清洁有常规的步骤，这里完全没有，当和我说做完了，我都不敢相信，这就叫做完了？面膜都没敷，之前到时和我说过，面膜好像因为什么原因不能在这敷，会给我带走，然后自己洗脸，摸乳液，走人，因为太震惊了，面膜也忘了要，她也没主动给我，总之体验真的太差了，如果觉得便宜，可以不用定那么低的价格，既然定了，就认真对待每一位顾客，这算什么呢？永远不会再去，也提醒大家不要上当，惹一肚子气"/>
    <s v="是"/>
    <s v="2018-07-30 09:44:58"/>
  </r>
  <r>
    <x v="0"/>
    <x v="1"/>
    <x v="8"/>
    <d v="1899-12-30T17:36:00"/>
    <s v="北京"/>
    <s v="煤炭总医院整形美容中心"/>
    <s v="乐麻麻_637"/>
    <x v="0"/>
    <s v="{&quot;效果&quot;:5,&quot;环境&quot;:5,&quot;服务&quot;:5}"/>
    <s v="5"/>
    <s v="5"/>
    <s v="5"/>
    <s v="美容医生讲解到位～解答耐心～谢谢"/>
    <s v="否"/>
    <s v=""/>
  </r>
  <r>
    <x v="0"/>
    <x v="1"/>
    <x v="9"/>
    <d v="1899-12-30T16:13:00"/>
    <s v="北京"/>
    <s v="煤炭总医院整形美容中心"/>
    <s v="小鱼儿"/>
    <x v="0"/>
    <s v="{&quot;效果&quot;:5,&quot;环境&quot;:5,&quot;服务&quot;:5}"/>
    <s v="5"/>
    <s v="5"/>
    <s v="5"/>
    <s v="面部皮肤渐渐的提升，心情大好，医院的医生和护士都非常热情周到，细心、贴心的为我消除了焦虑不安的情绪。总之来到煤医让现在的我挺满意的。"/>
    <s v="否"/>
    <s v=""/>
  </r>
  <r>
    <x v="0"/>
    <x v="1"/>
    <x v="10"/>
    <d v="1899-12-30T11:31:00"/>
    <s v="北京"/>
    <s v="煤炭总医院整形美容中心"/>
    <s v="王燕_3839"/>
    <x v="2"/>
    <s v="{&quot;效果&quot;:4,&quot;环境&quot;:5,&quot;服务&quot;:5}"/>
    <s v="4"/>
    <s v="5"/>
    <s v="5"/>
    <s v="医院在西坝河河道的西侧，皮肤护理在医院的二层。前台服务员态度很好，很热情。杨大夫耐心地回答了我的问题，给我坐超小气泡的小美女，忙而不乱，井井有序，工作认真，和蔼可亲，[强]。忘了拍照片了。"/>
    <s v="是"/>
    <s v="2018-08-15 13:15:41"/>
  </r>
  <r>
    <x v="0"/>
    <x v="2"/>
    <x v="11"/>
    <d v="1899-12-30T18:13:00"/>
    <s v="北京"/>
    <s v="煤炭总医院整形美容中心"/>
    <s v="ysz三立"/>
    <x v="0"/>
    <s v="{&quot;效果&quot;:5,&quot;环境&quot;:5,&quot;服务&quot;:5}"/>
    <s v="5"/>
    <s v="5"/>
    <s v="5"/>
    <s v="最近总觉得身体代谢不如以前了，特别是脸部需要清洁一下，就选了个清洁试用，也是第一次做这方面的项目。这儿是医院医生专业团队，有知道医生、施治护士等，病例、程序等都非常严谨。选做的小气泡项目，先后是小气泡、补水、海藻面膜，前后接近100分钟，觉得效果很好，面部非常干净，手感细腻、涩而不柴，死皮和黑头去了不少！估计对面部血液循环和神经营养也会有帮助。顺便咨询了一下其它项目，发现几百、上千的项目不少，看来女同志为了世界更美好，真的是花了不少钱啊！😄"/>
    <s v="是"/>
    <s v="2018-09-02 17:07:31"/>
  </r>
  <r>
    <x v="1"/>
    <x v="3"/>
    <x v="12"/>
    <m/>
    <m/>
    <m/>
    <m/>
    <x v="3"/>
    <m/>
    <m/>
    <m/>
    <m/>
    <m/>
    <m/>
    <m/>
  </r>
</pivotCacheRecords>
</file>

<file path=xl/pivotCache/pivotCacheRecords3.xml><?xml version="1.0" encoding="utf-8"?>
<pivotCacheRecords xmlns="http://schemas.openxmlformats.org/spreadsheetml/2006/main" count="17">
  <r>
    <x v="0"/>
    <x v="0"/>
    <x v="0"/>
    <d v="1899-12-30T17:26:00"/>
    <s v="北京"/>
    <s v="煤炭总医院整形美容中心"/>
    <s v="刘家小幺妹"/>
    <x v="0"/>
    <s v="{&quot;效果&quot;:5,&quot;环境&quot;:5,&quot;服务&quot;:5}"/>
    <s v="5"/>
    <s v="5"/>
    <s v="5"/>
    <s v="我2016年做的双眼皮一边大一边小，那时候是是朋友介绍的一家工作室做的，这段经历我都不想回首了[捂脸]，后来行为考研，所以也没太在乎，可是真的越来越丑了[流泪]。今年年初一个偶然的机会，我导师认识梁医生给介绍的，所以说层次高的人认识的人一般层次也高！她就给我看了，然后设计修复了，手术过程略去一万个字，其实打了麻药我也睡过去了不知道，也不疼！醒来就做好了[呲牙]！跟我认真叮嘱了，让我定时来换药，然后好好休息，注意该休息的！她的助理每天定时打电话询问我的情况，有没有按照梁医生交待的做！其实蛮烦的，跟老妈子，不过人家也是责任，我就原谅他了[偷笑]！几个月过去了，你们看下面的照片[嘿哈][嘿哈][嘿哈]"/>
    <s v="否"/>
    <s v=""/>
  </r>
  <r>
    <x v="0"/>
    <x v="0"/>
    <x v="1"/>
    <d v="1899-12-30T12:09:00"/>
    <s v="北京"/>
    <s v="煤炭总医院整形美容中心"/>
    <s v="蓝彩月儿"/>
    <x v="0"/>
    <s v="{&quot;效果&quot;:5,&quot;环境&quot;:5,&quot;服务&quot;:5}"/>
    <s v="5"/>
    <s v="5"/>
    <s v="5"/>
    <s v="整体环境好，态度好，效果也不错，离家近，会考虑继续"/>
    <s v="否"/>
    <s v=""/>
  </r>
  <r>
    <x v="0"/>
    <x v="0"/>
    <x v="2"/>
    <d v="1899-12-30T17:13:00"/>
    <s v="北京"/>
    <s v="煤炭总医院整形美容中心"/>
    <s v="阿柏"/>
    <x v="0"/>
    <s v="{&quot;设施&quot;:5,&quot;医生&quot;:5,&quot;挂号&quot;:5}"/>
    <s v="5"/>
    <s v="5"/>
    <s v="5"/>
    <s v="今天在煤炭医院做了热玛吉，护士，医生服务态度都特此好，起初，我担心疼痛，紧张，护士和医生都很热情的给予了安抚，治疗途中，一直跟我聊天天，没感觉到太疼，多余的不说了，就是整个过程都让人觉得很舒服，给点个赞"/>
    <s v="否"/>
    <s v=""/>
  </r>
  <r>
    <x v="0"/>
    <x v="0"/>
    <x v="2"/>
    <d v="1899-12-30T09:59:00"/>
    <s v="北京"/>
    <s v="煤炭总医院整形美容中心"/>
    <s v="Qzone_1644921945"/>
    <x v="0"/>
    <s v="{&quot;效果&quot;:5,&quot;环境&quot;:5,&quot;服务&quot;:5}"/>
    <s v="5"/>
    <s v="5"/>
    <s v="5"/>
    <s v="天天出门上班 🚇 画眉毛是我的一大难题  🙅🏻‍♀️画的颜色过重 左右不对称[捂脸]  每天至少早上半个小时搞我的眉毛  [拳头]最后还要给眉毛染染色 [奸笑]画不好眉毛一天都纠结[皱眉]  后来终于鼓起勇气纹了眉毛[嘿哈]   刚开始 在选择纹绣之前下了很大的功夫  终于还是决定选择公立医院 🏥首先是无菌条件过关👍🏻 我可不想因为纹个眉毛而因为操作原因引发感染之类的 🙅🏻‍♀️ 到院签了病例 拍了术前照 护士交代清楚注意事项后 纹绣师就开始给我设计眉形 💆🏻‍♀️  纹完一周后掉了痂皮 30天后  我的眉毛终于重生了🙆🏻‍♀️ 哈哈哈    [憨笑]现在只需要洗个脸护个肤就能出门了   而且纹绣的过程中还睡着了 一点疼痛感都没有  舒适变美"/>
    <s v="否"/>
    <s v=""/>
  </r>
  <r>
    <x v="0"/>
    <x v="0"/>
    <x v="3"/>
    <d v="1899-12-30T11:42:00"/>
    <s v="北京"/>
    <s v="煤炭总医院整形美容中心"/>
    <s v="oui123"/>
    <x v="0"/>
    <s v="{&quot;效果&quot;:5,&quot;环境&quot;:5,&quot;服务&quot;:5}"/>
    <s v="5"/>
    <s v="5"/>
    <s v="5"/>
    <s v="来煤炭总医院很多次了，之前都是做激光祛斑，这次想把眉毛做了，正好赶上有优惠，大医院做也放心，选的零结痂，做完马上可以沾水的，不用很多天不洗脸。医生先根据我的脸型先设计，不满意的地方都可以调整，医生很耐心，做完效果也很好。"/>
    <s v="否"/>
    <s v=""/>
  </r>
  <r>
    <x v="0"/>
    <x v="0"/>
    <x v="3"/>
    <d v="1899-12-30T11:40:00"/>
    <s v="北京"/>
    <s v="煤炭总医院整形美容中心"/>
    <s v="马瑞君_7609"/>
    <x v="0"/>
    <s v="{&quot;效果&quot;:5,&quot;环境&quot;:5,&quot;服务&quot;:5}"/>
    <s v="5"/>
    <s v="5"/>
    <s v="5"/>
    <s v="半永久眉毛，零结痂，不会流血，而且很自然，在他家也做过微针三次，效果都挺好。"/>
    <s v="否"/>
    <s v=""/>
  </r>
  <r>
    <x v="0"/>
    <x v="0"/>
    <x v="4"/>
    <d v="1899-12-30T16:08:00"/>
    <s v="北京"/>
    <s v="煤炭总医院整形美容中心"/>
    <s v="darry1024"/>
    <x v="0"/>
    <s v="{&quot;效果&quot;:5,&quot;环境&quot;:5,&quot;服务&quot;:5}"/>
    <s v="5"/>
    <s v="5"/>
    <s v="5"/>
    <s v="环境好，医生专业，服务佳，正规医院做美容就是有保障，不推销任何附加产品，团购相当划算。"/>
    <s v="否"/>
    <s v=""/>
  </r>
  <r>
    <x v="0"/>
    <x v="0"/>
    <x v="5"/>
    <d v="1899-12-30T17:36:00"/>
    <s v="北京"/>
    <s v="煤炭总医院整形美容中心"/>
    <s v="曲迪_4225"/>
    <x v="0"/>
    <s v="{&quot;效果&quot;:5,&quot;环境&quot;:5,&quot;服务&quot;:5}"/>
    <s v="5"/>
    <s v="5"/>
    <s v="5"/>
    <s v="本人三个月前在这找的梁伟中博士做的双眼皮开眼角，恢复的挺好，介绍了好几个顾客过来做啦，今天看见煤炭也上大众了，过来点评下，非常棒，让我改变了很多，今天过来做眉毛，提升精气神，下一步过来做美瞳线，还在犹豫的女孩们，别犹豫了，这里是公立医院，安全都是有保障的"/>
    <s v="否"/>
    <s v=""/>
  </r>
  <r>
    <x v="0"/>
    <x v="0"/>
    <x v="5"/>
    <d v="1899-12-30T17:10:00"/>
    <s v="北京"/>
    <s v="煤炭总医院整形美容中心"/>
    <s v="寻觅金灿灿"/>
    <x v="0"/>
    <s v="{&quot;效果&quot;:5,&quot;环境&quot;:5,&quot;服务&quot;:5}"/>
    <s v="5"/>
    <s v="5"/>
    <s v="5"/>
    <s v="位置优越非常好找，北京煤炭总医院整形美容中心地址：北京市朝阳区西坝河南路甲1-4，二楼坐地铁-13号线柳芳站下B口出，直走200米，右转即到正规公立医院。_x000a_前台小姐姐服务态度很热情，医生的建议也专业，没有过度推销的嫌疑。_x000a_本人做的项目是光子嫩肤，光子嫩肤目的是祛斑。"/>
    <s v="否"/>
    <s v=""/>
  </r>
  <r>
    <x v="0"/>
    <x v="0"/>
    <x v="6"/>
    <d v="1899-12-30T13:50:00"/>
    <s v="北京"/>
    <s v="煤炭总医院整形美容中心"/>
    <s v="幸福糖球"/>
    <x v="0"/>
    <s v="{&quot;效果&quot;:5,&quot;环境&quot;:5,&quot;服务&quot;:5}"/>
    <s v="5"/>
    <s v="5"/>
    <s v="5"/>
    <s v="老顾客了，每次来单位就像到自己家一样  从前台导诊到治疗医生护士都很棒 认真的给我讲解一些护肤小知识  治疗注意事项   每次治疗后效果也是很显著  肌肤问题慢慢在改善  真的很感谢煤炭总医院"/>
    <s v="否"/>
    <s v=""/>
  </r>
  <r>
    <x v="0"/>
    <x v="0"/>
    <x v="6"/>
    <d v="1899-12-30T12:24:00"/>
    <s v="北京"/>
    <s v="煤炭总医院整形美容中心"/>
    <s v="初七happy"/>
    <x v="0"/>
    <s v="{&quot;效果&quot;:5,&quot;环境&quot;:5,&quot;服务&quot;:5}"/>
    <s v="5"/>
    <s v="5"/>
    <s v="5"/>
    <s v="来做的小气泡加补水，美女医生好和蔼的，公立医院也比较放心正规，考虑来做激光和水光针"/>
    <s v="否"/>
    <s v=""/>
  </r>
  <r>
    <x v="0"/>
    <x v="0"/>
    <x v="7"/>
    <d v="1899-12-30T18:36:00"/>
    <s v="北京"/>
    <s v="煤炭总医院整形美容中心"/>
    <s v="rs33"/>
    <x v="1"/>
    <s v="{&quot;效果&quot;:1,&quot;环境&quot;:1,&quot;服务&quot;:1}"/>
    <s v="1"/>
    <s v="1"/>
    <s v="1"/>
    <s v="做团购的小气泡，整个体验非常的不好 首先过去先有个所谓医生和你说说，看看你的皮肤，顺便记录团购号，他拿我的手机看后，可能也是看到价格便宜，还和我强调是个非常基础的清洁，然后在外边等了一会，进到护理室，要自己洗脸，然后用机器热喷，目的是打开毛孔，热喷了很久，然后开始小气泡，可以说做的非常的粗，整个过程不到5分钟，我也是做过很多次小气泡的，中间应该会换几个吸头，不同的吸头有不同作用，小气泡清洁有常规的步骤，这里完全没有，当和我说做完了，我都不敢相信，这就叫做完了？面膜都没敷，之前到时和我说过，面膜好像因为什么原因不能在这敷，会给我带走，然后自己洗脸，摸乳液，走人，因为太震惊了，面膜也忘了要，她也没主动给我，总之体验真的太差了，如果觉得便宜，可以不用定那么低的价格，既然定了，就认真对待每一位顾客，这算什么呢？永远不会再去，也提醒大家不要上当，惹一肚子气"/>
    <s v="是"/>
    <s v="2018-07-30 09:44:58"/>
  </r>
  <r>
    <x v="0"/>
    <x v="1"/>
    <x v="8"/>
    <d v="1899-12-30T17:36:00"/>
    <s v="北京"/>
    <s v="煤炭总医院整形美容中心"/>
    <s v="乐麻麻_637"/>
    <x v="0"/>
    <s v="{&quot;效果&quot;:5,&quot;环境&quot;:5,&quot;服务&quot;:5}"/>
    <s v="5"/>
    <s v="5"/>
    <s v="5"/>
    <s v="美容医生讲解到位～解答耐心～谢谢"/>
    <s v="否"/>
    <s v=""/>
  </r>
  <r>
    <x v="0"/>
    <x v="1"/>
    <x v="9"/>
    <d v="1899-12-30T16:13:00"/>
    <s v="北京"/>
    <s v="煤炭总医院整形美容中心"/>
    <s v="小鱼儿"/>
    <x v="0"/>
    <s v="{&quot;效果&quot;:5,&quot;环境&quot;:5,&quot;服务&quot;:5}"/>
    <s v="5"/>
    <s v="5"/>
    <s v="5"/>
    <s v="面部皮肤渐渐的提升，心情大好，医院的医生和护士都非常热情周到，细心、贴心的为我消除了焦虑不安的情绪。总之来到煤医让现在的我挺满意的。"/>
    <s v="否"/>
    <s v=""/>
  </r>
  <r>
    <x v="0"/>
    <x v="1"/>
    <x v="10"/>
    <d v="1899-12-30T11:31:00"/>
    <s v="北京"/>
    <s v="煤炭总医院整形美容中心"/>
    <s v="王燕_3839"/>
    <x v="2"/>
    <s v="{&quot;效果&quot;:4,&quot;环境&quot;:5,&quot;服务&quot;:5}"/>
    <s v="4"/>
    <s v="5"/>
    <s v="5"/>
    <s v="医院在西坝河河道的西侧，皮肤护理在医院的二层。前台服务员态度很好，很热情。杨大夫耐心地回答了我的问题，给我坐超小气泡的小美女，忙而不乱，井井有序，工作认真，和蔼可亲，[强]。忘了拍照片了。"/>
    <s v="是"/>
    <s v="2018-08-15 13:15:41"/>
  </r>
  <r>
    <x v="0"/>
    <x v="2"/>
    <x v="11"/>
    <d v="1899-12-30T18:13:00"/>
    <s v="北京"/>
    <s v="煤炭总医院整形美容中心"/>
    <s v="ysz三立"/>
    <x v="0"/>
    <s v="{&quot;效果&quot;:5,&quot;环境&quot;:5,&quot;服务&quot;:5}"/>
    <s v="5"/>
    <s v="5"/>
    <s v="5"/>
    <s v="最近总觉得身体代谢不如以前了，特别是脸部需要清洁一下，就选了个清洁试用，也是第一次做这方面的项目。这儿是医院医生专业团队，有知道医生、施治护士等，病例、程序等都非常严谨。选做的小气泡项目，先后是小气泡、补水、海藻面膜，前后接近100分钟，觉得效果很好，面部非常干净，手感细腻、涩而不柴，死皮和黑头去了不少！估计对面部血液循环和神经营养也会有帮助。顺便咨询了一下其它项目，发现几百、上千的项目不少，看来女同志为了世界更美好，真的是花了不少钱啊！😄"/>
    <s v="是"/>
    <s v="2018-09-02 17:07:31"/>
  </r>
  <r>
    <x v="1"/>
    <x v="3"/>
    <x v="12"/>
    <m/>
    <m/>
    <m/>
    <m/>
    <x v="3"/>
    <m/>
    <m/>
    <m/>
    <m/>
    <m/>
    <m/>
    <m/>
  </r>
</pivotCacheRecords>
</file>

<file path=xl/pivotCache/pivotCacheRecords4.xml><?xml version="1.0" encoding="utf-8"?>
<pivotCacheRecords xmlns="http://schemas.openxmlformats.org/spreadsheetml/2006/main" count="17">
  <r>
    <x v="0"/>
    <x v="0"/>
    <x v="0"/>
    <d v="1899-12-30T17:26:00"/>
    <s v="北京"/>
    <s v="煤炭总医院整形美容中心"/>
    <s v="刘家小幺妹"/>
    <x v="0"/>
    <s v="{&quot;效果&quot;:5,&quot;环境&quot;:5,&quot;服务&quot;:5}"/>
    <s v="5"/>
    <s v="5"/>
    <s v="5"/>
    <s v="我2016年做的双眼皮一边大一边小，那时候是是朋友介绍的一家工作室做的，这段经历我都不想回首了[捂脸]，后来行为考研，所以也没太在乎，可是真的越来越丑了[流泪]。今年年初一个偶然的机会，我导师认识梁医生给介绍的，所以说层次高的人认识的人一般层次也高！她就给我看了，然后设计修复了，手术过程略去一万个字，其实打了麻药我也睡过去了不知道，也不疼！醒来就做好了[呲牙]！跟我认真叮嘱了，让我定时来换药，然后好好休息，注意该休息的！她的助理每天定时打电话询问我的情况，有没有按照梁医生交待的做！其实蛮烦的，跟老妈子，不过人家也是责任，我就原谅他了[偷笑]！几个月过去了，你们看下面的照片[嘿哈][嘿哈][嘿哈]"/>
    <s v="否"/>
    <s v=""/>
  </r>
  <r>
    <x v="0"/>
    <x v="0"/>
    <x v="1"/>
    <d v="1899-12-30T12:09:00"/>
    <s v="北京"/>
    <s v="煤炭总医院整形美容中心"/>
    <s v="蓝彩月儿"/>
    <x v="0"/>
    <s v="{&quot;效果&quot;:5,&quot;环境&quot;:5,&quot;服务&quot;:5}"/>
    <s v="5"/>
    <s v="5"/>
    <s v="5"/>
    <s v="整体环境好，态度好，效果也不错，离家近，会考虑继续"/>
    <s v="否"/>
    <s v=""/>
  </r>
  <r>
    <x v="0"/>
    <x v="0"/>
    <x v="2"/>
    <d v="1899-12-30T17:13:00"/>
    <s v="北京"/>
    <s v="煤炭总医院整形美容中心"/>
    <s v="阿柏"/>
    <x v="0"/>
    <s v="{&quot;设施&quot;:5,&quot;医生&quot;:5,&quot;挂号&quot;:5}"/>
    <s v="5"/>
    <s v="5"/>
    <s v="5"/>
    <s v="今天在煤炭医院做了热玛吉，护士，医生服务态度都特此好，起初，我担心疼痛，紧张，护士和医生都很热情的给予了安抚，治疗途中，一直跟我聊天天，没感觉到太疼，多余的不说了，就是整个过程都让人觉得很舒服，给点个赞"/>
    <s v="否"/>
    <s v=""/>
  </r>
  <r>
    <x v="0"/>
    <x v="0"/>
    <x v="2"/>
    <d v="1899-12-30T09:59:00"/>
    <s v="北京"/>
    <s v="煤炭总医院整形美容中心"/>
    <s v="Qzone_1644921945"/>
    <x v="0"/>
    <s v="{&quot;效果&quot;:5,&quot;环境&quot;:5,&quot;服务&quot;:5}"/>
    <s v="5"/>
    <s v="5"/>
    <s v="5"/>
    <s v="天天出门上班 🚇 画眉毛是我的一大难题  🙅🏻‍♀️画的颜色过重 左右不对称[捂脸]  每天至少早上半个小时搞我的眉毛  [拳头]最后还要给眉毛染染色 [奸笑]画不好眉毛一天都纠结[皱眉]  后来终于鼓起勇气纹了眉毛[嘿哈]   刚开始 在选择纹绣之前下了很大的功夫  终于还是决定选择公立医院 🏥首先是无菌条件过关👍🏻 我可不想因为纹个眉毛而因为操作原因引发感染之类的 🙅🏻‍♀️ 到院签了病例 拍了术前照 护士交代清楚注意事项后 纹绣师就开始给我设计眉形 💆🏻‍♀️  纹完一周后掉了痂皮 30天后  我的眉毛终于重生了🙆🏻‍♀️ 哈哈哈    [憨笑]现在只需要洗个脸护个肤就能出门了   而且纹绣的过程中还睡着了 一点疼痛感都没有  舒适变美"/>
    <s v="否"/>
    <s v=""/>
  </r>
  <r>
    <x v="0"/>
    <x v="0"/>
    <x v="3"/>
    <d v="1899-12-30T11:42:00"/>
    <s v="北京"/>
    <s v="煤炭总医院整形美容中心"/>
    <s v="oui123"/>
    <x v="0"/>
    <s v="{&quot;效果&quot;:5,&quot;环境&quot;:5,&quot;服务&quot;:5}"/>
    <s v="5"/>
    <s v="5"/>
    <s v="5"/>
    <s v="来煤炭总医院很多次了，之前都是做激光祛斑，这次想把眉毛做了，正好赶上有优惠，大医院做也放心，选的零结痂，做完马上可以沾水的，不用很多天不洗脸。医生先根据我的脸型先设计，不满意的地方都可以调整，医生很耐心，做完效果也很好。"/>
    <s v="否"/>
    <s v=""/>
  </r>
  <r>
    <x v="0"/>
    <x v="0"/>
    <x v="3"/>
    <d v="1899-12-30T11:40:00"/>
    <s v="北京"/>
    <s v="煤炭总医院整形美容中心"/>
    <s v="马瑞君_7609"/>
    <x v="0"/>
    <s v="{&quot;效果&quot;:5,&quot;环境&quot;:5,&quot;服务&quot;:5}"/>
    <s v="5"/>
    <s v="5"/>
    <s v="5"/>
    <s v="半永久眉毛，零结痂，不会流血，而且很自然，在他家也做过微针三次，效果都挺好。"/>
    <s v="否"/>
    <s v=""/>
  </r>
  <r>
    <x v="0"/>
    <x v="0"/>
    <x v="4"/>
    <d v="1899-12-30T16:08:00"/>
    <s v="北京"/>
    <s v="煤炭总医院整形美容中心"/>
    <s v="darry1024"/>
    <x v="0"/>
    <s v="{&quot;效果&quot;:5,&quot;环境&quot;:5,&quot;服务&quot;:5}"/>
    <s v="5"/>
    <s v="5"/>
    <s v="5"/>
    <s v="环境好，医生专业，服务佳，正规医院做美容就是有保障，不推销任何附加产品，团购相当划算。"/>
    <s v="否"/>
    <s v=""/>
  </r>
  <r>
    <x v="0"/>
    <x v="0"/>
    <x v="5"/>
    <d v="1899-12-30T17:36:00"/>
    <s v="北京"/>
    <s v="煤炭总医院整形美容中心"/>
    <s v="曲迪_4225"/>
    <x v="0"/>
    <s v="{&quot;效果&quot;:5,&quot;环境&quot;:5,&quot;服务&quot;:5}"/>
    <s v="5"/>
    <s v="5"/>
    <s v="5"/>
    <s v="本人三个月前在这找的梁伟中博士做的双眼皮开眼角，恢复的挺好，介绍了好几个顾客过来做啦，今天看见煤炭也上大众了，过来点评下，非常棒，让我改变了很多，今天过来做眉毛，提升精气神，下一步过来做美瞳线，还在犹豫的女孩们，别犹豫了，这里是公立医院，安全都是有保障的"/>
    <s v="否"/>
    <s v=""/>
  </r>
  <r>
    <x v="0"/>
    <x v="0"/>
    <x v="5"/>
    <d v="1899-12-30T17:10:00"/>
    <s v="北京"/>
    <s v="煤炭总医院整形美容中心"/>
    <s v="寻觅金灿灿"/>
    <x v="0"/>
    <s v="{&quot;效果&quot;:5,&quot;环境&quot;:5,&quot;服务&quot;:5}"/>
    <s v="5"/>
    <s v="5"/>
    <s v="5"/>
    <s v="位置优越非常好找，北京煤炭总医院整形美容中心地址：北京市朝阳区西坝河南路甲1-4，二楼坐地铁-13号线柳芳站下B口出，直走200米，右转即到正规公立医院。_x000a_前台小姐姐服务态度很热情，医生的建议也专业，没有过度推销的嫌疑。_x000a_本人做的项目是光子嫩肤，光子嫩肤目的是祛斑。"/>
    <s v="否"/>
    <s v=""/>
  </r>
  <r>
    <x v="0"/>
    <x v="0"/>
    <x v="6"/>
    <d v="1899-12-30T13:50:00"/>
    <s v="北京"/>
    <s v="煤炭总医院整形美容中心"/>
    <s v="幸福糖球"/>
    <x v="0"/>
    <s v="{&quot;效果&quot;:5,&quot;环境&quot;:5,&quot;服务&quot;:5}"/>
    <s v="5"/>
    <s v="5"/>
    <s v="5"/>
    <s v="老顾客了，每次来单位就像到自己家一样  从前台导诊到治疗医生护士都很棒 认真的给我讲解一些护肤小知识  治疗注意事项   每次治疗后效果也是很显著  肌肤问题慢慢在改善  真的很感谢煤炭总医院"/>
    <s v="否"/>
    <s v=""/>
  </r>
  <r>
    <x v="0"/>
    <x v="0"/>
    <x v="6"/>
    <d v="1899-12-30T12:24:00"/>
    <s v="北京"/>
    <s v="煤炭总医院整形美容中心"/>
    <s v="初七happy"/>
    <x v="0"/>
    <s v="{&quot;效果&quot;:5,&quot;环境&quot;:5,&quot;服务&quot;:5}"/>
    <s v="5"/>
    <s v="5"/>
    <s v="5"/>
    <s v="来做的小气泡加补水，美女医生好和蔼的，公立医院也比较放心正规，考虑来做激光和水光针"/>
    <s v="否"/>
    <s v=""/>
  </r>
  <r>
    <x v="0"/>
    <x v="0"/>
    <x v="7"/>
    <d v="1899-12-30T18:36:00"/>
    <s v="北京"/>
    <s v="煤炭总医院整形美容中心"/>
    <s v="rs33"/>
    <x v="1"/>
    <s v="{&quot;效果&quot;:1,&quot;环境&quot;:1,&quot;服务&quot;:1}"/>
    <s v="1"/>
    <s v="1"/>
    <s v="1"/>
    <s v="做团购的小气泡，整个体验非常的不好 首先过去先有个所谓医生和你说说，看看你的皮肤，顺便记录团购号，他拿我的手机看后，可能也是看到价格便宜，还和我强调是个非常基础的清洁，然后在外边等了一会，进到护理室，要自己洗脸，然后用机器热喷，目的是打开毛孔，热喷了很久，然后开始小气泡，可以说做的非常的粗，整个过程不到5分钟，我也是做过很多次小气泡的，中间应该会换几个吸头，不同的吸头有不同作用，小气泡清洁有常规的步骤，这里完全没有，当和我说做完了，我都不敢相信，这就叫做完了？面膜都没敷，之前到时和我说过，面膜好像因为什么原因不能在这敷，会给我带走，然后自己洗脸，摸乳液，走人，因为太震惊了，面膜也忘了要，她也没主动给我，总之体验真的太差了，如果觉得便宜，可以不用定那么低的价格，既然定了，就认真对待每一位顾客，这算什么呢？永远不会再去，也提醒大家不要上当，惹一肚子气"/>
    <s v="是"/>
    <s v="2018-07-30 09:44:58"/>
  </r>
  <r>
    <x v="0"/>
    <x v="1"/>
    <x v="8"/>
    <d v="1899-12-30T17:36:00"/>
    <s v="北京"/>
    <s v="煤炭总医院整形美容中心"/>
    <s v="乐麻麻_637"/>
    <x v="0"/>
    <s v="{&quot;效果&quot;:5,&quot;环境&quot;:5,&quot;服务&quot;:5}"/>
    <s v="5"/>
    <s v="5"/>
    <s v="5"/>
    <s v="美容医生讲解到位～解答耐心～谢谢"/>
    <s v="否"/>
    <s v=""/>
  </r>
  <r>
    <x v="0"/>
    <x v="1"/>
    <x v="9"/>
    <d v="1899-12-30T16:13:00"/>
    <s v="北京"/>
    <s v="煤炭总医院整形美容中心"/>
    <s v="小鱼儿"/>
    <x v="0"/>
    <s v="{&quot;效果&quot;:5,&quot;环境&quot;:5,&quot;服务&quot;:5}"/>
    <s v="5"/>
    <s v="5"/>
    <s v="5"/>
    <s v="面部皮肤渐渐的提升，心情大好，医院的医生和护士都非常热情周到，细心、贴心的为我消除了焦虑不安的情绪。总之来到煤医让现在的我挺满意的。"/>
    <s v="否"/>
    <s v=""/>
  </r>
  <r>
    <x v="0"/>
    <x v="1"/>
    <x v="10"/>
    <d v="1899-12-30T11:31:00"/>
    <s v="北京"/>
    <s v="煤炭总医院整形美容中心"/>
    <s v="王燕_3839"/>
    <x v="2"/>
    <s v="{&quot;效果&quot;:4,&quot;环境&quot;:5,&quot;服务&quot;:5}"/>
    <s v="4"/>
    <s v="5"/>
    <s v="5"/>
    <s v="医院在西坝河河道的西侧，皮肤护理在医院的二层。前台服务员态度很好，很热情。杨大夫耐心地回答了我的问题，给我坐超小气泡的小美女，忙而不乱，井井有序，工作认真，和蔼可亲，[强]。忘了拍照片了。"/>
    <s v="是"/>
    <s v="2018-08-15 13:15:41"/>
  </r>
  <r>
    <x v="0"/>
    <x v="2"/>
    <x v="11"/>
    <d v="1899-12-30T18:13:00"/>
    <s v="北京"/>
    <s v="煤炭总医院整形美容中心"/>
    <s v="ysz三立"/>
    <x v="0"/>
    <s v="{&quot;效果&quot;:5,&quot;环境&quot;:5,&quot;服务&quot;:5}"/>
    <s v="5"/>
    <s v="5"/>
    <s v="5"/>
    <s v="最近总觉得身体代谢不如以前了，特别是脸部需要清洁一下，就选了个清洁试用，也是第一次做这方面的项目。这儿是医院医生专业团队，有知道医生、施治护士等，病例、程序等都非常严谨。选做的小气泡项目，先后是小气泡、补水、海藻面膜，前后接近100分钟，觉得效果很好，面部非常干净，手感细腻、涩而不柴，死皮和黑头去了不少！估计对面部血液循环和神经营养也会有帮助。顺便咨询了一下其它项目，发现几百、上千的项目不少，看来女同志为了世界更美好，真的是花了不少钱啊！😄"/>
    <s v="是"/>
    <s v="2018-09-02 17:07:31"/>
  </r>
  <r>
    <x v="1"/>
    <x v="3"/>
    <x v="12"/>
    <m/>
    <m/>
    <m/>
    <m/>
    <x v="3"/>
    <m/>
    <m/>
    <m/>
    <m/>
    <m/>
    <m/>
    <m/>
  </r>
</pivotCacheRecords>
</file>

<file path=xl/pivotCache/pivotCacheRecords5.xml><?xml version="1.0" encoding="utf-8"?>
<pivotCacheRecords xmlns="http://schemas.openxmlformats.org/spreadsheetml/2006/main" count="17">
  <r>
    <x v="0"/>
    <x v="0"/>
    <x v="0"/>
    <d v="1899-12-30T17:26:00"/>
    <s v="北京"/>
    <s v="煤炭总医院整形美容中心"/>
    <s v="刘家小幺妹"/>
    <x v="0"/>
    <s v="{&quot;效果&quot;:5,&quot;环境&quot;:5,&quot;服务&quot;:5}"/>
    <s v="5"/>
    <s v="5"/>
    <s v="5"/>
    <s v="我2016年做的双眼皮一边大一边小，那时候是是朋友介绍的一家工作室做的，这段经历我都不想回首了[捂脸]，后来行为考研，所以也没太在乎，可是真的越来越丑了[流泪]。今年年初一个偶然的机会，我导师认识梁医生给介绍的，所以说层次高的人认识的人一般层次也高！她就给我看了，然后设计修复了，手术过程略去一万个字，其实打了麻药我也睡过去了不知道，也不疼！醒来就做好了[呲牙]！跟我认真叮嘱了，让我定时来换药，然后好好休息，注意该休息的！她的助理每天定时打电话询问我的情况，有没有按照梁医生交待的做！其实蛮烦的，跟老妈子，不过人家也是责任，我就原谅他了[偷笑]！几个月过去了，你们看下面的照片[嘿哈][嘿哈][嘿哈]"/>
    <s v="否"/>
    <s v=""/>
  </r>
  <r>
    <x v="0"/>
    <x v="0"/>
    <x v="1"/>
    <d v="1899-12-30T12:09:00"/>
    <s v="北京"/>
    <s v="煤炭总医院整形美容中心"/>
    <s v="蓝彩月儿"/>
    <x v="0"/>
    <s v="{&quot;效果&quot;:5,&quot;环境&quot;:5,&quot;服务&quot;:5}"/>
    <s v="5"/>
    <s v="5"/>
    <s v="5"/>
    <s v="整体环境好，态度好，效果也不错，离家近，会考虑继续"/>
    <s v="否"/>
    <s v=""/>
  </r>
  <r>
    <x v="0"/>
    <x v="0"/>
    <x v="2"/>
    <d v="1899-12-30T17:13:00"/>
    <s v="北京"/>
    <s v="煤炭总医院整形美容中心"/>
    <s v="阿柏"/>
    <x v="0"/>
    <s v="{&quot;设施&quot;:5,&quot;医生&quot;:5,&quot;挂号&quot;:5}"/>
    <s v="5"/>
    <s v="5"/>
    <s v="5"/>
    <s v="今天在煤炭医院做了热玛吉，护士，医生服务态度都特此好，起初，我担心疼痛，紧张，护士和医生都很热情的给予了安抚，治疗途中，一直跟我聊天天，没感觉到太疼，多余的不说了，就是整个过程都让人觉得很舒服，给点个赞"/>
    <s v="否"/>
    <s v=""/>
  </r>
  <r>
    <x v="0"/>
    <x v="0"/>
    <x v="2"/>
    <d v="1899-12-30T09:59:00"/>
    <s v="北京"/>
    <s v="煤炭总医院整形美容中心"/>
    <s v="Qzone_1644921945"/>
    <x v="0"/>
    <s v="{&quot;效果&quot;:5,&quot;环境&quot;:5,&quot;服务&quot;:5}"/>
    <s v="5"/>
    <s v="5"/>
    <s v="5"/>
    <s v="天天出门上班 🚇 画眉毛是我的一大难题  🙅🏻‍♀️画的颜色过重 左右不对称[捂脸]  每天至少早上半个小时搞我的眉毛  [拳头]最后还要给眉毛染染色 [奸笑]画不好眉毛一天都纠结[皱眉]  后来终于鼓起勇气纹了眉毛[嘿哈]   刚开始 在选择纹绣之前下了很大的功夫  终于还是决定选择公立医院 🏥首先是无菌条件过关👍🏻 我可不想因为纹个眉毛而因为操作原因引发感染之类的 🙅🏻‍♀️ 到院签了病例 拍了术前照 护士交代清楚注意事项后 纹绣师就开始给我设计眉形 💆🏻‍♀️  纹完一周后掉了痂皮 30天后  我的眉毛终于重生了🙆🏻‍♀️ 哈哈哈    [憨笑]现在只需要洗个脸护个肤就能出门了   而且纹绣的过程中还睡着了 一点疼痛感都没有  舒适变美"/>
    <s v="否"/>
    <s v=""/>
  </r>
  <r>
    <x v="0"/>
    <x v="0"/>
    <x v="3"/>
    <d v="1899-12-30T11:42:00"/>
    <s v="北京"/>
    <s v="煤炭总医院整形美容中心"/>
    <s v="oui123"/>
    <x v="0"/>
    <s v="{&quot;效果&quot;:5,&quot;环境&quot;:5,&quot;服务&quot;:5}"/>
    <s v="5"/>
    <s v="5"/>
    <s v="5"/>
    <s v="来煤炭总医院很多次了，之前都是做激光祛斑，这次想把眉毛做了，正好赶上有优惠，大医院做也放心，选的零结痂，做完马上可以沾水的，不用很多天不洗脸。医生先根据我的脸型先设计，不满意的地方都可以调整，医生很耐心，做完效果也很好。"/>
    <s v="否"/>
    <s v=""/>
  </r>
  <r>
    <x v="0"/>
    <x v="0"/>
    <x v="3"/>
    <d v="1899-12-30T11:40:00"/>
    <s v="北京"/>
    <s v="煤炭总医院整形美容中心"/>
    <s v="马瑞君_7609"/>
    <x v="0"/>
    <s v="{&quot;效果&quot;:5,&quot;环境&quot;:5,&quot;服务&quot;:5}"/>
    <s v="5"/>
    <s v="5"/>
    <s v="5"/>
    <s v="半永久眉毛，零结痂，不会流血，而且很自然，在他家也做过微针三次，效果都挺好。"/>
    <s v="否"/>
    <s v=""/>
  </r>
  <r>
    <x v="0"/>
    <x v="0"/>
    <x v="4"/>
    <d v="1899-12-30T16:08:00"/>
    <s v="北京"/>
    <s v="煤炭总医院整形美容中心"/>
    <s v="darry1024"/>
    <x v="0"/>
    <s v="{&quot;效果&quot;:5,&quot;环境&quot;:5,&quot;服务&quot;:5}"/>
    <s v="5"/>
    <s v="5"/>
    <s v="5"/>
    <s v="环境好，医生专业，服务佳，正规医院做美容就是有保障，不推销任何附加产品，团购相当划算。"/>
    <s v="否"/>
    <s v=""/>
  </r>
  <r>
    <x v="0"/>
    <x v="0"/>
    <x v="5"/>
    <d v="1899-12-30T17:36:00"/>
    <s v="北京"/>
    <s v="煤炭总医院整形美容中心"/>
    <s v="曲迪_4225"/>
    <x v="0"/>
    <s v="{&quot;效果&quot;:5,&quot;环境&quot;:5,&quot;服务&quot;:5}"/>
    <s v="5"/>
    <s v="5"/>
    <s v="5"/>
    <s v="本人三个月前在这找的梁伟中博士做的双眼皮开眼角，恢复的挺好，介绍了好几个顾客过来做啦，今天看见煤炭也上大众了，过来点评下，非常棒，让我改变了很多，今天过来做眉毛，提升精气神，下一步过来做美瞳线，还在犹豫的女孩们，别犹豫了，这里是公立医院，安全都是有保障的"/>
    <s v="否"/>
    <s v=""/>
  </r>
  <r>
    <x v="0"/>
    <x v="0"/>
    <x v="5"/>
    <d v="1899-12-30T17:10:00"/>
    <s v="北京"/>
    <s v="煤炭总医院整形美容中心"/>
    <s v="寻觅金灿灿"/>
    <x v="0"/>
    <s v="{&quot;效果&quot;:5,&quot;环境&quot;:5,&quot;服务&quot;:5}"/>
    <s v="5"/>
    <s v="5"/>
    <s v="5"/>
    <s v="位置优越非常好找，北京煤炭总医院整形美容中心地址：北京市朝阳区西坝河南路甲1-4，二楼坐地铁-13号线柳芳站下B口出，直走200米，右转即到正规公立医院。_x000a_前台小姐姐服务态度很热情，医生的建议也专业，没有过度推销的嫌疑。_x000a_本人做的项目是光子嫩肤，光子嫩肤目的是祛斑。"/>
    <s v="否"/>
    <s v=""/>
  </r>
  <r>
    <x v="0"/>
    <x v="0"/>
    <x v="6"/>
    <d v="1899-12-30T13:50:00"/>
    <s v="北京"/>
    <s v="煤炭总医院整形美容中心"/>
    <s v="幸福糖球"/>
    <x v="0"/>
    <s v="{&quot;效果&quot;:5,&quot;环境&quot;:5,&quot;服务&quot;:5}"/>
    <s v="5"/>
    <s v="5"/>
    <s v="5"/>
    <s v="老顾客了，每次来单位就像到自己家一样  从前台导诊到治疗医生护士都很棒 认真的给我讲解一些护肤小知识  治疗注意事项   每次治疗后效果也是很显著  肌肤问题慢慢在改善  真的很感谢煤炭总医院"/>
    <s v="否"/>
    <s v=""/>
  </r>
  <r>
    <x v="0"/>
    <x v="0"/>
    <x v="6"/>
    <d v="1899-12-30T12:24:00"/>
    <s v="北京"/>
    <s v="煤炭总医院整形美容中心"/>
    <s v="初七happy"/>
    <x v="0"/>
    <s v="{&quot;效果&quot;:5,&quot;环境&quot;:5,&quot;服务&quot;:5}"/>
    <s v="5"/>
    <s v="5"/>
    <s v="5"/>
    <s v="来做的小气泡加补水，美女医生好和蔼的，公立医院也比较放心正规，考虑来做激光和水光针"/>
    <s v="否"/>
    <s v=""/>
  </r>
  <r>
    <x v="0"/>
    <x v="0"/>
    <x v="7"/>
    <d v="1899-12-30T18:36:00"/>
    <s v="北京"/>
    <s v="煤炭总医院整形美容中心"/>
    <s v="rs33"/>
    <x v="1"/>
    <s v="{&quot;效果&quot;:1,&quot;环境&quot;:1,&quot;服务&quot;:1}"/>
    <s v="1"/>
    <s v="1"/>
    <s v="1"/>
    <s v="做团购的小气泡，整个体验非常的不好 首先过去先有个所谓医生和你说说，看看你的皮肤，顺便记录团购号，他拿我的手机看后，可能也是看到价格便宜，还和我强调是个非常基础的清洁，然后在外边等了一会，进到护理室，要自己洗脸，然后用机器热喷，目的是打开毛孔，热喷了很久，然后开始小气泡，可以说做的非常的粗，整个过程不到5分钟，我也是做过很多次小气泡的，中间应该会换几个吸头，不同的吸头有不同作用，小气泡清洁有常规的步骤，这里完全没有，当和我说做完了，我都不敢相信，这就叫做完了？面膜都没敷，之前到时和我说过，面膜好像因为什么原因不能在这敷，会给我带走，然后自己洗脸，摸乳液，走人，因为太震惊了，面膜也忘了要，她也没主动给我，总之体验真的太差了，如果觉得便宜，可以不用定那么低的价格，既然定了，就认真对待每一位顾客，这算什么呢？永远不会再去，也提醒大家不要上当，惹一肚子气"/>
    <s v="是"/>
    <s v="2018-07-30 09:44:58"/>
  </r>
  <r>
    <x v="0"/>
    <x v="1"/>
    <x v="8"/>
    <d v="1899-12-30T17:36:00"/>
    <s v="北京"/>
    <s v="煤炭总医院整形美容中心"/>
    <s v="乐麻麻_637"/>
    <x v="0"/>
    <s v="{&quot;效果&quot;:5,&quot;环境&quot;:5,&quot;服务&quot;:5}"/>
    <s v="5"/>
    <s v="5"/>
    <s v="5"/>
    <s v="美容医生讲解到位～解答耐心～谢谢"/>
    <s v="否"/>
    <s v=""/>
  </r>
  <r>
    <x v="0"/>
    <x v="1"/>
    <x v="9"/>
    <d v="1899-12-30T16:13:00"/>
    <s v="北京"/>
    <s v="煤炭总医院整形美容中心"/>
    <s v="小鱼儿"/>
    <x v="0"/>
    <s v="{&quot;效果&quot;:5,&quot;环境&quot;:5,&quot;服务&quot;:5}"/>
    <s v="5"/>
    <s v="5"/>
    <s v="5"/>
    <s v="面部皮肤渐渐的提升，心情大好，医院的医生和护士都非常热情周到，细心、贴心的为我消除了焦虑不安的情绪。总之来到煤医让现在的我挺满意的。"/>
    <s v="否"/>
    <s v=""/>
  </r>
  <r>
    <x v="0"/>
    <x v="1"/>
    <x v="10"/>
    <d v="1899-12-30T11:31:00"/>
    <s v="北京"/>
    <s v="煤炭总医院整形美容中心"/>
    <s v="王燕_3839"/>
    <x v="2"/>
    <s v="{&quot;效果&quot;:4,&quot;环境&quot;:5,&quot;服务&quot;:5}"/>
    <s v="4"/>
    <s v="5"/>
    <s v="5"/>
    <s v="医院在西坝河河道的西侧，皮肤护理在医院的二层。前台服务员态度很好，很热情。杨大夫耐心地回答了我的问题，给我坐超小气泡的小美女，忙而不乱，井井有序，工作认真，和蔼可亲，[强]。忘了拍照片了。"/>
    <s v="是"/>
    <s v="2018-08-15 13:15:41"/>
  </r>
  <r>
    <x v="0"/>
    <x v="2"/>
    <x v="11"/>
    <d v="1899-12-30T18:13:00"/>
    <s v="北京"/>
    <s v="煤炭总医院整形美容中心"/>
    <s v="ysz三立"/>
    <x v="0"/>
    <s v="{&quot;效果&quot;:5,&quot;环境&quot;:5,&quot;服务&quot;:5}"/>
    <s v="5"/>
    <s v="5"/>
    <s v="5"/>
    <s v="最近总觉得身体代谢不如以前了，特别是脸部需要清洁一下，就选了个清洁试用，也是第一次做这方面的项目。这儿是医院医生专业团队，有知道医生、施治护士等，病例、程序等都非常严谨。选做的小气泡项目，先后是小气泡、补水、海藻面膜，前后接近100分钟，觉得效果很好，面部非常干净，手感细腻、涩而不柴，死皮和黑头去了不少！估计对面部血液循环和神经营养也会有帮助。顺便咨询了一下其它项目，发现几百、上千的项目不少，看来女同志为了世界更美好，真的是花了不少钱啊！😄"/>
    <s v="是"/>
    <s v="2018-09-02 17:07:31"/>
  </r>
  <r>
    <x v="1"/>
    <x v="3"/>
    <x v="12"/>
    <m/>
    <m/>
    <m/>
    <m/>
    <x v="3"/>
    <m/>
    <m/>
    <m/>
    <m/>
    <m/>
    <m/>
    <m/>
  </r>
</pivotCacheRecords>
</file>

<file path=xl/pivotCache/pivotCacheRecords6.xml><?xml version="1.0" encoding="utf-8"?>
<pivotCacheRecords xmlns="http://schemas.openxmlformats.org/spreadsheetml/2006/main" count="17">
  <r>
    <x v="0"/>
    <x v="0"/>
    <x v="0"/>
    <d v="1899-12-30T17:26:00"/>
    <s v="北京"/>
    <s v="煤炭总医院整形美容中心"/>
    <s v="刘家小幺妹"/>
    <x v="0"/>
    <s v="{&quot;效果&quot;:5,&quot;环境&quot;:5,&quot;服务&quot;:5}"/>
    <s v="5"/>
    <s v="5"/>
    <s v="5"/>
    <s v="我2016年做的双眼皮一边大一边小，那时候是是朋友介绍的一家工作室做的，这段经历我都不想回首了[捂脸]，后来行为考研，所以也没太在乎，可是真的越来越丑了[流泪]。今年年初一个偶然的机会，我导师认识梁医生给介绍的，所以说层次高的人认识的人一般层次也高！她就给我看了，然后设计修复了，手术过程略去一万个字，其实打了麻药我也睡过去了不知道，也不疼！醒来就做好了[呲牙]！跟我认真叮嘱了，让我定时来换药，然后好好休息，注意该休息的！她的助理每天定时打电话询问我的情况，有没有按照梁医生交待的做！其实蛮烦的，跟老妈子，不过人家也是责任，我就原谅他了[偷笑]！几个月过去了，你们看下面的照片[嘿哈][嘿哈][嘿哈]"/>
    <s v="否"/>
    <s v=""/>
  </r>
  <r>
    <x v="0"/>
    <x v="0"/>
    <x v="1"/>
    <d v="1899-12-30T12:09:00"/>
    <s v="北京"/>
    <s v="煤炭总医院整形美容中心"/>
    <s v="蓝彩月儿"/>
    <x v="0"/>
    <s v="{&quot;效果&quot;:5,&quot;环境&quot;:5,&quot;服务&quot;:5}"/>
    <s v="5"/>
    <s v="5"/>
    <s v="5"/>
    <s v="整体环境好，态度好，效果也不错，离家近，会考虑继续"/>
    <s v="否"/>
    <s v=""/>
  </r>
  <r>
    <x v="0"/>
    <x v="0"/>
    <x v="2"/>
    <d v="1899-12-30T17:13:00"/>
    <s v="北京"/>
    <s v="煤炭总医院整形美容中心"/>
    <s v="阿柏"/>
    <x v="0"/>
    <s v="{&quot;设施&quot;:5,&quot;医生&quot;:5,&quot;挂号&quot;:5}"/>
    <s v="5"/>
    <s v="5"/>
    <s v="5"/>
    <s v="今天在煤炭医院做了热玛吉，护士，医生服务态度都特此好，起初，我担心疼痛，紧张，护士和医生都很热情的给予了安抚，治疗途中，一直跟我聊天天，没感觉到太疼，多余的不说了，就是整个过程都让人觉得很舒服，给点个赞"/>
    <s v="否"/>
    <s v=""/>
  </r>
  <r>
    <x v="0"/>
    <x v="0"/>
    <x v="2"/>
    <d v="1899-12-30T09:59:00"/>
    <s v="北京"/>
    <s v="煤炭总医院整形美容中心"/>
    <s v="Qzone_1644921945"/>
    <x v="0"/>
    <s v="{&quot;效果&quot;:5,&quot;环境&quot;:5,&quot;服务&quot;:5}"/>
    <s v="5"/>
    <s v="5"/>
    <s v="5"/>
    <s v="天天出门上班 🚇 画眉毛是我的一大难题  🙅🏻‍♀️画的颜色过重 左右不对称[捂脸]  每天至少早上半个小时搞我的眉毛  [拳头]最后还要给眉毛染染色 [奸笑]画不好眉毛一天都纠结[皱眉]  后来终于鼓起勇气纹了眉毛[嘿哈]   刚开始 在选择纹绣之前下了很大的功夫  终于还是决定选择公立医院 🏥首先是无菌条件过关👍🏻 我可不想因为纹个眉毛而因为操作原因引发感染之类的 🙅🏻‍♀️ 到院签了病例 拍了术前照 护士交代清楚注意事项后 纹绣师就开始给我设计眉形 💆🏻‍♀️  纹完一周后掉了痂皮 30天后  我的眉毛终于重生了🙆🏻‍♀️ 哈哈哈    [憨笑]现在只需要洗个脸护个肤就能出门了   而且纹绣的过程中还睡着了 一点疼痛感都没有  舒适变美"/>
    <s v="否"/>
    <s v=""/>
  </r>
  <r>
    <x v="0"/>
    <x v="0"/>
    <x v="3"/>
    <d v="1899-12-30T11:42:00"/>
    <s v="北京"/>
    <s v="煤炭总医院整形美容中心"/>
    <s v="oui123"/>
    <x v="0"/>
    <s v="{&quot;效果&quot;:5,&quot;环境&quot;:5,&quot;服务&quot;:5}"/>
    <s v="5"/>
    <s v="5"/>
    <s v="5"/>
    <s v="来煤炭总医院很多次了，之前都是做激光祛斑，这次想把眉毛做了，正好赶上有优惠，大医院做也放心，选的零结痂，做完马上可以沾水的，不用很多天不洗脸。医生先根据我的脸型先设计，不满意的地方都可以调整，医生很耐心，做完效果也很好。"/>
    <s v="否"/>
    <s v=""/>
  </r>
  <r>
    <x v="0"/>
    <x v="0"/>
    <x v="3"/>
    <d v="1899-12-30T11:40:00"/>
    <s v="北京"/>
    <s v="煤炭总医院整形美容中心"/>
    <s v="马瑞君_7609"/>
    <x v="0"/>
    <s v="{&quot;效果&quot;:5,&quot;环境&quot;:5,&quot;服务&quot;:5}"/>
    <s v="5"/>
    <s v="5"/>
    <s v="5"/>
    <s v="半永久眉毛，零结痂，不会流血，而且很自然，在他家也做过微针三次，效果都挺好。"/>
    <s v="否"/>
    <s v=""/>
  </r>
  <r>
    <x v="0"/>
    <x v="0"/>
    <x v="4"/>
    <d v="1899-12-30T16:08:00"/>
    <s v="北京"/>
    <s v="煤炭总医院整形美容中心"/>
    <s v="darry1024"/>
    <x v="0"/>
    <s v="{&quot;效果&quot;:5,&quot;环境&quot;:5,&quot;服务&quot;:5}"/>
    <s v="5"/>
    <s v="5"/>
    <s v="5"/>
    <s v="环境好，医生专业，服务佳，正规医院做美容就是有保障，不推销任何附加产品，团购相当划算。"/>
    <s v="否"/>
    <s v=""/>
  </r>
  <r>
    <x v="0"/>
    <x v="0"/>
    <x v="5"/>
    <d v="1899-12-30T17:36:00"/>
    <s v="北京"/>
    <s v="煤炭总医院整形美容中心"/>
    <s v="曲迪_4225"/>
    <x v="0"/>
    <s v="{&quot;效果&quot;:5,&quot;环境&quot;:5,&quot;服务&quot;:5}"/>
    <s v="5"/>
    <s v="5"/>
    <s v="5"/>
    <s v="本人三个月前在这找的梁伟中博士做的双眼皮开眼角，恢复的挺好，介绍了好几个顾客过来做啦，今天看见煤炭也上大众了，过来点评下，非常棒，让我改变了很多，今天过来做眉毛，提升精气神，下一步过来做美瞳线，还在犹豫的女孩们，别犹豫了，这里是公立医院，安全都是有保障的"/>
    <s v="否"/>
    <s v=""/>
  </r>
  <r>
    <x v="0"/>
    <x v="0"/>
    <x v="5"/>
    <d v="1899-12-30T17:10:00"/>
    <s v="北京"/>
    <s v="煤炭总医院整形美容中心"/>
    <s v="寻觅金灿灿"/>
    <x v="0"/>
    <s v="{&quot;效果&quot;:5,&quot;环境&quot;:5,&quot;服务&quot;:5}"/>
    <s v="5"/>
    <s v="5"/>
    <s v="5"/>
    <s v="位置优越非常好找，北京煤炭总医院整形美容中心地址：北京市朝阳区西坝河南路甲1-4，二楼坐地铁-13号线柳芳站下B口出，直走200米，右转即到正规公立医院。_x000a_前台小姐姐服务态度很热情，医生的建议也专业，没有过度推销的嫌疑。_x000a_本人做的项目是光子嫩肤，光子嫩肤目的是祛斑。"/>
    <s v="否"/>
    <s v=""/>
  </r>
  <r>
    <x v="0"/>
    <x v="0"/>
    <x v="6"/>
    <d v="1899-12-30T13:50:00"/>
    <s v="北京"/>
    <s v="煤炭总医院整形美容中心"/>
    <s v="幸福糖球"/>
    <x v="0"/>
    <s v="{&quot;效果&quot;:5,&quot;环境&quot;:5,&quot;服务&quot;:5}"/>
    <s v="5"/>
    <s v="5"/>
    <s v="5"/>
    <s v="老顾客了，每次来单位就像到自己家一样  从前台导诊到治疗医生护士都很棒 认真的给我讲解一些护肤小知识  治疗注意事项   每次治疗后效果也是很显著  肌肤问题慢慢在改善  真的很感谢煤炭总医院"/>
    <s v="否"/>
    <s v=""/>
  </r>
  <r>
    <x v="0"/>
    <x v="0"/>
    <x v="6"/>
    <d v="1899-12-30T12:24:00"/>
    <s v="北京"/>
    <s v="煤炭总医院整形美容中心"/>
    <s v="初七happy"/>
    <x v="0"/>
    <s v="{&quot;效果&quot;:5,&quot;环境&quot;:5,&quot;服务&quot;:5}"/>
    <s v="5"/>
    <s v="5"/>
    <s v="5"/>
    <s v="来做的小气泡加补水，美女医生好和蔼的，公立医院也比较放心正规，考虑来做激光和水光针"/>
    <s v="否"/>
    <s v=""/>
  </r>
  <r>
    <x v="0"/>
    <x v="0"/>
    <x v="7"/>
    <d v="1899-12-30T18:36:00"/>
    <s v="北京"/>
    <s v="煤炭总医院整形美容中心"/>
    <s v="rs33"/>
    <x v="1"/>
    <s v="{&quot;效果&quot;:1,&quot;环境&quot;:1,&quot;服务&quot;:1}"/>
    <s v="1"/>
    <s v="1"/>
    <s v="1"/>
    <s v="做团购的小气泡，整个体验非常的不好 首先过去先有个所谓医生和你说说，看看你的皮肤，顺便记录团购号，他拿我的手机看后，可能也是看到价格便宜，还和我强调是个非常基础的清洁，然后在外边等了一会，进到护理室，要自己洗脸，然后用机器热喷，目的是打开毛孔，热喷了很久，然后开始小气泡，可以说做的非常的粗，整个过程不到5分钟，我也是做过很多次小气泡的，中间应该会换几个吸头，不同的吸头有不同作用，小气泡清洁有常规的步骤，这里完全没有，当和我说做完了，我都不敢相信，这就叫做完了？面膜都没敷，之前到时和我说过，面膜好像因为什么原因不能在这敷，会给我带走，然后自己洗脸，摸乳液，走人，因为太震惊了，面膜也忘了要，她也没主动给我，总之体验真的太差了，如果觉得便宜，可以不用定那么低的价格，既然定了，就认真对待每一位顾客，这算什么呢？永远不会再去，也提醒大家不要上当，惹一肚子气"/>
    <s v="是"/>
    <s v="2018-07-30 09:44:58"/>
  </r>
  <r>
    <x v="0"/>
    <x v="1"/>
    <x v="8"/>
    <d v="1899-12-30T17:36:00"/>
    <s v="北京"/>
    <s v="煤炭总医院整形美容中心"/>
    <s v="乐麻麻_637"/>
    <x v="0"/>
    <s v="{&quot;效果&quot;:5,&quot;环境&quot;:5,&quot;服务&quot;:5}"/>
    <s v="5"/>
    <s v="5"/>
    <s v="5"/>
    <s v="美容医生讲解到位～解答耐心～谢谢"/>
    <s v="否"/>
    <s v=""/>
  </r>
  <r>
    <x v="0"/>
    <x v="1"/>
    <x v="9"/>
    <d v="1899-12-30T16:13:00"/>
    <s v="北京"/>
    <s v="煤炭总医院整形美容中心"/>
    <s v="小鱼儿"/>
    <x v="0"/>
    <s v="{&quot;效果&quot;:5,&quot;环境&quot;:5,&quot;服务&quot;:5}"/>
    <s v="5"/>
    <s v="5"/>
    <s v="5"/>
    <s v="面部皮肤渐渐的提升，心情大好，医院的医生和护士都非常热情周到，细心、贴心的为我消除了焦虑不安的情绪。总之来到煤医让现在的我挺满意的。"/>
    <s v="否"/>
    <s v=""/>
  </r>
  <r>
    <x v="0"/>
    <x v="1"/>
    <x v="10"/>
    <d v="1899-12-30T11:31:00"/>
    <s v="北京"/>
    <s v="煤炭总医院整形美容中心"/>
    <s v="王燕_3839"/>
    <x v="2"/>
    <s v="{&quot;效果&quot;:4,&quot;环境&quot;:5,&quot;服务&quot;:5}"/>
    <s v="4"/>
    <s v="5"/>
    <s v="5"/>
    <s v="医院在西坝河河道的西侧，皮肤护理在医院的二层。前台服务员态度很好，很热情。杨大夫耐心地回答了我的问题，给我坐超小气泡的小美女，忙而不乱，井井有序，工作认真，和蔼可亲，[强]。忘了拍照片了。"/>
    <s v="是"/>
    <s v="2018-08-15 13:15:41"/>
  </r>
  <r>
    <x v="0"/>
    <x v="2"/>
    <x v="11"/>
    <d v="1899-12-30T18:13:00"/>
    <s v="北京"/>
    <s v="煤炭总医院整形美容中心"/>
    <s v="ysz三立"/>
    <x v="0"/>
    <s v="{&quot;效果&quot;:5,&quot;环境&quot;:5,&quot;服务&quot;:5}"/>
    <s v="5"/>
    <s v="5"/>
    <s v="5"/>
    <s v="最近总觉得身体代谢不如以前了，特别是脸部需要清洁一下，就选了个清洁试用，也是第一次做这方面的项目。这儿是医院医生专业团队，有知道医生、施治护士等，病例、程序等都非常严谨。选做的小气泡项目，先后是小气泡、补水、海藻面膜，前后接近100分钟，觉得效果很好，面部非常干净，手感细腻、涩而不柴，死皮和黑头去了不少！估计对面部血液循环和神经营养也会有帮助。顺便咨询了一下其它项目，发现几百、上千的项目不少，看来女同志为了世界更美好，真的是花了不少钱啊！😄"/>
    <s v="是"/>
    <s v="2018-09-02 17:07:31"/>
  </r>
  <r>
    <x v="1"/>
    <x v="3"/>
    <x v="12"/>
    <m/>
    <m/>
    <m/>
    <m/>
    <x v="3"/>
    <m/>
    <m/>
    <m/>
    <m/>
    <m/>
    <m/>
    <m/>
  </r>
</pivotCacheRecords>
</file>

<file path=xl/pivotCache/pivotCacheRecords7.xml><?xml version="1.0" encoding="utf-8"?>
<pivotCacheRecords xmlns="http://schemas.openxmlformats.org/spreadsheetml/2006/main" count="17">
  <r>
    <x v="0"/>
    <x v="0"/>
    <x v="0"/>
    <d v="1899-12-30T17:26:00"/>
    <s v="北京"/>
    <s v="煤炭总医院整形美容中心"/>
    <s v="刘家小幺妹"/>
    <x v="0"/>
    <s v="{&quot;效果&quot;:5,&quot;环境&quot;:5,&quot;服务&quot;:5}"/>
    <s v="5"/>
    <s v="5"/>
    <s v="5"/>
    <s v="我2016年做的双眼皮一边大一边小，那时候是是朋友介绍的一家工作室做的，这段经历我都不想回首了[捂脸]，后来行为考研，所以也没太在乎，可是真的越来越丑了[流泪]。今年年初一个偶然的机会，我导师认识梁医生给介绍的，所以说层次高的人认识的人一般层次也高！她就给我看了，然后设计修复了，手术过程略去一万个字，其实打了麻药我也睡过去了不知道，也不疼！醒来就做好了[呲牙]！跟我认真叮嘱了，让我定时来换药，然后好好休息，注意该休息的！她的助理每天定时打电话询问我的情况，有没有按照梁医生交待的做！其实蛮烦的，跟老妈子，不过人家也是责任，我就原谅他了[偷笑]！几个月过去了，你们看下面的照片[嘿哈][嘿哈][嘿哈]"/>
    <s v="否"/>
    <s v=""/>
  </r>
  <r>
    <x v="0"/>
    <x v="0"/>
    <x v="1"/>
    <d v="1899-12-30T12:09:00"/>
    <s v="北京"/>
    <s v="煤炭总医院整形美容中心"/>
    <s v="蓝彩月儿"/>
    <x v="0"/>
    <s v="{&quot;效果&quot;:5,&quot;环境&quot;:5,&quot;服务&quot;:5}"/>
    <s v="5"/>
    <s v="5"/>
    <s v="5"/>
    <s v="整体环境好，态度好，效果也不错，离家近，会考虑继续"/>
    <s v="否"/>
    <s v=""/>
  </r>
  <r>
    <x v="0"/>
    <x v="0"/>
    <x v="2"/>
    <d v="1899-12-30T17:13:00"/>
    <s v="北京"/>
    <s v="煤炭总医院整形美容中心"/>
    <s v="阿柏"/>
    <x v="0"/>
    <s v="{&quot;设施&quot;:5,&quot;医生&quot;:5,&quot;挂号&quot;:5}"/>
    <s v="5"/>
    <s v="5"/>
    <s v="5"/>
    <s v="今天在煤炭医院做了热玛吉，护士，医生服务态度都特此好，起初，我担心疼痛，紧张，护士和医生都很热情的给予了安抚，治疗途中，一直跟我聊天天，没感觉到太疼，多余的不说了，就是整个过程都让人觉得很舒服，给点个赞"/>
    <s v="否"/>
    <s v=""/>
  </r>
  <r>
    <x v="0"/>
    <x v="0"/>
    <x v="2"/>
    <d v="1899-12-30T09:59:00"/>
    <s v="北京"/>
    <s v="煤炭总医院整形美容中心"/>
    <s v="Qzone_1644921945"/>
    <x v="0"/>
    <s v="{&quot;效果&quot;:5,&quot;环境&quot;:5,&quot;服务&quot;:5}"/>
    <s v="5"/>
    <s v="5"/>
    <s v="5"/>
    <s v="天天出门上班 🚇 画眉毛是我的一大难题  🙅🏻‍♀️画的颜色过重 左右不对称[捂脸]  每天至少早上半个小时搞我的眉毛  [拳头]最后还要给眉毛染染色 [奸笑]画不好眉毛一天都纠结[皱眉]  后来终于鼓起勇气纹了眉毛[嘿哈]   刚开始 在选择纹绣之前下了很大的功夫  终于还是决定选择公立医院 🏥首先是无菌条件过关👍🏻 我可不想因为纹个眉毛而因为操作原因引发感染之类的 🙅🏻‍♀️ 到院签了病例 拍了术前照 护士交代清楚注意事项后 纹绣师就开始给我设计眉形 💆🏻‍♀️  纹完一周后掉了痂皮 30天后  我的眉毛终于重生了🙆🏻‍♀️ 哈哈哈    [憨笑]现在只需要洗个脸护个肤就能出门了   而且纹绣的过程中还睡着了 一点疼痛感都没有  舒适变美"/>
    <s v="否"/>
    <s v=""/>
  </r>
  <r>
    <x v="0"/>
    <x v="0"/>
    <x v="3"/>
    <d v="1899-12-30T11:42:00"/>
    <s v="北京"/>
    <s v="煤炭总医院整形美容中心"/>
    <s v="oui123"/>
    <x v="0"/>
    <s v="{&quot;效果&quot;:5,&quot;环境&quot;:5,&quot;服务&quot;:5}"/>
    <s v="5"/>
    <s v="5"/>
    <s v="5"/>
    <s v="来煤炭总医院很多次了，之前都是做激光祛斑，这次想把眉毛做了，正好赶上有优惠，大医院做也放心，选的零结痂，做完马上可以沾水的，不用很多天不洗脸。医生先根据我的脸型先设计，不满意的地方都可以调整，医生很耐心，做完效果也很好。"/>
    <s v="否"/>
    <s v=""/>
  </r>
  <r>
    <x v="0"/>
    <x v="0"/>
    <x v="3"/>
    <d v="1899-12-30T11:40:00"/>
    <s v="北京"/>
    <s v="煤炭总医院整形美容中心"/>
    <s v="马瑞君_7609"/>
    <x v="0"/>
    <s v="{&quot;效果&quot;:5,&quot;环境&quot;:5,&quot;服务&quot;:5}"/>
    <s v="5"/>
    <s v="5"/>
    <s v="5"/>
    <s v="半永久眉毛，零结痂，不会流血，而且很自然，在他家也做过微针三次，效果都挺好。"/>
    <s v="否"/>
    <s v=""/>
  </r>
  <r>
    <x v="0"/>
    <x v="0"/>
    <x v="4"/>
    <d v="1899-12-30T16:08:00"/>
    <s v="北京"/>
    <s v="煤炭总医院整形美容中心"/>
    <s v="darry1024"/>
    <x v="0"/>
    <s v="{&quot;效果&quot;:5,&quot;环境&quot;:5,&quot;服务&quot;:5}"/>
    <s v="5"/>
    <s v="5"/>
    <s v="5"/>
    <s v="环境好，医生专业，服务佳，正规医院做美容就是有保障，不推销任何附加产品，团购相当划算。"/>
    <s v="否"/>
    <s v=""/>
  </r>
  <r>
    <x v="0"/>
    <x v="0"/>
    <x v="5"/>
    <d v="1899-12-30T17:36:00"/>
    <s v="北京"/>
    <s v="煤炭总医院整形美容中心"/>
    <s v="曲迪_4225"/>
    <x v="0"/>
    <s v="{&quot;效果&quot;:5,&quot;环境&quot;:5,&quot;服务&quot;:5}"/>
    <s v="5"/>
    <s v="5"/>
    <s v="5"/>
    <s v="本人三个月前在这找的梁伟中博士做的双眼皮开眼角，恢复的挺好，介绍了好几个顾客过来做啦，今天看见煤炭也上大众了，过来点评下，非常棒，让我改变了很多，今天过来做眉毛，提升精气神，下一步过来做美瞳线，还在犹豫的女孩们，别犹豫了，这里是公立医院，安全都是有保障的"/>
    <s v="否"/>
    <s v=""/>
  </r>
  <r>
    <x v="0"/>
    <x v="0"/>
    <x v="5"/>
    <d v="1899-12-30T17:10:00"/>
    <s v="北京"/>
    <s v="煤炭总医院整形美容中心"/>
    <s v="寻觅金灿灿"/>
    <x v="0"/>
    <s v="{&quot;效果&quot;:5,&quot;环境&quot;:5,&quot;服务&quot;:5}"/>
    <s v="5"/>
    <s v="5"/>
    <s v="5"/>
    <s v="位置优越非常好找，北京煤炭总医院整形美容中心地址：北京市朝阳区西坝河南路甲1-4，二楼坐地铁-13号线柳芳站下B口出，直走200米，右转即到正规公立医院。_x000a_前台小姐姐服务态度很热情，医生的建议也专业，没有过度推销的嫌疑。_x000a_本人做的项目是光子嫩肤，光子嫩肤目的是祛斑。"/>
    <s v="否"/>
    <s v=""/>
  </r>
  <r>
    <x v="0"/>
    <x v="0"/>
    <x v="6"/>
    <d v="1899-12-30T13:50:00"/>
    <s v="北京"/>
    <s v="煤炭总医院整形美容中心"/>
    <s v="幸福糖球"/>
    <x v="0"/>
    <s v="{&quot;效果&quot;:5,&quot;环境&quot;:5,&quot;服务&quot;:5}"/>
    <s v="5"/>
    <s v="5"/>
    <s v="5"/>
    <s v="老顾客了，每次来单位就像到自己家一样  从前台导诊到治疗医生护士都很棒 认真的给我讲解一些护肤小知识  治疗注意事项   每次治疗后效果也是很显著  肌肤问题慢慢在改善  真的很感谢煤炭总医院"/>
    <s v="否"/>
    <s v=""/>
  </r>
  <r>
    <x v="0"/>
    <x v="0"/>
    <x v="6"/>
    <d v="1899-12-30T12:24:00"/>
    <s v="北京"/>
    <s v="煤炭总医院整形美容中心"/>
    <s v="初七happy"/>
    <x v="0"/>
    <s v="{&quot;效果&quot;:5,&quot;环境&quot;:5,&quot;服务&quot;:5}"/>
    <s v="5"/>
    <s v="5"/>
    <s v="5"/>
    <s v="来做的小气泡加补水，美女医生好和蔼的，公立医院也比较放心正规，考虑来做激光和水光针"/>
    <s v="否"/>
    <s v=""/>
  </r>
  <r>
    <x v="0"/>
    <x v="0"/>
    <x v="7"/>
    <d v="1899-12-30T18:36:00"/>
    <s v="北京"/>
    <s v="煤炭总医院整形美容中心"/>
    <s v="rs33"/>
    <x v="1"/>
    <s v="{&quot;效果&quot;:1,&quot;环境&quot;:1,&quot;服务&quot;:1}"/>
    <s v="1"/>
    <s v="1"/>
    <s v="1"/>
    <s v="做团购的小气泡，整个体验非常的不好 首先过去先有个所谓医生和你说说，看看你的皮肤，顺便记录团购号，他拿我的手机看后，可能也是看到价格便宜，还和我强调是个非常基础的清洁，然后在外边等了一会，进到护理室，要自己洗脸，然后用机器热喷，目的是打开毛孔，热喷了很久，然后开始小气泡，可以说做的非常的粗，整个过程不到5分钟，我也是做过很多次小气泡的，中间应该会换几个吸头，不同的吸头有不同作用，小气泡清洁有常规的步骤，这里完全没有，当和我说做完了，我都不敢相信，这就叫做完了？面膜都没敷，之前到时和我说过，面膜好像因为什么原因不能在这敷，会给我带走，然后自己洗脸，摸乳液，走人，因为太震惊了，面膜也忘了要，她也没主动给我，总之体验真的太差了，如果觉得便宜，可以不用定那么低的价格，既然定了，就认真对待每一位顾客，这算什么呢？永远不会再去，也提醒大家不要上当，惹一肚子气"/>
    <s v="是"/>
    <s v="2018-07-30 09:44:58"/>
  </r>
  <r>
    <x v="0"/>
    <x v="1"/>
    <x v="8"/>
    <d v="1899-12-30T17:36:00"/>
    <s v="北京"/>
    <s v="煤炭总医院整形美容中心"/>
    <s v="乐麻麻_637"/>
    <x v="0"/>
    <s v="{&quot;效果&quot;:5,&quot;环境&quot;:5,&quot;服务&quot;:5}"/>
    <s v="5"/>
    <s v="5"/>
    <s v="5"/>
    <s v="美容医生讲解到位～解答耐心～谢谢"/>
    <s v="否"/>
    <s v=""/>
  </r>
  <r>
    <x v="0"/>
    <x v="1"/>
    <x v="9"/>
    <d v="1899-12-30T16:13:00"/>
    <s v="北京"/>
    <s v="煤炭总医院整形美容中心"/>
    <s v="小鱼儿"/>
    <x v="0"/>
    <s v="{&quot;效果&quot;:5,&quot;环境&quot;:5,&quot;服务&quot;:5}"/>
    <s v="5"/>
    <s v="5"/>
    <s v="5"/>
    <s v="面部皮肤渐渐的提升，心情大好，医院的医生和护士都非常热情周到，细心、贴心的为我消除了焦虑不安的情绪。总之来到煤医让现在的我挺满意的。"/>
    <s v="否"/>
    <s v=""/>
  </r>
  <r>
    <x v="0"/>
    <x v="1"/>
    <x v="10"/>
    <d v="1899-12-30T11:31:00"/>
    <s v="北京"/>
    <s v="煤炭总医院整形美容中心"/>
    <s v="王燕_3839"/>
    <x v="2"/>
    <s v="{&quot;效果&quot;:4,&quot;环境&quot;:5,&quot;服务&quot;:5}"/>
    <s v="4"/>
    <s v="5"/>
    <s v="5"/>
    <s v="医院在西坝河河道的西侧，皮肤护理在医院的二层。前台服务员态度很好，很热情。杨大夫耐心地回答了我的问题，给我坐超小气泡的小美女，忙而不乱，井井有序，工作认真，和蔼可亲，[强]。忘了拍照片了。"/>
    <s v="是"/>
    <s v="2018-08-15 13:15:41"/>
  </r>
  <r>
    <x v="0"/>
    <x v="2"/>
    <x v="11"/>
    <d v="1899-12-30T18:13:00"/>
    <s v="北京"/>
    <s v="煤炭总医院整形美容中心"/>
    <s v="ysz三立"/>
    <x v="0"/>
    <s v="{&quot;效果&quot;:5,&quot;环境&quot;:5,&quot;服务&quot;:5}"/>
    <s v="5"/>
    <s v="5"/>
    <s v="5"/>
    <s v="最近总觉得身体代谢不如以前了，特别是脸部需要清洁一下，就选了个清洁试用，也是第一次做这方面的项目。这儿是医院医生专业团队，有知道医生、施治护士等，病例、程序等都非常严谨。选做的小气泡项目，先后是小气泡、补水、海藻面膜，前后接近100分钟，觉得效果很好，面部非常干净，手感细腻、涩而不柴，死皮和黑头去了不少！估计对面部血液循环和神经营养也会有帮助。顺便咨询了一下其它项目，发现几百、上千的项目不少，看来女同志为了世界更美好，真的是花了不少钱啊！😄"/>
    <s v="是"/>
    <s v="2018-09-02 17:07:31"/>
  </r>
  <r>
    <x v="1"/>
    <x v="3"/>
    <x v="12"/>
    <m/>
    <m/>
    <m/>
    <m/>
    <x v="3"/>
    <m/>
    <m/>
    <m/>
    <m/>
    <m/>
    <m/>
    <m/>
  </r>
</pivotCacheRecords>
</file>

<file path=xl/pivotCache/pivotCacheRecords8.xml><?xml version="1.0" encoding="utf-8"?>
<pivotCacheRecords xmlns="http://schemas.openxmlformats.org/spreadsheetml/2006/main" count="17">
  <r>
    <x v="0"/>
    <x v="0"/>
    <x v="0"/>
    <d v="1899-12-30T17:26:00"/>
    <s v="北京"/>
    <s v="煤炭总医院整形美容中心"/>
    <s v="刘家小幺妹"/>
    <x v="0"/>
    <s v="{&quot;效果&quot;:5,&quot;环境&quot;:5,&quot;服务&quot;:5}"/>
    <s v="5"/>
    <s v="5"/>
    <s v="5"/>
    <s v="我2016年做的双眼皮一边大一边小，那时候是是朋友介绍的一家工作室做的，这段经历我都不想回首了[捂脸]，后来行为考研，所以也没太在乎，可是真的越来越丑了[流泪]。今年年初一个偶然的机会，我导师认识梁医生给介绍的，所以说层次高的人认识的人一般层次也高！她就给我看了，然后设计修复了，手术过程略去一万个字，其实打了麻药我也睡过去了不知道，也不疼！醒来就做好了[呲牙]！跟我认真叮嘱了，让我定时来换药，然后好好休息，注意该休息的！她的助理每天定时打电话询问我的情况，有没有按照梁医生交待的做！其实蛮烦的，跟老妈子，不过人家也是责任，我就原谅他了[偷笑]！几个月过去了，你们看下面的照片[嘿哈][嘿哈][嘿哈]"/>
    <s v="否"/>
    <s v=""/>
  </r>
  <r>
    <x v="0"/>
    <x v="0"/>
    <x v="1"/>
    <d v="1899-12-30T12:09:00"/>
    <s v="北京"/>
    <s v="煤炭总医院整形美容中心"/>
    <s v="蓝彩月儿"/>
    <x v="0"/>
    <s v="{&quot;效果&quot;:5,&quot;环境&quot;:5,&quot;服务&quot;:5}"/>
    <s v="5"/>
    <s v="5"/>
    <s v="5"/>
    <s v="整体环境好，态度好，效果也不错，离家近，会考虑继续"/>
    <s v="否"/>
    <s v=""/>
  </r>
  <r>
    <x v="0"/>
    <x v="0"/>
    <x v="2"/>
    <d v="1899-12-30T17:13:00"/>
    <s v="北京"/>
    <s v="煤炭总医院整形美容中心"/>
    <s v="阿柏"/>
    <x v="0"/>
    <s v="{&quot;设施&quot;:5,&quot;医生&quot;:5,&quot;挂号&quot;:5}"/>
    <s v="5"/>
    <s v="5"/>
    <s v="5"/>
    <s v="今天在煤炭医院做了热玛吉，护士，医生服务态度都特此好，起初，我担心疼痛，紧张，护士和医生都很热情的给予了安抚，治疗途中，一直跟我聊天天，没感觉到太疼，多余的不说了，就是整个过程都让人觉得很舒服，给点个赞"/>
    <s v="否"/>
    <s v=""/>
  </r>
  <r>
    <x v="0"/>
    <x v="0"/>
    <x v="2"/>
    <d v="1899-12-30T09:59:00"/>
    <s v="北京"/>
    <s v="煤炭总医院整形美容中心"/>
    <s v="Qzone_1644921945"/>
    <x v="0"/>
    <s v="{&quot;效果&quot;:5,&quot;环境&quot;:5,&quot;服务&quot;:5}"/>
    <s v="5"/>
    <s v="5"/>
    <s v="5"/>
    <s v="天天出门上班 🚇 画眉毛是我的一大难题  🙅🏻‍♀️画的颜色过重 左右不对称[捂脸]  每天至少早上半个小时搞我的眉毛  [拳头]最后还要给眉毛染染色 [奸笑]画不好眉毛一天都纠结[皱眉]  后来终于鼓起勇气纹了眉毛[嘿哈]   刚开始 在选择纹绣之前下了很大的功夫  终于还是决定选择公立医院 🏥首先是无菌条件过关👍🏻 我可不想因为纹个眉毛而因为操作原因引发感染之类的 🙅🏻‍♀️ 到院签了病例 拍了术前照 护士交代清楚注意事项后 纹绣师就开始给我设计眉形 💆🏻‍♀️  纹完一周后掉了痂皮 30天后  我的眉毛终于重生了🙆🏻‍♀️ 哈哈哈    [憨笑]现在只需要洗个脸护个肤就能出门了   而且纹绣的过程中还睡着了 一点疼痛感都没有  舒适变美"/>
    <s v="否"/>
    <s v=""/>
  </r>
  <r>
    <x v="0"/>
    <x v="0"/>
    <x v="3"/>
    <d v="1899-12-30T11:42:00"/>
    <s v="北京"/>
    <s v="煤炭总医院整形美容中心"/>
    <s v="oui123"/>
    <x v="0"/>
    <s v="{&quot;效果&quot;:5,&quot;环境&quot;:5,&quot;服务&quot;:5}"/>
    <s v="5"/>
    <s v="5"/>
    <s v="5"/>
    <s v="来煤炭总医院很多次了，之前都是做激光祛斑，这次想把眉毛做了，正好赶上有优惠，大医院做也放心，选的零结痂，做完马上可以沾水的，不用很多天不洗脸。医生先根据我的脸型先设计，不满意的地方都可以调整，医生很耐心，做完效果也很好。"/>
    <s v="否"/>
    <s v=""/>
  </r>
  <r>
    <x v="0"/>
    <x v="0"/>
    <x v="3"/>
    <d v="1899-12-30T11:40:00"/>
    <s v="北京"/>
    <s v="煤炭总医院整形美容中心"/>
    <s v="马瑞君_7609"/>
    <x v="0"/>
    <s v="{&quot;效果&quot;:5,&quot;环境&quot;:5,&quot;服务&quot;:5}"/>
    <s v="5"/>
    <s v="5"/>
    <s v="5"/>
    <s v="半永久眉毛，零结痂，不会流血，而且很自然，在他家也做过微针三次，效果都挺好。"/>
    <s v="否"/>
    <s v=""/>
  </r>
  <r>
    <x v="0"/>
    <x v="0"/>
    <x v="4"/>
    <d v="1899-12-30T16:08:00"/>
    <s v="北京"/>
    <s v="煤炭总医院整形美容中心"/>
    <s v="darry1024"/>
    <x v="0"/>
    <s v="{&quot;效果&quot;:5,&quot;环境&quot;:5,&quot;服务&quot;:5}"/>
    <s v="5"/>
    <s v="5"/>
    <s v="5"/>
    <s v="环境好，医生专业，服务佳，正规医院做美容就是有保障，不推销任何附加产品，团购相当划算。"/>
    <s v="否"/>
    <s v=""/>
  </r>
  <r>
    <x v="0"/>
    <x v="0"/>
    <x v="5"/>
    <d v="1899-12-30T17:36:00"/>
    <s v="北京"/>
    <s v="煤炭总医院整形美容中心"/>
    <s v="曲迪_4225"/>
    <x v="0"/>
    <s v="{&quot;效果&quot;:5,&quot;环境&quot;:5,&quot;服务&quot;:5}"/>
    <s v="5"/>
    <s v="5"/>
    <s v="5"/>
    <s v="本人三个月前在这找的梁伟中博士做的双眼皮开眼角，恢复的挺好，介绍了好几个顾客过来做啦，今天看见煤炭也上大众了，过来点评下，非常棒，让我改变了很多，今天过来做眉毛，提升精气神，下一步过来做美瞳线，还在犹豫的女孩们，别犹豫了，这里是公立医院，安全都是有保障的"/>
    <s v="否"/>
    <s v=""/>
  </r>
  <r>
    <x v="0"/>
    <x v="0"/>
    <x v="5"/>
    <d v="1899-12-30T17:10:00"/>
    <s v="北京"/>
    <s v="煤炭总医院整形美容中心"/>
    <s v="寻觅金灿灿"/>
    <x v="0"/>
    <s v="{&quot;效果&quot;:5,&quot;环境&quot;:5,&quot;服务&quot;:5}"/>
    <s v="5"/>
    <s v="5"/>
    <s v="5"/>
    <s v="位置优越非常好找，北京煤炭总医院整形美容中心地址：北京市朝阳区西坝河南路甲1-4，二楼坐地铁-13号线柳芳站下B口出，直走200米，右转即到正规公立医院。_x000a_前台小姐姐服务态度很热情，医生的建议也专业，没有过度推销的嫌疑。_x000a_本人做的项目是光子嫩肤，光子嫩肤目的是祛斑。"/>
    <s v="否"/>
    <s v=""/>
  </r>
  <r>
    <x v="0"/>
    <x v="0"/>
    <x v="6"/>
    <d v="1899-12-30T13:50:00"/>
    <s v="北京"/>
    <s v="煤炭总医院整形美容中心"/>
    <s v="幸福糖球"/>
    <x v="0"/>
    <s v="{&quot;效果&quot;:5,&quot;环境&quot;:5,&quot;服务&quot;:5}"/>
    <s v="5"/>
    <s v="5"/>
    <s v="5"/>
    <s v="老顾客了，每次来单位就像到自己家一样  从前台导诊到治疗医生护士都很棒 认真的给我讲解一些护肤小知识  治疗注意事项   每次治疗后效果也是很显著  肌肤问题慢慢在改善  真的很感谢煤炭总医院"/>
    <s v="否"/>
    <s v=""/>
  </r>
  <r>
    <x v="0"/>
    <x v="0"/>
    <x v="6"/>
    <d v="1899-12-30T12:24:00"/>
    <s v="北京"/>
    <s v="煤炭总医院整形美容中心"/>
    <s v="初七happy"/>
    <x v="0"/>
    <s v="{&quot;效果&quot;:5,&quot;环境&quot;:5,&quot;服务&quot;:5}"/>
    <s v="5"/>
    <s v="5"/>
    <s v="5"/>
    <s v="来做的小气泡加补水，美女医生好和蔼的，公立医院也比较放心正规，考虑来做激光和水光针"/>
    <s v="否"/>
    <s v=""/>
  </r>
  <r>
    <x v="0"/>
    <x v="0"/>
    <x v="7"/>
    <d v="1899-12-30T18:36:00"/>
    <s v="北京"/>
    <s v="煤炭总医院整形美容中心"/>
    <s v="rs33"/>
    <x v="1"/>
    <s v="{&quot;效果&quot;:1,&quot;环境&quot;:1,&quot;服务&quot;:1}"/>
    <s v="1"/>
    <s v="1"/>
    <s v="1"/>
    <s v="做团购的小气泡，整个体验非常的不好 首先过去先有个所谓医生和你说说，看看你的皮肤，顺便记录团购号，他拿我的手机看后，可能也是看到价格便宜，还和我强调是个非常基础的清洁，然后在外边等了一会，进到护理室，要自己洗脸，然后用机器热喷，目的是打开毛孔，热喷了很久，然后开始小气泡，可以说做的非常的粗，整个过程不到5分钟，我也是做过很多次小气泡的，中间应该会换几个吸头，不同的吸头有不同作用，小气泡清洁有常规的步骤，这里完全没有，当和我说做完了，我都不敢相信，这就叫做完了？面膜都没敷，之前到时和我说过，面膜好像因为什么原因不能在这敷，会给我带走，然后自己洗脸，摸乳液，走人，因为太震惊了，面膜也忘了要，她也没主动给我，总之体验真的太差了，如果觉得便宜，可以不用定那么低的价格，既然定了，就认真对待每一位顾客，这算什么呢？永远不会再去，也提醒大家不要上当，惹一肚子气"/>
    <s v="是"/>
    <s v="2018-07-30 09:44:58"/>
  </r>
  <r>
    <x v="0"/>
    <x v="1"/>
    <x v="8"/>
    <d v="1899-12-30T17:36:00"/>
    <s v="北京"/>
    <s v="煤炭总医院整形美容中心"/>
    <s v="乐麻麻_637"/>
    <x v="0"/>
    <s v="{&quot;效果&quot;:5,&quot;环境&quot;:5,&quot;服务&quot;:5}"/>
    <s v="5"/>
    <s v="5"/>
    <s v="5"/>
    <s v="美容医生讲解到位～解答耐心～谢谢"/>
    <s v="否"/>
    <s v=""/>
  </r>
  <r>
    <x v="0"/>
    <x v="1"/>
    <x v="9"/>
    <d v="1899-12-30T16:13:00"/>
    <s v="北京"/>
    <s v="煤炭总医院整形美容中心"/>
    <s v="小鱼儿"/>
    <x v="0"/>
    <s v="{&quot;效果&quot;:5,&quot;环境&quot;:5,&quot;服务&quot;:5}"/>
    <s v="5"/>
    <s v="5"/>
    <s v="5"/>
    <s v="面部皮肤渐渐的提升，心情大好，医院的医生和护士都非常热情周到，细心、贴心的为我消除了焦虑不安的情绪。总之来到煤医让现在的我挺满意的。"/>
    <s v="否"/>
    <s v=""/>
  </r>
  <r>
    <x v="0"/>
    <x v="1"/>
    <x v="10"/>
    <d v="1899-12-30T11:31:00"/>
    <s v="北京"/>
    <s v="煤炭总医院整形美容中心"/>
    <s v="王燕_3839"/>
    <x v="2"/>
    <s v="{&quot;效果&quot;:4,&quot;环境&quot;:5,&quot;服务&quot;:5}"/>
    <s v="4"/>
    <s v="5"/>
    <s v="5"/>
    <s v="医院在西坝河河道的西侧，皮肤护理在医院的二层。前台服务员态度很好，很热情。杨大夫耐心地回答了我的问题，给我坐超小气泡的小美女，忙而不乱，井井有序，工作认真，和蔼可亲，[强]。忘了拍照片了。"/>
    <s v="是"/>
    <s v="2018-08-15 13:15:41"/>
  </r>
  <r>
    <x v="0"/>
    <x v="2"/>
    <x v="11"/>
    <d v="1899-12-30T18:13:00"/>
    <s v="北京"/>
    <s v="煤炭总医院整形美容中心"/>
    <s v="ysz三立"/>
    <x v="0"/>
    <s v="{&quot;效果&quot;:5,&quot;环境&quot;:5,&quot;服务&quot;:5}"/>
    <s v="5"/>
    <s v="5"/>
    <s v="5"/>
    <s v="最近总觉得身体代谢不如以前了，特别是脸部需要清洁一下，就选了个清洁试用，也是第一次做这方面的项目。这儿是医院医生专业团队，有知道医生、施治护士等，病例、程序等都非常严谨。选做的小气泡项目，先后是小气泡、补水、海藻面膜，前后接近100分钟，觉得效果很好，面部非常干净，手感细腻、涩而不柴，死皮和黑头去了不少！估计对面部血液循环和神经营养也会有帮助。顺便咨询了一下其它项目，发现几百、上千的项目不少，看来女同志为了世界更美好，真的是花了不少钱啊！😄"/>
    <s v="是"/>
    <s v="2018-09-02 17:07:31"/>
  </r>
  <r>
    <x v="1"/>
    <x v="3"/>
    <x v="12"/>
    <m/>
    <m/>
    <m/>
    <m/>
    <x v="3"/>
    <m/>
    <m/>
    <m/>
    <m/>
    <m/>
    <m/>
    <m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_rels/pivotTable10.xml.rels><Relationships xmlns="http://schemas.openxmlformats.org/package/2006/relationships"><Relationship Id="rId1" Target="/xl/pivotCache/pivotCacheDefinition7.xml" Type="http://schemas.openxmlformats.org/officeDocument/2006/relationships/pivotCacheDefinition"/></Relationships>
</file>

<file path=xl/pivotTables/_rels/pivotTable11.xml.rels><Relationships xmlns="http://schemas.openxmlformats.org/package/2006/relationships"><Relationship Id="rId1" Target="/xl/pivotCache/pivotCacheDefinition5.xml" Type="http://schemas.openxmlformats.org/officeDocument/2006/relationships/pivotCacheDefinition"/></Relationships>
</file>

<file path=xl/pivotTables/_rels/pivotTable12.xml.rels><Relationships xmlns="http://schemas.openxmlformats.org/package/2006/relationships"><Relationship Id="rId1" Target="/xl/pivotCache/pivotCacheDefinition8.xml" Type="http://schemas.openxmlformats.org/officeDocument/2006/relationships/pivotCacheDefinition"/></Relationships>
</file>

<file path=xl/pivotTables/_rels/pivotTable13.xml.rels><Relationships xmlns="http://schemas.openxmlformats.org/package/2006/relationships"><Relationship Id="rId1" Target="/xl/pivotCache/pivotCacheDefinition6.xml" Type="http://schemas.openxmlformats.org/officeDocument/2006/relationships/pivotCacheDefinition"/></Relationships>
</file>

<file path=xl/pivotTables/_rels/pivotTable14.xml.rels><Relationships xmlns="http://schemas.openxmlformats.org/package/2006/relationships"><Relationship Id="rId1" Target="/xl/pivotCache/pivotCacheDefinition8.xml" Type="http://schemas.openxmlformats.org/officeDocument/2006/relationships/pivotCacheDefinition"/></Relationships>
</file>

<file path=xl/pivotTables/_rels/pivotTable2.xml.rels><Relationships xmlns="http://schemas.openxmlformats.org/package/2006/relationships"><Relationship Id="rId1" Target="/xl/pivotCache/pivotCacheDefinition2.xml" Type="http://schemas.openxmlformats.org/officeDocument/2006/relationships/pivotCacheDefinition"/></Relationships>
</file>

<file path=xl/pivotTables/_rels/pivotTable3.xml.rels><Relationships xmlns="http://schemas.openxmlformats.org/package/2006/relationships"><Relationship Id="rId1" Target="/xl/pivotCache/pivotCacheDefinition3.xml" Type="http://schemas.openxmlformats.org/officeDocument/2006/relationships/pivotCacheDefinition"/></Relationships>
</file>

<file path=xl/pivotTables/_rels/pivotTable4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_rels/pivotTable5.xml.rels><Relationships xmlns="http://schemas.openxmlformats.org/package/2006/relationships"><Relationship Id="rId1" Target="/xl/pivotCache/pivotCacheDefinition4.xml" Type="http://schemas.openxmlformats.org/officeDocument/2006/relationships/pivotCacheDefinition"/></Relationships>
</file>

<file path=xl/pivotTables/_rels/pivotTable6.xml.rels><Relationships xmlns="http://schemas.openxmlformats.org/package/2006/relationships"><Relationship Id="rId1" Target="/xl/pivotCache/pivotCacheDefinition2.xml" Type="http://schemas.openxmlformats.org/officeDocument/2006/relationships/pivotCacheDefinition"/></Relationships>
</file>

<file path=xl/pivotTables/_rels/pivotTable7.xml.rels><Relationships xmlns="http://schemas.openxmlformats.org/package/2006/relationships"><Relationship Id="rId1" Target="/xl/pivotCache/pivotCacheDefinition5.xml" Type="http://schemas.openxmlformats.org/officeDocument/2006/relationships/pivotCacheDefinition"/></Relationships>
</file>

<file path=xl/pivotTables/_rels/pivotTable8.xml.rels><Relationships xmlns="http://schemas.openxmlformats.org/package/2006/relationships"><Relationship Id="rId1" Target="/xl/pivotCache/pivotCacheDefinition6.xml" Type="http://schemas.openxmlformats.org/officeDocument/2006/relationships/pivotCacheDefinition"/></Relationships>
</file>

<file path=xl/pivotTables/_rels/pivotTable9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0" chartFormat="3" colGrandTotals="0" compact="0" compactData="0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4" outline="0" outlineData="0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1" firstDataRow="2" firstHeaderRow="1" ref="A25:C39" rowPageCount="1"/>
  <pivotFields count="9">
    <pivotField axis="axisPage" compact="0" defaultSubtotal="0" dragOff="1" dragToCol="1" dragToData="1" dragToPage="1" dragToRow="1" itemPageCount="10" multipleItemSelectionAllowed="1" outline="0" showAll="0" showDropDowns="1" sortType="manual" subtotalTop="1" topAutoShow="1">
      <items count="2">
        <item sd="1" t="data" x="0"/>
        <item h="1" sd="1" t="data" x="1"/>
      </items>
    </pivotField>
    <pivotField axis="axisCol" compact="0" defaultSubtotal="0" dragOff="1" dragToCol="1" dragToData="1" dragToPage="1" dragToRow="1" itemPageCount="10" multipleItemSelectionAllowed="1" outline="0" showAll="0" showDropDowns="1" sortType="manual" subtotalTop="1" topAutoShow="1">
      <items count="7">
        <item h="1" sd="1" t="data" x="6"/>
        <item h="1" sd="1" t="data" x="1"/>
        <item h="1" sd="1" t="data" x="2"/>
        <item h="1" sd="1" t="data" x="3"/>
        <item sd="1" t="data" x="4"/>
        <item h="1" sd="1" t="data" x="0"/>
        <item sd="1" t="data" x="5"/>
      </items>
    </pivotField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axis="axisRow" compact="0" dataField="1" defaultSubtotal="0" dragOff="1" dragToCol="1" dragToData="1" dragToPage="1" dragToRow="1" itemPageCount="10" outline="0" showAll="0" showDropDowns="1" sortType="descending" subtotalTop="1" topAutoShow="1">
      <items count="18">
        <item sd="1" t="data" x="11"/>
        <item sd="1" t="data" x="12"/>
        <item sd="1" t="data" x="8"/>
        <item m="1" sd="1" t="data" x="17"/>
        <item sd="1" t="data" x="0"/>
        <item sd="1" t="data" x="2"/>
        <item sd="1" t="data" x="10"/>
        <item sd="1" t="data" x="4"/>
        <item sd="1" t="data" x="3"/>
        <item sd="1" t="data" x="14"/>
        <item sd="1" t="data" x="5"/>
        <item sd="1" t="data" x="6"/>
        <item sd="1" t="data" x="15"/>
        <item m="1" sd="1" t="data" x="16"/>
        <item sd="1" t="data" x="1"/>
        <item sd="1" t="data" x="7"/>
        <item sd="1" t="data" x="9"/>
        <item sd="1" t="data" x="13"/>
      </items>
      <autoSortScope>
        <pivotArea dataOnly="0" fieldPosition="0" outline="0" type="normal">
          <references count="2">
            <reference field="4294967294" selected="0">
              <x v="0"/>
            </reference>
            <reference field="1" selected="0">
              <x v="4"/>
            </reference>
          </references>
        </pivotArea>
      </autoSortScope>
    </pivotField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</pivotFields>
  <rowFields count="1">
    <field x="6"/>
  </rowFields>
  <rowItems count="13">
    <i i="0" r="0" t="data">
      <x v="11"/>
    </i>
    <i i="0" r="0" t="data">
      <x v="7"/>
    </i>
    <i i="0" r="0" t="data">
      <x v="16"/>
    </i>
    <i i="0" r="0" t="data">
      <x v="10"/>
    </i>
    <i i="0" r="0" t="data">
      <x v="5"/>
    </i>
    <i i="0" r="0" t="data"/>
    <i i="0" r="0" t="data">
      <x v="15"/>
    </i>
    <i i="0" r="0" t="data">
      <x v="17"/>
    </i>
    <i i="0" r="0" t="data">
      <x v="8"/>
    </i>
    <i i="0" r="0" t="data">
      <x v="9"/>
    </i>
    <i i="0" r="0" t="data">
      <x v="6"/>
    </i>
    <i i="0" r="0" t="data">
      <x v="1"/>
    </i>
    <i i="0" r="0" t="grand"/>
  </rowItems>
  <colFields count="1">
    <field x="1"/>
  </colFields>
  <colItems count="2">
    <i i="0" r="0" t="data">
      <x v="4"/>
    </i>
    <i i="0" r="0" t="data">
      <x v="6"/>
    </i>
  </colItems>
  <pageFields count="1">
    <pageField fld="0" hier="-1"/>
  </pageFields>
  <dataFields count="1">
    <dataField baseField="0" baseItem="0" fld="6" name="计数项:顾客标签" showDataAs="normal" subtotal="count"/>
  </dataFields>
  <formats count="3">
    <format dxfId="37">
      <pivotArea dataOnly="0" fieldPosition="0" outline="0" type="all"/>
    </format>
    <format dxfId="36">
      <pivotArea collapsedLevelsAreSubtotals="1" dataOnly="1" fieldPosition="0" outline="0" type="normal"/>
    </format>
    <format dxfId="35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10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6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6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1" firstDataRow="1" firstHeaderRow="1" ref="L6:M9" rowPageCount="2"/>
  <pivotFields count="10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5">
        <item h="1" m="1" sd="1" t="data" x="3"/>
        <item sd="1" t="data" x="0"/>
        <item h="1" sd="1" t="data" x="1"/>
        <item h="1" m="1" sd="1" t="data" x="2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3">
        <item h="1" m="1" sd="1" t="data" x="7"/>
        <item h="1" m="1" sd="1" t="data" x="5"/>
        <item h="1" m="1" sd="1" t="data" x="8"/>
        <item h="1" m="1" sd="1" t="data" x="9"/>
        <item h="1" m="1" sd="1" t="data" x="11"/>
        <item h="1" sd="1" t="data" x="3"/>
        <item h="1" m="1" sd="1" t="data" x="10"/>
        <item h="1" m="1" sd="1" t="data" x="4"/>
        <item h="1" m="1" sd="1" t="data" x="6"/>
        <item h="1" sd="1" t="data" x="0"/>
        <item sd="1" t="data" x="1"/>
        <item h="1" sd="1" t="data" x="2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ataField="1" defaultSubtotal="1" dragOff="1" dragToCol="1" dragToData="1" dragToPage="1" dragToRow="1" itemPageCount="10" outline="1" showAll="0" showDropDowns="1" sortType="manual" subtotalTop="1" topAutoShow="1">
      <items count="8">
        <item m="1" sd="1" t="data" x="5"/>
        <item m="1" sd="1" t="data" x="3"/>
        <item m="1" sd="1" t="data" x="6"/>
        <item sd="1" t="data" x="0"/>
        <item m="1" sd="1" t="data" x="4"/>
        <item sd="1" t="data" x="1"/>
        <item sd="1" t="data" x="2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4"/>
  </rowFields>
  <rowItems count="3">
    <i i="0" r="0" t="data">
      <x v="3"/>
    </i>
    <i i="0" r="0" t="data">
      <x v="5"/>
    </i>
    <i i="0" r="0" t="grand"/>
  </rowItems>
  <colItems count="1">
    <i i="0" r="0" t="data"/>
  </colItems>
  <pageFields count="2">
    <pageField fld="0" hier="-1"/>
    <pageField fld="1" hier="-1"/>
  </pageFields>
  <dataFields count="1">
    <dataField baseField="0" baseItem="0" fld="4" name="计数项:订单来源" showDataAs="normal" subtotal="count"/>
  </dataFields>
  <formats count="6">
    <format dxfId="22">
      <pivotArea dataOnly="0" fieldPosition="0" outline="0" type="all"/>
    </format>
    <format dxfId="21">
      <pivotArea collapsedLevelsAreSubtotals="1" dataOnly="1" fieldPosition="0" outline="0" type="normal"/>
    </format>
    <format dxfId="20">
      <pivotArea axis="axisRow" dataOnly="0" field="4" fieldPosition="0" labelOnly="1" outline="0" type="button"/>
    </format>
    <format dxfId="19">
      <pivotArea dataOnly="0" fieldPosition="0" labelOnly="1" outline="1" type="normal">
        <references count="1">
          <reference field="4">
            <x v="5"/>
          </reference>
        </references>
      </pivotArea>
    </format>
    <format dxfId="18">
      <pivotArea dataOnly="0" fieldPosition="0" grandRow="1" labelOnly="1" outline="0" type="normal"/>
    </format>
    <format dxfId="17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1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4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0" ref="X6:AB7" rowPageCount="3"/>
  <pivotFields count="15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5">
        <item h="1" m="1" sd="1" t="data" x="3"/>
        <item m="1" sd="1" t="data" x="2"/>
        <item h="1" sd="1" t="data" x="1"/>
        <item h="1" sd="1" t="data" x="0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8">
        <item h="1" sd="1" t="data" x="0"/>
        <item h="1" m="1" sd="1" t="data" x="2"/>
        <item h="1" m="1" sd="1" t="data" x="3"/>
        <item h="1" m="1" sd="1" t="data" x="4"/>
        <item h="1" m="1" sd="1" t="data" x="6"/>
        <item h="1" sd="1" t="data" x="1"/>
        <item m="1" sd="1" t="data" x="5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144">
        <item m="1" sd="1" t="data" x="89"/>
        <item m="1" sd="1" t="data" x="7"/>
        <item m="1" sd="1" t="data" x="67"/>
        <item m="1" sd="1" t="data" x="127"/>
        <item m="1" sd="1" t="data" x="45"/>
        <item m="1" sd="1" t="data" x="106"/>
        <item m="1" sd="1" t="data" x="24"/>
        <item m="1" sd="1" t="data" x="83"/>
        <item m="1" sd="1" t="data" x="1"/>
        <item m="1" sd="1" t="data" x="94"/>
        <item m="1" sd="1" t="data" x="12"/>
        <item m="1" sd="1" t="data" x="71"/>
        <item m="1" sd="1" t="data" x="131"/>
        <item m="1" sd="1" t="data" x="49"/>
        <item m="1" sd="1" t="data" x="110"/>
        <item m="1" sd="1" t="data" x="28"/>
        <item m="1" sd="1" t="data" x="87"/>
        <item m="1" sd="1" t="data" x="5"/>
        <item m="1" sd="1" t="data" x="64"/>
        <item m="1" sd="1" t="data" x="124"/>
        <item m="1" sd="1" t="data" x="42"/>
        <item m="1" sd="1" t="data" x="103"/>
        <item m="1" sd="1" t="data" x="21"/>
        <item m="1" sd="1" t="data" x="80"/>
        <item m="1" sd="1" t="data" x="140"/>
        <item m="1" sd="1" t="data" x="58"/>
        <item m="1" sd="1" t="data" x="119"/>
        <item m="1" sd="1" t="data" x="37"/>
        <item m="1" sd="1" t="data" x="98"/>
        <item m="1" sd="1" t="data" x="16"/>
        <item m="1" sd="1" t="data" x="75"/>
        <item m="1" sd="1" t="data" x="135"/>
        <item m="1" sd="1" t="data" x="53"/>
        <item m="1" sd="1" t="data" x="114"/>
        <item m="1" sd="1" t="data" x="32"/>
        <item m="1" sd="1" t="data" x="92"/>
        <item m="1" sd="1" t="data" x="10"/>
        <item m="1" sd="1" t="data" x="70"/>
        <item m="1" sd="1" t="data" x="130"/>
        <item m="1" sd="1" t="data" x="48"/>
        <item m="1" sd="1" t="data" x="109"/>
        <item m="1" sd="1" t="data" x="27"/>
        <item m="1" sd="1" t="data" x="86"/>
        <item m="1" sd="1" t="data" x="4"/>
        <item m="1" sd="1" t="data" x="63"/>
        <item m="1" sd="1" t="data" x="123"/>
        <item m="1" sd="1" t="data" x="41"/>
        <item m="1" sd="1" t="data" x="102"/>
        <item m="1" sd="1" t="data" x="20"/>
        <item m="1" sd="1" t="data" x="78"/>
        <item m="1" sd="1" t="data" x="138"/>
        <item m="1" sd="1" t="data" x="56"/>
        <item m="1" sd="1" t="data" x="117"/>
        <item m="1" sd="1" t="data" x="35"/>
        <item m="1" sd="1" t="data" x="96"/>
        <item m="1" sd="1" t="data" x="14"/>
        <item m="1" sd="1" t="data" x="73"/>
        <item m="1" sd="1" t="data" x="133"/>
        <item m="1" sd="1" t="data" x="51"/>
        <item m="1" sd="1" t="data" x="112"/>
        <item m="1" sd="1" t="data" x="30"/>
        <item m="1" sd="1" t="data" x="90"/>
        <item m="1" sd="1" t="data" x="8"/>
        <item m="1" sd="1" t="data" x="68"/>
        <item m="1" sd="1" t="data" x="128"/>
        <item m="1" sd="1" t="data" x="46"/>
        <item m="1" sd="1" t="data" x="107"/>
        <item m="1" sd="1" t="data" x="25"/>
        <item m="1" sd="1" t="data" x="84"/>
        <item m="1" sd="1" t="data" x="2"/>
        <item m="1" sd="1" t="data" x="61"/>
        <item m="1" sd="1" t="data" x="95"/>
        <item m="1" sd="1" t="data" x="13"/>
        <item m="1" sd="1" t="data" x="72"/>
        <item m="1" sd="1" t="data" x="132"/>
        <item m="1" sd="1" t="data" x="50"/>
        <item m="1" sd="1" t="data" x="111"/>
        <item m="1" sd="1" t="data" x="29"/>
        <item m="1" sd="1" t="data" x="88"/>
        <item m="1" sd="1" t="data" x="6"/>
        <item m="1" sd="1" t="data" x="65"/>
        <item m="1" sd="1" t="data" x="125"/>
        <item m="1" sd="1" t="data" x="43"/>
        <item m="1" sd="1" t="data" x="104"/>
        <item m="1" sd="1" t="data" x="22"/>
        <item m="1" sd="1" t="data" x="81"/>
        <item m="1" sd="1" t="data" x="141"/>
        <item m="1" sd="1" t="data" x="59"/>
        <item m="1" sd="1" t="data" x="120"/>
        <item m="1" sd="1" t="data" x="38"/>
        <item m="1" sd="1" t="data" x="99"/>
        <item m="1" sd="1" t="data" x="17"/>
        <item m="1" sd="1" t="data" x="76"/>
        <item m="1" sd="1" t="data" x="136"/>
        <item m="1" sd="1" t="data" x="54"/>
        <item m="1" sd="1" t="data" x="115"/>
        <item m="1" sd="1" t="data" x="33"/>
        <item m="1" sd="1" t="data" x="93"/>
        <item m="1" sd="1" t="data" x="11"/>
        <item m="1" sd="1" t="data" x="79"/>
        <item m="1" sd="1" t="data" x="139"/>
        <item m="1" sd="1" t="data" x="57"/>
        <item m="1" sd="1" t="data" x="118"/>
        <item m="1" sd="1" t="data" x="36"/>
        <item m="1" sd="1" t="data" x="97"/>
        <item m="1" sd="1" t="data" x="15"/>
        <item m="1" sd="1" t="data" x="74"/>
        <item m="1" sd="1" t="data" x="134"/>
        <item m="1" sd="1" t="data" x="52"/>
        <item m="1" sd="1" t="data" x="113"/>
        <item m="1" sd="1" t="data" x="31"/>
        <item m="1" sd="1" t="data" x="91"/>
        <item m="1" sd="1" t="data" x="9"/>
        <item sd="1" t="data" x="0"/>
        <item m="1" sd="1" t="data" x="69"/>
        <item m="1" sd="1" t="data" x="129"/>
        <item m="1" sd="1" t="data" x="47"/>
        <item m="1" sd="1" t="data" x="108"/>
        <item m="1" sd="1" t="data" x="26"/>
        <item m="1" sd="1" t="data" x="85"/>
        <item m="1" sd="1" t="data" x="3"/>
        <item m="1" sd="1" t="data" x="62"/>
        <item m="1" sd="1" t="data" x="122"/>
        <item m="1" sd="1" t="data" x="40"/>
        <item m="1" sd="1" t="data" x="101"/>
        <item m="1" sd="1" t="data" x="19"/>
        <item m="1" sd="1" t="data" x="77"/>
        <item m="1" sd="1" t="data" x="137"/>
        <item m="1" sd="1" t="data" x="55"/>
        <item m="1" sd="1" t="data" x="116"/>
        <item m="1" sd="1" t="data" x="34"/>
        <item m="1" sd="1" t="data" x="66"/>
        <item m="1" sd="1" t="data" x="126"/>
        <item m="1" sd="1" t="data" x="44"/>
        <item m="1" sd="1" t="data" x="105"/>
        <item m="1" sd="1" t="data" x="23"/>
        <item m="1" sd="1" t="data" x="82"/>
        <item m="1" sd="1" t="data" x="142"/>
        <item m="1" sd="1" t="data" x="60"/>
        <item m="1" sd="1" t="data" x="121"/>
        <item m="1" sd="1" t="data" x="39"/>
        <item m="1" sd="1" t="data" x="100"/>
        <item m="1" sd="1" t="data" x="18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Fields count="1">
    <field x="-2"/>
  </colFields>
  <colItems count="5">
    <i i="0" r="0" t="data"/>
    <i i="1" r="0" t="data">
      <x v="1"/>
    </i>
    <i i="2" r="0" t="data">
      <x v="2"/>
    </i>
    <i i="3" r="0" t="data">
      <x v="3"/>
    </i>
    <i i="4" r="0" t="data">
      <x v="4"/>
    </i>
  </colItems>
  <pageFields count="3">
    <pageField fld="0" hier="-1"/>
    <pageField fld="1" hier="-1"/>
    <pageField fld="2" hier="-1"/>
  </pageFields>
  <dataFields count="5">
    <dataField baseField="0" baseItem="0" fld="5" name="求和项:花费" showDataAs="normal" subtotal="sum"/>
    <dataField baseField="0" baseItem="0" fld="7" name="求和项:点击" showDataAs="normal" subtotal="sum"/>
    <dataField baseField="0" baseItem="1" fld="8" name="平均值项:点击均价" showDataAs="normal" subtotal="average"/>
    <dataField baseField="0" baseItem="0" fld="6" name="求和项:曝光" showDataAs="normal" subtotal="sum"/>
    <dataField baseField="0" baseItem="0" fld="9" name="求和项:商户浏览量" showDataAs="normal" subtotal="sum"/>
  </dataFields>
  <formats count="4">
    <format dxfId="50">
      <pivotArea collapsedLevelsAreSubtotals="1" dataOnly="1" fieldPosition="0" outline="0" type="normal">
        <references count="1">
          <reference field="4294967294" selected="0">
            <x v="2"/>
          </reference>
        </references>
      </pivotArea>
    </format>
    <format dxfId="49">
      <pivotArea dataOnly="0" fieldPosition="0" outline="0" type="all"/>
    </format>
    <format dxfId="48">
      <pivotArea collapsedLevelsAreSubtotals="1" dataOnly="1" fieldPosition="0" outline="0" type="normal"/>
    </format>
    <format dxfId="47">
      <pivotArea dataOnly="0" fieldPosition="0" labelOnly="1" outline="0" type="normal">
        <references count="1">
          <reference field="4294967294">
            <x v="4"/>
          </reference>
        </references>
      </pivotArea>
    </format>
  </formats>
  <pivotTableStyleInfo name="PivotStyleLight16" showColHeaders="1" showColStripes="0" showLastColumn="1" showRowHeaders="1" showRowStripes="0"/>
</pivotTableDefinition>
</file>

<file path=xl/pivotTables/pivotTable12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2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9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1" ref="U6:U7" rowPageCount="3"/>
  <pivotFields count="12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7">
        <item h="1" sd="1" t="data" x="2"/>
        <item h="1" m="1" sd="1" t="data" x="3"/>
        <item h="1" m="1" sd="1" t="data" x="4"/>
        <item h="1" m="1" sd="1" t="data" x="5"/>
        <item h="1" sd="1" t="data" x="0"/>
        <item sd="1" t="data" x="1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13">
        <item sd="1" t="data" x="0"/>
        <item m="1" sd="1" t="data" x="3"/>
        <item m="1" sd="1" t="data" x="2"/>
        <item m="1" sd="1" t="data" x="8"/>
        <item m="1" sd="1" t="data" x="1"/>
        <item m="1" sd="1" t="data" x="7"/>
        <item m="1" sd="1" t="data" x="10"/>
        <item m="1" sd="1" t="data" x="5"/>
        <item m="1" sd="1" t="data" x="9"/>
        <item m="1" sd="1" t="data" x="4"/>
        <item m="1" sd="1" t="data" x="6"/>
        <item m="1" sd="1" t="data" x="11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7" name="计数项:星级" showDataAs="normal" subtotal="count"/>
  </dataFields>
  <formats count="3">
    <format dxfId="16">
      <pivotArea dataOnly="0" fieldPosition="0" outline="0" type="all"/>
    </format>
    <format dxfId="15">
      <pivotArea collapsedLevelsAreSubtotals="1" dataOnly="1" fieldPosition="0" outline="0" type="normal"/>
    </format>
    <format dxfId="14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13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3" chartFormat="0" colGrandTotals="1" compact="0" compactData="0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0" ref="A6:D7" rowPageCount="3"/>
  <pivotFields count="7">
    <pivotField axis="axisPage" compact="0" defaultSubtotal="1" dragOff="1" dragToCol="1" dragToData="1" dragToPage="1" dragToRow="1" itemPageCount="10" multipleItemSelectionAllowed="1" outline="1" showAll="0" showDropDowns="1" sortType="manual" subtotalTop="1" topAutoShow="1">
      <items count="15">
        <item sd="1" t="data" x="0"/>
        <item h="1" sd="1" t="data" x="1"/>
        <item h="1" m="1" sd="1" t="data" x="10"/>
        <item h="1" m="1" sd="1" t="data" x="5"/>
        <item h="1" m="1" sd="1" t="data" x="12"/>
        <item h="1" m="1" sd="1" t="data" x="7"/>
        <item h="1" m="1" sd="1" t="data" x="2"/>
        <item h="1" m="1" sd="1" t="data" x="9"/>
        <item h="1" m="1" sd="1" t="data" x="4"/>
        <item h="1" m="1" sd="1" t="data" x="11"/>
        <item h="1" m="1" sd="1" t="data" x="6"/>
        <item h="1" m="1" sd="1" t="data" x="13"/>
        <item h="1" m="1" sd="1" t="data" x="8"/>
        <item h="1" m="1" sd="1" t="data" x="3"/>
        <item sd="1" t="default"/>
      </items>
    </pivotField>
    <pivotField axis="axisPage" compact="0" defaultSubtotal="1" dragOff="1" dragToCol="1" dragToData="1" dragToPage="1" dragToRow="1" itemPageCount="10" multipleItemSelectionAllowed="1" outline="1" showAll="0" showDropDowns="1" sortType="manual" subtotalTop="1" topAutoShow="1">
      <items count="10">
        <item h="1" m="1" sd="1" t="data" x="5"/>
        <item h="1" m="1" sd="1" t="data" x="7"/>
        <item h="1" sd="1" t="data" x="3"/>
        <item h="1" m="1" sd="1" t="data" x="8"/>
        <item h="1" m="1" sd="1" t="data" x="4"/>
        <item h="1" m="1" sd="1" t="data" x="6"/>
        <item h="1" sd="1" t="data" x="0"/>
        <item h="1" sd="1" t="data" x="1"/>
        <item sd="1" t="data" x="2"/>
        <item sd="1" t="default"/>
      </items>
    </pivotField>
    <pivotField axis="axisPage" compact="0" defaultSubtotal="1" dragOff="1" dragToCol="1" dragToData="1" dragToPage="1" dragToRow="1" itemPageCount="10" outline="1" showAll="0" showDropDowns="1" sortType="manual" subtotalTop="1" topAutoShow="1">
      <items count="200">
        <item m="1" sd="1" t="data" x="41"/>
        <item m="1" sd="1" t="data" x="111"/>
        <item m="1" sd="1" t="data" x="179"/>
        <item m="1" sd="1" t="data" x="86"/>
        <item m="1" sd="1" t="data" x="155"/>
        <item m="1" sd="1" t="data" x="59"/>
        <item m="1" sd="1" t="data" x="129"/>
        <item m="1" sd="1" t="data" x="196"/>
        <item m="1" sd="1" t="data" x="104"/>
        <item m="1" sd="1" t="data" x="173"/>
        <item m="1" sd="1" t="data" x="78"/>
        <item m="1" sd="1" t="data" x="147"/>
        <item m="1" sd="1" t="data" x="52"/>
        <item m="1" sd="1" t="data" x="121"/>
        <item m="1" sd="1" t="data" x="188"/>
        <item m="1" sd="1" t="data" x="96"/>
        <item m="1" sd="1" t="data" x="165"/>
        <item m="1" sd="1" t="data" x="70"/>
        <item m="1" sd="1" t="data" x="140"/>
        <item m="1" sd="1" t="data" x="46"/>
        <item m="1" sd="1" t="data" x="127"/>
        <item m="1" sd="1" t="data" x="194"/>
        <item m="1" sd="1" t="data" x="102"/>
        <item m="1" sd="1" t="data" x="171"/>
        <item m="1" sd="1" t="data" x="76"/>
        <item m="1" sd="1" t="data" x="145"/>
        <item m="1" sd="1" t="data" x="50"/>
        <item m="1" sd="1" t="data" x="119"/>
        <item m="1" sd="1" t="data" x="187"/>
        <item m="1" sd="1" t="data" x="94"/>
        <item m="1" sd="1" t="data" x="163"/>
        <item m="1" sd="1" t="data" x="68"/>
        <item m="1" sd="1" t="data" x="138"/>
        <item m="1" sd="1" t="data" x="44"/>
        <item m="1" sd="1" t="data" x="114"/>
        <item m="1" sd="1" t="data" x="182"/>
        <item m="1" sd="1" t="data" x="89"/>
        <item m="1" sd="1" t="data" x="158"/>
        <item m="1" sd="1" t="data" x="62"/>
        <item sd="1" t="data" x="36"/>
        <item m="1" sd="1" t="data" x="132"/>
        <item m="1" sd="1" t="data" x="37"/>
        <item m="1" sd="1" t="data" x="107"/>
        <item m="1" sd="1" t="data" x="175"/>
        <item m="1" sd="1" t="data" x="81"/>
        <item m="1" sd="1" t="data" x="150"/>
        <item m="1" sd="1" t="data" x="55"/>
        <item m="1" sd="1" t="data" x="124"/>
        <item m="1" sd="1" t="data" x="191"/>
        <item m="1" sd="1" t="data" x="99"/>
        <item m="1" sd="1" t="data" x="168"/>
        <item m="1" sd="1" t="data" x="73"/>
        <item m="1" sd="1" t="data" x="112"/>
        <item m="1" sd="1" t="data" x="180"/>
        <item m="1" sd="1" t="data" x="87"/>
        <item m="1" sd="1" t="data" x="156"/>
        <item m="1" sd="1" t="data" x="60"/>
        <item m="1" sd="1" t="data" x="130"/>
        <item m="1" sd="1" t="data" x="197"/>
        <item m="1" sd="1" t="data" x="105"/>
        <item m="1" sd="1" t="data" x="174"/>
        <item m="1" sd="1" t="data" x="79"/>
        <item m="1" sd="1" t="data" x="148"/>
        <item m="1" sd="1" t="data" x="189"/>
        <item m="1" sd="1" t="data" x="122"/>
        <item m="1" sd="1" t="data" x="53"/>
        <item m="1" sd="1" t="data" x="97"/>
        <item m="1" sd="1" t="data" x="166"/>
        <item m="1" sd="1" t="data" x="71"/>
        <item m="1" sd="1" t="data" x="141"/>
        <item m="1" sd="1" t="data" x="84"/>
        <item m="1" sd="1" t="data" x="153"/>
        <item m="1" sd="1" t="data" x="95"/>
        <item m="1" sd="1" t="data" x="164"/>
        <item m="1" sd="1" t="data" x="69"/>
        <item m="1" sd="1" t="data" x="139"/>
        <item m="1" sd="1" t="data" x="45"/>
        <item m="1" sd="1" t="data" x="115"/>
        <item m="1" sd="1" t="data" x="183"/>
        <item m="1" sd="1" t="data" x="90"/>
        <item m="1" sd="1" t="data" x="159"/>
        <item m="1" sd="1" t="data" x="63"/>
        <item m="1" sd="1" t="data" x="133"/>
        <item m="1" sd="1" t="data" x="38"/>
        <item m="1" sd="1" t="data" x="108"/>
        <item m="1" sd="1" t="data" x="176"/>
        <item m="1" sd="1" t="data" x="82"/>
        <item m="1" sd="1" t="data" x="151"/>
        <item m="1" sd="1" t="data" x="56"/>
        <item m="1" sd="1" t="data" x="125"/>
        <item m="1" sd="1" t="data" x="192"/>
        <item m="1" sd="1" t="data" x="100"/>
        <item m="1" sd="1" t="data" x="169"/>
        <item m="1" sd="1" t="data" x="74"/>
        <item m="1" sd="1" t="data" x="143"/>
        <item m="1" sd="1" t="data" x="48"/>
        <item m="1" sd="1" t="data" x="117"/>
        <item m="1" sd="1" t="data" x="185"/>
        <item m="1" sd="1" t="data" x="92"/>
        <item m="1" sd="1" t="data" x="161"/>
        <item m="1" sd="1" t="data" x="66"/>
        <item m="1" sd="1" t="data" x="136"/>
        <item m="1" sd="1" t="data" x="42"/>
        <item m="1" sd="1" t="data" x="80"/>
        <item m="1" sd="1" t="data" x="149"/>
        <item m="1" sd="1" t="data" x="54"/>
        <item m="1" sd="1" t="data" x="123"/>
        <item m="1" sd="1" t="data" x="190"/>
        <item m="1" sd="1" t="data" x="98"/>
        <item m="1" sd="1" t="data" x="167"/>
        <item m="1" sd="1" t="data" x="72"/>
        <item m="1" sd="1" t="data" x="142"/>
        <item m="1" sd="1" t="data" x="47"/>
        <item m="1" sd="1" t="data" x="116"/>
        <item m="1" sd="1" t="data" x="184"/>
        <item m="1" sd="1" t="data" x="91"/>
        <item m="1" sd="1" t="data" x="160"/>
        <item m="1" sd="1" t="data" x="65"/>
        <item m="1" sd="1" t="data" x="135"/>
        <item m="1" sd="1" t="data" x="40"/>
        <item m="1" sd="1" t="data" x="110"/>
        <item m="1" sd="1" t="data" x="178"/>
        <item m="1" sd="1" t="data" x="85"/>
        <item m="1" sd="1" t="data" x="154"/>
        <item m="1" sd="1" t="data" x="58"/>
        <item m="1" sd="1" t="data" x="128"/>
        <item m="1" sd="1" t="data" x="195"/>
        <item m="1" sd="1" t="data" x="103"/>
        <item m="1" sd="1" t="data" x="172"/>
        <item m="1" sd="1" t="data" x="77"/>
        <item m="1" sd="1" t="data" x="146"/>
        <item m="1" sd="1" t="data" x="51"/>
        <item m="1" sd="1" t="data" x="120"/>
        <item m="1" sd="1" t="data" x="64"/>
        <item m="1" sd="1" t="data" x="134"/>
        <item m="1" sd="1" t="data" x="39"/>
        <item m="1" sd="1" t="data" x="109"/>
        <item m="1" sd="1" t="data" x="177"/>
        <item m="1" sd="1" t="data" x="83"/>
        <item m="1" sd="1" t="data" x="152"/>
        <item m="1" sd="1" t="data" x="57"/>
        <item m="1" sd="1" t="data" x="126"/>
        <item m="1" sd="1" t="data" x="193"/>
        <item m="1" sd="1" t="data" x="101"/>
        <item m="1" sd="1" t="data" x="170"/>
        <item m="1" sd="1" t="data" x="75"/>
        <item m="1" sd="1" t="data" x="144"/>
        <item m="1" sd="1" t="data" x="49"/>
        <item m="1" sd="1" t="data" x="118"/>
        <item m="1" sd="1" t="data" x="186"/>
        <item m="1" sd="1" t="data" x="93"/>
        <item m="1" sd="1" t="data" x="162"/>
        <item m="1" sd="1" t="data" x="67"/>
        <item m="1" sd="1" t="data" x="137"/>
        <item m="1" sd="1" t="data" x="43"/>
        <item m="1" sd="1" t="data" x="113"/>
        <item m="1" sd="1" t="data" x="181"/>
        <item m="1" sd="1" t="data" x="88"/>
        <item m="1" sd="1" t="data" x="157"/>
        <item m="1" sd="1" t="data" x="61"/>
        <item m="1" sd="1" t="data" x="131"/>
        <item m="1" sd="1" t="data" x="198"/>
        <item m="1" sd="1" t="data" x="106"/>
        <item sd="1" t="data" x="0"/>
        <item sd="1" t="data" x="6"/>
        <item sd="1" t="data" x="5"/>
        <item sd="1" t="data" x="4"/>
        <item sd="1" t="data" x="3"/>
        <item sd="1" t="data" x="2"/>
        <item sd="1" t="data" x="1"/>
        <item sd="1" t="data" x="7"/>
        <item sd="1" t="data" x="9"/>
        <item sd="1" t="data" x="8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efault"/>
      </items>
    </pivotField>
    <pivotField compact="0" dataField="1" defaultSubtotal="1" dragOff="1" dragToCol="1" dragToData="1" dragToPage="1" dragToRow="1" itemPageCount="10" outline="1" showAll="0" showDropDowns="1" sortType="manual" subtotalTop="1" topAutoShow="1"/>
    <pivotField compact="0" dataField="1" defaultSubtotal="1" dragOff="1" dragToCol="1" dragToData="1" dragToPage="1" dragToRow="1" itemPageCount="10" outline="1" showAll="0" showDropDowns="1" sortType="manual" subtotalTop="1" topAutoShow="1"/>
    <pivotField compact="0" dataField="1" defaultSubtotal="1" dragOff="1" dragToCol="1" dragToData="1" dragToPage="1" dragToRow="1" itemPageCount="10" outline="1" showAll="0" showDropDowns="1" sortType="manual" subtotalTop="1" topAutoShow="1"/>
    <pivotField compact="0" dataField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Fields count="1">
    <field x="-2"/>
  </colFields>
  <colItems count="4">
    <i i="0" r="0" t="data"/>
    <i i="1" r="0" t="data">
      <x v="1"/>
    </i>
    <i i="2" r="0" t="data">
      <x v="2"/>
    </i>
    <i i="3" r="0" t="data">
      <x v="3"/>
    </i>
  </colItems>
  <pageFields count="3">
    <pageField fld="0" hier="-1"/>
    <pageField fld="1" hier="-1"/>
    <pageField fld="2" hier="-1"/>
  </pageFields>
  <dataFields count="4">
    <dataField baseField="0" baseItem="1" fld="3" name="浏览量" showDataAs="normal" subtotal="sum"/>
    <dataField baseField="0" baseItem="1" fld="4" name="访客数" showDataAs="normal" subtotal="sum"/>
    <dataField baseField="0" baseItem="2" fld="5" name="平均停留时长" showDataAs="normal" subtotal="average"/>
    <dataField baseField="0" baseItem="3" fld="6" name="跳失率" showDataAs="normal" subtotal="average"/>
  </dataFields>
  <formats count="9">
    <format dxfId="46">
      <pivotArea collapsedLevelsAreSubtotals="1" dataOnly="1" fieldPosition="0" outline="0" type="normal">
        <references count="1">
          <reference field="4294967294" selected="0">
            <x v="2"/>
          </reference>
        </references>
      </pivotArea>
    </format>
    <format dxfId="45">
      <pivotArea collapsedLevelsAreSubtotals="1" dataOnly="1" fieldPosition="0" outline="0" type="normal">
        <references count="1">
          <reference field="4294967294" selected="0">
            <x v="3"/>
          </reference>
        </references>
      </pivotArea>
    </format>
    <format dxfId="44">
      <pivotArea dataOnly="0" fieldPosition="0" outline="0" type="all"/>
    </format>
    <format dxfId="43">
      <pivotArea collapsedLevelsAreSubtotals="1" dataOnly="1" fieldPosition="0" outline="0" type="normal"/>
    </format>
    <format dxfId="42">
      <pivotArea dataOnly="0" fieldPosition="0" labelOnly="1" outline="0" type="normal">
        <references count="1">
          <reference field="4294967294">
            <x v="3"/>
          </reference>
        </references>
      </pivotArea>
    </format>
    <format dxfId="41">
      <pivotArea dataOnly="1" fieldPosition="0" outline="0" type="normal">
        <references count="1">
          <reference field="4294967294" selected="0">
            <x v="3"/>
          </reference>
        </references>
      </pivotArea>
    </format>
    <format dxfId="40">
      <pivotArea dataOnly="0" fieldPosition="0" labelOnly="1" outline="0" type="normal">
        <references count="1">
          <reference field="4294967294">
            <x v="3"/>
          </reference>
        </references>
      </pivotArea>
    </format>
    <format dxfId="39">
      <pivotArea dataOnly="1" fieldPosition="0" outline="0" type="normal">
        <references count="1">
          <reference field="4294967294" selected="0">
            <x v="3"/>
          </reference>
        </references>
      </pivotArea>
    </format>
    <format dxfId="38">
      <pivotArea dataOnly="0" fieldPosition="0" labelOnly="1" outline="0" type="normal">
        <references count="1">
          <reference field="4294967294">
            <x v="3"/>
          </reference>
        </references>
      </pivotArea>
    </format>
  </formats>
  <pivotTableStyleInfo name="PivotStyleLight16" showColHeaders="1" showColStripes="0" showLastColumn="1" showRowHeaders="1" showRowStripes="0"/>
</pivotTableDefinition>
</file>

<file path=xl/pivotTables/pivotTable14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2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0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1" ref="U16:U17" rowPageCount="3"/>
  <pivotFields count="12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7">
        <item h="1" sd="1" t="data" x="2"/>
        <item h="1" m="1" sd="1" t="data" x="3"/>
        <item h="1" m="1" sd="1" t="data" x="4"/>
        <item h="1" m="1" sd="1" t="data" x="5"/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13">
        <item sd="1" t="data" x="0"/>
        <item m="1" sd="1" t="data" x="3"/>
        <item m="1" sd="1" t="data" x="2"/>
        <item m="1" sd="1" t="data" x="8"/>
        <item m="1" sd="1" t="data" x="1"/>
        <item m="1" sd="1" t="data" x="7"/>
        <item m="1" sd="1" t="data" x="10"/>
        <item m="1" sd="1" t="data" x="5"/>
        <item m="1" sd="1" t="data" x="9"/>
        <item m="1" sd="1" t="data" x="4"/>
        <item m="1" sd="1" t="data" x="6"/>
        <item m="1" sd="1" t="data" x="11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7" name="计数项:星级" showDataAs="normal" subtotal="count"/>
  </dataFields>
  <formats count="3">
    <format dxfId="61">
      <pivotArea dataOnly="0" fieldPosition="0" outline="0" type="all"/>
    </format>
    <format dxfId="60">
      <pivotArea collapsedLevelsAreSubtotals="1" dataOnly="1" fieldPosition="0" outline="0" type="normal"/>
    </format>
    <format dxfId="59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8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1" firstDataRow="1" firstHeaderRow="1" ref="R6:S9" rowPageCount="3"/>
  <pivotFields count="15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5">
        <item h="1" m="1" sd="1" t="data" x="3"/>
        <item sd="1" t="data" x="0"/>
        <item h="1" sd="1" t="data" x="1"/>
        <item h="1" m="1" sd="1" t="data" x="2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3">
        <item h="1" m="1" sd="1" t="data" x="7"/>
        <item h="1" m="1" sd="1" t="data" x="5"/>
        <item h="1" m="1" sd="1" t="data" x="9"/>
        <item h="1" m="1" sd="1" t="data" x="11"/>
        <item h="1" sd="1" t="data" x="3"/>
        <item h="1" m="1" sd="1" t="data" x="8"/>
        <item h="1" m="1" sd="1" t="data" x="10"/>
        <item h="1" m="1" sd="1" t="data" x="6"/>
        <item h="1" m="1" sd="1" t="data" x="4"/>
        <item h="1" sd="1" t="data" x="0"/>
        <item sd="1" t="data" x="1"/>
        <item h="1" sd="1" t="data" x="2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42">
        <item m="1" sd="1" t="data" x="18"/>
        <item m="1" sd="1" t="data" x="31"/>
        <item m="1" sd="1" t="data" x="30"/>
        <item m="1" sd="1" t="data" x="40"/>
        <item m="1" sd="1" t="data" x="27"/>
        <item m="1" sd="1" t="data" x="34"/>
        <item m="1" sd="1" t="data" x="38"/>
        <item m="1" sd="1" t="data" x="25"/>
        <item m="1" sd="1" t="data" x="36"/>
        <item m="1" sd="1" t="data" x="23"/>
        <item m="1" sd="1" t="data" x="35"/>
        <item m="1" sd="1" t="data" x="14"/>
        <item m="1" sd="1" t="data" x="29"/>
        <item m="1" sd="1" t="data" x="16"/>
        <item m="1" sd="1" t="data" x="13"/>
        <item m="1" sd="1" t="data" x="37"/>
        <item m="1" sd="1" t="data" x="28"/>
        <item sd="1" t="data" x="12"/>
        <item m="1" sd="1" t="data" x="17"/>
        <item m="1" sd="1" t="data" x="26"/>
        <item m="1" sd="1" t="data" x="15"/>
        <item m="1" sd="1" t="data" x="32"/>
        <item m="1" sd="1" t="data" x="24"/>
        <item m="1" sd="1" t="data" x="19"/>
        <item sd="1" t="data" x="3"/>
        <item m="1" sd="1" t="data" x="33"/>
        <item m="1" sd="1" t="data" x="21"/>
        <item m="1" sd="1" t="data" x="20"/>
        <item sd="1" t="data" x="10"/>
        <item m="1" sd="1" t="data" x="22"/>
        <item m="1" sd="1" t="data" x="39"/>
        <item sd="1" t="data" x="0"/>
        <item sd="1" t="data" x="1"/>
        <item sd="1" t="data" x="2"/>
        <item sd="1" t="data" x="4"/>
        <item sd="1" t="data" x="5"/>
        <item sd="1" t="data" x="6"/>
        <item sd="1" t="data" x="7"/>
        <item sd="1" t="data" x="8"/>
        <item sd="1" t="data" x="9"/>
        <item sd="1" t="data" x="11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ataField="1" defaultSubtotal="1" dragOff="1" dragToCol="1" dragToData="1" dragToPage="1" dragToRow="1" itemPageCount="10" outline="1" showAll="0" showDropDowns="1" sortType="manual" subtotalTop="1" topAutoShow="1">
      <items count="5">
        <item sd="1" t="data" x="1"/>
        <item sd="1" t="data" x="2"/>
        <item sd="1" t="data" x="0"/>
        <item sd="1" t="data" x="3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7"/>
  </rowFields>
  <rowItems count="3">
    <i i="0" r="0" t="data">
      <x v="1"/>
    </i>
    <i i="0" r="0" t="data">
      <x v="2"/>
    </i>
    <i i="0" r="0" t="grand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7" name="计数项:星级" showDataAs="normal" subtotal="count"/>
  </dataFields>
  <formats count="5">
    <format dxfId="58">
      <pivotArea dataOnly="0" fieldPosition="0" outline="0" type="all"/>
    </format>
    <format dxfId="57">
      <pivotArea collapsedLevelsAreSubtotals="1" dataOnly="1" fieldPosition="0" outline="0" type="normal"/>
    </format>
    <format dxfId="56">
      <pivotArea axis="axisRow" dataOnly="0" field="7" fieldPosition="0" labelOnly="1" outline="0" type="button"/>
    </format>
    <format dxfId="55">
      <pivotArea dataOnly="0" fieldPosition="0" grandRow="1" labelOnly="1" outline="0" type="normal"/>
    </format>
    <format dxfId="54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5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5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1" firstDataRow="1" firstHeaderRow="1" ref="I6:J8" rowPageCount="2"/>
  <pivotFields count="11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4">
        <item h="1" sd="1" t="data" x="1"/>
        <item h="1" m="1" sd="1" t="data" x="2"/>
        <item sd="1" t="data" x="0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8">
        <item h="1" m="1" sd="1" t="data" x="6"/>
        <item h="1" sd="1" t="data" x="3"/>
        <item h="1" m="1" sd="1" t="data" x="4"/>
        <item h="1" m="1" sd="1" t="data" x="5"/>
        <item h="1" sd="1" t="data" x="0"/>
        <item h="1" sd="1" t="data" x="1"/>
        <item sd="1" t="data" x="2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ataField="1" defaultSubtotal="1" dragOff="1" dragToCol="1" dragToData="1" dragToPage="1" dragToRow="1" itemPageCount="10" outline="1" showAll="0" showDropDowns="1" sortType="manual" subtotalTop="1" topAutoShow="1">
      <items count="6">
        <item sd="1" t="data" x="2"/>
        <item sd="1" t="data" x="1"/>
        <item m="1" sd="1" t="data" x="3"/>
        <item m="1" sd="1" t="data" x="4"/>
        <item sd="1" t="data" x="0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4"/>
  </rowFields>
  <rowItems count="2">
    <i i="0" r="0" t="data">
      <x v="1"/>
    </i>
    <i i="0" r="0" t="grand"/>
  </rowItems>
  <colItems count="1">
    <i i="0" r="0" t="data"/>
  </colItems>
  <pageFields count="2">
    <pageField fld="0" hier="-1"/>
    <pageField fld="1" hier="-1"/>
  </pageFields>
  <dataFields count="1">
    <dataField baseField="0" baseItem="0" fld="4" name="计数项:订单来源" showDataAs="normal" subtotal="count"/>
  </dataFields>
  <formats count="5">
    <format dxfId="13">
      <pivotArea dataOnly="0" fieldPosition="0" outline="0" type="all"/>
    </format>
    <format dxfId="12">
      <pivotArea collapsedLevelsAreSubtotals="1" dataOnly="1" fieldPosition="0" outline="0" type="normal"/>
    </format>
    <format dxfId="11">
      <pivotArea axis="axisRow" dataOnly="0" field="4" fieldPosition="0" labelOnly="1" outline="0" type="button"/>
    </format>
    <format dxfId="10">
      <pivotArea dataOnly="0" fieldPosition="0" grandRow="1" labelOnly="1" outline="0" type="normal"/>
    </format>
    <format dxfId="9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0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4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1" ref="F16:F17" rowPageCount="2"/>
  <pivotFields count="9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8">
        <item h="1" sd="1" t="data" x="6"/>
        <item h="1" sd="1" t="data" x="1"/>
        <item h="1" sd="1" t="data" x="2"/>
        <item h="1" sd="1" t="data" x="3"/>
        <item sd="1" t="data" x="4"/>
        <item h="1" sd="1" t="data" x="0"/>
        <item h="1" sd="1" t="data" x="5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Items count="1">
    <i i="0" r="0" t="data"/>
  </colItems>
  <pageFields count="2">
    <pageField fld="0" hier="-1"/>
    <pageField fld="1" hier="-1"/>
  </pageFields>
  <dataFields count="1">
    <dataField baseField="0" baseItem="0" fld="2" name="计数项:姓名" showDataAs="normal" subtotal="count"/>
  </dataFields>
  <formats count="3">
    <format dxfId="34">
      <pivotArea dataOnly="0" fieldPosition="0" outline="0" type="all"/>
    </format>
    <format dxfId="33">
      <pivotArea collapsedLevelsAreSubtotals="1" dataOnly="1" fieldPosition="0" outline="0" type="normal"/>
    </format>
    <format dxfId="32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5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7" chartFormat="0" colGrandTotals="0" compact="0" compactData="0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3" outline="0" outlineData="0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3" firstHeaderRow="1" ref="AD2:AH14"/>
  <pivotFields count="16">
    <pivotField compact="0" defaultSubtotal="0" dragOff="1" dragToCol="1" dragToData="1" dragToPage="1" dragToRow="1" itemPageCount="10" outline="0" showAll="0" showDropDowns="1" sortType="manual" subtotalTop="1" topAutoShow="1"/>
    <pivotField axis="axisCol" compact="0" defaultSubtotal="0" dragOff="1" dragToCol="1" dragToData="1" dragToPage="1" dragToRow="1" itemPageCount="10" outline="0" showAll="0" showDropDowns="1" sortType="manual" subtotalTop="1" topAutoShow="1">
      <items count="5">
        <item h="1" m="1" sd="1" t="data" x="4"/>
        <item h="1" sd="1" t="data" x="3"/>
        <item h="1" sd="1" t="data" x="0"/>
        <item sd="1" t="data" x="1"/>
        <item sd="1" t="data" x="2"/>
      </items>
    </pivotField>
    <pivotField compact="0" dataField="1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axis="axisRow" compact="0" dataField="1" defaultSubtotal="0" dragOff="1" dragToCol="1" dragToData="1" dragToPage="1" dragToRow="1" itemPageCount="10" outline="0" showAll="0" showDropDowns="1" sortType="manual" subtotalTop="1" topAutoShow="1">
      <items count="25">
        <item m="1" sd="1" t="data" x="24"/>
        <item m="1" sd="1" t="data" x="19"/>
        <item m="1" sd="1" t="data" x="14"/>
        <item m="1" sd="1" t="data" x="23"/>
        <item sd="1" t="data" x="11"/>
        <item m="1" sd="1" t="data" x="20"/>
        <item m="1" sd="1" t="data" x="16"/>
        <item m="1" sd="1" t="data" x="18"/>
        <item m="1" sd="1" t="data" x="13"/>
        <item m="1" sd="1" t="data" x="22"/>
        <item m="1" sd="1" t="data" x="12"/>
        <item m="1" sd="1" t="data" x="15"/>
        <item m="1" sd="1" t="data" x="21"/>
        <item m="1" sd="1" t="data" x="17"/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</items>
    </pivotField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0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</pivotFields>
  <rowFields count="1">
    <field x="7"/>
  </rowFields>
  <rowItems count="10">
    <i i="0" r="0" t="data">
      <x v="14"/>
    </i>
    <i i="0" r="0" t="data">
      <x v="15"/>
    </i>
    <i i="0" r="0" t="data">
      <x v="18"/>
    </i>
    <i i="0" r="0" t="data">
      <x v="19"/>
    </i>
    <i i="0" r="0" t="data">
      <x v="20"/>
    </i>
    <i i="0" r="0" t="data">
      <x v="21"/>
    </i>
    <i i="0" r="0" t="data">
      <x v="22"/>
    </i>
    <i i="0" r="0" t="data">
      <x v="23"/>
    </i>
    <i i="0" r="0" t="data">
      <x v="24"/>
    </i>
    <i i="0" r="0" t="grand"/>
  </rowItems>
  <colFields count="2">
    <field x="1"/>
    <field x="-2"/>
  </colFields>
  <colItems count="4">
    <i i="0" r="0" t="data"/>
    <i i="1" r="1" t="data">
      <x v="1"/>
    </i>
    <i i="0" r="0" t="data"/>
    <i i="1" r="1" t="data">
      <x v="1"/>
    </i>
  </colItems>
  <dataFields count="2">
    <dataField baseField="0" baseItem="0" fld="7" name="计数 / 套餐信息" showDataAs="normal" subtotal="count"/>
    <dataField baseField="0" baseItem="0" fld="2" name="求和 / 成交价格" showDataAs="normal" subtotal="sum"/>
  </dataFields>
  <pivotTableStyleInfo name="PivotStyleLight16" showColHeaders="1" showColStripes="0" showLastColumn="1" showRowHeaders="1" showRowStripes="0"/>
</pivotTableDefinition>
</file>

<file path=xl/pivotTables/pivotTable6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7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1" firstDataRow="1" firstHeaderRow="1" ref="O6:P8" rowPageCount="3"/>
  <pivotFields count="15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5">
        <item h="1" m="1" sd="1" t="data" x="3"/>
        <item sd="1" t="data" x="0"/>
        <item h="1" sd="1" t="data" x="1"/>
        <item h="1" m="1" sd="1" t="data" x="2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3">
        <item h="1" m="1" sd="1" t="data" x="7"/>
        <item h="1" m="1" sd="1" t="data" x="5"/>
        <item h="1" m="1" sd="1" t="data" x="9"/>
        <item h="1" m="1" sd="1" t="data" x="11"/>
        <item h="1" sd="1" t="data" x="3"/>
        <item h="1" m="1" sd="1" t="data" x="8"/>
        <item h="1" m="1" sd="1" t="data" x="10"/>
        <item h="1" m="1" sd="1" t="data" x="6"/>
        <item h="1" m="1" sd="1" t="data" x="4"/>
        <item h="1" sd="1" t="data" x="0"/>
        <item h="1" sd="1" t="data" x="1"/>
        <item sd="1" t="data" x="2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42">
        <item m="1" sd="1" t="data" x="18"/>
        <item m="1" sd="1" t="data" x="31"/>
        <item m="1" sd="1" t="data" x="30"/>
        <item m="1" sd="1" t="data" x="40"/>
        <item m="1" sd="1" t="data" x="27"/>
        <item m="1" sd="1" t="data" x="34"/>
        <item m="1" sd="1" t="data" x="38"/>
        <item m="1" sd="1" t="data" x="25"/>
        <item m="1" sd="1" t="data" x="36"/>
        <item m="1" sd="1" t="data" x="23"/>
        <item m="1" sd="1" t="data" x="35"/>
        <item m="1" sd="1" t="data" x="14"/>
        <item m="1" sd="1" t="data" x="29"/>
        <item m="1" sd="1" t="data" x="16"/>
        <item m="1" sd="1" t="data" x="13"/>
        <item m="1" sd="1" t="data" x="37"/>
        <item m="1" sd="1" t="data" x="28"/>
        <item sd="1" t="data" x="12"/>
        <item m="1" sd="1" t="data" x="17"/>
        <item m="1" sd="1" t="data" x="26"/>
        <item m="1" sd="1" t="data" x="15"/>
        <item m="1" sd="1" t="data" x="32"/>
        <item m="1" sd="1" t="data" x="24"/>
        <item m="1" sd="1" t="data" x="19"/>
        <item sd="1" t="data" x="3"/>
        <item m="1" sd="1" t="data" x="33"/>
        <item m="1" sd="1" t="data" x="21"/>
        <item m="1" sd="1" t="data" x="20"/>
        <item sd="1" t="data" x="10"/>
        <item m="1" sd="1" t="data" x="22"/>
        <item m="1" sd="1" t="data" x="39"/>
        <item sd="1" t="data" x="0"/>
        <item sd="1" t="data" x="1"/>
        <item sd="1" t="data" x="2"/>
        <item sd="1" t="data" x="4"/>
        <item sd="1" t="data" x="5"/>
        <item sd="1" t="data" x="6"/>
        <item sd="1" t="data" x="7"/>
        <item sd="1" t="data" x="8"/>
        <item sd="1" t="data" x="9"/>
        <item sd="1" t="data" x="11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ataField="1" defaultSubtotal="1" dragOff="1" dragToCol="1" dragToData="1" dragToPage="1" dragToRow="1" itemPageCount="10" outline="1" showAll="0" showDropDowns="1" sortType="manual" subtotalTop="1" topAutoShow="1">
      <items count="5">
        <item sd="1" t="data" x="1"/>
        <item sd="1" t="data" x="2"/>
        <item sd="1" t="data" x="0"/>
        <item sd="1" t="data" x="3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7"/>
  </rowFields>
  <rowItems count="2">
    <i i="0" r="0" t="data">
      <x v="2"/>
    </i>
    <i i="0" r="0" t="grand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7" name="计数项:星级" showDataAs="normal" subtotal="count"/>
  </dataFields>
  <formats count="5">
    <format dxfId="8">
      <pivotArea dataOnly="0" fieldPosition="0" outline="0" type="all"/>
    </format>
    <format dxfId="7">
      <pivotArea collapsedLevelsAreSubtotals="1" dataOnly="1" fieldPosition="0" outline="0" type="normal"/>
    </format>
    <format dxfId="6">
      <pivotArea axis="axisRow" dataOnly="0" field="7" fieldPosition="0" labelOnly="1" outline="0" type="button"/>
    </format>
    <format dxfId="5">
      <pivotArea dataOnly="0" fieldPosition="0" grandRow="1" labelOnly="1" outline="0" type="normal"/>
    </format>
    <format dxfId="4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7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4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2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0" ref="X17:AB18" rowPageCount="3"/>
  <pivotFields count="15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5">
        <item h="1" m="1" sd="1" t="data" x="3"/>
        <item m="1" sd="1" t="data" x="2"/>
        <item h="1" sd="1" t="data" x="1"/>
        <item h="1" sd="1" t="data" x="0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8">
        <item h="1" sd="1" t="data" x="0"/>
        <item m="1" sd="1" t="data" x="2"/>
        <item m="1" sd="1" t="data" x="3"/>
        <item h="1" m="1" sd="1" t="data" x="4"/>
        <item h="1" m="1" sd="1" t="data" x="6"/>
        <item h="1" sd="1" t="data" x="1"/>
        <item h="1" m="1" sd="1" t="data" x="5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144">
        <item m="1" sd="1" t="data" x="89"/>
        <item m="1" sd="1" t="data" x="7"/>
        <item m="1" sd="1" t="data" x="67"/>
        <item m="1" sd="1" t="data" x="127"/>
        <item m="1" sd="1" t="data" x="45"/>
        <item m="1" sd="1" t="data" x="106"/>
        <item m="1" sd="1" t="data" x="24"/>
        <item m="1" sd="1" t="data" x="83"/>
        <item m="1" sd="1" t="data" x="1"/>
        <item m="1" sd="1" t="data" x="94"/>
        <item m="1" sd="1" t="data" x="12"/>
        <item m="1" sd="1" t="data" x="71"/>
        <item m="1" sd="1" t="data" x="131"/>
        <item m="1" sd="1" t="data" x="49"/>
        <item m="1" sd="1" t="data" x="110"/>
        <item m="1" sd="1" t="data" x="28"/>
        <item m="1" sd="1" t="data" x="87"/>
        <item m="1" sd="1" t="data" x="5"/>
        <item m="1" sd="1" t="data" x="64"/>
        <item m="1" sd="1" t="data" x="124"/>
        <item m="1" sd="1" t="data" x="42"/>
        <item m="1" sd="1" t="data" x="103"/>
        <item m="1" sd="1" t="data" x="21"/>
        <item m="1" sd="1" t="data" x="80"/>
        <item m="1" sd="1" t="data" x="140"/>
        <item m="1" sd="1" t="data" x="58"/>
        <item m="1" sd="1" t="data" x="119"/>
        <item m="1" sd="1" t="data" x="37"/>
        <item m="1" sd="1" t="data" x="98"/>
        <item m="1" sd="1" t="data" x="16"/>
        <item m="1" sd="1" t="data" x="75"/>
        <item m="1" sd="1" t="data" x="135"/>
        <item m="1" sd="1" t="data" x="53"/>
        <item m="1" sd="1" t="data" x="114"/>
        <item m="1" sd="1" t="data" x="32"/>
        <item m="1" sd="1" t="data" x="92"/>
        <item m="1" sd="1" t="data" x="10"/>
        <item m="1" sd="1" t="data" x="70"/>
        <item m="1" sd="1" t="data" x="130"/>
        <item m="1" sd="1" t="data" x="48"/>
        <item m="1" sd="1" t="data" x="109"/>
        <item m="1" sd="1" t="data" x="27"/>
        <item m="1" sd="1" t="data" x="86"/>
        <item m="1" sd="1" t="data" x="4"/>
        <item m="1" sd="1" t="data" x="63"/>
        <item m="1" sd="1" t="data" x="123"/>
        <item m="1" sd="1" t="data" x="41"/>
        <item m="1" sd="1" t="data" x="102"/>
        <item m="1" sd="1" t="data" x="20"/>
        <item m="1" sd="1" t="data" x="78"/>
        <item m="1" sd="1" t="data" x="138"/>
        <item m="1" sd="1" t="data" x="56"/>
        <item m="1" sd="1" t="data" x="117"/>
        <item m="1" sd="1" t="data" x="35"/>
        <item m="1" sd="1" t="data" x="96"/>
        <item m="1" sd="1" t="data" x="14"/>
        <item m="1" sd="1" t="data" x="73"/>
        <item m="1" sd="1" t="data" x="133"/>
        <item m="1" sd="1" t="data" x="51"/>
        <item m="1" sd="1" t="data" x="112"/>
        <item m="1" sd="1" t="data" x="30"/>
        <item m="1" sd="1" t="data" x="90"/>
        <item m="1" sd="1" t="data" x="8"/>
        <item m="1" sd="1" t="data" x="68"/>
        <item m="1" sd="1" t="data" x="128"/>
        <item m="1" sd="1" t="data" x="46"/>
        <item m="1" sd="1" t="data" x="107"/>
        <item m="1" sd="1" t="data" x="25"/>
        <item m="1" sd="1" t="data" x="84"/>
        <item m="1" sd="1" t="data" x="2"/>
        <item m="1" sd="1" t="data" x="61"/>
        <item m="1" sd="1" t="data" x="95"/>
        <item m="1" sd="1" t="data" x="13"/>
        <item m="1" sd="1" t="data" x="72"/>
        <item m="1" sd="1" t="data" x="132"/>
        <item m="1" sd="1" t="data" x="50"/>
        <item m="1" sd="1" t="data" x="111"/>
        <item m="1" sd="1" t="data" x="29"/>
        <item m="1" sd="1" t="data" x="88"/>
        <item m="1" sd="1" t="data" x="6"/>
        <item m="1" sd="1" t="data" x="65"/>
        <item m="1" sd="1" t="data" x="125"/>
        <item m="1" sd="1" t="data" x="43"/>
        <item m="1" sd="1" t="data" x="104"/>
        <item m="1" sd="1" t="data" x="22"/>
        <item m="1" sd="1" t="data" x="81"/>
        <item m="1" sd="1" t="data" x="141"/>
        <item m="1" sd="1" t="data" x="59"/>
        <item m="1" sd="1" t="data" x="120"/>
        <item m="1" sd="1" t="data" x="38"/>
        <item m="1" sd="1" t="data" x="99"/>
        <item m="1" sd="1" t="data" x="17"/>
        <item m="1" sd="1" t="data" x="76"/>
        <item m="1" sd="1" t="data" x="136"/>
        <item m="1" sd="1" t="data" x="54"/>
        <item m="1" sd="1" t="data" x="115"/>
        <item m="1" sd="1" t="data" x="33"/>
        <item m="1" sd="1" t="data" x="93"/>
        <item m="1" sd="1" t="data" x="11"/>
        <item m="1" sd="1" t="data" x="79"/>
        <item m="1" sd="1" t="data" x="139"/>
        <item m="1" sd="1" t="data" x="57"/>
        <item m="1" sd="1" t="data" x="118"/>
        <item m="1" sd="1" t="data" x="36"/>
        <item m="1" sd="1" t="data" x="97"/>
        <item m="1" sd="1" t="data" x="15"/>
        <item m="1" sd="1" t="data" x="74"/>
        <item m="1" sd="1" t="data" x="134"/>
        <item m="1" sd="1" t="data" x="52"/>
        <item m="1" sd="1" t="data" x="113"/>
        <item m="1" sd="1" t="data" x="31"/>
        <item m="1" sd="1" t="data" x="91"/>
        <item m="1" sd="1" t="data" x="9"/>
        <item sd="1" t="data" x="0"/>
        <item m="1" sd="1" t="data" x="69"/>
        <item m="1" sd="1" t="data" x="129"/>
        <item m="1" sd="1" t="data" x="47"/>
        <item m="1" sd="1" t="data" x="108"/>
        <item m="1" sd="1" t="data" x="26"/>
        <item m="1" sd="1" t="data" x="85"/>
        <item m="1" sd="1" t="data" x="3"/>
        <item m="1" sd="1" t="data" x="62"/>
        <item m="1" sd="1" t="data" x="122"/>
        <item m="1" sd="1" t="data" x="40"/>
        <item m="1" sd="1" t="data" x="101"/>
        <item m="1" sd="1" t="data" x="19"/>
        <item m="1" sd="1" t="data" x="77"/>
        <item m="1" sd="1" t="data" x="137"/>
        <item m="1" sd="1" t="data" x="55"/>
        <item m="1" sd="1" t="data" x="116"/>
        <item m="1" sd="1" t="data" x="34"/>
        <item m="1" sd="1" t="data" x="66"/>
        <item m="1" sd="1" t="data" x="126"/>
        <item m="1" sd="1" t="data" x="44"/>
        <item m="1" sd="1" t="data" x="105"/>
        <item m="1" sd="1" t="data" x="23"/>
        <item m="1" sd="1" t="data" x="82"/>
        <item m="1" sd="1" t="data" x="142"/>
        <item m="1" sd="1" t="data" x="60"/>
        <item m="1" sd="1" t="data" x="121"/>
        <item m="1" sd="1" t="data" x="39"/>
        <item m="1" sd="1" t="data" x="100"/>
        <item m="1" sd="1" t="data" x="18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Fields count="1">
    <field x="-2"/>
  </colFields>
  <colItems count="5">
    <i i="0" r="0" t="data"/>
    <i i="1" r="0" t="data">
      <x v="1"/>
    </i>
    <i i="2" r="0" t="data">
      <x v="2"/>
    </i>
    <i i="3" r="0" t="data">
      <x v="3"/>
    </i>
    <i i="4" r="0" t="data">
      <x v="4"/>
    </i>
  </colItems>
  <pageFields count="3">
    <pageField fld="0" hier="-1"/>
    <pageField fld="1" hier="-1"/>
    <pageField fld="2" hier="-1"/>
  </pageFields>
  <dataFields count="5">
    <dataField baseField="0" baseItem="0" fld="5" name="求和项:花费" showDataAs="normal" subtotal="sum"/>
    <dataField baseField="0" baseItem="0" fld="7" name="求和项:点击" showDataAs="normal" subtotal="sum"/>
    <dataField baseField="0" baseItem="1" fld="8" name="平均值项:点击均价" showDataAs="normal" subtotal="average"/>
    <dataField baseField="0" baseItem="0" fld="6" name="求和项:曝光" showDataAs="normal" subtotal="sum"/>
    <dataField baseField="0" baseItem="0" fld="9" name="求和项:商户浏览量" showDataAs="normal" subtotal="sum"/>
  </dataFields>
  <formats count="4">
    <format dxfId="3">
      <pivotArea collapsedLevelsAreSubtotals="1" dataOnly="1" fieldPosition="0" outline="0" type="normal">
        <references count="1">
          <reference field="4294967294" selected="0">
            <x v="2"/>
          </reference>
        </references>
      </pivotArea>
    </format>
    <format dxfId="2">
      <pivotArea dataOnly="0" fieldPosition="0" outline="0" type="all"/>
    </format>
    <format dxfId="1">
      <pivotArea collapsedLevelsAreSubtotals="1" dataOnly="1" fieldPosition="0" outline="0" type="normal"/>
    </format>
    <format dxfId="0">
      <pivotArea dataOnly="0" fieldPosition="0" labelOnly="1" outline="0" type="normal">
        <references count="1">
          <reference field="4294967294">
            <x v="4"/>
          </reference>
        </references>
      </pivotArea>
    </format>
  </formats>
  <pivotTableStyleInfo name="PivotStyleLight16" showColHeaders="1" showColStripes="0" showLastColumn="1" showRowHeaders="1" showRowStripes="0"/>
</pivotTableDefinition>
</file>

<file path=xl/pivotTables/pivotTable8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3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2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0" ref="A16:D17" rowPageCount="3"/>
  <pivotFields count="7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5">
        <item sd="1" t="data" x="0"/>
        <item h="1" sd="1" t="data" x="1"/>
        <item h="1" m="1" sd="1" t="data" x="10"/>
        <item h="1" m="1" sd="1" t="data" x="5"/>
        <item h="1" m="1" sd="1" t="data" x="12"/>
        <item h="1" m="1" sd="1" t="data" x="7"/>
        <item h="1" m="1" sd="1" t="data" x="2"/>
        <item h="1" m="1" sd="1" t="data" x="9"/>
        <item h="1" m="1" sd="1" t="data" x="4"/>
        <item h="1" m="1" sd="1" t="data" x="11"/>
        <item h="1" m="1" sd="1" t="data" x="6"/>
        <item h="1" m="1" sd="1" t="data" x="13"/>
        <item h="1" m="1" sd="1" t="data" x="8"/>
        <item h="1" m="1" sd="1" t="data" x="3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0">
        <item h="1" m="1" sd="1" t="data" x="5"/>
        <item h="1" m="1" sd="1" t="data" x="7"/>
        <item h="1" sd="1" t="data" x="3"/>
        <item h="1" m="1" sd="1" t="data" x="8"/>
        <item h="1" m="1" sd="1" t="data" x="4"/>
        <item h="1" m="1" sd="1" t="data" x="6"/>
        <item h="1" sd="1" t="data" x="0"/>
        <item sd="1" t="data" x="1"/>
        <item h="1" sd="1" t="data" x="2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200">
        <item m="1" sd="1" t="data" x="41"/>
        <item m="1" sd="1" t="data" x="111"/>
        <item m="1" sd="1" t="data" x="179"/>
        <item m="1" sd="1" t="data" x="86"/>
        <item m="1" sd="1" t="data" x="155"/>
        <item m="1" sd="1" t="data" x="59"/>
        <item m="1" sd="1" t="data" x="129"/>
        <item m="1" sd="1" t="data" x="196"/>
        <item m="1" sd="1" t="data" x="104"/>
        <item m="1" sd="1" t="data" x="173"/>
        <item m="1" sd="1" t="data" x="78"/>
        <item m="1" sd="1" t="data" x="147"/>
        <item m="1" sd="1" t="data" x="52"/>
        <item m="1" sd="1" t="data" x="121"/>
        <item m="1" sd="1" t="data" x="188"/>
        <item m="1" sd="1" t="data" x="96"/>
        <item m="1" sd="1" t="data" x="165"/>
        <item m="1" sd="1" t="data" x="70"/>
        <item m="1" sd="1" t="data" x="140"/>
        <item m="1" sd="1" t="data" x="46"/>
        <item m="1" sd="1" t="data" x="127"/>
        <item m="1" sd="1" t="data" x="194"/>
        <item m="1" sd="1" t="data" x="102"/>
        <item m="1" sd="1" t="data" x="171"/>
        <item m="1" sd="1" t="data" x="76"/>
        <item m="1" sd="1" t="data" x="145"/>
        <item m="1" sd="1" t="data" x="50"/>
        <item m="1" sd="1" t="data" x="119"/>
        <item m="1" sd="1" t="data" x="187"/>
        <item m="1" sd="1" t="data" x="94"/>
        <item m="1" sd="1" t="data" x="163"/>
        <item m="1" sd="1" t="data" x="68"/>
        <item m="1" sd="1" t="data" x="138"/>
        <item m="1" sd="1" t="data" x="44"/>
        <item m="1" sd="1" t="data" x="114"/>
        <item m="1" sd="1" t="data" x="182"/>
        <item m="1" sd="1" t="data" x="89"/>
        <item m="1" sd="1" t="data" x="158"/>
        <item m="1" sd="1" t="data" x="62"/>
        <item sd="1" t="data" x="36"/>
        <item m="1" sd="1" t="data" x="132"/>
        <item m="1" sd="1" t="data" x="37"/>
        <item m="1" sd="1" t="data" x="107"/>
        <item m="1" sd="1" t="data" x="175"/>
        <item m="1" sd="1" t="data" x="81"/>
        <item m="1" sd="1" t="data" x="150"/>
        <item m="1" sd="1" t="data" x="55"/>
        <item m="1" sd="1" t="data" x="124"/>
        <item m="1" sd="1" t="data" x="191"/>
        <item m="1" sd="1" t="data" x="99"/>
        <item m="1" sd="1" t="data" x="168"/>
        <item m="1" sd="1" t="data" x="73"/>
        <item m="1" sd="1" t="data" x="112"/>
        <item m="1" sd="1" t="data" x="180"/>
        <item m="1" sd="1" t="data" x="87"/>
        <item m="1" sd="1" t="data" x="156"/>
        <item m="1" sd="1" t="data" x="60"/>
        <item m="1" sd="1" t="data" x="130"/>
        <item m="1" sd="1" t="data" x="197"/>
        <item m="1" sd="1" t="data" x="105"/>
        <item m="1" sd="1" t="data" x="174"/>
        <item m="1" sd="1" t="data" x="79"/>
        <item m="1" sd="1" t="data" x="148"/>
        <item m="1" sd="1" t="data" x="189"/>
        <item m="1" sd="1" t="data" x="122"/>
        <item m="1" sd="1" t="data" x="53"/>
        <item m="1" sd="1" t="data" x="97"/>
        <item m="1" sd="1" t="data" x="166"/>
        <item m="1" sd="1" t="data" x="71"/>
        <item m="1" sd="1" t="data" x="141"/>
        <item m="1" sd="1" t="data" x="84"/>
        <item m="1" sd="1" t="data" x="153"/>
        <item m="1" sd="1" t="data" x="95"/>
        <item m="1" sd="1" t="data" x="164"/>
        <item m="1" sd="1" t="data" x="69"/>
        <item m="1" sd="1" t="data" x="139"/>
        <item m="1" sd="1" t="data" x="45"/>
        <item m="1" sd="1" t="data" x="115"/>
        <item m="1" sd="1" t="data" x="183"/>
        <item m="1" sd="1" t="data" x="90"/>
        <item m="1" sd="1" t="data" x="159"/>
        <item m="1" sd="1" t="data" x="63"/>
        <item m="1" sd="1" t="data" x="133"/>
        <item m="1" sd="1" t="data" x="38"/>
        <item m="1" sd="1" t="data" x="108"/>
        <item m="1" sd="1" t="data" x="176"/>
        <item m="1" sd="1" t="data" x="82"/>
        <item m="1" sd="1" t="data" x="151"/>
        <item m="1" sd="1" t="data" x="56"/>
        <item m="1" sd="1" t="data" x="125"/>
        <item m="1" sd="1" t="data" x="192"/>
        <item m="1" sd="1" t="data" x="100"/>
        <item m="1" sd="1" t="data" x="169"/>
        <item m="1" sd="1" t="data" x="74"/>
        <item m="1" sd="1" t="data" x="143"/>
        <item m="1" sd="1" t="data" x="48"/>
        <item m="1" sd="1" t="data" x="117"/>
        <item m="1" sd="1" t="data" x="185"/>
        <item m="1" sd="1" t="data" x="92"/>
        <item m="1" sd="1" t="data" x="161"/>
        <item m="1" sd="1" t="data" x="66"/>
        <item m="1" sd="1" t="data" x="136"/>
        <item m="1" sd="1" t="data" x="42"/>
        <item m="1" sd="1" t="data" x="80"/>
        <item m="1" sd="1" t="data" x="149"/>
        <item m="1" sd="1" t="data" x="54"/>
        <item m="1" sd="1" t="data" x="123"/>
        <item m="1" sd="1" t="data" x="190"/>
        <item m="1" sd="1" t="data" x="98"/>
        <item m="1" sd="1" t="data" x="167"/>
        <item m="1" sd="1" t="data" x="72"/>
        <item m="1" sd="1" t="data" x="142"/>
        <item m="1" sd="1" t="data" x="47"/>
        <item m="1" sd="1" t="data" x="116"/>
        <item m="1" sd="1" t="data" x="184"/>
        <item m="1" sd="1" t="data" x="91"/>
        <item m="1" sd="1" t="data" x="160"/>
        <item m="1" sd="1" t="data" x="65"/>
        <item m="1" sd="1" t="data" x="135"/>
        <item m="1" sd="1" t="data" x="40"/>
        <item m="1" sd="1" t="data" x="110"/>
        <item m="1" sd="1" t="data" x="178"/>
        <item m="1" sd="1" t="data" x="85"/>
        <item m="1" sd="1" t="data" x="154"/>
        <item m="1" sd="1" t="data" x="58"/>
        <item m="1" sd="1" t="data" x="128"/>
        <item m="1" sd="1" t="data" x="195"/>
        <item m="1" sd="1" t="data" x="103"/>
        <item m="1" sd="1" t="data" x="172"/>
        <item m="1" sd="1" t="data" x="77"/>
        <item m="1" sd="1" t="data" x="146"/>
        <item m="1" sd="1" t="data" x="51"/>
        <item m="1" sd="1" t="data" x="120"/>
        <item m="1" sd="1" t="data" x="64"/>
        <item m="1" sd="1" t="data" x="134"/>
        <item m="1" sd="1" t="data" x="39"/>
        <item m="1" sd="1" t="data" x="109"/>
        <item m="1" sd="1" t="data" x="177"/>
        <item m="1" sd="1" t="data" x="83"/>
        <item m="1" sd="1" t="data" x="152"/>
        <item m="1" sd="1" t="data" x="57"/>
        <item m="1" sd="1" t="data" x="126"/>
        <item m="1" sd="1" t="data" x="193"/>
        <item m="1" sd="1" t="data" x="101"/>
        <item m="1" sd="1" t="data" x="170"/>
        <item m="1" sd="1" t="data" x="75"/>
        <item m="1" sd="1" t="data" x="144"/>
        <item m="1" sd="1" t="data" x="49"/>
        <item m="1" sd="1" t="data" x="118"/>
        <item m="1" sd="1" t="data" x="186"/>
        <item m="1" sd="1" t="data" x="93"/>
        <item m="1" sd="1" t="data" x="162"/>
        <item m="1" sd="1" t="data" x="67"/>
        <item m="1" sd="1" t="data" x="137"/>
        <item m="1" sd="1" t="data" x="43"/>
        <item m="1" sd="1" t="data" x="113"/>
        <item m="1" sd="1" t="data" x="181"/>
        <item m="1" sd="1" t="data" x="88"/>
        <item m="1" sd="1" t="data" x="157"/>
        <item m="1" sd="1" t="data" x="61"/>
        <item m="1" sd="1" t="data" x="131"/>
        <item m="1" sd="1" t="data" x="198"/>
        <item m="1" sd="1" t="data" x="106"/>
        <item sd="1" t="data" x="0"/>
        <item sd="1" t="data" x="6"/>
        <item sd="1" t="data" x="5"/>
        <item sd="1" t="data" x="4"/>
        <item sd="1" t="data" x="3"/>
        <item sd="1" t="data" x="2"/>
        <item sd="1" t="data" x="1"/>
        <item sd="1" t="data" x="7"/>
        <item sd="1" t="data" x="9"/>
        <item sd="1" t="data" x="8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Fields count="1">
    <field x="-2"/>
  </colFields>
  <colItems count="4">
    <i i="0" r="0" t="data"/>
    <i i="1" r="0" t="data">
      <x v="1"/>
    </i>
    <i i="2" r="0" t="data">
      <x v="2"/>
    </i>
    <i i="3" r="0" t="data">
      <x v="3"/>
    </i>
  </colItems>
  <pageFields count="3">
    <pageField fld="0" hier="-1"/>
    <pageField fld="1" hier="-1"/>
    <pageField fld="2" hier="-1"/>
  </pageFields>
  <dataFields count="4">
    <dataField baseField="0" baseItem="1" fld="3" name="浏览量" showDataAs="normal" subtotal="sum"/>
    <dataField baseField="0" baseItem="1" fld="4" name="访客数" showDataAs="normal" subtotal="sum"/>
    <dataField baseField="0" baseItem="2" fld="5" name="平均停留时长" showDataAs="normal" subtotal="average"/>
    <dataField baseField="0" baseItem="3" fld="6" name="跳失率" showDataAs="normal" subtotal="average"/>
  </dataFields>
  <formats count="9">
    <format dxfId="31">
      <pivotArea collapsedLevelsAreSubtotals="1" dataOnly="1" fieldPosition="0" outline="0" type="normal">
        <references count="1">
          <reference field="4294967294" selected="0">
            <x v="2"/>
          </reference>
        </references>
      </pivotArea>
    </format>
    <format dxfId="30">
      <pivotArea collapsedLevelsAreSubtotals="1" dataOnly="1" fieldPosition="0" outline="0" type="normal">
        <references count="1">
          <reference field="4294967294" selected="0">
            <x v="3"/>
          </reference>
        </references>
      </pivotArea>
    </format>
    <format dxfId="29">
      <pivotArea dataOnly="0" fieldPosition="0" outline="0" type="all"/>
    </format>
    <format dxfId="28">
      <pivotArea collapsedLevelsAreSubtotals="1" dataOnly="1" fieldPosition="0" outline="0" type="normal"/>
    </format>
    <format dxfId="27">
      <pivotArea dataOnly="0" fieldPosition="0" labelOnly="1" outline="0" type="normal">
        <references count="1">
          <reference field="4294967294">
            <x v="3"/>
          </reference>
        </references>
      </pivotArea>
    </format>
    <format dxfId="26">
      <pivotArea collapsedLevelsAreSubtotals="1" dataOnly="1" fieldPosition="0" outline="0" type="normal">
        <references count="1">
          <reference field="4294967294" selected="0">
            <x v="3"/>
          </reference>
        </references>
      </pivotArea>
    </format>
    <format dxfId="25">
      <pivotArea dataOnly="0" fieldPosition="0" labelOnly="1" outline="0" type="normal">
        <references count="1">
          <reference field="4294967294">
            <x v="3"/>
          </reference>
        </references>
      </pivotArea>
    </format>
    <format dxfId="24">
      <pivotArea collapsedLevelsAreSubtotals="1" dataOnly="1" fieldPosition="0" outline="0" type="normal">
        <references count="1">
          <reference field="4294967294" selected="0">
            <x v="3"/>
          </reference>
        </references>
      </pivotArea>
    </format>
    <format dxfId="23">
      <pivotArea dataOnly="0" fieldPosition="0" labelOnly="1" outline="0" type="normal">
        <references count="1">
          <reference field="4294967294">
            <x v="3"/>
          </reference>
        </references>
      </pivotArea>
    </format>
  </formats>
  <pivotTableStyleInfo name="PivotStyleLight16" showColHeaders="1" showColStripes="0" showLastColumn="1" showRowHeaders="1" showRowStripes="0"/>
</pivotTableDefinition>
</file>

<file path=xl/pivotTables/pivotTable9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0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3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1" ref="F6:F7" rowPageCount="2"/>
  <pivotFields count="9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8">
        <item h="1" sd="1" t="data" x="6"/>
        <item h="1" sd="1" t="data" x="1"/>
        <item h="1" sd="1" t="data" x="2"/>
        <item h="1" sd="1" t="data" x="3"/>
        <item h="1" sd="1" t="data" x="4"/>
        <item h="1" sd="1" t="data" x="0"/>
        <item sd="1" t="data" x="5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Items count="1">
    <i i="0" r="0" t="data"/>
  </colItems>
  <pageFields count="2">
    <pageField fld="0" hier="-1"/>
    <pageField fld="1" hier="-1"/>
  </pageFields>
  <dataFields count="1">
    <dataField baseField="0" baseItem="0" fld="2" name="计数项:姓名" showDataAs="normal" subtotal="count"/>
  </dataFields>
  <formats count="3">
    <format dxfId="53">
      <pivotArea dataOnly="0" fieldPosition="0" outline="0" type="all"/>
    </format>
    <format dxfId="52">
      <pivotArea collapsedLevelsAreSubtotals="1" dataOnly="1" fieldPosition="0" outline="0" type="normal"/>
    </format>
    <format dxfId="51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8.xml.rels><Relationships xmlns="http://schemas.openxmlformats.org/package/2006/relationships"><Relationship Id="rId1" Target="/xl/pivotTables/pivotTable1.xml" Type="http://schemas.openxmlformats.org/officeDocument/2006/relationships/pivotTable"/><Relationship Id="rId2" Target="/xl/pivotTables/pivotTable2.xml" Type="http://schemas.openxmlformats.org/officeDocument/2006/relationships/pivotTable"/><Relationship Id="rId3" Target="/xl/pivotTables/pivotTable3.xml" Type="http://schemas.openxmlformats.org/officeDocument/2006/relationships/pivotTable"/><Relationship Id="rId4" Target="/xl/pivotTables/pivotTable4.xml" Type="http://schemas.openxmlformats.org/officeDocument/2006/relationships/pivotTable"/><Relationship Id="rId5" Target="/xl/pivotTables/pivotTable5.xml" Type="http://schemas.openxmlformats.org/officeDocument/2006/relationships/pivotTable"/><Relationship Id="rId6" Target="/xl/pivotTables/pivotTable6.xml" Type="http://schemas.openxmlformats.org/officeDocument/2006/relationships/pivotTable"/><Relationship Id="rId7" Target="/xl/pivotTables/pivotTable7.xml" Type="http://schemas.openxmlformats.org/officeDocument/2006/relationships/pivotTable"/><Relationship Id="rId8" Target="/xl/pivotTables/pivotTable8.xml" Type="http://schemas.openxmlformats.org/officeDocument/2006/relationships/pivotTable"/><Relationship Id="rId9" Target="/xl/pivotTables/pivotTable9.xml" Type="http://schemas.openxmlformats.org/officeDocument/2006/relationships/pivotTable"/><Relationship Id="rId10" Target="/xl/pivotTables/pivotTable10.xml" Type="http://schemas.openxmlformats.org/officeDocument/2006/relationships/pivotTable"/><Relationship Id="rId11" Target="/xl/pivotTables/pivotTable11.xml" Type="http://schemas.openxmlformats.org/officeDocument/2006/relationships/pivotTable"/><Relationship Id="rId12" Target="/xl/pivotTables/pivotTable12.xml" Type="http://schemas.openxmlformats.org/officeDocument/2006/relationships/pivotTable"/><Relationship Id="rId13" Target="/xl/pivotTables/pivotTable13.xml" Type="http://schemas.openxmlformats.org/officeDocument/2006/relationships/pivotTable"/><Relationship Id="rId14" Target="/xl/pivotTables/pivotTable14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 codeName="工作表1">
    <tabColor theme="3" tint="0.3999755851924192"/>
    <outlinePr summaryBelow="1" summaryRight="1"/>
    <pageSetUpPr/>
  </sheetPr>
  <dimension ref="B1:K18"/>
  <sheetViews>
    <sheetView showGridLines="0" workbookViewId="0" zoomScale="120" zoomScaleNormal="120">
      <selection activeCell="F12" sqref="F12"/>
    </sheetView>
  </sheetViews>
  <sheetFormatPr baseColWidth="8" customHeight="1" defaultColWidth="11" defaultRowHeight="31.5" outlineLevelCol="0"/>
  <cols>
    <col customWidth="1" max="1" min="1" style="172" width="3.875"/>
    <col customWidth="1" max="2" min="2" style="172" width="11"/>
    <col customWidth="1" max="3" min="3" style="172" width="22.5"/>
    <col customWidth="1" max="5" min="4" style="172" width="15"/>
    <col customWidth="1" max="6" min="6" style="172" width="14"/>
    <col customWidth="1" max="7" min="7" style="172" width="18.875"/>
    <col customWidth="1" max="8" min="8" style="172" width="21"/>
    <col customWidth="1" max="9" min="9" style="172" width="16.5"/>
    <col customWidth="1" max="10" min="10" style="172" width="14.875"/>
    <col customWidth="1" max="14" min="11" style="172" width="11"/>
    <col customWidth="1" max="16384" min="15" style="172" width="11"/>
  </cols>
  <sheetData>
    <row customFormat="1" customHeight="1" ht="27" r="1" s="68" spans="1:11" thickBot="1">
      <c r="B1" s="102" t="s">
        <v>0</v>
      </c>
    </row>
    <row customHeight="1" ht="33" r="2" s="188" spans="1:11" thickBot="1">
      <c r="B2" s="173" t="s">
        <v>1</v>
      </c>
      <c r="D2" s="40">
        <f>透视表!$J$29</f>
        <v/>
      </c>
      <c r="E2" s="40">
        <f>透视表!$J$28</f>
        <v/>
      </c>
      <c r="F2" s="41">
        <f>透视表!$J$30</f>
        <v/>
      </c>
      <c r="G2" s="70" t="s">
        <v>2</v>
      </c>
      <c r="H2" s="70" t="s">
        <v>3</v>
      </c>
    </row>
    <row customHeight="1" ht="21.6" r="3" s="188" spans="1:11">
      <c r="B3" s="174" t="s">
        <v>4</v>
      </c>
      <c r="C3" s="37" t="s">
        <v>5</v>
      </c>
      <c r="D3" s="197">
        <f>GETPIVOTDATA("浏览量",透视表!$A$6)</f>
        <v/>
      </c>
      <c r="E3" s="44">
        <f>IFERROR((D3/透视表!$J$31)/(F3/透视表!$J$32)-1,"-")</f>
        <v/>
      </c>
      <c r="F3" s="198">
        <f>GETPIVOTDATA("浏览量",透视表!$A$16)</f>
        <v/>
      </c>
      <c r="G3" s="199">
        <f>IF(E3&gt;=10%,"优",IF(E3&gt;=-10%,"健康",IF(E3&gt;-20%,"关注",IF(E3&lt;=-20%,"重点关注"))))</f>
        <v/>
      </c>
      <c r="H3" s="199" t="n">
        <v>12000</v>
      </c>
    </row>
    <row customHeight="1" ht="21" r="4" s="188" spans="1:11">
      <c r="C4" s="38" t="s">
        <v>6</v>
      </c>
      <c r="D4" s="199">
        <f>GETPIVOTDATA("访客数",透视表!$A$6)</f>
        <v/>
      </c>
      <c r="E4" s="44">
        <f>IFERROR((D4/透视表!$J$31)/(F4/透视表!$J$32)-1,"-")</f>
        <v/>
      </c>
      <c r="F4" s="200">
        <f>GETPIVOTDATA("访客数",透视表!$A$16)</f>
        <v/>
      </c>
      <c r="G4" s="199">
        <f>IF(E4&gt;=10%,"优",IF(E4&gt;=-10%,"健康",IF(E4&gt;-20%,"关注",IF(E4&lt;=-20%,"重点关注"))))</f>
        <v/>
      </c>
      <c r="H4" s="199" t="n">
        <v>4500</v>
      </c>
    </row>
    <row customHeight="1" ht="22.35" r="5" s="188" spans="1:11">
      <c r="C5" s="38" t="s">
        <v>7</v>
      </c>
      <c r="D5" s="201">
        <f>ROUND(GETPIVOTDATA("跳失率",透视表!$A$6)&amp;"%",3)</f>
        <v/>
      </c>
      <c r="E5" s="202">
        <f>D5-F5</f>
        <v/>
      </c>
      <c r="F5" s="203">
        <f>ROUND(GETPIVOTDATA("跳失率",透视表!$A$16)&amp;"%",3)</f>
        <v/>
      </c>
      <c r="G5" s="199">
        <f>IF(E5&lt;0%,"优",IF(E5&gt;=2%,"重点关注","健康"))</f>
        <v/>
      </c>
      <c r="H5" s="71" t="n">
        <v>0.16</v>
      </c>
    </row>
    <row customHeight="1" ht="24" r="6" s="188" spans="1:11" thickBot="1">
      <c r="C6" s="38" t="s">
        <v>8</v>
      </c>
      <c r="D6" s="26">
        <f>GETPIVOTDATA("平均停留时长",透视表!$A$6)</f>
        <v/>
      </c>
      <c r="E6" s="44">
        <f>IFERROR(D6/F6-1,"-")</f>
        <v/>
      </c>
      <c r="F6" s="43">
        <f>GETPIVOTDATA("平均停留时长",透视表!$A$16)</f>
        <v/>
      </c>
      <c r="G6" s="199">
        <f>IF(E6&gt;=10%,"优",IF(E6&gt;=-10%,"健康",IF(E6&gt;-20%,"关注",IF(E6&lt;=-20%,"重点关注"))))</f>
        <v/>
      </c>
      <c r="H6" s="199" t="n">
        <v>100</v>
      </c>
      <c r="K6" s="16" t="n"/>
    </row>
    <row customHeight="1" ht="19.5" r="7" s="188" spans="1:11">
      <c r="B7" s="174" t="s">
        <v>9</v>
      </c>
      <c r="C7" s="38" t="s">
        <v>10</v>
      </c>
      <c r="D7" s="87">
        <f>透视表!$K$25</f>
        <v/>
      </c>
      <c r="E7" s="44">
        <f>IFERROR((D7/透视表!$J$31)/(F7/透视表!$J$32)-1,"-")</f>
        <v/>
      </c>
      <c r="F7" s="36">
        <f>透视表!$L$25</f>
        <v/>
      </c>
      <c r="G7" s="199">
        <f>IF(E7&gt;=10%,"优",IF(E7&gt;=-10%,"健康",IF(E7&gt;-20%,"关注",IF(E7&lt;=-20%,"重点关注"))))</f>
        <v/>
      </c>
      <c r="H7" s="199" t="n"/>
    </row>
    <row customHeight="1" ht="19.5" r="8" s="188" spans="1:11" thickBot="1">
      <c r="C8" s="38" t="s">
        <v>11</v>
      </c>
      <c r="D8" s="201">
        <f>D7/D4</f>
        <v/>
      </c>
      <c r="E8" s="28">
        <f>D8-F8</f>
        <v/>
      </c>
      <c r="F8" s="203">
        <f>F7/F4</f>
        <v/>
      </c>
      <c r="G8" s="199">
        <f>IF(E8&gt;=10%,"优",IF(E8&gt;=-10%,"健康",IF(E8&gt;-20%,"关注",IF(E8&lt;=-20%,"重点关注"))))</f>
        <v/>
      </c>
      <c r="H8" s="71" t="n">
        <v>0.04</v>
      </c>
    </row>
    <row customHeight="1" ht="19.5" r="9" s="188" spans="1:11">
      <c r="B9" s="174" t="s">
        <v>12</v>
      </c>
      <c r="C9" s="39" t="s">
        <v>13</v>
      </c>
      <c r="D9" s="65" t="n">
        <v>6</v>
      </c>
      <c r="E9" s="66">
        <f>IFERROR((D9/透视表!$J$31)/(F9/透视表!$J$32)-1,"-")</f>
        <v/>
      </c>
      <c r="F9" s="67" t="n">
        <v>5</v>
      </c>
      <c r="G9" s="199">
        <f>IF(E9&gt;=10%,"优",IF(E9&gt;=-10%,"健康",IF(E9&gt;-20%,"关注",IF(E9&lt;=-20%,"重点关注"))))</f>
        <v/>
      </c>
      <c r="H9" s="199" t="n"/>
    </row>
    <row customHeight="1" ht="19.5" r="10" s="188" spans="1:11">
      <c r="C10" s="38" t="s">
        <v>14</v>
      </c>
      <c r="D10" s="71">
        <f>D9/D7</f>
        <v/>
      </c>
      <c r="E10" s="28">
        <f>D10-F10</f>
        <v/>
      </c>
      <c r="F10" s="45">
        <f>F9/F7</f>
        <v/>
      </c>
      <c r="G10" s="199">
        <f>IF(E10&gt;=10%,"优",IF(E10&gt;=-10%,"健康",IF(E10&gt;-20%,"关注",IF(E10&lt;=-20%,"重点关注"))))</f>
        <v/>
      </c>
      <c r="H10" s="199" t="s">
        <v>15</v>
      </c>
    </row>
    <row customHeight="1" ht="19.5" r="11" s="188" spans="1:11">
      <c r="C11" s="39" t="s">
        <v>16</v>
      </c>
      <c r="D11" s="65" t="n">
        <v>6</v>
      </c>
      <c r="E11" s="66">
        <f>IFERROR((D11/透视表!$J$31)/(F11/透视表!$J$32)-1,"-")</f>
        <v/>
      </c>
      <c r="F11" s="67" t="n">
        <v>5</v>
      </c>
      <c r="G11" s="199">
        <f>IF(E11&gt;=10%,"优",IF(E11&gt;=-10%,"健康",IF(E11&gt;-20%,"关注",IF(E11&lt;=-20%,"重点关注"))))</f>
        <v/>
      </c>
      <c r="H11" s="199" t="n"/>
    </row>
    <row customHeight="1" ht="19.5" r="12" s="188" spans="1:11">
      <c r="C12" s="38" t="s">
        <v>17</v>
      </c>
      <c r="D12" s="71">
        <f>D11/D9</f>
        <v/>
      </c>
      <c r="E12" s="44">
        <f>D12-F12</f>
        <v/>
      </c>
      <c r="F12" s="45">
        <f>F11/F9</f>
        <v/>
      </c>
      <c r="G12" s="199">
        <f>IF(E12&gt;=10%,"优",IF(E12&gt;=-10%,"健康",IF(E12&gt;-20%,"关注",IF(E12&lt;=-20%,"重点关注"))))</f>
        <v/>
      </c>
      <c r="H12" s="71" t="n">
        <v>0.8</v>
      </c>
    </row>
    <row customHeight="1" ht="19.5" r="13" s="188" spans="1:11">
      <c r="C13" s="39" t="s">
        <v>18</v>
      </c>
      <c r="D13" s="204" t="n">
        <v>1730.7</v>
      </c>
      <c r="E13" s="44">
        <f>IFERROR((D13/透视表!$J$31)/(F13/透视表!$J$32)-1,"-")</f>
        <v/>
      </c>
      <c r="F13" s="205" t="n">
        <v>6809</v>
      </c>
      <c r="G13" s="199">
        <f>IF(E13&gt;=10%,"优",IF(E13&gt;=-10%,"健康",IF(E13&gt;-20%,"关注",IF(E13&lt;=-20%,"重点关注"))))</f>
        <v/>
      </c>
      <c r="H13" s="199" t="n"/>
    </row>
    <row customHeight="1" ht="19.5" r="14" s="188" spans="1:11">
      <c r="C14" s="39" t="s">
        <v>19</v>
      </c>
      <c r="D14" s="204" t="n">
        <v>9</v>
      </c>
      <c r="E14" s="66">
        <f>IFERROR((D14/透视表!$J$31)/(F14/透视表!$J$32)-1,"-")</f>
        <v/>
      </c>
      <c r="F14" s="205" t="n">
        <v>6</v>
      </c>
      <c r="G14" s="199">
        <f>IF(E14&gt;=10%,"优",IF(E14&gt;=-10%,"健康",IF(E14&gt;-20%,"关注",IF(E14&lt;=-20%,"重点关注"))))</f>
        <v/>
      </c>
      <c r="H14" s="199" t="n"/>
    </row>
    <row customHeight="1" ht="19.5" r="15" s="188" spans="1:11" thickBot="1">
      <c r="C15" s="38" t="s">
        <v>20</v>
      </c>
      <c r="D15" s="197">
        <f>D13/D11</f>
        <v/>
      </c>
      <c r="E15" s="44">
        <f>IFERROR((D15/透视表!$J$31)/(F15/透视表!$J$32)-1,"-")</f>
        <v/>
      </c>
      <c r="F15" s="197">
        <f>F13/F11</f>
        <v/>
      </c>
      <c r="G15" s="199">
        <f>IF(E15&gt;=10%,"优",IF(E15&gt;=-10%,"健康",IF(E15&gt;-20%,"关注",IF(E15&lt;=-20%,"重点关注"))))</f>
        <v/>
      </c>
      <c r="H15" s="199" t="n"/>
    </row>
    <row customHeight="1" ht="19.5" r="16" s="188" spans="1:11">
      <c r="B16" s="175" t="s">
        <v>21</v>
      </c>
      <c r="C16" s="38" t="s">
        <v>22</v>
      </c>
      <c r="D16" s="87">
        <f>透视表!$P$24</f>
        <v/>
      </c>
      <c r="E16" s="44">
        <f>IFERROR((D16/透视表!$J$31)/(F16/透视表!$J$32)-1,"-")</f>
        <v/>
      </c>
      <c r="F16" s="36">
        <f>透视表!$Q$24</f>
        <v/>
      </c>
      <c r="G16" s="199">
        <f>IF(E16&gt;=10%,"优",IF(E16&gt;=-10%,"健康",IF(E16&gt;-20%,"关注",IF(E16&lt;=-20%,"重点关注"))))</f>
        <v/>
      </c>
      <c r="H16" s="199" t="n">
        <v>10</v>
      </c>
    </row>
    <row customHeight="1" ht="19.5" r="17" s="188" spans="1:11">
      <c r="C17" s="73" t="s">
        <v>23</v>
      </c>
      <c r="D17" s="74">
        <f>体验报告!$D$16</f>
        <v/>
      </c>
      <c r="E17" s="75">
        <f>IFERROR((D17/透视表!$J$31)/(F17/透视表!$J$32)-1,"-")</f>
        <v/>
      </c>
      <c r="F17" s="76">
        <f>体验报告!$D$4</f>
        <v/>
      </c>
      <c r="G17" s="206">
        <f>IF(E17&gt;=10%,"优",IF(E17&gt;=-10%,"健康",IF(E17&gt;-20%,"关注",IF(E17&lt;=-20%,"重点关注"))))</f>
        <v/>
      </c>
      <c r="H17" s="206" t="n">
        <v>10</v>
      </c>
    </row>
    <row customHeight="1" ht="107.1" r="18" s="188" spans="1:11">
      <c r="B18" s="171" t="s">
        <v>24</v>
      </c>
    </row>
    <row customHeight="1" ht="19.5" r="19" s="188" spans="1:11"/>
    <row customHeight="1" ht="19.5" r="20" s="188" spans="1:11"/>
  </sheetData>
  <mergeCells count="6">
    <mergeCell ref="B18:H18"/>
    <mergeCell ref="B2:C2"/>
    <mergeCell ref="B3:B6"/>
    <mergeCell ref="B7:B8"/>
    <mergeCell ref="B9:B15"/>
    <mergeCell ref="B16:B17"/>
  </mergeCells>
  <conditionalFormatting sqref="E3:E17">
    <cfRule dxfId="62" operator="lessThan" priority="4" type="cellIs">
      <formula>0</formula>
    </cfRule>
  </conditionalFormatting>
  <conditionalFormatting sqref="E5">
    <cfRule dxfId="62" operator="greaterThan" priority="3" type="cellIs">
      <formula>0</formula>
    </cfRule>
  </conditionalFormatting>
  <pageMargins bottom="0.75" footer="0.3" header="0.3" left="0.7" right="0.7" top="0.75"/>
  <pageSetup orientation="portrait" paperSize="9"/>
</worksheet>
</file>

<file path=xl/worksheets/sheet10.xml><?xml version="1.0" encoding="utf-8"?>
<worksheet xmlns="http://schemas.openxmlformats.org/spreadsheetml/2006/main">
  <sheetPr codeName="工作表10">
    <outlinePr summaryBelow="1" summaryRight="1"/>
    <pageSetUpPr/>
  </sheetPr>
  <dimension ref="A1:G46"/>
  <sheetViews>
    <sheetView topLeftCell="A25" workbookViewId="0" zoomScale="119" zoomScaleNormal="120">
      <selection activeCell="G12" sqref="G12"/>
    </sheetView>
  </sheetViews>
  <sheetFormatPr baseColWidth="8" defaultColWidth="8.875" defaultRowHeight="13.5" outlineLevelCol="0"/>
  <cols>
    <col customWidth="1" max="2" min="1" style="116" width="10.125"/>
    <col customWidth="1" max="3" min="3" style="116" width="13.125"/>
    <col customWidth="1" max="4" min="4" style="116" width="10.125"/>
    <col customWidth="1" max="5" min="5" style="116" width="13.125"/>
    <col customWidth="1" max="6" min="6" style="116" width="15.375"/>
    <col customWidth="1" max="7" min="7" style="116" width="10.875"/>
  </cols>
  <sheetData>
    <row customHeight="1" ht="15" r="1" s="188" spans="1:7">
      <c r="A1" s="114" t="s">
        <v>109</v>
      </c>
      <c r="B1" s="114" t="s">
        <v>111</v>
      </c>
      <c r="C1" s="104" t="s">
        <v>113</v>
      </c>
      <c r="D1" s="104" t="s">
        <v>177</v>
      </c>
      <c r="E1" s="104" t="s">
        <v>178</v>
      </c>
      <c r="F1" s="104" t="s">
        <v>179</v>
      </c>
      <c r="G1" s="104" t="s">
        <v>7</v>
      </c>
    </row>
    <row customHeight="1" ht="16.5" r="2" s="188" spans="1:7">
      <c r="A2" s="115" t="n">
        <v>2018</v>
      </c>
      <c r="B2" s="115" t="n">
        <v>7</v>
      </c>
      <c r="C2" s="123" t="n">
        <v>43312</v>
      </c>
      <c r="D2" s="124" t="n">
        <v>190</v>
      </c>
      <c r="E2" s="124" t="n">
        <v>61</v>
      </c>
      <c r="F2" s="124" t="n">
        <v>55.33</v>
      </c>
      <c r="G2" s="124" t="n">
        <v>33.29</v>
      </c>
    </row>
    <row customHeight="1" ht="16.5" r="3" s="188" spans="1:7">
      <c r="A3" s="115" t="n">
        <v>2018</v>
      </c>
      <c r="B3" s="115" t="n">
        <v>8</v>
      </c>
      <c r="C3" s="123" t="n">
        <v>43313</v>
      </c>
      <c r="D3" s="124" t="n">
        <v>117</v>
      </c>
      <c r="E3" s="124" t="n">
        <v>41</v>
      </c>
      <c r="F3" s="124" t="n">
        <v>42.53</v>
      </c>
      <c r="G3" s="124" t="n">
        <v>26.8</v>
      </c>
    </row>
    <row customHeight="1" ht="16.5" r="4" s="188" spans="1:7">
      <c r="A4" s="115" t="n">
        <v>2018</v>
      </c>
      <c r="B4" s="115" t="n">
        <v>8</v>
      </c>
      <c r="C4" s="123" t="n">
        <v>43314</v>
      </c>
      <c r="D4" s="124" t="n">
        <v>146</v>
      </c>
      <c r="E4" s="124" t="n">
        <v>59</v>
      </c>
      <c r="F4" s="124" t="n">
        <v>48.29</v>
      </c>
      <c r="G4" s="124" t="n">
        <v>31.22</v>
      </c>
    </row>
    <row customHeight="1" ht="16.5" r="5" s="188" spans="1:7">
      <c r="A5" s="115" t="n">
        <v>2018</v>
      </c>
      <c r="B5" s="115" t="n">
        <v>8</v>
      </c>
      <c r="C5" s="123" t="n">
        <v>43315</v>
      </c>
      <c r="D5" s="124" t="n">
        <v>81</v>
      </c>
      <c r="E5" s="124" t="n">
        <v>40</v>
      </c>
      <c r="F5" s="124" t="n">
        <v>16.83</v>
      </c>
      <c r="G5" s="124" t="n">
        <v>29.14</v>
      </c>
    </row>
    <row customHeight="1" ht="16.5" r="6" s="188" spans="1:7">
      <c r="A6" s="115" t="n">
        <v>2018</v>
      </c>
      <c r="B6" s="115" t="n">
        <v>8</v>
      </c>
      <c r="C6" s="123" t="n">
        <v>43316</v>
      </c>
      <c r="D6" s="124" t="n">
        <v>164</v>
      </c>
      <c r="E6" s="124" t="n">
        <v>51</v>
      </c>
      <c r="F6" s="124" t="n">
        <v>35.77</v>
      </c>
      <c r="G6" s="124" t="n">
        <v>22.8</v>
      </c>
    </row>
    <row customHeight="1" ht="16.5" r="7" s="188" spans="1:7">
      <c r="A7" s="115" t="n">
        <v>2018</v>
      </c>
      <c r="B7" s="115" t="n">
        <v>8</v>
      </c>
      <c r="C7" s="123" t="n">
        <v>43317</v>
      </c>
      <c r="D7" s="124" t="n">
        <v>148</v>
      </c>
      <c r="E7" s="124" t="n">
        <v>48</v>
      </c>
      <c r="F7" s="124" t="n">
        <v>15.9</v>
      </c>
      <c r="G7" s="124" t="n">
        <v>28.12</v>
      </c>
    </row>
    <row customHeight="1" ht="16.5" r="8" s="188" spans="1:7">
      <c r="A8" s="115" t="n">
        <v>2018</v>
      </c>
      <c r="B8" s="115" t="n">
        <v>8</v>
      </c>
      <c r="C8" s="123" t="n">
        <v>43318</v>
      </c>
      <c r="D8" s="124" t="n">
        <v>116</v>
      </c>
      <c r="E8" s="124" t="n">
        <v>45</v>
      </c>
      <c r="F8" s="124" t="n">
        <v>15.23</v>
      </c>
      <c r="G8" s="124" t="n">
        <v>22.8</v>
      </c>
    </row>
    <row customHeight="1" ht="16.5" r="9" s="188" spans="1:7">
      <c r="A9" s="115" t="n">
        <v>2018</v>
      </c>
      <c r="B9" s="115" t="n">
        <v>8</v>
      </c>
      <c r="C9" s="123" t="n">
        <v>43319</v>
      </c>
      <c r="D9" s="124" t="n">
        <v>127</v>
      </c>
      <c r="E9" s="124" t="n">
        <v>38</v>
      </c>
      <c r="F9" s="124" t="n">
        <v>21.83</v>
      </c>
      <c r="G9" s="124" t="n">
        <v>12.64</v>
      </c>
    </row>
    <row customHeight="1" ht="16.5" r="10" s="188" spans="1:7">
      <c r="A10" s="115" t="n">
        <v>2018</v>
      </c>
      <c r="B10" s="115" t="n">
        <v>8</v>
      </c>
      <c r="C10" s="123" t="n">
        <v>43320</v>
      </c>
      <c r="D10" s="124" t="n">
        <v>133</v>
      </c>
      <c r="E10" s="124" t="n">
        <v>41</v>
      </c>
      <c r="F10" s="124" t="n">
        <v>73.95999999999999</v>
      </c>
      <c r="G10" s="124" t="n">
        <v>23.89</v>
      </c>
    </row>
    <row customHeight="1" ht="16.5" r="11" s="188" spans="1:7">
      <c r="A11" s="115" t="n">
        <v>2018</v>
      </c>
      <c r="B11" s="115" t="n">
        <v>8</v>
      </c>
      <c r="C11" s="123" t="n">
        <v>43321</v>
      </c>
      <c r="D11" s="124" t="n">
        <v>93</v>
      </c>
      <c r="E11" s="124" t="n">
        <v>35</v>
      </c>
      <c r="F11" s="124" t="n">
        <v>50.94</v>
      </c>
      <c r="G11" s="124" t="n">
        <v>22.29</v>
      </c>
    </row>
    <row customHeight="1" ht="16.5" r="12" s="188" spans="1:7">
      <c r="A12" s="115" t="n">
        <v>2018</v>
      </c>
      <c r="B12" s="115" t="n">
        <v>8</v>
      </c>
      <c r="C12" s="123" t="n">
        <v>43322</v>
      </c>
      <c r="D12" s="124" t="n">
        <v>149</v>
      </c>
      <c r="E12" s="124" t="n">
        <v>44</v>
      </c>
      <c r="F12" s="124" t="n">
        <v>49.6</v>
      </c>
      <c r="G12" s="124" t="n">
        <v>33.38</v>
      </c>
    </row>
    <row customHeight="1" ht="16.5" r="13" s="188" spans="1:7">
      <c r="A13" s="115" t="n">
        <v>2018</v>
      </c>
      <c r="B13" s="115" t="n">
        <v>8</v>
      </c>
      <c r="C13" s="123" t="n">
        <v>43323</v>
      </c>
      <c r="D13" s="124" t="n">
        <v>128</v>
      </c>
      <c r="E13" s="124" t="n">
        <v>52</v>
      </c>
      <c r="F13" s="124" t="n">
        <v>27.93</v>
      </c>
      <c r="G13" s="124" t="n">
        <v>27.17</v>
      </c>
    </row>
    <row customHeight="1" ht="16.5" r="14" s="188" spans="1:7">
      <c r="A14" s="115" t="n">
        <v>2018</v>
      </c>
      <c r="B14" s="115" t="n">
        <v>8</v>
      </c>
      <c r="C14" s="123" t="n">
        <v>43324</v>
      </c>
      <c r="D14" s="124" t="n">
        <v>104</v>
      </c>
      <c r="E14" s="124" t="n">
        <v>44</v>
      </c>
      <c r="F14" s="124" t="n">
        <v>19.09</v>
      </c>
      <c r="G14" s="124" t="n">
        <v>30.68</v>
      </c>
    </row>
    <row customHeight="1" ht="16.5" r="15" s="188" spans="1:7">
      <c r="A15" s="115" t="n">
        <v>2018</v>
      </c>
      <c r="B15" s="115" t="n">
        <v>8</v>
      </c>
      <c r="C15" s="123" t="n">
        <v>43325</v>
      </c>
      <c r="D15" s="124" t="n">
        <v>114</v>
      </c>
      <c r="E15" s="124" t="n">
        <v>48</v>
      </c>
      <c r="F15" s="124" t="n">
        <v>32.63</v>
      </c>
      <c r="G15" s="124" t="n">
        <v>18.88</v>
      </c>
    </row>
    <row customHeight="1" ht="16.5" r="16" s="188" spans="1:7">
      <c r="A16" s="115" t="n">
        <v>2018</v>
      </c>
      <c r="B16" s="115" t="n">
        <v>8</v>
      </c>
      <c r="C16" s="123" t="n">
        <v>43326</v>
      </c>
      <c r="D16" s="124" t="n">
        <v>129</v>
      </c>
      <c r="E16" s="124" t="n">
        <v>47</v>
      </c>
      <c r="F16" s="124" t="n">
        <v>29.22</v>
      </c>
      <c r="G16" s="124" t="n">
        <v>27.13</v>
      </c>
    </row>
    <row customHeight="1" ht="16.5" r="17" s="188" spans="1:7">
      <c r="A17" s="115" t="n">
        <v>2018</v>
      </c>
      <c r="B17" s="115" t="n">
        <v>8</v>
      </c>
      <c r="C17" s="123" t="n">
        <v>43327</v>
      </c>
      <c r="D17" s="124" t="n">
        <v>162</v>
      </c>
      <c r="E17" s="124" t="n">
        <v>42</v>
      </c>
      <c r="F17" s="124" t="n">
        <v>44.41</v>
      </c>
      <c r="G17" s="124" t="n">
        <v>30.59</v>
      </c>
    </row>
    <row customHeight="1" ht="16.5" r="18" s="188" spans="1:7">
      <c r="A18" s="115" t="n">
        <v>2018</v>
      </c>
      <c r="B18" s="115" t="n">
        <v>8</v>
      </c>
      <c r="C18" s="123" t="n">
        <v>43328</v>
      </c>
      <c r="D18" s="124" t="n">
        <v>175</v>
      </c>
      <c r="E18" s="124" t="n">
        <v>64</v>
      </c>
      <c r="F18" s="124" t="n">
        <v>26.89</v>
      </c>
      <c r="G18" s="124" t="n">
        <v>33.53</v>
      </c>
    </row>
    <row customHeight="1" ht="16.5" r="19" s="188" spans="1:7">
      <c r="A19" s="115" t="n">
        <v>2018</v>
      </c>
      <c r="B19" s="115" t="n">
        <v>8</v>
      </c>
      <c r="C19" s="123" t="n">
        <v>43329</v>
      </c>
      <c r="D19" s="124" t="n">
        <v>160</v>
      </c>
      <c r="E19" s="124" t="n">
        <v>59</v>
      </c>
      <c r="F19" s="124" t="n">
        <v>21.3</v>
      </c>
      <c r="G19" s="124" t="n">
        <v>38.33</v>
      </c>
    </row>
    <row customHeight="1" ht="16.5" r="20" s="188" spans="1:7">
      <c r="A20" s="115" t="n">
        <v>2018</v>
      </c>
      <c r="B20" s="115" t="n">
        <v>8</v>
      </c>
      <c r="C20" s="123" t="n">
        <v>43330</v>
      </c>
      <c r="D20" s="124" t="n">
        <v>180</v>
      </c>
      <c r="E20" s="124" t="n">
        <v>62</v>
      </c>
      <c r="F20" s="124" t="n">
        <v>19.46</v>
      </c>
      <c r="G20" s="124" t="n">
        <v>26.07</v>
      </c>
    </row>
    <row customHeight="1" ht="16.5" r="21" s="188" spans="1:7">
      <c r="A21" s="115" t="n">
        <v>2018</v>
      </c>
      <c r="B21" s="115" t="n">
        <v>8</v>
      </c>
      <c r="C21" s="123" t="n">
        <v>43331</v>
      </c>
      <c r="D21" s="124" t="n">
        <v>129</v>
      </c>
      <c r="E21" s="124" t="n">
        <v>47</v>
      </c>
      <c r="F21" s="124" t="n">
        <v>18.88</v>
      </c>
      <c r="G21" s="124" t="n">
        <v>32.87</v>
      </c>
    </row>
    <row customHeight="1" ht="16.5" r="22" s="188" spans="1:7">
      <c r="A22" s="115" t="n">
        <v>2018</v>
      </c>
      <c r="B22" s="115" t="n">
        <v>8</v>
      </c>
      <c r="C22" s="123" t="n">
        <v>43332</v>
      </c>
      <c r="D22" s="124" t="n">
        <v>148</v>
      </c>
      <c r="E22" s="124" t="n">
        <v>50</v>
      </c>
      <c r="F22" s="124" t="n">
        <v>51.47</v>
      </c>
      <c r="G22" s="124" t="n">
        <v>33.67</v>
      </c>
    </row>
    <row customHeight="1" ht="16.5" r="23" s="188" spans="1:7">
      <c r="A23" s="115" t="n">
        <v>2018</v>
      </c>
      <c r="B23" s="115" t="n">
        <v>8</v>
      </c>
      <c r="C23" s="123" t="n">
        <v>43333</v>
      </c>
      <c r="D23" s="124" t="n">
        <v>121</v>
      </c>
      <c r="E23" s="124" t="n">
        <v>55</v>
      </c>
      <c r="F23" s="124" t="n">
        <v>25.76</v>
      </c>
      <c r="G23" s="124" t="n">
        <v>29.45</v>
      </c>
    </row>
    <row customHeight="1" ht="16.5" r="24" s="188" spans="1:7">
      <c r="A24" s="115" t="n">
        <v>2018</v>
      </c>
      <c r="B24" s="115" t="n">
        <v>8</v>
      </c>
      <c r="C24" s="123" t="n">
        <v>43334</v>
      </c>
      <c r="D24" s="124" t="n">
        <v>126</v>
      </c>
      <c r="E24" s="124" t="n">
        <v>51</v>
      </c>
      <c r="F24" s="124" t="n">
        <v>20.73</v>
      </c>
      <c r="G24" s="124" t="n">
        <v>39.7</v>
      </c>
    </row>
    <row customHeight="1" ht="16.5" r="25" s="188" spans="1:7">
      <c r="A25" s="115" t="n">
        <v>2018</v>
      </c>
      <c r="B25" s="115" t="n">
        <v>8</v>
      </c>
      <c r="C25" s="123" t="n">
        <v>43335</v>
      </c>
      <c r="D25" s="124" t="n">
        <v>133</v>
      </c>
      <c r="E25" s="124" t="n">
        <v>44</v>
      </c>
      <c r="F25" s="124" t="n">
        <v>26.39</v>
      </c>
      <c r="G25" s="124" t="n">
        <v>29.34</v>
      </c>
    </row>
    <row customHeight="1" ht="16.5" r="26" s="188" spans="1:7">
      <c r="A26" s="115" t="n">
        <v>2018</v>
      </c>
      <c r="B26" s="115" t="n">
        <v>8</v>
      </c>
      <c r="C26" s="123" t="n">
        <v>43336</v>
      </c>
      <c r="D26" s="124" t="n">
        <v>131</v>
      </c>
      <c r="E26" s="124" t="n">
        <v>54</v>
      </c>
      <c r="F26" s="124" t="n">
        <v>57.61</v>
      </c>
      <c r="G26" s="124" t="n">
        <v>34.94</v>
      </c>
    </row>
    <row customHeight="1" ht="16.5" r="27" s="188" spans="1:7">
      <c r="A27" s="115" t="n">
        <v>2018</v>
      </c>
      <c r="B27" s="115" t="n">
        <v>8</v>
      </c>
      <c r="C27" s="123" t="n">
        <v>43337</v>
      </c>
      <c r="D27" s="124" t="n">
        <v>154</v>
      </c>
      <c r="E27" s="124" t="n">
        <v>51</v>
      </c>
      <c r="F27" s="124" t="n">
        <v>27.87</v>
      </c>
      <c r="G27" s="124" t="n">
        <v>27.71</v>
      </c>
    </row>
    <row customHeight="1" ht="16.5" r="28" s="188" spans="1:7">
      <c r="A28" s="115" t="n">
        <v>2018</v>
      </c>
      <c r="B28" s="115" t="n">
        <v>8</v>
      </c>
      <c r="C28" s="123" t="n">
        <v>43338</v>
      </c>
      <c r="D28" s="124" t="n">
        <v>146</v>
      </c>
      <c r="E28" s="124" t="n">
        <v>46</v>
      </c>
      <c r="F28" s="124" t="n">
        <v>24.58</v>
      </c>
      <c r="G28" s="124" t="n">
        <v>28.28</v>
      </c>
    </row>
    <row customHeight="1" ht="16.5" r="29" s="188" spans="1:7">
      <c r="A29" s="115" t="n">
        <v>2018</v>
      </c>
      <c r="B29" s="115" t="n">
        <v>8</v>
      </c>
      <c r="C29" s="123" t="n">
        <v>43339</v>
      </c>
      <c r="D29" s="124" t="n">
        <v>149</v>
      </c>
      <c r="E29" s="124" t="n">
        <v>46</v>
      </c>
      <c r="F29" s="124" t="n">
        <v>29.38</v>
      </c>
      <c r="G29" s="124" t="n">
        <v>22.66</v>
      </c>
    </row>
    <row customHeight="1" ht="16.5" r="30" s="188" spans="1:7">
      <c r="A30" s="115" t="n">
        <v>2018</v>
      </c>
      <c r="B30" s="115" t="n">
        <v>8</v>
      </c>
      <c r="C30" s="123" t="n">
        <v>43340</v>
      </c>
      <c r="D30" s="124" t="n">
        <v>168</v>
      </c>
      <c r="E30" s="124" t="n">
        <v>54</v>
      </c>
      <c r="F30" s="124" t="n">
        <v>30.92</v>
      </c>
      <c r="G30" s="124" t="n">
        <v>23.24</v>
      </c>
    </row>
    <row customHeight="1" ht="16.5" r="31" s="188" spans="1:7">
      <c r="A31" s="115" t="n">
        <v>2018</v>
      </c>
      <c r="B31" s="115" t="n">
        <v>8</v>
      </c>
      <c r="C31" s="123" t="n">
        <v>43341</v>
      </c>
      <c r="D31" s="124" t="n">
        <v>184</v>
      </c>
      <c r="E31" s="124" t="n">
        <v>49</v>
      </c>
      <c r="F31" s="124" t="n">
        <v>35.9</v>
      </c>
      <c r="G31" s="124" t="n">
        <v>26.29</v>
      </c>
    </row>
    <row customHeight="1" ht="16.5" r="32" s="188" spans="1:7">
      <c r="A32" s="115" t="n">
        <v>2018</v>
      </c>
      <c r="B32" s="115" t="n">
        <v>8</v>
      </c>
      <c r="C32" s="123" t="n">
        <v>43342</v>
      </c>
      <c r="D32" s="124" t="n">
        <v>106</v>
      </c>
      <c r="E32" s="124" t="n">
        <v>37</v>
      </c>
      <c r="F32" s="124" t="n">
        <v>18.75</v>
      </c>
      <c r="G32" s="124" t="n">
        <v>24.59</v>
      </c>
    </row>
    <row customHeight="1" ht="16.5" r="33" s="188" spans="1:7">
      <c r="A33" s="115" t="n">
        <v>2018</v>
      </c>
      <c r="B33" s="115" t="n">
        <v>8</v>
      </c>
      <c r="C33" s="123" t="n">
        <v>43343</v>
      </c>
      <c r="D33" s="124" t="n">
        <v>171</v>
      </c>
      <c r="E33" s="124" t="n">
        <v>51</v>
      </c>
      <c r="F33" s="124" t="n">
        <v>65.78</v>
      </c>
      <c r="G33" s="124" t="n">
        <v>25.25</v>
      </c>
    </row>
    <row customHeight="1" ht="16.5" r="34" s="188" spans="1:7">
      <c r="A34" s="115" t="n">
        <v>2018</v>
      </c>
      <c r="B34" s="115" t="n">
        <v>9</v>
      </c>
      <c r="C34" s="123" t="n">
        <v>43344</v>
      </c>
      <c r="D34" s="124" t="n">
        <v>180</v>
      </c>
      <c r="E34" s="124" t="n">
        <v>40</v>
      </c>
      <c r="F34" s="124" t="n">
        <v>19.13</v>
      </c>
      <c r="G34" s="124" t="n">
        <v>32.94</v>
      </c>
    </row>
    <row customHeight="1" ht="16.5" r="35" s="188" spans="1:7">
      <c r="A35" s="115" t="n">
        <v>2018</v>
      </c>
      <c r="B35" s="115" t="n">
        <v>9</v>
      </c>
      <c r="C35" s="123" t="n">
        <v>43345</v>
      </c>
      <c r="D35" s="124" t="n">
        <v>157</v>
      </c>
      <c r="E35" s="124" t="n">
        <v>46</v>
      </c>
      <c r="F35" s="124" t="n">
        <v>26.6</v>
      </c>
      <c r="G35" s="124" t="n">
        <v>27.67</v>
      </c>
    </row>
    <row customHeight="1" ht="16.5" r="36" s="188" spans="1:7">
      <c r="A36" s="115" t="n">
        <v>2018</v>
      </c>
      <c r="B36" s="115" t="n">
        <v>9</v>
      </c>
      <c r="C36" s="123" t="n">
        <v>43346</v>
      </c>
      <c r="D36" s="124" t="n">
        <v>85</v>
      </c>
      <c r="E36" s="124" t="n">
        <v>34</v>
      </c>
      <c r="F36" s="124" t="n">
        <v>18.41</v>
      </c>
      <c r="G36" s="124" t="n">
        <v>29.16</v>
      </c>
    </row>
    <row customHeight="1" ht="16.5" r="37" s="188" spans="1:7">
      <c r="A37" s="115" t="n">
        <v>2018</v>
      </c>
      <c r="B37" s="115" t="n">
        <v>9</v>
      </c>
      <c r="C37" s="123" t="n">
        <v>43347</v>
      </c>
      <c r="D37" s="124" t="n">
        <v>102</v>
      </c>
      <c r="E37" s="124" t="n">
        <v>39</v>
      </c>
      <c r="F37" s="124" t="n">
        <v>19.85</v>
      </c>
      <c r="G37" s="124" t="n">
        <v>19.51</v>
      </c>
    </row>
    <row customHeight="1" ht="16.5" r="38" s="188" spans="1:7">
      <c r="A38" s="115">
        <f>YEAR(C37)</f>
        <v/>
      </c>
      <c r="B38" s="115">
        <f>MONTH(C37)</f>
        <v/>
      </c>
      <c r="C38" s="123" t="n">
        <v>43348</v>
      </c>
      <c r="D38" s="124" t="n">
        <v>87</v>
      </c>
      <c r="E38" s="124" t="n">
        <v>31</v>
      </c>
      <c r="F38" s="124" t="n">
        <v>61.55</v>
      </c>
      <c r="G38" s="124" t="n">
        <v>32.72</v>
      </c>
    </row>
    <row customHeight="1" ht="16.5" r="39" s="188" spans="1:7">
      <c r="A39" s="115">
        <f>YEAR(C37)</f>
        <v/>
      </c>
      <c r="B39" s="115">
        <f>MONTH(C37)</f>
        <v/>
      </c>
      <c r="C39" s="123" t="n">
        <v>43349</v>
      </c>
      <c r="D39" s="124" t="n">
        <v>160</v>
      </c>
      <c r="E39" s="124" t="n">
        <v>47</v>
      </c>
      <c r="F39" s="124" t="n">
        <v>26.62</v>
      </c>
      <c r="G39" s="124" t="n">
        <v>15.74</v>
      </c>
    </row>
    <row customHeight="1" ht="16.5" r="40" s="188" spans="1:7">
      <c r="A40" s="115">
        <f>YEAR(C37)</f>
        <v/>
      </c>
      <c r="B40" s="115">
        <f>MONTH(C37)</f>
        <v/>
      </c>
      <c r="C40" s="123" t="n">
        <v>43350</v>
      </c>
      <c r="D40" s="124" t="n">
        <v>95</v>
      </c>
      <c r="E40" s="124" t="n">
        <v>36</v>
      </c>
      <c r="F40" s="124" t="n">
        <v>19.48</v>
      </c>
      <c r="G40" s="124" t="n">
        <v>26.7</v>
      </c>
    </row>
    <row customHeight="1" ht="16.5" r="41" s="188" spans="1:7">
      <c r="A41" s="115">
        <f>YEAR(C37)</f>
        <v/>
      </c>
      <c r="B41" s="115">
        <f>MONTH(C37)</f>
        <v/>
      </c>
      <c r="C41" s="123" t="n">
        <v>43351</v>
      </c>
      <c r="D41" s="124" t="n">
        <v>139</v>
      </c>
      <c r="E41" s="124" t="n">
        <v>46</v>
      </c>
      <c r="F41" s="124" t="n">
        <v>30.67</v>
      </c>
      <c r="G41" s="124" t="n">
        <v>32.48</v>
      </c>
    </row>
    <row customHeight="1" ht="16.5" r="42" s="188" spans="1:7">
      <c r="A42" s="115">
        <f>YEAR(C37)</f>
        <v/>
      </c>
      <c r="B42" s="115">
        <f>MONTH(C37)</f>
        <v/>
      </c>
      <c r="C42" s="123" t="n">
        <v>43352</v>
      </c>
      <c r="D42" s="124" t="n">
        <v>112</v>
      </c>
      <c r="E42" s="124" t="n">
        <v>35</v>
      </c>
      <c r="F42" s="124" t="n">
        <v>31.44</v>
      </c>
      <c r="G42" s="124" t="n">
        <v>27.22</v>
      </c>
    </row>
    <row customHeight="1" ht="16.5" r="43" s="188" spans="1:7">
      <c r="A43" s="115">
        <f>YEAR(C37)</f>
        <v/>
      </c>
      <c r="B43" s="115">
        <f>MONTH(C37)</f>
        <v/>
      </c>
      <c r="C43" s="123" t="n">
        <v>43353</v>
      </c>
      <c r="D43" s="124" t="n">
        <v>148</v>
      </c>
      <c r="E43" s="124" t="n">
        <v>47</v>
      </c>
      <c r="F43" s="124" t="n">
        <v>45.22</v>
      </c>
      <c r="G43" s="124" t="n">
        <v>36.26</v>
      </c>
    </row>
    <row customHeight="1" ht="16.5" r="44" s="188" spans="1:7">
      <c r="A44" s="115">
        <f>YEAR(C37)</f>
        <v/>
      </c>
      <c r="B44" s="115">
        <f>MONTH(C37)</f>
        <v/>
      </c>
      <c r="C44" s="123" t="n">
        <v>43354</v>
      </c>
      <c r="D44" s="124" t="n">
        <v>132</v>
      </c>
      <c r="E44" s="124" t="n">
        <v>28</v>
      </c>
      <c r="F44" s="124" t="n">
        <v>36.61</v>
      </c>
      <c r="G44" s="124" t="n">
        <v>37.51</v>
      </c>
    </row>
    <row r="45" spans="1:7">
      <c r="A45" t="n">
        <v>2018</v>
      </c>
      <c r="B45" t="n">
        <v>9</v>
      </c>
      <c r="C45" s="217" t="n">
        <v>43355</v>
      </c>
      <c r="D45" t="n">
        <v>326</v>
      </c>
      <c r="E45" t="n">
        <v>49</v>
      </c>
      <c r="F45" t="n">
        <v>105.46</v>
      </c>
      <c r="G45" t="n">
        <v>32.52</v>
      </c>
    </row>
    <row r="46" spans="1:7">
      <c r="A46" t="n">
        <v>2018</v>
      </c>
      <c r="B46" t="n">
        <v>9</v>
      </c>
      <c r="C46" s="218" t="n">
        <v>43356</v>
      </c>
      <c r="D46" t="n">
        <v>165</v>
      </c>
      <c r="E46" t="n">
        <v>34</v>
      </c>
      <c r="F46" t="n">
        <v>71.12</v>
      </c>
      <c r="G46" t="n">
        <v>34.28</v>
      </c>
    </row>
  </sheetData>
  <pageMargins bottom="0.75" footer="0.3" header="0.3" left="0.7" right="0.7" top="0.75"/>
  <pageSetup orientation="portrait" paperSize="9"/>
</worksheet>
</file>

<file path=xl/worksheets/sheet11.xml><?xml version="1.0" encoding="utf-8"?>
<worksheet xmlns="http://schemas.openxmlformats.org/spreadsheetml/2006/main">
  <sheetPr codeName="工作表11">
    <outlinePr summaryBelow="1" summaryRight="1"/>
    <pageSetUpPr/>
  </sheetPr>
  <dimension ref="A1:G115"/>
  <sheetViews>
    <sheetView workbookViewId="0" zoomScale="120" zoomScaleNormal="120" zoomScalePageLayoutView="98">
      <pane activePane="bottomLeft" state="frozen" topLeftCell="A2" ySplit="1"/>
      <selection activeCell="A2" pane="bottomLeft" sqref="A2:XFD115"/>
    </sheetView>
  </sheetViews>
  <sheetFormatPr baseColWidth="8" defaultColWidth="11" defaultRowHeight="13.5" outlineLevelCol="0"/>
  <cols>
    <col customWidth="1" max="2" min="1" style="113" width="10.375"/>
    <col customWidth="1" max="3" min="3" style="3" width="15.375"/>
    <col customWidth="1" max="4" min="4" style="4" width="24.5"/>
    <col customWidth="1" max="5" min="5" style="4" width="24.875"/>
    <col customWidth="1" max="6" min="6" style="4" width="16.625"/>
    <col customWidth="1" max="7" min="7" style="5" width="24"/>
  </cols>
  <sheetData>
    <row customHeight="1" ht="18.75" r="1" s="188" spans="1:7">
      <c r="A1" s="112" t="s">
        <v>109</v>
      </c>
      <c r="B1" s="112" t="s">
        <v>111</v>
      </c>
      <c r="C1" s="93" t="s">
        <v>180</v>
      </c>
      <c r="D1" s="2" t="s">
        <v>181</v>
      </c>
      <c r="E1" s="95" t="s">
        <v>182</v>
      </c>
      <c r="F1" s="95" t="s">
        <v>161</v>
      </c>
      <c r="G1" s="94" t="s">
        <v>183</v>
      </c>
    </row>
    <row customHeight="1" ht="18.75" r="2" s="188" spans="1:7">
      <c r="A2" s="110" t="n">
        <v>2018</v>
      </c>
      <c r="B2" s="110" t="n">
        <v>9</v>
      </c>
      <c r="C2" s="128" t="s">
        <v>184</v>
      </c>
      <c r="D2" s="138" t="s">
        <v>185</v>
      </c>
      <c r="E2" s="138" t="s">
        <v>186</v>
      </c>
      <c r="F2" s="129" t="s">
        <v>187</v>
      </c>
      <c r="G2" s="128" t="s">
        <v>188</v>
      </c>
    </row>
    <row customHeight="1" ht="18.75" r="3" s="188" spans="1:7">
      <c r="A3" s="110" t="n">
        <v>2018</v>
      </c>
      <c r="B3" s="110" t="n">
        <v>9</v>
      </c>
      <c r="C3" s="128" t="s">
        <v>189</v>
      </c>
      <c r="D3" s="138" t="s">
        <v>190</v>
      </c>
      <c r="E3" s="138" t="s">
        <v>191</v>
      </c>
      <c r="F3" s="129" t="s">
        <v>187</v>
      </c>
      <c r="G3" s="128" t="s">
        <v>188</v>
      </c>
    </row>
    <row customHeight="1" ht="18.75" r="4" s="188" spans="1:7">
      <c r="A4" s="110" t="n">
        <v>2018</v>
      </c>
      <c r="B4" s="110" t="n">
        <v>9</v>
      </c>
      <c r="C4" s="128" t="s">
        <v>192</v>
      </c>
      <c r="D4" s="138" t="s">
        <v>193</v>
      </c>
      <c r="E4" s="138" t="s">
        <v>194</v>
      </c>
      <c r="F4" s="129" t="s">
        <v>187</v>
      </c>
      <c r="G4" s="128" t="s">
        <v>188</v>
      </c>
    </row>
    <row customHeight="1" ht="18.75" r="5" s="188" spans="1:7">
      <c r="A5" s="110" t="n">
        <v>2018</v>
      </c>
      <c r="B5" s="110" t="n">
        <v>9</v>
      </c>
      <c r="C5" s="128" t="s">
        <v>195</v>
      </c>
      <c r="D5" s="138" t="s">
        <v>196</v>
      </c>
      <c r="E5" s="138" t="s">
        <v>197</v>
      </c>
      <c r="F5" s="129" t="s">
        <v>187</v>
      </c>
      <c r="G5" s="128" t="s">
        <v>188</v>
      </c>
    </row>
    <row customHeight="1" ht="18.75" r="6" s="188" spans="1:7">
      <c r="A6" s="110" t="n">
        <v>2018</v>
      </c>
      <c r="B6" s="110" t="n">
        <v>9</v>
      </c>
      <c r="C6" s="128" t="s">
        <v>198</v>
      </c>
      <c r="D6" s="138" t="s">
        <v>199</v>
      </c>
      <c r="E6" s="138" t="s">
        <v>200</v>
      </c>
      <c r="F6" s="129" t="s">
        <v>187</v>
      </c>
      <c r="G6" s="128" t="s">
        <v>188</v>
      </c>
    </row>
    <row customHeight="1" ht="18.75" r="7" s="188" spans="1:7">
      <c r="A7" s="110" t="n">
        <v>2018</v>
      </c>
      <c r="B7" s="110" t="n">
        <v>9</v>
      </c>
      <c r="C7" s="128" t="s">
        <v>201</v>
      </c>
      <c r="D7" s="138" t="s">
        <v>202</v>
      </c>
      <c r="E7" s="138" t="s">
        <v>203</v>
      </c>
      <c r="F7" s="129" t="s">
        <v>187</v>
      </c>
      <c r="G7" s="128" t="s">
        <v>188</v>
      </c>
    </row>
    <row customHeight="1" ht="18.75" r="8" s="188" spans="1:7">
      <c r="A8" s="110" t="n">
        <v>2018</v>
      </c>
      <c r="B8" s="110" t="n">
        <v>9</v>
      </c>
      <c r="C8" s="128" t="s">
        <v>204</v>
      </c>
      <c r="D8" s="138" t="s">
        <v>205</v>
      </c>
      <c r="E8" s="138" t="s">
        <v>206</v>
      </c>
      <c r="F8" s="129" t="s">
        <v>187</v>
      </c>
      <c r="G8" s="128" t="s">
        <v>188</v>
      </c>
    </row>
    <row customHeight="1" ht="18.75" r="9" s="188" spans="1:7">
      <c r="A9" s="110" t="n">
        <v>2018</v>
      </c>
      <c r="B9" s="110" t="n">
        <v>9</v>
      </c>
      <c r="C9" s="128" t="s">
        <v>207</v>
      </c>
      <c r="D9" s="138" t="s">
        <v>208</v>
      </c>
      <c r="E9" s="138" t="s">
        <v>208</v>
      </c>
      <c r="F9" s="129" t="s">
        <v>187</v>
      </c>
      <c r="G9" s="128" t="s">
        <v>188</v>
      </c>
    </row>
    <row customHeight="1" ht="18.75" r="10" s="188" spans="1:7">
      <c r="A10" s="110" t="n">
        <v>2018</v>
      </c>
      <c r="B10" s="110" t="n">
        <v>9</v>
      </c>
      <c r="C10" s="128" t="s">
        <v>209</v>
      </c>
      <c r="D10" s="138" t="s">
        <v>210</v>
      </c>
      <c r="E10" s="138" t="s">
        <v>211</v>
      </c>
      <c r="F10" s="129" t="s">
        <v>187</v>
      </c>
      <c r="G10" s="128" t="s">
        <v>188</v>
      </c>
    </row>
    <row customHeight="1" ht="18.75" r="11" s="188" spans="1:7">
      <c r="A11" s="110" t="n">
        <v>2018</v>
      </c>
      <c r="B11" s="110" t="n">
        <v>9</v>
      </c>
      <c r="C11" s="128" t="s">
        <v>212</v>
      </c>
      <c r="D11" s="138" t="s">
        <v>213</v>
      </c>
      <c r="E11" s="138" t="s">
        <v>214</v>
      </c>
      <c r="F11" s="129" t="s">
        <v>187</v>
      </c>
      <c r="G11" s="128" t="s">
        <v>188</v>
      </c>
    </row>
    <row customHeight="1" ht="18.75" r="12" s="188" spans="1:7">
      <c r="A12" s="110" t="n">
        <v>2018</v>
      </c>
      <c r="B12" s="110" t="n">
        <v>9</v>
      </c>
      <c r="C12" s="128" t="s">
        <v>215</v>
      </c>
      <c r="D12" s="138" t="s">
        <v>216</v>
      </c>
      <c r="E12" s="138" t="s">
        <v>217</v>
      </c>
      <c r="F12" s="129" t="s">
        <v>187</v>
      </c>
      <c r="G12" s="128" t="s">
        <v>188</v>
      </c>
    </row>
    <row customHeight="1" ht="18.75" r="13" s="188" spans="1:7">
      <c r="A13" s="110" t="n">
        <v>2018</v>
      </c>
      <c r="B13" s="110" t="n">
        <v>9</v>
      </c>
      <c r="C13" s="128" t="s">
        <v>218</v>
      </c>
      <c r="D13" s="138" t="s">
        <v>219</v>
      </c>
      <c r="E13" s="138" t="s">
        <v>220</v>
      </c>
      <c r="F13" s="129" t="s">
        <v>187</v>
      </c>
      <c r="G13" s="128" t="s">
        <v>188</v>
      </c>
    </row>
    <row customHeight="1" ht="18.75" r="14" s="188" spans="1:7">
      <c r="A14" s="110" t="n">
        <v>2018</v>
      </c>
      <c r="B14" s="110" t="n">
        <v>9</v>
      </c>
      <c r="C14" s="128" t="s">
        <v>221</v>
      </c>
      <c r="D14" s="138" t="s">
        <v>222</v>
      </c>
      <c r="E14" s="138" t="s">
        <v>223</v>
      </c>
      <c r="F14" s="129" t="s">
        <v>49</v>
      </c>
      <c r="G14" s="128" t="s">
        <v>188</v>
      </c>
    </row>
    <row customHeight="1" ht="18.75" r="15" s="188" spans="1:7">
      <c r="A15" s="110" t="n">
        <v>2018</v>
      </c>
      <c r="B15" s="110" t="n">
        <v>9</v>
      </c>
      <c r="C15" s="128" t="s">
        <v>224</v>
      </c>
      <c r="D15" s="138" t="s">
        <v>225</v>
      </c>
      <c r="E15" s="138" t="s">
        <v>226</v>
      </c>
      <c r="F15" s="129" t="s">
        <v>53</v>
      </c>
      <c r="G15" s="128" t="s">
        <v>188</v>
      </c>
    </row>
    <row customHeight="1" ht="18.75" r="16" s="188" spans="1:7">
      <c r="A16" s="110" t="n">
        <v>2018</v>
      </c>
      <c r="B16" s="110" t="n">
        <v>9</v>
      </c>
      <c r="C16" s="128" t="s">
        <v>227</v>
      </c>
      <c r="D16" s="138" t="s">
        <v>228</v>
      </c>
      <c r="E16" s="138" t="s">
        <v>229</v>
      </c>
      <c r="F16" s="129" t="s">
        <v>168</v>
      </c>
      <c r="G16" s="128" t="s">
        <v>188</v>
      </c>
    </row>
    <row customHeight="1" ht="18.75" r="17" s="188" spans="1:7">
      <c r="A17" s="110" t="n">
        <v>2018</v>
      </c>
      <c r="B17" s="110" t="n">
        <v>9</v>
      </c>
      <c r="C17" s="128" t="s">
        <v>230</v>
      </c>
      <c r="D17" s="138" t="s">
        <v>231</v>
      </c>
      <c r="E17" s="138" t="s">
        <v>232</v>
      </c>
      <c r="F17" s="129" t="s">
        <v>57</v>
      </c>
      <c r="G17" s="128" t="s">
        <v>188</v>
      </c>
    </row>
    <row customHeight="1" ht="18.75" r="18" s="188" spans="1:7">
      <c r="A18" s="110" t="n">
        <v>2018</v>
      </c>
      <c r="B18" s="110" t="n">
        <v>9</v>
      </c>
      <c r="C18" s="128" t="s">
        <v>233</v>
      </c>
      <c r="D18" s="138" t="s">
        <v>234</v>
      </c>
      <c r="E18" s="138" t="s">
        <v>235</v>
      </c>
      <c r="F18" s="129" t="s">
        <v>40</v>
      </c>
      <c r="G18" s="128" t="s">
        <v>188</v>
      </c>
    </row>
    <row customHeight="1" ht="18.75" r="19" s="188" spans="1:7">
      <c r="A19" s="110" t="n">
        <v>2018</v>
      </c>
      <c r="B19" s="110" t="n">
        <v>9</v>
      </c>
      <c r="C19" s="128" t="s">
        <v>236</v>
      </c>
      <c r="D19" s="138" t="s">
        <v>237</v>
      </c>
      <c r="E19" s="138" t="s">
        <v>238</v>
      </c>
      <c r="F19" s="129" t="s">
        <v>45</v>
      </c>
      <c r="G19" s="128" t="s">
        <v>188</v>
      </c>
    </row>
    <row customHeight="1" ht="18.75" r="20" s="188" spans="1:7">
      <c r="A20" s="110" t="n">
        <v>2018</v>
      </c>
      <c r="B20" s="110" t="n">
        <v>8</v>
      </c>
      <c r="C20" s="128" t="s">
        <v>239</v>
      </c>
      <c r="D20" s="138" t="s">
        <v>240</v>
      </c>
      <c r="E20" s="138" t="s">
        <v>241</v>
      </c>
      <c r="F20" s="129" t="s">
        <v>40</v>
      </c>
      <c r="G20" s="128" t="s">
        <v>188</v>
      </c>
    </row>
    <row customHeight="1" ht="18.75" r="21" s="188" spans="1:7">
      <c r="A21" s="110" t="n">
        <v>2018</v>
      </c>
      <c r="B21" s="110" t="n">
        <v>8</v>
      </c>
      <c r="C21" s="128" t="s">
        <v>242</v>
      </c>
      <c r="D21" s="138" t="s">
        <v>243</v>
      </c>
      <c r="E21" s="138" t="s">
        <v>244</v>
      </c>
      <c r="F21" s="129" t="s">
        <v>58</v>
      </c>
      <c r="G21" s="128" t="s">
        <v>188</v>
      </c>
    </row>
    <row customHeight="1" ht="18.75" r="22" s="188" spans="1:7">
      <c r="A22" s="110" t="n">
        <v>2018</v>
      </c>
      <c r="B22" s="110" t="n">
        <v>8</v>
      </c>
      <c r="C22" s="128" t="s">
        <v>245</v>
      </c>
      <c r="D22" s="138" t="s">
        <v>246</v>
      </c>
      <c r="E22" s="138" t="s">
        <v>247</v>
      </c>
      <c r="F22" s="129" t="s">
        <v>53</v>
      </c>
      <c r="G22" s="128" t="s">
        <v>188</v>
      </c>
    </row>
    <row customHeight="1" ht="18.75" r="23" s="188" spans="1:7">
      <c r="A23" s="110" t="n">
        <v>2018</v>
      </c>
      <c r="B23" s="110" t="n">
        <v>8</v>
      </c>
      <c r="C23" s="128" t="s">
        <v>248</v>
      </c>
      <c r="D23" s="138" t="s">
        <v>249</v>
      </c>
      <c r="E23" s="138" t="s">
        <v>250</v>
      </c>
      <c r="F23" s="129" t="s">
        <v>58</v>
      </c>
      <c r="G23" s="128" t="s">
        <v>188</v>
      </c>
    </row>
    <row customHeight="1" ht="18.75" r="24" s="188" spans="1:7">
      <c r="A24" s="110" t="n">
        <v>2018</v>
      </c>
      <c r="B24" s="110" t="n">
        <v>8</v>
      </c>
      <c r="C24" s="128" t="s">
        <v>251</v>
      </c>
      <c r="D24" s="138" t="s">
        <v>252</v>
      </c>
      <c r="E24" s="138" t="s">
        <v>253</v>
      </c>
      <c r="F24" s="129" t="s">
        <v>51</v>
      </c>
      <c r="G24" s="128" t="s">
        <v>188</v>
      </c>
    </row>
    <row customHeight="1" ht="18.75" r="25" s="188" spans="1:7">
      <c r="A25" s="110" t="n">
        <v>2018</v>
      </c>
      <c r="B25" s="110" t="n">
        <v>8</v>
      </c>
      <c r="C25" s="128" t="s">
        <v>254</v>
      </c>
      <c r="D25" s="138" t="s">
        <v>255</v>
      </c>
      <c r="E25" s="138" t="s">
        <v>256</v>
      </c>
      <c r="F25" s="129" t="s">
        <v>40</v>
      </c>
      <c r="G25" s="128" t="s">
        <v>188</v>
      </c>
    </row>
    <row customHeight="1" ht="18.75" r="26" s="188" spans="1:7">
      <c r="A26" s="110" t="n">
        <v>2018</v>
      </c>
      <c r="B26" s="110" t="n">
        <v>8</v>
      </c>
      <c r="C26" s="128" t="s">
        <v>257</v>
      </c>
      <c r="D26" s="138" t="s">
        <v>258</v>
      </c>
      <c r="E26" s="138" t="s">
        <v>259</v>
      </c>
      <c r="F26" s="129" t="s">
        <v>58</v>
      </c>
      <c r="G26" s="128" t="s">
        <v>188</v>
      </c>
    </row>
    <row customHeight="1" ht="18.75" r="27" s="188" spans="1:7">
      <c r="A27" s="110" t="n">
        <v>2018</v>
      </c>
      <c r="B27" s="110" t="n">
        <v>8</v>
      </c>
      <c r="C27" s="128" t="s">
        <v>260</v>
      </c>
      <c r="D27" s="138" t="s">
        <v>261</v>
      </c>
      <c r="E27" s="138" t="s">
        <v>262</v>
      </c>
      <c r="F27" s="129" t="s">
        <v>55</v>
      </c>
      <c r="G27" s="128" t="s">
        <v>188</v>
      </c>
    </row>
    <row customHeight="1" ht="18.75" r="28" s="188" spans="1:7">
      <c r="A28" s="110" t="n">
        <v>2018</v>
      </c>
      <c r="B28" s="110" t="n">
        <v>8</v>
      </c>
      <c r="C28" s="128" t="s">
        <v>263</v>
      </c>
      <c r="D28" s="138" t="s">
        <v>264</v>
      </c>
      <c r="E28" s="138" t="s">
        <v>265</v>
      </c>
      <c r="F28" s="129" t="s">
        <v>58</v>
      </c>
      <c r="G28" s="128" t="s">
        <v>188</v>
      </c>
    </row>
    <row customHeight="1" ht="18.75" r="29" s="188" spans="1:7">
      <c r="A29" s="110" t="n">
        <v>2018</v>
      </c>
      <c r="B29" s="110" t="n">
        <v>8</v>
      </c>
      <c r="C29" s="128" t="s">
        <v>266</v>
      </c>
      <c r="D29" s="138" t="s">
        <v>267</v>
      </c>
      <c r="E29" s="138" t="s">
        <v>268</v>
      </c>
      <c r="F29" s="129" t="s">
        <v>163</v>
      </c>
      <c r="G29" s="128" t="s">
        <v>188</v>
      </c>
    </row>
    <row customHeight="1" ht="18.75" r="30" s="188" spans="1:7">
      <c r="A30" s="110" t="n">
        <v>2018</v>
      </c>
      <c r="B30" s="110" t="n">
        <v>8</v>
      </c>
      <c r="C30" s="128" t="s">
        <v>269</v>
      </c>
      <c r="D30" s="138" t="s">
        <v>270</v>
      </c>
      <c r="E30" s="138" t="s">
        <v>271</v>
      </c>
      <c r="F30" s="129" t="s">
        <v>169</v>
      </c>
      <c r="G30" s="128" t="s">
        <v>188</v>
      </c>
    </row>
    <row customHeight="1" ht="18.75" r="31" s="188" spans="1:7">
      <c r="A31" s="110" t="n">
        <v>2018</v>
      </c>
      <c r="B31" s="110" t="n">
        <v>8</v>
      </c>
      <c r="C31" s="128" t="s">
        <v>272</v>
      </c>
      <c r="D31" s="138" t="s">
        <v>273</v>
      </c>
      <c r="E31" s="138" t="s">
        <v>274</v>
      </c>
      <c r="F31" s="129" t="s">
        <v>53</v>
      </c>
      <c r="G31" s="128" t="s">
        <v>188</v>
      </c>
    </row>
    <row customHeight="1" ht="18.75" r="32" s="188" spans="1:7">
      <c r="A32" s="110" t="n">
        <v>2018</v>
      </c>
      <c r="B32" s="110" t="n">
        <v>8</v>
      </c>
      <c r="C32" s="128" t="s">
        <v>275</v>
      </c>
      <c r="D32" s="138" t="s">
        <v>276</v>
      </c>
      <c r="E32" s="138" t="s">
        <v>277</v>
      </c>
      <c r="F32" s="129" t="s">
        <v>163</v>
      </c>
      <c r="G32" s="128" t="s">
        <v>188</v>
      </c>
    </row>
    <row customHeight="1" ht="18.75" r="33" s="188" spans="1:7">
      <c r="A33" s="110" t="n">
        <v>2018</v>
      </c>
      <c r="B33" s="110" t="n">
        <v>8</v>
      </c>
      <c r="C33" s="128" t="s">
        <v>278</v>
      </c>
      <c r="D33" s="138" t="s">
        <v>279</v>
      </c>
      <c r="E33" s="138" t="s">
        <v>280</v>
      </c>
      <c r="F33" s="129" t="s">
        <v>53</v>
      </c>
      <c r="G33" s="128" t="s">
        <v>188</v>
      </c>
    </row>
    <row customHeight="1" ht="18.75" r="34" s="188" spans="1:7">
      <c r="A34" s="110" t="n">
        <v>2018</v>
      </c>
      <c r="B34" s="110" t="n">
        <v>8</v>
      </c>
      <c r="C34" s="128" t="s">
        <v>281</v>
      </c>
      <c r="D34" s="138" t="s">
        <v>282</v>
      </c>
      <c r="E34" s="138" t="s">
        <v>283</v>
      </c>
      <c r="F34" s="129" t="s">
        <v>53</v>
      </c>
      <c r="G34" s="128" t="s">
        <v>188</v>
      </c>
    </row>
    <row customHeight="1" ht="18.75" r="35" s="188" spans="1:7">
      <c r="A35" s="110" t="n">
        <v>2018</v>
      </c>
      <c r="B35" s="110" t="n">
        <v>8</v>
      </c>
      <c r="C35" s="128" t="s">
        <v>284</v>
      </c>
      <c r="D35" s="138" t="s">
        <v>285</v>
      </c>
      <c r="E35" s="138" t="s">
        <v>286</v>
      </c>
      <c r="F35" s="129" t="s">
        <v>53</v>
      </c>
      <c r="G35" s="128" t="s">
        <v>188</v>
      </c>
    </row>
    <row customHeight="1" ht="18.75" r="36" s="188" spans="1:7">
      <c r="A36" s="110" t="n">
        <v>2018</v>
      </c>
      <c r="B36" s="110" t="n">
        <v>8</v>
      </c>
      <c r="C36" s="128" t="s">
        <v>287</v>
      </c>
      <c r="D36" s="138" t="s">
        <v>288</v>
      </c>
      <c r="E36" s="138" t="s">
        <v>289</v>
      </c>
      <c r="F36" s="129" t="s">
        <v>40</v>
      </c>
      <c r="G36" s="128" t="s">
        <v>188</v>
      </c>
    </row>
    <row customHeight="1" ht="18.75" r="37" s="188" spans="1:7">
      <c r="A37" s="110" t="n">
        <v>2018</v>
      </c>
      <c r="B37" s="110" t="n">
        <v>8</v>
      </c>
      <c r="C37" s="128" t="s">
        <v>290</v>
      </c>
      <c r="D37" s="138" t="s">
        <v>291</v>
      </c>
      <c r="E37" s="138" t="s">
        <v>292</v>
      </c>
      <c r="F37" s="129" t="s">
        <v>51</v>
      </c>
      <c r="G37" s="128" t="s">
        <v>188</v>
      </c>
    </row>
    <row customHeight="1" ht="18.75" r="38" s="188" spans="1:7">
      <c r="A38" s="110" t="n">
        <v>2018</v>
      </c>
      <c r="B38" s="110" t="n">
        <v>8</v>
      </c>
      <c r="C38" s="128" t="s">
        <v>293</v>
      </c>
      <c r="D38" s="138" t="s">
        <v>294</v>
      </c>
      <c r="E38" s="138" t="s">
        <v>295</v>
      </c>
      <c r="F38" s="129" t="s">
        <v>163</v>
      </c>
      <c r="G38" s="128" t="s">
        <v>188</v>
      </c>
    </row>
    <row customHeight="1" ht="18.75" r="39" s="188" spans="1:7">
      <c r="A39" s="110" t="n">
        <v>2018</v>
      </c>
      <c r="B39" s="110" t="n">
        <v>8</v>
      </c>
      <c r="C39" s="128" t="s">
        <v>296</v>
      </c>
      <c r="D39" s="138" t="s">
        <v>297</v>
      </c>
      <c r="E39" s="138" t="s">
        <v>298</v>
      </c>
      <c r="F39" s="129" t="s">
        <v>58</v>
      </c>
      <c r="G39" s="128" t="s">
        <v>188</v>
      </c>
    </row>
    <row customHeight="1" ht="18.75" r="40" s="188" spans="1:7">
      <c r="A40" s="110" t="n">
        <v>2018</v>
      </c>
      <c r="B40" s="110" t="n">
        <v>8</v>
      </c>
      <c r="C40" s="128" t="s">
        <v>299</v>
      </c>
      <c r="D40" s="138" t="s">
        <v>300</v>
      </c>
      <c r="E40" s="138" t="s">
        <v>301</v>
      </c>
      <c r="F40" s="129" t="s">
        <v>53</v>
      </c>
      <c r="G40" s="128" t="s">
        <v>188</v>
      </c>
    </row>
    <row customHeight="1" ht="18.75" r="41" s="188" spans="1:7">
      <c r="A41" s="110" t="n">
        <v>2018</v>
      </c>
      <c r="B41" s="110" t="n">
        <v>8</v>
      </c>
      <c r="C41" s="128" t="s">
        <v>302</v>
      </c>
      <c r="D41" s="138" t="s">
        <v>303</v>
      </c>
      <c r="E41" s="138" t="s">
        <v>304</v>
      </c>
      <c r="F41" s="129" t="s">
        <v>53</v>
      </c>
      <c r="G41" s="128" t="s">
        <v>188</v>
      </c>
    </row>
    <row customHeight="1" ht="18.75" r="42" s="188" spans="1:7">
      <c r="A42" s="110" t="n">
        <v>2018</v>
      </c>
      <c r="B42" s="110" t="n">
        <v>8</v>
      </c>
      <c r="C42" s="128" t="s">
        <v>305</v>
      </c>
      <c r="D42" s="138" t="s">
        <v>306</v>
      </c>
      <c r="E42" s="138" t="s">
        <v>307</v>
      </c>
      <c r="F42" s="129" t="s">
        <v>168</v>
      </c>
      <c r="G42" s="128" t="s">
        <v>188</v>
      </c>
    </row>
    <row customHeight="1" ht="18.75" r="43" s="188" spans="1:7">
      <c r="A43" s="110" t="n">
        <v>2018</v>
      </c>
      <c r="B43" s="110" t="n">
        <v>8</v>
      </c>
      <c r="C43" s="128" t="s">
        <v>308</v>
      </c>
      <c r="D43" s="138" t="s">
        <v>309</v>
      </c>
      <c r="E43" s="138" t="s">
        <v>310</v>
      </c>
      <c r="F43" s="129" t="s">
        <v>53</v>
      </c>
      <c r="G43" s="128" t="s">
        <v>188</v>
      </c>
    </row>
    <row customHeight="1" ht="18.75" r="44" s="188" spans="1:7">
      <c r="A44" s="110" t="n">
        <v>2018</v>
      </c>
      <c r="B44" s="110" t="n">
        <v>8</v>
      </c>
      <c r="C44" s="128" t="s">
        <v>311</v>
      </c>
      <c r="D44" s="138" t="s">
        <v>312</v>
      </c>
      <c r="E44" s="138" t="s">
        <v>313</v>
      </c>
      <c r="F44" s="129" t="s">
        <v>163</v>
      </c>
      <c r="G44" s="128" t="s">
        <v>188</v>
      </c>
    </row>
    <row customHeight="1" ht="18.75" r="45" s="188" spans="1:7">
      <c r="A45" s="110" t="n">
        <v>2018</v>
      </c>
      <c r="B45" s="110" t="n">
        <v>8</v>
      </c>
      <c r="C45" s="128" t="s">
        <v>314</v>
      </c>
      <c r="D45" s="138" t="s">
        <v>315</v>
      </c>
      <c r="E45" s="138" t="s">
        <v>316</v>
      </c>
      <c r="F45" s="129" t="s">
        <v>58</v>
      </c>
      <c r="G45" s="128" t="s">
        <v>188</v>
      </c>
    </row>
    <row customHeight="1" ht="18.75" r="46" s="188" spans="1:7">
      <c r="A46" s="110" t="n">
        <v>2018</v>
      </c>
      <c r="B46" s="110" t="n">
        <v>8</v>
      </c>
      <c r="C46" s="128" t="s">
        <v>317</v>
      </c>
      <c r="D46" s="138" t="s">
        <v>318</v>
      </c>
      <c r="E46" s="138" t="s">
        <v>319</v>
      </c>
      <c r="F46" s="129" t="s">
        <v>58</v>
      </c>
      <c r="G46" s="128" t="s">
        <v>188</v>
      </c>
    </row>
    <row customHeight="1" ht="18.75" r="47" s="188" spans="1:7">
      <c r="A47" s="110" t="n">
        <v>2018</v>
      </c>
      <c r="B47" s="110" t="n">
        <v>8</v>
      </c>
      <c r="C47" s="128" t="s">
        <v>320</v>
      </c>
      <c r="D47" s="138" t="s">
        <v>321</v>
      </c>
      <c r="E47" s="138" t="s">
        <v>322</v>
      </c>
      <c r="F47" s="129" t="s">
        <v>55</v>
      </c>
      <c r="G47" s="128" t="s">
        <v>188</v>
      </c>
    </row>
    <row customHeight="1" ht="18.75" r="48" s="188" spans="1:7">
      <c r="A48" s="110" t="n">
        <v>2018</v>
      </c>
      <c r="B48" s="110" t="n">
        <v>8</v>
      </c>
      <c r="C48" s="128" t="s">
        <v>323</v>
      </c>
      <c r="D48" s="138" t="s">
        <v>324</v>
      </c>
      <c r="E48" s="138" t="s">
        <v>325</v>
      </c>
      <c r="F48" s="129" t="s">
        <v>47</v>
      </c>
      <c r="G48" s="128" t="s">
        <v>188</v>
      </c>
    </row>
    <row customHeight="1" ht="18.75" r="49" s="188" spans="1:7">
      <c r="A49" s="110" t="n">
        <v>2018</v>
      </c>
      <c r="B49" s="110" t="n">
        <v>8</v>
      </c>
      <c r="C49" s="128" t="s">
        <v>326</v>
      </c>
      <c r="D49" s="138" t="s">
        <v>327</v>
      </c>
      <c r="E49" s="138" t="s">
        <v>328</v>
      </c>
      <c r="F49" s="129" t="s">
        <v>51</v>
      </c>
      <c r="G49" s="128" t="s">
        <v>188</v>
      </c>
    </row>
    <row customHeight="1" ht="18.75" r="50" s="188" spans="1:7">
      <c r="A50" s="110" t="n">
        <v>2018</v>
      </c>
      <c r="B50" s="110" t="n">
        <v>8</v>
      </c>
      <c r="C50" s="128" t="s">
        <v>329</v>
      </c>
      <c r="D50" s="138" t="s">
        <v>330</v>
      </c>
      <c r="E50" s="138" t="s">
        <v>331</v>
      </c>
      <c r="F50" s="129" t="s">
        <v>58</v>
      </c>
      <c r="G50" s="128" t="s">
        <v>188</v>
      </c>
    </row>
    <row customHeight="1" ht="18.75" r="51" s="188" spans="1:7">
      <c r="A51" s="110" t="n">
        <v>2018</v>
      </c>
      <c r="B51" s="110" t="n">
        <v>8</v>
      </c>
      <c r="C51" s="128" t="s">
        <v>332</v>
      </c>
      <c r="D51" s="138" t="s">
        <v>333</v>
      </c>
      <c r="E51" s="138" t="s">
        <v>334</v>
      </c>
      <c r="F51" s="129" t="s">
        <v>51</v>
      </c>
      <c r="G51" s="128" t="s">
        <v>188</v>
      </c>
    </row>
    <row customHeight="1" ht="18.75" r="52" s="188" spans="1:7">
      <c r="A52" s="110" t="n">
        <v>2018</v>
      </c>
      <c r="B52" s="110" t="n">
        <v>8</v>
      </c>
      <c r="C52" s="128" t="s">
        <v>335</v>
      </c>
      <c r="D52" s="138" t="s">
        <v>336</v>
      </c>
      <c r="E52" s="138" t="s">
        <v>337</v>
      </c>
      <c r="F52" s="129" t="s">
        <v>53</v>
      </c>
      <c r="G52" s="128" t="s">
        <v>188</v>
      </c>
    </row>
    <row customHeight="1" ht="18.75" r="53" s="188" spans="1:7">
      <c r="A53" s="110" t="n">
        <v>2018</v>
      </c>
      <c r="B53" s="110" t="n">
        <v>8</v>
      </c>
      <c r="C53" s="128" t="s">
        <v>338</v>
      </c>
      <c r="D53" s="138" t="s">
        <v>339</v>
      </c>
      <c r="E53" s="138" t="s">
        <v>340</v>
      </c>
      <c r="F53" s="129" t="s">
        <v>341</v>
      </c>
      <c r="G53" s="128" t="s">
        <v>188</v>
      </c>
    </row>
    <row customHeight="1" ht="18.75" r="54" s="188" spans="1:7">
      <c r="A54" s="110" t="n">
        <v>2018</v>
      </c>
      <c r="B54" s="110" t="n">
        <v>8</v>
      </c>
      <c r="C54" s="128" t="s">
        <v>342</v>
      </c>
      <c r="D54" s="138" t="s">
        <v>343</v>
      </c>
      <c r="E54" s="138" t="s">
        <v>344</v>
      </c>
      <c r="F54" s="129" t="s">
        <v>168</v>
      </c>
      <c r="G54" s="128" t="s">
        <v>188</v>
      </c>
    </row>
    <row customHeight="1" ht="18.75" r="55" s="188" spans="1:7">
      <c r="A55" s="110" t="n">
        <v>2018</v>
      </c>
      <c r="B55" s="110" t="n">
        <v>8</v>
      </c>
      <c r="C55" s="128" t="s">
        <v>345</v>
      </c>
      <c r="D55" s="138" t="s">
        <v>346</v>
      </c>
      <c r="E55" s="138" t="s">
        <v>347</v>
      </c>
      <c r="F55" s="129" t="s">
        <v>341</v>
      </c>
      <c r="G55" s="128" t="s">
        <v>188</v>
      </c>
    </row>
    <row customHeight="1" ht="18.75" r="56" s="188" spans="1:7">
      <c r="A56" s="110" t="n">
        <v>2018</v>
      </c>
      <c r="B56" s="110" t="n">
        <v>8</v>
      </c>
      <c r="C56" s="128" t="s">
        <v>348</v>
      </c>
      <c r="D56" s="138" t="s">
        <v>349</v>
      </c>
      <c r="E56" s="138" t="s">
        <v>350</v>
      </c>
      <c r="F56" s="129" t="s">
        <v>163</v>
      </c>
      <c r="G56" s="128" t="s">
        <v>188</v>
      </c>
    </row>
    <row customHeight="1" ht="18.75" r="57" s="188" spans="1:7">
      <c r="A57" s="110" t="n">
        <v>2018</v>
      </c>
      <c r="B57" s="110" t="n">
        <v>8</v>
      </c>
      <c r="C57" s="128" t="s">
        <v>351</v>
      </c>
      <c r="D57" s="138" t="s">
        <v>352</v>
      </c>
      <c r="E57" s="138" t="s">
        <v>353</v>
      </c>
      <c r="F57" s="129" t="s">
        <v>53</v>
      </c>
      <c r="G57" s="128" t="s">
        <v>188</v>
      </c>
    </row>
    <row customHeight="1" ht="18.75" r="58" s="188" spans="1:7">
      <c r="A58" s="110" t="n">
        <v>2018</v>
      </c>
      <c r="B58" s="110" t="n">
        <v>8</v>
      </c>
      <c r="C58" s="128" t="s">
        <v>354</v>
      </c>
      <c r="D58" s="138" t="s">
        <v>355</v>
      </c>
      <c r="E58" s="138" t="s">
        <v>356</v>
      </c>
      <c r="F58" s="129" t="s">
        <v>55</v>
      </c>
      <c r="G58" s="128" t="s">
        <v>188</v>
      </c>
    </row>
    <row customHeight="1" ht="18.75" r="59" s="188" spans="1:7">
      <c r="A59" s="110" t="n">
        <v>2018</v>
      </c>
      <c r="B59" s="110" t="n">
        <v>8</v>
      </c>
      <c r="C59" s="128" t="s">
        <v>357</v>
      </c>
      <c r="D59" s="138" t="s">
        <v>358</v>
      </c>
      <c r="E59" s="138" t="s">
        <v>359</v>
      </c>
      <c r="F59" s="129" t="s">
        <v>163</v>
      </c>
      <c r="G59" s="128" t="s">
        <v>188</v>
      </c>
    </row>
    <row customHeight="1" ht="18.75" r="60" s="188" spans="1:7">
      <c r="A60" s="110" t="n">
        <v>2018</v>
      </c>
      <c r="B60" s="110" t="n">
        <v>8</v>
      </c>
      <c r="C60" s="128" t="s">
        <v>360</v>
      </c>
      <c r="D60" s="138" t="s">
        <v>361</v>
      </c>
      <c r="E60" s="138" t="s">
        <v>362</v>
      </c>
      <c r="F60" s="129" t="s">
        <v>40</v>
      </c>
      <c r="G60" s="128" t="s">
        <v>188</v>
      </c>
    </row>
    <row customHeight="1" ht="18.75" r="61" s="188" spans="1:7">
      <c r="A61" s="110" t="n">
        <v>2018</v>
      </c>
      <c r="B61" s="110" t="n">
        <v>7</v>
      </c>
      <c r="C61" s="128" t="s">
        <v>363</v>
      </c>
      <c r="D61" s="138" t="s">
        <v>364</v>
      </c>
      <c r="E61" s="138" t="s">
        <v>365</v>
      </c>
      <c r="F61" s="129" t="s">
        <v>40</v>
      </c>
      <c r="G61" s="128" t="s">
        <v>188</v>
      </c>
    </row>
    <row customHeight="1" ht="18.75" r="62" s="188" spans="1:7">
      <c r="A62" s="110" t="n">
        <v>2018</v>
      </c>
      <c r="B62" s="110" t="n">
        <v>7</v>
      </c>
      <c r="C62" s="128" t="s">
        <v>366</v>
      </c>
      <c r="D62" s="138" t="s">
        <v>367</v>
      </c>
      <c r="E62" s="138" t="s">
        <v>368</v>
      </c>
      <c r="F62" s="129" t="s">
        <v>163</v>
      </c>
      <c r="G62" s="128" t="s">
        <v>188</v>
      </c>
    </row>
    <row customHeight="1" ht="18.75" r="63" s="188" spans="1:7">
      <c r="A63" s="110" t="n">
        <v>2018</v>
      </c>
      <c r="B63" s="110" t="n">
        <v>7</v>
      </c>
      <c r="C63" s="128" t="s">
        <v>369</v>
      </c>
      <c r="D63" s="138" t="s">
        <v>370</v>
      </c>
      <c r="E63" s="138" t="s">
        <v>371</v>
      </c>
      <c r="F63" s="129" t="s">
        <v>163</v>
      </c>
      <c r="G63" s="128" t="s">
        <v>188</v>
      </c>
    </row>
    <row customHeight="1" ht="18.75" r="64" s="188" spans="1:7">
      <c r="A64" s="110" t="n">
        <v>2018</v>
      </c>
      <c r="B64" s="110" t="n">
        <v>7</v>
      </c>
      <c r="C64" s="128" t="s">
        <v>372</v>
      </c>
      <c r="D64" s="138" t="s">
        <v>373</v>
      </c>
      <c r="E64" s="138" t="s">
        <v>374</v>
      </c>
      <c r="F64" s="129" t="s">
        <v>47</v>
      </c>
      <c r="G64" s="128" t="s">
        <v>188</v>
      </c>
    </row>
    <row customHeight="1" ht="18.75" r="65" s="188" spans="1:7">
      <c r="A65" s="110" t="n">
        <v>2018</v>
      </c>
      <c r="B65" s="110" t="n">
        <v>7</v>
      </c>
      <c r="C65" s="128" t="s">
        <v>375</v>
      </c>
      <c r="D65" s="138" t="s">
        <v>376</v>
      </c>
      <c r="E65" s="138" t="s">
        <v>377</v>
      </c>
      <c r="F65" s="129" t="s">
        <v>58</v>
      </c>
      <c r="G65" s="128" t="s">
        <v>188</v>
      </c>
    </row>
    <row customHeight="1" ht="18.75" r="66" s="188" spans="1:7">
      <c r="A66" s="110" t="n">
        <v>2018</v>
      </c>
      <c r="B66" s="110" t="n">
        <v>7</v>
      </c>
      <c r="C66" s="128" t="s">
        <v>378</v>
      </c>
      <c r="D66" s="138" t="s">
        <v>379</v>
      </c>
      <c r="E66" s="138" t="s">
        <v>380</v>
      </c>
      <c r="F66" s="129" t="s">
        <v>163</v>
      </c>
      <c r="G66" s="128" t="s">
        <v>188</v>
      </c>
    </row>
    <row customHeight="1" ht="18.75" r="67" s="188" spans="1:7">
      <c r="A67" s="110" t="n">
        <v>2018</v>
      </c>
      <c r="B67" s="110" t="n">
        <v>7</v>
      </c>
      <c r="C67" s="128" t="s">
        <v>381</v>
      </c>
      <c r="D67" s="138" t="s">
        <v>382</v>
      </c>
      <c r="E67" s="138" t="s">
        <v>383</v>
      </c>
      <c r="F67" s="129" t="s">
        <v>49</v>
      </c>
      <c r="G67" s="128" t="s">
        <v>188</v>
      </c>
    </row>
    <row customHeight="1" ht="18.75" r="68" s="188" spans="1:7">
      <c r="A68" s="110" t="n">
        <v>2018</v>
      </c>
      <c r="B68" s="110" t="n">
        <v>7</v>
      </c>
      <c r="C68" s="128" t="s">
        <v>384</v>
      </c>
      <c r="D68" s="138" t="s">
        <v>385</v>
      </c>
      <c r="E68" s="138" t="s">
        <v>386</v>
      </c>
      <c r="F68" s="129" t="s">
        <v>42</v>
      </c>
      <c r="G68" s="128" t="s">
        <v>188</v>
      </c>
    </row>
    <row customHeight="1" ht="18.75" r="69" s="188" spans="1:7">
      <c r="A69" s="110" t="n">
        <v>2018</v>
      </c>
      <c r="B69" s="110" t="n">
        <v>7</v>
      </c>
      <c r="C69" s="128" t="s">
        <v>387</v>
      </c>
      <c r="D69" s="138" t="s">
        <v>388</v>
      </c>
      <c r="E69" s="138" t="s">
        <v>389</v>
      </c>
      <c r="F69" s="129" t="s">
        <v>42</v>
      </c>
      <c r="G69" s="128" t="s">
        <v>188</v>
      </c>
    </row>
    <row customHeight="1" ht="18.75" r="70" s="188" spans="1:7">
      <c r="A70" s="110" t="n">
        <v>2018</v>
      </c>
      <c r="B70" s="110" t="n">
        <v>7</v>
      </c>
      <c r="C70" s="128" t="s">
        <v>390</v>
      </c>
      <c r="D70" s="138" t="s">
        <v>391</v>
      </c>
      <c r="E70" s="138" t="s">
        <v>392</v>
      </c>
      <c r="F70" s="129" t="s">
        <v>42</v>
      </c>
      <c r="G70" s="128" t="s">
        <v>188</v>
      </c>
    </row>
    <row customHeight="1" ht="18.75" r="71" s="188" spans="1:7">
      <c r="A71" s="110" t="n">
        <v>2018</v>
      </c>
      <c r="B71" s="110" t="n">
        <v>7</v>
      </c>
      <c r="C71" s="128" t="s">
        <v>393</v>
      </c>
      <c r="D71" s="138" t="s">
        <v>394</v>
      </c>
      <c r="E71" s="138" t="s">
        <v>395</v>
      </c>
      <c r="F71" s="129" t="s">
        <v>58</v>
      </c>
      <c r="G71" s="128" t="s">
        <v>188</v>
      </c>
    </row>
    <row customHeight="1" ht="18.75" r="72" s="188" spans="1:7">
      <c r="A72" s="110" t="n">
        <v>2018</v>
      </c>
      <c r="B72" s="110" t="n">
        <v>7</v>
      </c>
      <c r="C72" s="128" t="s">
        <v>396</v>
      </c>
      <c r="D72" s="138" t="s">
        <v>397</v>
      </c>
      <c r="E72" s="138" t="s">
        <v>398</v>
      </c>
      <c r="F72" s="129" t="s">
        <v>47</v>
      </c>
      <c r="G72" s="128" t="s">
        <v>188</v>
      </c>
    </row>
    <row customHeight="1" ht="18.75" r="73" s="188" spans="1:7">
      <c r="A73" s="110" t="n">
        <v>2018</v>
      </c>
      <c r="B73" s="110" t="n">
        <v>7</v>
      </c>
      <c r="C73" s="128" t="s">
        <v>399</v>
      </c>
      <c r="D73" s="138" t="s">
        <v>400</v>
      </c>
      <c r="E73" s="138" t="s">
        <v>401</v>
      </c>
      <c r="F73" s="129" t="s">
        <v>51</v>
      </c>
      <c r="G73" s="128" t="s">
        <v>188</v>
      </c>
    </row>
    <row customHeight="1" ht="18.75" r="74" s="188" spans="1:7">
      <c r="A74" s="110" t="n">
        <v>2018</v>
      </c>
      <c r="B74" s="110" t="n">
        <v>7</v>
      </c>
      <c r="C74" s="128" t="s">
        <v>402</v>
      </c>
      <c r="D74" s="138" t="s">
        <v>403</v>
      </c>
      <c r="E74" s="138" t="s">
        <v>404</v>
      </c>
      <c r="F74" s="129" t="s">
        <v>42</v>
      </c>
      <c r="G74" s="128" t="s">
        <v>188</v>
      </c>
    </row>
    <row customHeight="1" ht="18.75" r="75" s="188" spans="1:7">
      <c r="A75" s="110" t="n">
        <v>2018</v>
      </c>
      <c r="B75" s="110" t="n">
        <v>7</v>
      </c>
      <c r="C75" s="128" t="s">
        <v>405</v>
      </c>
      <c r="D75" s="138" t="s">
        <v>406</v>
      </c>
      <c r="E75" s="138" t="s">
        <v>407</v>
      </c>
      <c r="F75" s="129" t="s">
        <v>55</v>
      </c>
      <c r="G75" s="128" t="s">
        <v>188</v>
      </c>
    </row>
    <row customHeight="1" ht="18.75" r="76" s="188" spans="1:7">
      <c r="A76" s="110" t="n">
        <v>2018</v>
      </c>
      <c r="B76" s="110" t="n">
        <v>7</v>
      </c>
      <c r="C76" s="128" t="s">
        <v>408</v>
      </c>
      <c r="D76" s="138" t="s">
        <v>409</v>
      </c>
      <c r="E76" s="138" t="s">
        <v>410</v>
      </c>
      <c r="F76" s="129" t="s">
        <v>411</v>
      </c>
      <c r="G76" s="128" t="s">
        <v>188</v>
      </c>
    </row>
    <row customHeight="1" ht="18.75" r="77" s="188" spans="1:7">
      <c r="A77" s="110" t="n">
        <v>2018</v>
      </c>
      <c r="B77" s="110" t="n">
        <v>7</v>
      </c>
      <c r="C77" s="128" t="s">
        <v>412</v>
      </c>
      <c r="D77" s="138" t="s">
        <v>413</v>
      </c>
      <c r="E77" s="138" t="s">
        <v>414</v>
      </c>
      <c r="F77" s="129" t="s">
        <v>57</v>
      </c>
      <c r="G77" s="128" t="s">
        <v>188</v>
      </c>
    </row>
    <row customHeight="1" ht="18.75" r="78" s="188" spans="1:7">
      <c r="A78" s="110" t="n">
        <v>2018</v>
      </c>
      <c r="B78" s="110" t="n">
        <v>7</v>
      </c>
      <c r="C78" s="128" t="s">
        <v>415</v>
      </c>
      <c r="D78" s="138" t="s">
        <v>416</v>
      </c>
      <c r="E78" s="138" t="s">
        <v>417</v>
      </c>
      <c r="F78" s="129" t="s">
        <v>163</v>
      </c>
      <c r="G78" s="128" t="s">
        <v>188</v>
      </c>
    </row>
    <row customHeight="1" ht="18.75" r="79" s="188" spans="1:7">
      <c r="A79" s="110" t="n">
        <v>2018</v>
      </c>
      <c r="B79" s="110" t="n">
        <v>7</v>
      </c>
      <c r="C79" s="128" t="s">
        <v>418</v>
      </c>
      <c r="D79" s="138" t="s">
        <v>419</v>
      </c>
      <c r="E79" s="138" t="s">
        <v>420</v>
      </c>
      <c r="F79" s="129" t="s">
        <v>53</v>
      </c>
      <c r="G79" s="128" t="s">
        <v>188</v>
      </c>
    </row>
    <row customHeight="1" ht="18.75" r="80" s="188" spans="1:7">
      <c r="A80" s="110" t="n">
        <v>2018</v>
      </c>
      <c r="B80" s="110" t="n">
        <v>7</v>
      </c>
      <c r="C80" s="128" t="s">
        <v>421</v>
      </c>
      <c r="D80" s="138" t="s">
        <v>422</v>
      </c>
      <c r="E80" s="138" t="s">
        <v>423</v>
      </c>
      <c r="F80" s="129" t="s">
        <v>58</v>
      </c>
      <c r="G80" s="128" t="s">
        <v>188</v>
      </c>
    </row>
    <row customHeight="1" ht="18.75" r="81" s="188" spans="1:7">
      <c r="A81" s="110" t="n">
        <v>2018</v>
      </c>
      <c r="B81" s="110" t="n">
        <v>7</v>
      </c>
      <c r="C81" s="128" t="s">
        <v>424</v>
      </c>
      <c r="D81" s="138" t="s">
        <v>425</v>
      </c>
      <c r="E81" s="138" t="s">
        <v>426</v>
      </c>
      <c r="F81" s="129" t="s">
        <v>341</v>
      </c>
      <c r="G81" s="128" t="s">
        <v>188</v>
      </c>
    </row>
    <row customHeight="1" ht="18.75" r="82" s="188" spans="1:7">
      <c r="A82" s="110" t="n">
        <v>2018</v>
      </c>
      <c r="B82" s="110" t="n">
        <v>7</v>
      </c>
      <c r="C82" s="128" t="s">
        <v>427</v>
      </c>
      <c r="D82" s="138" t="s">
        <v>428</v>
      </c>
      <c r="E82" s="138" t="s">
        <v>429</v>
      </c>
      <c r="F82" s="129" t="s">
        <v>430</v>
      </c>
      <c r="G82" s="128" t="s">
        <v>188</v>
      </c>
    </row>
    <row customHeight="1" ht="18.75" r="83" s="188" spans="1:7">
      <c r="A83" s="110" t="n">
        <v>2018</v>
      </c>
      <c r="B83" s="110" t="n">
        <v>7</v>
      </c>
      <c r="C83" s="128" t="s">
        <v>431</v>
      </c>
      <c r="D83" s="138" t="s">
        <v>432</v>
      </c>
      <c r="E83" s="138" t="s">
        <v>433</v>
      </c>
      <c r="F83" s="129" t="s">
        <v>411</v>
      </c>
      <c r="G83" s="128" t="s">
        <v>188</v>
      </c>
    </row>
    <row customHeight="1" ht="18.75" r="84" s="188" spans="1:7">
      <c r="A84" s="110" t="n">
        <v>2018</v>
      </c>
      <c r="B84" s="110" t="n">
        <v>7</v>
      </c>
      <c r="C84" s="128" t="s">
        <v>434</v>
      </c>
      <c r="D84" s="138" t="s">
        <v>435</v>
      </c>
      <c r="E84" s="138" t="s">
        <v>436</v>
      </c>
      <c r="F84" s="129" t="s">
        <v>58</v>
      </c>
      <c r="G84" s="128" t="s">
        <v>188</v>
      </c>
    </row>
    <row customHeight="1" ht="18.75" r="85" s="188" spans="1:7">
      <c r="A85" s="110" t="n">
        <v>2018</v>
      </c>
      <c r="B85" s="110" t="n">
        <v>7</v>
      </c>
      <c r="C85" s="128" t="s">
        <v>437</v>
      </c>
      <c r="D85" s="138" t="s">
        <v>438</v>
      </c>
      <c r="E85" s="138" t="s">
        <v>439</v>
      </c>
      <c r="F85" s="129" t="s">
        <v>53</v>
      </c>
      <c r="G85" s="128" t="s">
        <v>188</v>
      </c>
    </row>
    <row customHeight="1" ht="18.75" r="86" s="188" spans="1:7">
      <c r="A86" s="110" t="n">
        <v>2018</v>
      </c>
      <c r="B86" s="110" t="n">
        <v>7</v>
      </c>
      <c r="C86" s="128" t="s">
        <v>440</v>
      </c>
      <c r="D86" s="138" t="s">
        <v>441</v>
      </c>
      <c r="E86" s="138" t="s">
        <v>442</v>
      </c>
      <c r="F86" s="129" t="s">
        <v>40</v>
      </c>
      <c r="G86" s="128" t="s">
        <v>188</v>
      </c>
    </row>
    <row customHeight="1" ht="18.75" r="87" s="188" spans="1:7">
      <c r="A87" s="110" t="n">
        <v>2018</v>
      </c>
      <c r="B87" s="110" t="n">
        <v>7</v>
      </c>
      <c r="C87" s="128" t="s">
        <v>443</v>
      </c>
      <c r="D87" s="138" t="s">
        <v>444</v>
      </c>
      <c r="E87" s="138" t="s">
        <v>444</v>
      </c>
      <c r="F87" s="129" t="s">
        <v>163</v>
      </c>
      <c r="G87" s="128" t="s">
        <v>188</v>
      </c>
    </row>
    <row customHeight="1" ht="18.75" r="88" s="188" spans="1:7">
      <c r="A88" s="110" t="n">
        <v>2018</v>
      </c>
      <c r="B88" s="110" t="n">
        <v>6</v>
      </c>
      <c r="C88" s="128" t="s">
        <v>445</v>
      </c>
      <c r="D88" s="138" t="s">
        <v>446</v>
      </c>
      <c r="E88" s="138" t="s">
        <v>447</v>
      </c>
      <c r="F88" s="129" t="s">
        <v>40</v>
      </c>
      <c r="G88" s="128" t="s">
        <v>188</v>
      </c>
    </row>
    <row customHeight="1" ht="18.75" r="89" s="188" spans="1:7">
      <c r="A89" s="110" t="n">
        <v>2018</v>
      </c>
      <c r="B89" s="110" t="n">
        <v>6</v>
      </c>
      <c r="C89" s="128" t="s">
        <v>448</v>
      </c>
      <c r="D89" s="138" t="s">
        <v>449</v>
      </c>
      <c r="E89" s="138" t="s">
        <v>450</v>
      </c>
      <c r="F89" s="129" t="s">
        <v>58</v>
      </c>
      <c r="G89" s="128" t="s">
        <v>188</v>
      </c>
    </row>
    <row customHeight="1" ht="18.75" r="90" s="188" spans="1:7">
      <c r="A90" s="110" t="n">
        <v>2018</v>
      </c>
      <c r="B90" s="110" t="n">
        <v>6</v>
      </c>
      <c r="C90" s="128" t="s">
        <v>451</v>
      </c>
      <c r="D90" s="138" t="s">
        <v>452</v>
      </c>
      <c r="E90" s="138" t="s">
        <v>453</v>
      </c>
      <c r="F90" s="129" t="s">
        <v>47</v>
      </c>
      <c r="G90" s="128" t="s">
        <v>188</v>
      </c>
    </row>
    <row customHeight="1" ht="18.75" r="91" s="188" spans="1:7">
      <c r="A91" s="110" t="n">
        <v>2018</v>
      </c>
      <c r="B91" s="110" t="n">
        <v>6</v>
      </c>
      <c r="C91" s="128" t="s">
        <v>454</v>
      </c>
      <c r="D91" s="138" t="s">
        <v>455</v>
      </c>
      <c r="E91" s="138" t="s">
        <v>456</v>
      </c>
      <c r="F91" s="129" t="s">
        <v>53</v>
      </c>
      <c r="G91" s="128" t="s">
        <v>188</v>
      </c>
    </row>
    <row customHeight="1" ht="18.75" r="92" s="188" spans="1:7">
      <c r="A92" s="110" t="n">
        <v>2018</v>
      </c>
      <c r="B92" s="110" t="n">
        <v>6</v>
      </c>
      <c r="C92" s="128" t="s">
        <v>457</v>
      </c>
      <c r="D92" s="138" t="s">
        <v>458</v>
      </c>
      <c r="E92" s="138" t="s">
        <v>459</v>
      </c>
      <c r="F92" s="129" t="s">
        <v>341</v>
      </c>
      <c r="G92" s="128" t="s">
        <v>188</v>
      </c>
    </row>
    <row customHeight="1" ht="18.75" r="93" s="188" spans="1:7">
      <c r="A93" s="110" t="n">
        <v>2018</v>
      </c>
      <c r="B93" s="110" t="n">
        <v>5</v>
      </c>
      <c r="C93" s="128" t="s">
        <v>460</v>
      </c>
      <c r="D93" s="138" t="s">
        <v>461</v>
      </c>
      <c r="E93" s="138" t="s">
        <v>462</v>
      </c>
      <c r="F93" s="129" t="s">
        <v>40</v>
      </c>
      <c r="G93" s="128" t="s">
        <v>188</v>
      </c>
    </row>
    <row customHeight="1" ht="18.75" r="94" s="188" spans="1:7">
      <c r="A94" s="110" t="n">
        <v>2018</v>
      </c>
      <c r="B94" s="110" t="n">
        <v>5</v>
      </c>
      <c r="C94" s="128" t="s">
        <v>463</v>
      </c>
      <c r="D94" s="138" t="s">
        <v>464</v>
      </c>
      <c r="E94" s="138" t="s">
        <v>465</v>
      </c>
      <c r="F94" s="129" t="s">
        <v>42</v>
      </c>
      <c r="G94" s="128" t="s">
        <v>188</v>
      </c>
    </row>
    <row customHeight="1" ht="18.75" r="95" s="188" spans="1:7">
      <c r="A95" s="110" t="n">
        <v>2018</v>
      </c>
      <c r="B95" s="110" t="n">
        <v>5</v>
      </c>
      <c r="C95" s="128" t="s">
        <v>466</v>
      </c>
      <c r="D95" s="138" t="s">
        <v>467</v>
      </c>
      <c r="E95" s="138" t="s">
        <v>467</v>
      </c>
      <c r="F95" s="129" t="s">
        <v>341</v>
      </c>
      <c r="G95" s="128" t="s">
        <v>188</v>
      </c>
    </row>
    <row customHeight="1" ht="17.25" r="96" s="188" spans="1:7">
      <c r="A96" s="110" t="n">
        <v>2018</v>
      </c>
      <c r="B96" s="110" t="n">
        <v>5</v>
      </c>
      <c r="C96" s="128" t="s">
        <v>468</v>
      </c>
      <c r="D96" s="138" t="s">
        <v>469</v>
      </c>
      <c r="E96" s="138" t="s">
        <v>470</v>
      </c>
      <c r="F96" s="129" t="s">
        <v>47</v>
      </c>
      <c r="G96" s="128" t="s">
        <v>188</v>
      </c>
    </row>
    <row customHeight="1" ht="17.25" r="97" s="188" spans="1:7">
      <c r="A97" s="110" t="n">
        <v>2018</v>
      </c>
      <c r="B97" s="110" t="n">
        <v>5</v>
      </c>
      <c r="C97" s="128" t="s">
        <v>471</v>
      </c>
      <c r="D97" s="138" t="s">
        <v>472</v>
      </c>
      <c r="E97" s="138" t="s">
        <v>473</v>
      </c>
      <c r="F97" s="129" t="s">
        <v>51</v>
      </c>
      <c r="G97" s="128" t="s">
        <v>188</v>
      </c>
    </row>
    <row customHeight="1" ht="17.25" r="98" s="188" spans="1:7">
      <c r="A98" s="110" t="n">
        <v>2018</v>
      </c>
      <c r="B98" s="110" t="n">
        <v>5</v>
      </c>
      <c r="C98" s="128" t="s">
        <v>474</v>
      </c>
      <c r="D98" s="138" t="s">
        <v>475</v>
      </c>
      <c r="E98" s="138" t="s">
        <v>476</v>
      </c>
      <c r="F98" s="129" t="s">
        <v>411</v>
      </c>
      <c r="G98" s="128" t="s">
        <v>188</v>
      </c>
    </row>
    <row customHeight="1" ht="17.25" r="99" s="188" spans="1:7">
      <c r="A99" s="110" t="n">
        <v>2018</v>
      </c>
      <c r="B99" s="110" t="n">
        <v>5</v>
      </c>
      <c r="C99" s="128" t="s">
        <v>477</v>
      </c>
      <c r="D99" s="138" t="s">
        <v>478</v>
      </c>
      <c r="E99" s="138" t="s">
        <v>479</v>
      </c>
      <c r="F99" s="129" t="s">
        <v>51</v>
      </c>
      <c r="G99" s="128" t="s">
        <v>188</v>
      </c>
    </row>
    <row customHeight="1" ht="17.25" r="100" s="188" spans="1:7">
      <c r="A100" s="110" t="n">
        <v>2018</v>
      </c>
      <c r="B100" s="110" t="n">
        <v>5</v>
      </c>
      <c r="C100" s="128" t="s">
        <v>480</v>
      </c>
      <c r="D100" s="138" t="s">
        <v>481</v>
      </c>
      <c r="E100" s="138" t="s">
        <v>482</v>
      </c>
      <c r="F100" s="129" t="s">
        <v>58</v>
      </c>
      <c r="G100" s="128" t="s">
        <v>188</v>
      </c>
    </row>
    <row customHeight="1" ht="17.25" r="101" s="188" spans="1:7">
      <c r="A101" s="110" t="n">
        <v>2018</v>
      </c>
      <c r="B101" s="110" t="n">
        <v>5</v>
      </c>
      <c r="C101" s="128" t="s">
        <v>483</v>
      </c>
      <c r="D101" s="138" t="s">
        <v>484</v>
      </c>
      <c r="E101" s="138" t="s">
        <v>485</v>
      </c>
      <c r="F101" s="129" t="s">
        <v>53</v>
      </c>
      <c r="G101" s="128" t="s">
        <v>188</v>
      </c>
    </row>
    <row customHeight="1" ht="17.25" r="102" s="188" spans="1:7">
      <c r="A102" s="110" t="n">
        <v>2018</v>
      </c>
      <c r="B102" s="110" t="n">
        <v>5</v>
      </c>
      <c r="C102" s="128" t="s">
        <v>486</v>
      </c>
      <c r="D102" s="138" t="s">
        <v>487</v>
      </c>
      <c r="E102" s="138" t="s">
        <v>488</v>
      </c>
      <c r="F102" s="129" t="s">
        <v>40</v>
      </c>
      <c r="G102" s="128" t="s">
        <v>188</v>
      </c>
    </row>
    <row customHeight="1" ht="17.25" r="103" s="188" spans="1:7">
      <c r="A103" s="110" t="n">
        <v>2018</v>
      </c>
      <c r="B103" s="110" t="n">
        <v>5</v>
      </c>
      <c r="C103" s="128" t="s">
        <v>489</v>
      </c>
      <c r="D103" s="138" t="s">
        <v>490</v>
      </c>
      <c r="E103" s="138" t="s">
        <v>491</v>
      </c>
      <c r="F103" s="129" t="s">
        <v>168</v>
      </c>
      <c r="G103" s="128" t="s">
        <v>188</v>
      </c>
    </row>
    <row customHeight="1" ht="17.25" r="104" s="188" spans="1:7">
      <c r="A104" s="110" t="n">
        <v>2018</v>
      </c>
      <c r="B104" s="110" t="n">
        <v>5</v>
      </c>
      <c r="C104" s="128" t="s">
        <v>492</v>
      </c>
      <c r="D104" s="138" t="s">
        <v>493</v>
      </c>
      <c r="E104" s="138" t="s">
        <v>493</v>
      </c>
      <c r="F104" s="129" t="s">
        <v>341</v>
      </c>
      <c r="G104" s="128" t="s">
        <v>188</v>
      </c>
    </row>
    <row customHeight="1" ht="17.25" r="105" s="188" spans="1:7">
      <c r="A105" s="110" t="n">
        <v>2018</v>
      </c>
      <c r="B105" s="110" t="n">
        <v>5</v>
      </c>
      <c r="C105" s="128" t="s">
        <v>494</v>
      </c>
      <c r="D105" s="138" t="s">
        <v>495</v>
      </c>
      <c r="E105" s="138" t="s">
        <v>496</v>
      </c>
      <c r="F105" s="129" t="s">
        <v>53</v>
      </c>
      <c r="G105" s="128" t="s">
        <v>188</v>
      </c>
    </row>
    <row customHeight="1" ht="17.25" r="106" s="188" spans="1:7">
      <c r="A106" s="110" t="n">
        <v>2018</v>
      </c>
      <c r="B106" s="110" t="n">
        <v>5</v>
      </c>
      <c r="C106" s="128" t="s">
        <v>497</v>
      </c>
      <c r="D106" s="138" t="s">
        <v>498</v>
      </c>
      <c r="E106" s="138" t="s">
        <v>499</v>
      </c>
      <c r="F106" s="129" t="s">
        <v>341</v>
      </c>
      <c r="G106" s="128" t="s">
        <v>188</v>
      </c>
    </row>
    <row customHeight="1" ht="17.25" r="107" s="188" spans="1:7">
      <c r="A107" s="110" t="n">
        <v>2018</v>
      </c>
      <c r="B107" s="110" t="n">
        <v>5</v>
      </c>
      <c r="C107" s="128" t="s">
        <v>500</v>
      </c>
      <c r="D107" s="138" t="s">
        <v>501</v>
      </c>
      <c r="E107" s="138" t="s">
        <v>502</v>
      </c>
      <c r="F107" s="129" t="s">
        <v>51</v>
      </c>
      <c r="G107" s="128" t="s">
        <v>188</v>
      </c>
    </row>
    <row customHeight="1" ht="17.25" r="108" s="188" spans="1:7">
      <c r="A108" s="110" t="n">
        <v>2018</v>
      </c>
      <c r="B108" s="110" t="n">
        <v>5</v>
      </c>
      <c r="C108" s="128" t="s">
        <v>503</v>
      </c>
      <c r="D108" s="138" t="s">
        <v>504</v>
      </c>
      <c r="E108" s="138" t="s">
        <v>505</v>
      </c>
      <c r="F108" s="129" t="s">
        <v>341</v>
      </c>
      <c r="G108" s="128" t="s">
        <v>188</v>
      </c>
    </row>
    <row customHeight="1" ht="17.25" r="109" s="188" spans="1:7">
      <c r="A109" s="110" t="n">
        <v>2018</v>
      </c>
      <c r="B109" s="110" t="n">
        <v>5</v>
      </c>
      <c r="C109" s="128" t="s">
        <v>506</v>
      </c>
      <c r="D109" s="138" t="s">
        <v>507</v>
      </c>
      <c r="E109" s="138" t="s">
        <v>508</v>
      </c>
      <c r="F109" s="129" t="s">
        <v>58</v>
      </c>
      <c r="G109" s="128" t="s">
        <v>188</v>
      </c>
    </row>
    <row customHeight="1" ht="17.25" r="110" s="188" spans="1:7">
      <c r="A110" s="110" t="n">
        <v>2018</v>
      </c>
      <c r="B110" s="110" t="n">
        <v>5</v>
      </c>
      <c r="C110" s="128" t="s">
        <v>509</v>
      </c>
      <c r="D110" s="138" t="s">
        <v>510</v>
      </c>
      <c r="E110" s="138" t="s">
        <v>511</v>
      </c>
      <c r="F110" s="129" t="s">
        <v>47</v>
      </c>
      <c r="G110" s="128" t="s">
        <v>188</v>
      </c>
    </row>
    <row customHeight="1" ht="17.25" r="111" s="188" spans="1:7">
      <c r="A111" s="110" t="n">
        <v>2018</v>
      </c>
      <c r="B111" s="110" t="n">
        <v>5</v>
      </c>
      <c r="C111" s="128" t="s">
        <v>512</v>
      </c>
      <c r="D111" s="138" t="s">
        <v>513</v>
      </c>
      <c r="E111" s="138" t="s">
        <v>514</v>
      </c>
      <c r="F111" s="129" t="s">
        <v>40</v>
      </c>
      <c r="G111" s="128" t="s">
        <v>188</v>
      </c>
    </row>
    <row customHeight="1" ht="17.25" r="112" s="188" spans="1:7">
      <c r="A112" s="110" t="n">
        <v>2018</v>
      </c>
      <c r="B112" s="110" t="n">
        <v>4</v>
      </c>
      <c r="C112" s="128" t="s">
        <v>515</v>
      </c>
      <c r="D112" s="138" t="s">
        <v>516</v>
      </c>
      <c r="E112" s="138" t="s">
        <v>517</v>
      </c>
      <c r="F112" s="129" t="s">
        <v>430</v>
      </c>
      <c r="G112" s="128" t="s">
        <v>188</v>
      </c>
    </row>
    <row customHeight="1" ht="17.25" r="113" s="188" spans="1:7">
      <c r="A113" s="110" t="n">
        <v>2018</v>
      </c>
      <c r="B113" s="110" t="n">
        <v>4</v>
      </c>
      <c r="C113" s="128" t="s">
        <v>518</v>
      </c>
      <c r="D113" s="138" t="s">
        <v>519</v>
      </c>
      <c r="E113" s="138" t="s">
        <v>520</v>
      </c>
      <c r="F113" s="129" t="s">
        <v>341</v>
      </c>
      <c r="G113" s="128" t="s">
        <v>188</v>
      </c>
    </row>
    <row customHeight="1" ht="17.25" r="114" s="188" spans="1:7">
      <c r="A114" s="110" t="n">
        <v>2018</v>
      </c>
      <c r="B114" s="110" t="n">
        <v>4</v>
      </c>
      <c r="C114" s="128" t="s">
        <v>521</v>
      </c>
      <c r="D114" s="138" t="s">
        <v>522</v>
      </c>
      <c r="E114" s="138" t="s">
        <v>523</v>
      </c>
      <c r="F114" s="129" t="s">
        <v>341</v>
      </c>
      <c r="G114" s="128" t="s">
        <v>188</v>
      </c>
    </row>
    <row customHeight="1" ht="17.25" r="115" s="188" spans="1:7">
      <c r="A115" s="110" t="n">
        <v>2018</v>
      </c>
      <c r="B115" s="110" t="n">
        <v>4</v>
      </c>
      <c r="C115" s="128" t="s">
        <v>524</v>
      </c>
      <c r="D115" s="138" t="s">
        <v>525</v>
      </c>
      <c r="E115" s="138" t="s">
        <v>526</v>
      </c>
      <c r="F115" s="129" t="s">
        <v>411</v>
      </c>
      <c r="G115" s="128" t="s">
        <v>188</v>
      </c>
    </row>
  </sheetData>
  <pageMargins bottom="0.75" footer="0.3" header="0.3" left="0.7" right="0.7" top="0.75"/>
  <pageSetup horizontalDpi="0" orientation="portrait" paperSize="9" verticalDpi="0"/>
</worksheet>
</file>

<file path=xl/worksheets/sheet12.xml><?xml version="1.0" encoding="utf-8"?>
<worksheet xmlns="http://schemas.openxmlformats.org/spreadsheetml/2006/main">
  <sheetPr codeName="工作表12">
    <outlinePr summaryBelow="1" summaryRight="1"/>
    <pageSetUpPr/>
  </sheetPr>
  <dimension ref="A1:I36"/>
  <sheetViews>
    <sheetView workbookViewId="0" zoomScale="120" zoomScaleNormal="120">
      <pane activePane="bottomLeft" state="frozen" topLeftCell="A2" ySplit="1"/>
      <selection activeCell="A2" pane="bottomLeft" sqref="A2:XFD36"/>
    </sheetView>
  </sheetViews>
  <sheetFormatPr baseColWidth="8" defaultColWidth="8.875" defaultRowHeight="13.5" outlineLevelCol="0"/>
  <cols>
    <col customWidth="1" max="2" min="1" style="111" width="9.875"/>
    <col customWidth="1" max="3" min="3" style="1" width="14.5"/>
    <col customWidth="1" max="4" min="4" style="1" width="11.625"/>
    <col customWidth="1" max="5" min="5" style="1" width="8.875"/>
    <col customWidth="1" max="6" min="6" style="1" width="14.375"/>
    <col customWidth="1" max="7" min="7" style="1" width="13.875"/>
    <col customWidth="1" max="8" min="8" style="1" width="19"/>
    <col customWidth="1" max="9" min="9" style="1" width="10.625"/>
  </cols>
  <sheetData>
    <row customHeight="1" ht="16.5" r="1" s="188" spans="1:9">
      <c r="A1" s="109" t="s">
        <v>109</v>
      </c>
      <c r="B1" s="109" t="s">
        <v>111</v>
      </c>
      <c r="C1" s="2" t="s">
        <v>527</v>
      </c>
      <c r="D1" s="2" t="s">
        <v>528</v>
      </c>
      <c r="E1" s="2" t="s">
        <v>529</v>
      </c>
      <c r="F1" s="2" t="s">
        <v>530</v>
      </c>
      <c r="G1" s="2" t="s">
        <v>531</v>
      </c>
      <c r="H1" s="2" t="s">
        <v>532</v>
      </c>
      <c r="I1" s="2" t="s">
        <v>533</v>
      </c>
    </row>
    <row customHeight="1" ht="16.5" r="2" s="188" spans="1:9">
      <c r="A2" s="110" t="n">
        <v>2018</v>
      </c>
      <c r="B2" s="110" t="n">
        <v>9</v>
      </c>
      <c r="C2" s="29" t="s">
        <v>534</v>
      </c>
      <c r="D2" s="30" t="s">
        <v>535</v>
      </c>
      <c r="E2" s="30" t="s">
        <v>134</v>
      </c>
      <c r="F2" s="139" t="s"/>
      <c r="G2" s="139" t="s">
        <v>536</v>
      </c>
      <c r="H2" s="139" t="s">
        <v>187</v>
      </c>
      <c r="I2" s="139" t="s">
        <v>537</v>
      </c>
    </row>
    <row customHeight="1" ht="16.5" r="3" s="188" spans="1:9">
      <c r="A3" s="110" t="n">
        <v>2018</v>
      </c>
      <c r="B3" s="110" t="n">
        <v>9</v>
      </c>
      <c r="C3" s="29" t="s">
        <v>538</v>
      </c>
      <c r="D3" s="30" t="s">
        <v>539</v>
      </c>
      <c r="E3" s="30" t="s">
        <v>9</v>
      </c>
      <c r="F3" s="139" t="s">
        <v>540</v>
      </c>
      <c r="G3" s="139" t="s">
        <v>541</v>
      </c>
      <c r="H3" s="139" t="s">
        <v>542</v>
      </c>
      <c r="I3" s="139" t="s">
        <v>537</v>
      </c>
    </row>
    <row customHeight="1" ht="16.5" r="4" s="188" spans="1:9">
      <c r="A4" s="110" t="n">
        <v>2018</v>
      </c>
      <c r="B4" s="110" t="n">
        <v>9</v>
      </c>
      <c r="C4" s="29" t="s">
        <v>543</v>
      </c>
      <c r="D4" s="30" t="s">
        <v>544</v>
      </c>
      <c r="E4" s="30" t="s">
        <v>9</v>
      </c>
      <c r="F4" s="139" t="s">
        <v>540</v>
      </c>
      <c r="G4" s="139" t="s">
        <v>545</v>
      </c>
      <c r="H4" s="139" t="s">
        <v>546</v>
      </c>
      <c r="I4" s="139" t="s">
        <v>537</v>
      </c>
    </row>
    <row customHeight="1" ht="16.5" r="5" s="188" spans="1:9">
      <c r="A5" s="110" t="n">
        <v>2018</v>
      </c>
      <c r="B5" s="110" t="n">
        <v>8</v>
      </c>
      <c r="C5" s="29" t="s">
        <v>547</v>
      </c>
      <c r="D5" s="30" t="s">
        <v>548</v>
      </c>
      <c r="E5" s="30" t="s">
        <v>9</v>
      </c>
      <c r="F5" s="139" t="s">
        <v>540</v>
      </c>
      <c r="G5" s="139" t="s">
        <v>549</v>
      </c>
      <c r="H5" s="139" t="s">
        <v>550</v>
      </c>
      <c r="I5" s="139" t="s">
        <v>551</v>
      </c>
    </row>
    <row customHeight="1" ht="16.5" r="6" s="188" spans="1:9">
      <c r="A6" s="110" t="n">
        <v>2018</v>
      </c>
      <c r="B6" s="110" t="n">
        <v>9</v>
      </c>
      <c r="C6" s="29" t="s">
        <v>552</v>
      </c>
      <c r="D6" s="30" t="s">
        <v>553</v>
      </c>
      <c r="E6" s="30" t="s">
        <v>9</v>
      </c>
      <c r="F6" s="139" t="s">
        <v>540</v>
      </c>
      <c r="G6" s="139" t="s">
        <v>554</v>
      </c>
      <c r="H6" s="139" t="s">
        <v>555</v>
      </c>
      <c r="I6" s="139" t="s">
        <v>537</v>
      </c>
    </row>
    <row customHeight="1" ht="16.5" r="7" s="188" spans="1:9">
      <c r="A7" s="110" t="n">
        <v>2018</v>
      </c>
      <c r="B7" s="110" t="n">
        <v>8</v>
      </c>
      <c r="C7" s="29" t="s">
        <v>556</v>
      </c>
      <c r="D7" s="30" t="s">
        <v>557</v>
      </c>
      <c r="E7" s="30" t="s">
        <v>9</v>
      </c>
      <c r="F7" s="139" t="s">
        <v>540</v>
      </c>
      <c r="G7" s="139" t="s">
        <v>558</v>
      </c>
      <c r="H7" s="139" t="s">
        <v>559</v>
      </c>
      <c r="I7" s="139" t="s">
        <v>537</v>
      </c>
    </row>
    <row customHeight="1" ht="16.5" r="8" s="188" spans="1:9">
      <c r="A8" s="110" t="n">
        <v>2018</v>
      </c>
      <c r="B8" s="110" t="n">
        <v>8</v>
      </c>
      <c r="C8" s="29" t="s">
        <v>560</v>
      </c>
      <c r="D8" s="30" t="s">
        <v>561</v>
      </c>
      <c r="E8" s="30" t="s">
        <v>9</v>
      </c>
      <c r="F8" s="29" t="s">
        <v>540</v>
      </c>
      <c r="G8" s="139" t="s">
        <v>562</v>
      </c>
      <c r="H8" s="139" t="s">
        <v>563</v>
      </c>
      <c r="I8" s="139" t="s">
        <v>564</v>
      </c>
    </row>
    <row customHeight="1" ht="16.5" r="9" s="188" spans="1:9">
      <c r="A9" s="110" t="n">
        <v>2018</v>
      </c>
      <c r="B9" s="110" t="n">
        <v>8</v>
      </c>
      <c r="C9" s="29" t="s">
        <v>565</v>
      </c>
      <c r="D9" s="30" t="s">
        <v>566</v>
      </c>
      <c r="E9" s="30" t="s">
        <v>9</v>
      </c>
      <c r="F9" s="139" t="s">
        <v>540</v>
      </c>
      <c r="G9" s="139" t="s">
        <v>567</v>
      </c>
      <c r="H9" s="139" t="s">
        <v>568</v>
      </c>
      <c r="I9" s="139" t="s">
        <v>564</v>
      </c>
    </row>
    <row customHeight="1" ht="16.5" r="10" s="188" spans="1:9">
      <c r="A10" s="110" t="n">
        <v>2018</v>
      </c>
      <c r="B10" s="110" t="n">
        <v>8</v>
      </c>
      <c r="C10" s="29" t="s">
        <v>569</v>
      </c>
      <c r="D10" s="30" t="s">
        <v>570</v>
      </c>
      <c r="E10" s="30" t="s">
        <v>9</v>
      </c>
      <c r="F10" s="139" t="s">
        <v>540</v>
      </c>
      <c r="G10" s="139" t="s">
        <v>571</v>
      </c>
      <c r="H10" s="139" t="s">
        <v>572</v>
      </c>
      <c r="I10" s="139" t="s">
        <v>564</v>
      </c>
    </row>
    <row customHeight="1" ht="16.5" r="11" s="188" spans="1:9">
      <c r="A11" s="110" t="n">
        <v>2018</v>
      </c>
      <c r="B11" s="110" t="n">
        <v>8</v>
      </c>
      <c r="C11" s="29" t="s">
        <v>573</v>
      </c>
      <c r="D11" s="30" t="s">
        <v>574</v>
      </c>
      <c r="E11" s="30" t="s">
        <v>9</v>
      </c>
      <c r="F11" s="139" t="s">
        <v>540</v>
      </c>
      <c r="G11" s="139" t="s">
        <v>575</v>
      </c>
      <c r="H11" s="139" t="s">
        <v>576</v>
      </c>
      <c r="I11" s="139" t="s">
        <v>551</v>
      </c>
    </row>
    <row customHeight="1" ht="16.5" r="12" s="188" spans="1:9">
      <c r="A12" s="110" t="n">
        <v>2018</v>
      </c>
      <c r="B12" s="110" t="n">
        <v>8</v>
      </c>
      <c r="C12" s="29" t="s">
        <v>573</v>
      </c>
      <c r="D12" s="30" t="s">
        <v>577</v>
      </c>
      <c r="E12" s="30" t="s">
        <v>134</v>
      </c>
      <c r="F12" s="139" t="s"/>
      <c r="G12" s="139" t="s">
        <v>575</v>
      </c>
      <c r="H12" s="139" t="s">
        <v>578</v>
      </c>
      <c r="I12" s="139" t="s">
        <v>551</v>
      </c>
    </row>
    <row customHeight="1" ht="16.5" r="13" s="188" spans="1:9">
      <c r="A13" s="110" t="n">
        <v>2018</v>
      </c>
      <c r="B13" s="110" t="n">
        <v>8</v>
      </c>
      <c r="C13" s="29" t="s">
        <v>579</v>
      </c>
      <c r="D13" s="30" t="s">
        <v>580</v>
      </c>
      <c r="E13" s="30" t="s">
        <v>134</v>
      </c>
      <c r="F13" s="139" t="s"/>
      <c r="G13" s="139" t="s">
        <v>581</v>
      </c>
      <c r="H13" s="139" t="s">
        <v>187</v>
      </c>
      <c r="I13" s="139" t="s">
        <v>564</v>
      </c>
    </row>
    <row customHeight="1" ht="16.5" r="14" s="188" spans="1:9">
      <c r="A14" s="110" t="n">
        <v>2018</v>
      </c>
      <c r="B14" s="110" t="n">
        <v>8</v>
      </c>
      <c r="C14" s="29" t="s">
        <v>582</v>
      </c>
      <c r="D14" s="30" t="s">
        <v>583</v>
      </c>
      <c r="E14" s="30" t="s">
        <v>9</v>
      </c>
      <c r="F14" s="139" t="s">
        <v>540</v>
      </c>
      <c r="G14" s="139" t="s">
        <v>584</v>
      </c>
      <c r="H14" s="139" t="s">
        <v>585</v>
      </c>
      <c r="I14" s="139" t="s">
        <v>551</v>
      </c>
    </row>
    <row customHeight="1" ht="16.5" r="15" s="188" spans="1:9">
      <c r="A15" s="110" t="n">
        <v>2018</v>
      </c>
      <c r="B15" s="110" t="n">
        <v>8</v>
      </c>
      <c r="C15" s="29" t="s">
        <v>586</v>
      </c>
      <c r="D15" s="30" t="s">
        <v>587</v>
      </c>
      <c r="E15" s="30" t="s">
        <v>9</v>
      </c>
      <c r="F15" s="139" t="s">
        <v>540</v>
      </c>
      <c r="G15" s="139" t="s">
        <v>588</v>
      </c>
      <c r="H15" s="139" t="s">
        <v>589</v>
      </c>
      <c r="I15" s="139" t="s">
        <v>590</v>
      </c>
    </row>
    <row customHeight="1" ht="16.5" r="16" s="188" spans="1:9">
      <c r="A16" s="110" t="n">
        <v>2018</v>
      </c>
      <c r="B16" s="110" t="n">
        <v>8</v>
      </c>
      <c r="C16" s="29" t="s">
        <v>591</v>
      </c>
      <c r="D16" s="30" t="s">
        <v>592</v>
      </c>
      <c r="E16" s="30" t="s">
        <v>9</v>
      </c>
      <c r="F16" s="139" t="s">
        <v>540</v>
      </c>
      <c r="G16" s="139" t="s">
        <v>593</v>
      </c>
      <c r="H16" s="139" t="s">
        <v>594</v>
      </c>
      <c r="I16" s="139" t="s">
        <v>590</v>
      </c>
    </row>
    <row customHeight="1" ht="16.5" r="17" s="188" spans="1:9">
      <c r="A17" s="110" t="n">
        <v>2018</v>
      </c>
      <c r="B17" s="110" t="n">
        <v>8</v>
      </c>
      <c r="C17" s="29" t="s">
        <v>595</v>
      </c>
      <c r="D17" s="30" t="s">
        <v>596</v>
      </c>
      <c r="E17" s="30" t="s">
        <v>9</v>
      </c>
      <c r="F17" s="139" t="s">
        <v>540</v>
      </c>
      <c r="G17" s="139" t="s">
        <v>597</v>
      </c>
      <c r="H17" s="139" t="s">
        <v>598</v>
      </c>
      <c r="I17" s="139" t="s">
        <v>551</v>
      </c>
    </row>
    <row customHeight="1" ht="16.5" r="18" s="188" spans="1:9">
      <c r="A18" s="110" t="n">
        <v>2018</v>
      </c>
      <c r="B18" s="110" t="n">
        <v>8</v>
      </c>
      <c r="C18" s="29" t="s">
        <v>599</v>
      </c>
      <c r="D18" s="30" t="s">
        <v>600</v>
      </c>
      <c r="E18" s="30" t="s">
        <v>9</v>
      </c>
      <c r="F18" s="139" t="s">
        <v>540</v>
      </c>
      <c r="G18" s="139" t="s">
        <v>601</v>
      </c>
      <c r="H18" s="139" t="s">
        <v>602</v>
      </c>
      <c r="I18" s="139" t="s">
        <v>564</v>
      </c>
    </row>
    <row customHeight="1" ht="16.5" r="19" s="188" spans="1:9">
      <c r="A19" s="110" t="n">
        <v>2018</v>
      </c>
      <c r="B19" s="110" t="n">
        <v>8</v>
      </c>
      <c r="C19" s="29" t="s">
        <v>599</v>
      </c>
      <c r="D19" s="30" t="s">
        <v>603</v>
      </c>
      <c r="E19" s="30" t="s">
        <v>134</v>
      </c>
      <c r="F19" s="139" t="s"/>
      <c r="G19" s="139" t="s">
        <v>604</v>
      </c>
      <c r="H19" s="139" t="s">
        <v>187</v>
      </c>
      <c r="I19" s="139" t="s">
        <v>537</v>
      </c>
    </row>
    <row customHeight="1" ht="16.5" r="20" s="188" spans="1:9">
      <c r="A20" s="110" t="n"/>
      <c r="B20" s="110" t="n"/>
      <c r="C20" s="29" t="n"/>
      <c r="D20" s="30" t="n"/>
      <c r="E20" s="30" t="n"/>
      <c r="F20" s="139" t="n"/>
      <c r="G20" s="139" t="n"/>
      <c r="H20" s="139" t="n"/>
      <c r="I20" s="139" t="n"/>
    </row>
    <row customHeight="1" ht="16.5" r="21" s="188" spans="1:9">
      <c r="A21" s="110" t="n"/>
      <c r="B21" s="110" t="n"/>
      <c r="C21" s="29" t="n"/>
      <c r="D21" s="30" t="n"/>
      <c r="E21" s="30" t="n"/>
      <c r="F21" s="139" t="n"/>
      <c r="G21" s="139" t="n"/>
      <c r="H21" s="139" t="n"/>
      <c r="I21" s="139" t="n"/>
    </row>
    <row customHeight="1" ht="16.5" r="22" s="188" spans="1:9">
      <c r="A22" s="110" t="n"/>
      <c r="B22" s="110" t="n"/>
      <c r="C22" s="29" t="n"/>
      <c r="D22" s="30" t="n"/>
      <c r="E22" s="30" t="n"/>
      <c r="F22" s="139" t="n"/>
      <c r="G22" s="139" t="n"/>
      <c r="H22" s="139" t="n"/>
      <c r="I22" s="139" t="n"/>
    </row>
    <row customHeight="1" ht="16.5" r="23" s="188" spans="1:9">
      <c r="A23" s="110" t="n"/>
      <c r="B23" s="110" t="n"/>
      <c r="C23" s="29" t="n"/>
      <c r="D23" s="30" t="n"/>
      <c r="E23" s="30" t="n"/>
      <c r="F23" s="139" t="n"/>
      <c r="G23" s="139" t="n"/>
      <c r="H23" s="139" t="n"/>
      <c r="I23" s="139" t="n"/>
    </row>
    <row customHeight="1" ht="16.5" r="24" s="188" spans="1:9">
      <c r="A24" s="110" t="n"/>
      <c r="B24" s="110" t="n"/>
      <c r="C24" s="29" t="n"/>
      <c r="D24" s="30" t="n"/>
      <c r="E24" s="30" t="n"/>
      <c r="F24" s="139" t="n"/>
      <c r="G24" s="139" t="n"/>
      <c r="H24" s="139" t="n"/>
      <c r="I24" s="139" t="n"/>
    </row>
    <row customHeight="1" ht="16.5" r="25" s="188" spans="1:9">
      <c r="A25" s="110" t="n"/>
      <c r="B25" s="110" t="n"/>
      <c r="C25" s="29" t="n"/>
      <c r="D25" s="30" t="n"/>
      <c r="E25" s="30" t="n"/>
      <c r="F25" s="139" t="n"/>
      <c r="G25" s="139" t="n"/>
      <c r="H25" s="139" t="n"/>
      <c r="I25" s="139" t="n"/>
    </row>
    <row customHeight="1" ht="16.5" r="26" s="188" spans="1:9">
      <c r="A26" s="110" t="n"/>
      <c r="B26" s="110" t="n"/>
      <c r="C26" s="29" t="n"/>
      <c r="D26" s="30" t="n"/>
      <c r="E26" s="30" t="n"/>
      <c r="F26" s="139" t="n"/>
      <c r="G26" s="139" t="n"/>
      <c r="H26" s="139" t="n"/>
      <c r="I26" s="139" t="n"/>
    </row>
    <row customHeight="1" ht="16.5" r="27" s="188" spans="1:9">
      <c r="A27" s="110" t="n"/>
      <c r="B27" s="110" t="n"/>
      <c r="C27" s="29" t="n"/>
      <c r="D27" s="30" t="n"/>
      <c r="E27" s="30" t="n"/>
      <c r="F27" s="139" t="n"/>
      <c r="G27" s="139" t="n"/>
      <c r="H27" s="139" t="n"/>
      <c r="I27" s="139" t="n"/>
    </row>
    <row customHeight="1" ht="16.5" r="28" s="188" spans="1:9">
      <c r="A28" s="110" t="n"/>
      <c r="B28" s="110" t="n"/>
      <c r="C28" s="29" t="n"/>
      <c r="D28" s="30" t="n"/>
      <c r="E28" s="30" t="n"/>
      <c r="F28" s="139" t="n"/>
      <c r="G28" s="139" t="n"/>
      <c r="H28" s="139" t="n"/>
      <c r="I28" s="139" t="n"/>
    </row>
    <row customHeight="1" ht="16.5" r="29" s="188" spans="1:9">
      <c r="A29" s="110" t="n"/>
      <c r="B29" s="110" t="n"/>
      <c r="C29" s="29" t="n"/>
      <c r="D29" s="30" t="n"/>
      <c r="E29" s="30" t="n"/>
      <c r="F29" s="139" t="n"/>
      <c r="G29" s="139" t="n"/>
      <c r="H29" s="139" t="n"/>
      <c r="I29" s="139" t="n"/>
    </row>
    <row customHeight="1" ht="16.5" r="30" s="188" spans="1:9">
      <c r="A30" s="110" t="n"/>
      <c r="B30" s="110" t="n"/>
      <c r="C30" s="29" t="n"/>
      <c r="D30" s="30" t="n"/>
      <c r="E30" s="30" t="n"/>
      <c r="F30" s="139" t="n"/>
      <c r="G30" s="139" t="n"/>
      <c r="H30" s="139" t="n"/>
      <c r="I30" s="139" t="n"/>
    </row>
    <row customHeight="1" ht="16.5" r="31" s="188" spans="1:9">
      <c r="A31" s="110" t="n"/>
      <c r="B31" s="110" t="n"/>
      <c r="C31" s="29" t="n"/>
      <c r="D31" s="30" t="n"/>
      <c r="E31" s="30" t="n"/>
      <c r="F31" s="139" t="n"/>
      <c r="G31" s="139" t="n"/>
      <c r="H31" s="139" t="n"/>
      <c r="I31" s="139" t="n"/>
    </row>
    <row customHeight="1" ht="16.5" r="32" s="188" spans="1:9">
      <c r="A32" s="110" t="n"/>
      <c r="B32" s="110" t="n"/>
      <c r="C32" s="29" t="n"/>
      <c r="D32" s="30" t="n"/>
      <c r="E32" s="30" t="n"/>
      <c r="F32" s="139" t="n"/>
      <c r="G32" s="139" t="n"/>
      <c r="H32" s="139" t="n"/>
      <c r="I32" s="139" t="n"/>
    </row>
    <row customHeight="1" ht="16.5" r="33" s="188" spans="1:9">
      <c r="A33" s="110" t="n"/>
      <c r="B33" s="110" t="n"/>
      <c r="C33" s="29" t="n"/>
      <c r="D33" s="30" t="n"/>
      <c r="E33" s="30" t="n"/>
      <c r="F33" s="139" t="n"/>
      <c r="G33" s="139" t="n"/>
      <c r="H33" s="139" t="n"/>
      <c r="I33" s="139" t="n"/>
    </row>
    <row customHeight="1" ht="16.5" r="34" s="188" spans="1:9">
      <c r="A34" s="110" t="n"/>
      <c r="B34" s="110" t="n"/>
      <c r="C34" s="29" t="n"/>
      <c r="D34" s="30" t="n"/>
      <c r="E34" s="30" t="n"/>
      <c r="F34" s="139" t="n"/>
      <c r="G34" s="139" t="n"/>
      <c r="H34" s="139" t="n"/>
      <c r="I34" s="139" t="n"/>
    </row>
    <row customHeight="1" ht="16.5" r="35" s="188" spans="1:9">
      <c r="A35" s="110" t="n"/>
      <c r="B35" s="110" t="n"/>
      <c r="C35" s="29" t="n"/>
      <c r="D35" s="30" t="n"/>
      <c r="E35" s="30" t="n"/>
      <c r="F35" s="139" t="n"/>
      <c r="G35" s="139" t="n"/>
      <c r="H35" s="139" t="n"/>
      <c r="I35" s="139" t="n"/>
    </row>
    <row customHeight="1" ht="16.5" r="36" s="188" spans="1:9">
      <c r="A36" s="110" t="n"/>
      <c r="B36" s="110" t="n"/>
      <c r="C36" s="29" t="n"/>
      <c r="D36" s="30" t="n"/>
      <c r="E36" s="30" t="n"/>
      <c r="F36" s="139" t="n"/>
      <c r="G36" s="139" t="n"/>
      <c r="H36" s="139" t="n"/>
      <c r="I36" s="139" t="n"/>
    </row>
  </sheetData>
  <pageMargins bottom="0.75" footer="0.3" header="0.3" left="0.7" right="0.7" top="0.75"/>
  <pageSetup orientation="portrait" paperSize="9"/>
</worksheet>
</file>

<file path=xl/worksheets/sheet13.xml><?xml version="1.0" encoding="utf-8"?>
<worksheet xmlns="http://schemas.openxmlformats.org/spreadsheetml/2006/main">
  <sheetPr codeName="工作表13">
    <outlinePr summaryBelow="1" summaryRight="1"/>
    <pageSetUpPr/>
  </sheetPr>
  <dimension ref="A1:M52"/>
  <sheetViews>
    <sheetView workbookViewId="0" zoomScale="103">
      <selection activeCell="A2" sqref="A2:XFD28"/>
    </sheetView>
  </sheetViews>
  <sheetFormatPr baseColWidth="8" defaultColWidth="9" defaultRowHeight="16.5" outlineLevelCol="0"/>
  <cols>
    <col customWidth="1" max="1" min="1" style="119" width="12.125"/>
    <col customWidth="1" max="2" min="2" style="119" width="10"/>
    <col customWidth="1" max="3" min="3" style="119" width="9.625"/>
    <col customWidth="1" max="4" min="4" style="23" width="13"/>
    <col customWidth="1" max="5" min="5" style="23" width="16"/>
    <col customWidth="1" max="6" min="6" style="23" width="14.5"/>
    <col customWidth="1" max="7" min="7" style="23" width="12"/>
    <col customWidth="1" max="8" min="8" style="23" width="47"/>
    <col customWidth="1" max="9" min="9" style="23" width="12"/>
    <col customWidth="1" max="10" min="10" style="23" width="21"/>
    <col customWidth="1" max="11" min="11" style="23" width="12.875"/>
    <col customWidth="1" max="12" min="12" style="23" width="22"/>
    <col customWidth="1" max="13" min="13" style="23" width="10.5"/>
    <col customWidth="1" max="17" min="14" style="23" width="9"/>
    <col customWidth="1" max="16384" min="18" style="23" width="9"/>
  </cols>
  <sheetData>
    <row customHeight="1" ht="24" r="1" s="188" spans="1:13">
      <c r="A1" s="117" t="s">
        <v>109</v>
      </c>
      <c r="B1" s="117" t="s">
        <v>111</v>
      </c>
      <c r="C1" s="117" t="s">
        <v>605</v>
      </c>
      <c r="D1" s="77" t="s">
        <v>606</v>
      </c>
      <c r="E1" s="77" t="s">
        <v>607</v>
      </c>
      <c r="F1" s="77" t="s">
        <v>608</v>
      </c>
      <c r="G1" s="77" t="s">
        <v>609</v>
      </c>
      <c r="H1" s="77" t="s">
        <v>116</v>
      </c>
      <c r="I1" s="77" t="s">
        <v>610</v>
      </c>
      <c r="J1" s="77" t="s">
        <v>611</v>
      </c>
      <c r="K1" s="77" t="s">
        <v>612</v>
      </c>
      <c r="L1" s="77" t="s">
        <v>613</v>
      </c>
      <c r="M1" s="77" t="s">
        <v>614</v>
      </c>
    </row>
    <row r="2" spans="1:13">
      <c r="A2" s="118" t="n">
        <v>2018</v>
      </c>
      <c r="B2" s="118" t="n">
        <v>9</v>
      </c>
      <c r="C2" s="125" t="n">
        <v>18</v>
      </c>
      <c r="D2" s="126" t="n">
        <v>77932709186</v>
      </c>
      <c r="E2" s="126" t="s">
        <v>615</v>
      </c>
      <c r="F2" s="80" t="s">
        <v>616</v>
      </c>
      <c r="G2" s="127" t="s">
        <v>617</v>
      </c>
      <c r="H2" s="126" t="s">
        <v>618</v>
      </c>
      <c r="I2" s="126" t="n">
        <v>18</v>
      </c>
      <c r="J2" s="126" t="n">
        <v>0</v>
      </c>
      <c r="K2" s="126" t="n">
        <v>0</v>
      </c>
      <c r="L2" s="126" t="s">
        <v>188</v>
      </c>
      <c r="M2" s="126" t="s">
        <v>619</v>
      </c>
    </row>
    <row r="3" spans="1:13">
      <c r="A3" s="118" t="n">
        <v>2018</v>
      </c>
      <c r="B3" s="118" t="n">
        <v>9</v>
      </c>
      <c r="C3" s="125" t="n">
        <v>18</v>
      </c>
      <c r="D3" s="126" t="n">
        <v>38397034716</v>
      </c>
      <c r="E3" s="126" t="s">
        <v>620</v>
      </c>
      <c r="F3" s="80" t="s">
        <v>621</v>
      </c>
      <c r="G3" s="127" t="s">
        <v>622</v>
      </c>
      <c r="H3" s="126" t="s">
        <v>618</v>
      </c>
      <c r="I3" s="126" t="n">
        <v>18</v>
      </c>
      <c r="J3" s="126" t="n">
        <v>0</v>
      </c>
      <c r="K3" s="126" t="n">
        <v>0</v>
      </c>
      <c r="L3" s="126" t="s">
        <v>188</v>
      </c>
      <c r="M3" s="126" t="s">
        <v>619</v>
      </c>
    </row>
    <row r="4" spans="1:13">
      <c r="A4" s="118" t="n">
        <v>2018</v>
      </c>
      <c r="B4" s="118" t="n">
        <v>9</v>
      </c>
      <c r="C4" s="125" t="n">
        <v>18</v>
      </c>
      <c r="D4" s="126" t="n">
        <v>51984675638</v>
      </c>
      <c r="E4" s="126" t="s">
        <v>623</v>
      </c>
      <c r="F4" s="80" t="s">
        <v>621</v>
      </c>
      <c r="G4" s="127" t="s">
        <v>624</v>
      </c>
      <c r="H4" s="126" t="s">
        <v>618</v>
      </c>
      <c r="I4" s="126" t="n">
        <v>18</v>
      </c>
      <c r="J4" s="126" t="n">
        <v>0</v>
      </c>
      <c r="K4" s="126" t="n">
        <v>0</v>
      </c>
      <c r="L4" s="126" t="s">
        <v>188</v>
      </c>
      <c r="M4" s="126" t="s">
        <v>619</v>
      </c>
    </row>
    <row r="5" spans="1:13">
      <c r="A5" s="118" t="n">
        <v>2018</v>
      </c>
      <c r="B5" s="118" t="n">
        <v>9</v>
      </c>
      <c r="C5" s="125" t="n">
        <v>18</v>
      </c>
      <c r="D5" s="126" t="n">
        <v>36825480773</v>
      </c>
      <c r="E5" s="126" t="s">
        <v>625</v>
      </c>
      <c r="F5" s="80" t="s">
        <v>626</v>
      </c>
      <c r="G5" s="127" t="s">
        <v>627</v>
      </c>
      <c r="H5" s="126" t="s">
        <v>618</v>
      </c>
      <c r="I5" s="126" t="n">
        <v>18</v>
      </c>
      <c r="J5" s="126" t="n">
        <v>0</v>
      </c>
      <c r="K5" s="126" t="n">
        <v>0</v>
      </c>
      <c r="L5" s="126" t="s">
        <v>188</v>
      </c>
      <c r="M5" s="126" t="s">
        <v>619</v>
      </c>
    </row>
    <row r="6" spans="1:13">
      <c r="A6" s="118" t="n">
        <v>2018</v>
      </c>
      <c r="B6" s="118" t="n">
        <v>9</v>
      </c>
      <c r="C6" s="125" t="n">
        <v>199</v>
      </c>
      <c r="D6" s="126" t="n">
        <v>33122016090</v>
      </c>
      <c r="E6" s="126" t="s">
        <v>628</v>
      </c>
      <c r="F6" s="80" t="s">
        <v>626</v>
      </c>
      <c r="G6" s="127" t="s">
        <v>629</v>
      </c>
      <c r="H6" s="126" t="s">
        <v>630</v>
      </c>
      <c r="I6" s="126" t="n">
        <v>199</v>
      </c>
      <c r="J6" s="126" t="n">
        <v>0</v>
      </c>
      <c r="K6" s="126" t="n">
        <v>0</v>
      </c>
      <c r="L6" s="126" t="s">
        <v>188</v>
      </c>
      <c r="M6" s="126" t="s">
        <v>619</v>
      </c>
    </row>
    <row r="7" spans="1:13">
      <c r="A7" s="118" t="n">
        <v>2018</v>
      </c>
      <c r="B7" s="118" t="n">
        <v>9</v>
      </c>
      <c r="C7" s="125" t="n">
        <v>18</v>
      </c>
      <c r="D7" s="126" t="n">
        <v>41563867428</v>
      </c>
      <c r="E7" s="126" t="s">
        <v>631</v>
      </c>
      <c r="F7" s="80" t="s">
        <v>632</v>
      </c>
      <c r="G7" s="127" t="s">
        <v>633</v>
      </c>
      <c r="H7" s="126" t="s">
        <v>618</v>
      </c>
      <c r="I7" s="126" t="n">
        <v>18</v>
      </c>
      <c r="J7" s="126" t="n">
        <v>0</v>
      </c>
      <c r="K7" s="126" t="n">
        <v>0</v>
      </c>
      <c r="L7" s="126" t="s">
        <v>188</v>
      </c>
      <c r="M7" s="126" t="s">
        <v>619</v>
      </c>
    </row>
    <row r="8" spans="1:13">
      <c r="A8" s="118" t="n">
        <v>2018</v>
      </c>
      <c r="B8" s="118" t="n">
        <v>9</v>
      </c>
      <c r="C8" s="125" t="n">
        <v>18</v>
      </c>
      <c r="D8" s="126" t="n">
        <v>86854746681</v>
      </c>
      <c r="E8" s="126" t="s">
        <v>634</v>
      </c>
      <c r="F8" s="80" t="s">
        <v>635</v>
      </c>
      <c r="G8" s="127" t="s">
        <v>636</v>
      </c>
      <c r="H8" s="126" t="s">
        <v>618</v>
      </c>
      <c r="I8" s="126" t="n">
        <v>18</v>
      </c>
      <c r="J8" s="126" t="n">
        <v>0</v>
      </c>
      <c r="K8" s="126" t="n">
        <v>0</v>
      </c>
      <c r="L8" s="126" t="s">
        <v>188</v>
      </c>
      <c r="M8" s="126" t="s">
        <v>619</v>
      </c>
    </row>
    <row r="9" spans="1:13">
      <c r="A9" s="118" t="n">
        <v>2018</v>
      </c>
      <c r="B9" s="118" t="n">
        <v>9</v>
      </c>
      <c r="C9" s="125" t="n">
        <v>18</v>
      </c>
      <c r="D9" s="126" t="n">
        <v>4113284451</v>
      </c>
      <c r="E9" s="126" t="s">
        <v>637</v>
      </c>
      <c r="F9" s="80" t="s">
        <v>638</v>
      </c>
      <c r="G9" s="127" t="s">
        <v>639</v>
      </c>
      <c r="H9" s="126" t="s">
        <v>618</v>
      </c>
      <c r="I9" s="126" t="n">
        <v>18</v>
      </c>
      <c r="J9" s="126" t="n">
        <v>0</v>
      </c>
      <c r="K9" s="126" t="n">
        <v>0</v>
      </c>
      <c r="L9" s="126" t="s">
        <v>188</v>
      </c>
      <c r="M9" s="126" t="s">
        <v>619</v>
      </c>
    </row>
    <row r="10" spans="1:13">
      <c r="A10" s="118" t="n">
        <v>2018</v>
      </c>
      <c r="B10" s="118" t="n">
        <v>8</v>
      </c>
      <c r="C10" s="125" t="n">
        <v>10</v>
      </c>
      <c r="D10" s="126" t="n">
        <v>3188419512</v>
      </c>
      <c r="E10" s="126" t="s">
        <v>640</v>
      </c>
      <c r="F10" s="80" t="s">
        <v>641</v>
      </c>
      <c r="G10" s="127" t="s">
        <v>642</v>
      </c>
      <c r="H10" s="126" t="s">
        <v>137</v>
      </c>
      <c r="I10" s="126" t="n">
        <v>18</v>
      </c>
      <c r="J10" s="126" t="n">
        <v>8</v>
      </c>
      <c r="K10" s="126" t="n">
        <v>16.2</v>
      </c>
      <c r="L10" s="126" t="s">
        <v>188</v>
      </c>
      <c r="M10" s="126" t="s">
        <v>619</v>
      </c>
    </row>
    <row r="11" spans="1:13">
      <c r="A11" s="118" t="n">
        <v>2018</v>
      </c>
      <c r="B11" s="118" t="n">
        <v>8</v>
      </c>
      <c r="C11" s="125" t="n">
        <v>18</v>
      </c>
      <c r="D11" s="126" t="n">
        <v>77926699348</v>
      </c>
      <c r="E11" s="126" t="s">
        <v>643</v>
      </c>
      <c r="F11" s="80" t="s">
        <v>644</v>
      </c>
      <c r="G11" s="127" t="s">
        <v>645</v>
      </c>
      <c r="H11" s="126" t="s">
        <v>618</v>
      </c>
      <c r="I11" s="126" t="n">
        <v>18</v>
      </c>
      <c r="J11" s="126" t="n">
        <v>0</v>
      </c>
      <c r="K11" s="126" t="n">
        <v>0</v>
      </c>
      <c r="L11" s="126" t="s">
        <v>188</v>
      </c>
      <c r="M11" s="126" t="s">
        <v>619</v>
      </c>
    </row>
    <row r="12" spans="1:13">
      <c r="A12" s="118" t="n">
        <v>2018</v>
      </c>
      <c r="B12" s="118" t="n">
        <v>8</v>
      </c>
      <c r="C12" s="125" t="n">
        <v>19.9</v>
      </c>
      <c r="D12" s="126" t="n">
        <v>42732013704</v>
      </c>
      <c r="E12" s="126" t="s">
        <v>643</v>
      </c>
      <c r="F12" s="80" t="s">
        <v>644</v>
      </c>
      <c r="G12" s="127" t="s">
        <v>646</v>
      </c>
      <c r="H12" s="126" t="s">
        <v>647</v>
      </c>
      <c r="I12" s="126" t="n">
        <v>19.9</v>
      </c>
      <c r="J12" s="126" t="n">
        <v>0</v>
      </c>
      <c r="K12" s="126" t="n">
        <v>0</v>
      </c>
      <c r="L12" s="126" t="s">
        <v>188</v>
      </c>
      <c r="M12" s="126" t="s">
        <v>619</v>
      </c>
    </row>
    <row r="13" spans="1:13">
      <c r="A13" s="118" t="n">
        <v>2018</v>
      </c>
      <c r="B13" s="118" t="n">
        <v>8</v>
      </c>
      <c r="C13" s="125" t="n">
        <v>18</v>
      </c>
      <c r="D13" s="126" t="n">
        <v>22045833668</v>
      </c>
      <c r="E13" s="126" t="s">
        <v>648</v>
      </c>
      <c r="F13" s="80" t="s">
        <v>644</v>
      </c>
      <c r="G13" s="127" t="s">
        <v>649</v>
      </c>
      <c r="H13" s="126" t="s">
        <v>618</v>
      </c>
      <c r="I13" s="126" t="n">
        <v>18</v>
      </c>
      <c r="J13" s="126" t="n">
        <v>0</v>
      </c>
      <c r="K13" s="126" t="n">
        <v>0</v>
      </c>
      <c r="L13" s="126" t="s">
        <v>188</v>
      </c>
      <c r="M13" s="126" t="s">
        <v>619</v>
      </c>
    </row>
    <row r="14" spans="1:13">
      <c r="A14" s="118" t="n">
        <v>2018</v>
      </c>
      <c r="B14" s="118" t="n">
        <v>8</v>
      </c>
      <c r="C14" s="125" t="n">
        <v>168</v>
      </c>
      <c r="D14" s="126" t="n">
        <v>26722847649</v>
      </c>
      <c r="E14" s="126" t="s">
        <v>650</v>
      </c>
      <c r="F14" s="80" t="s">
        <v>651</v>
      </c>
      <c r="G14" s="127" t="s">
        <v>652</v>
      </c>
      <c r="H14" s="126" t="s">
        <v>653</v>
      </c>
      <c r="I14" s="126" t="n">
        <v>168</v>
      </c>
      <c r="J14" s="126" t="n">
        <v>0</v>
      </c>
      <c r="K14" s="126" t="n">
        <v>0</v>
      </c>
      <c r="L14" s="126" t="s">
        <v>188</v>
      </c>
      <c r="M14" s="126" t="s">
        <v>619</v>
      </c>
    </row>
    <row r="15" spans="1:13">
      <c r="A15" s="118" t="n">
        <v>2018</v>
      </c>
      <c r="B15" s="118" t="n">
        <v>8</v>
      </c>
      <c r="C15" s="125" t="n">
        <v>18</v>
      </c>
      <c r="D15" s="126" t="n">
        <v>35650508561</v>
      </c>
      <c r="E15" s="126" t="s">
        <v>654</v>
      </c>
      <c r="F15" s="80" t="s">
        <v>655</v>
      </c>
      <c r="G15" s="127" t="s">
        <v>656</v>
      </c>
      <c r="H15" s="126" t="s">
        <v>618</v>
      </c>
      <c r="I15" s="126" t="n">
        <v>18</v>
      </c>
      <c r="J15" s="126" t="n">
        <v>0</v>
      </c>
      <c r="K15" s="126" t="n">
        <v>0</v>
      </c>
      <c r="L15" s="126" t="s">
        <v>188</v>
      </c>
      <c r="M15" s="126" t="s">
        <v>619</v>
      </c>
    </row>
    <row r="16" spans="1:13">
      <c r="A16" s="118" t="n">
        <v>2018</v>
      </c>
      <c r="B16" s="118" t="n">
        <v>8</v>
      </c>
      <c r="C16" s="125" t="n">
        <v>1280</v>
      </c>
      <c r="D16" s="126" t="n">
        <v>4036421668</v>
      </c>
      <c r="E16" s="126" t="s">
        <v>657</v>
      </c>
      <c r="F16" s="80" t="s">
        <v>655</v>
      </c>
      <c r="G16" s="127" t="s">
        <v>658</v>
      </c>
      <c r="H16" s="126" t="s">
        <v>659</v>
      </c>
      <c r="I16" s="126" t="n">
        <v>1280</v>
      </c>
      <c r="J16" s="126" t="n">
        <v>0</v>
      </c>
      <c r="K16" s="126" t="n">
        <v>0</v>
      </c>
      <c r="L16" s="126" t="s">
        <v>188</v>
      </c>
      <c r="M16" s="126" t="s">
        <v>619</v>
      </c>
    </row>
    <row r="17" spans="1:13">
      <c r="A17" s="118" t="n">
        <v>2018</v>
      </c>
      <c r="B17" s="118" t="n">
        <v>8</v>
      </c>
      <c r="C17" s="125" t="n">
        <v>10</v>
      </c>
      <c r="D17" s="126" t="n">
        <v>3477711341</v>
      </c>
      <c r="E17" s="126" t="s">
        <v>660</v>
      </c>
      <c r="F17" s="80" t="s">
        <v>661</v>
      </c>
      <c r="G17" s="127" t="s">
        <v>662</v>
      </c>
      <c r="H17" s="126" t="s">
        <v>663</v>
      </c>
      <c r="I17" s="126" t="n">
        <v>98</v>
      </c>
      <c r="J17" s="126" t="n">
        <v>88</v>
      </c>
      <c r="K17" s="126" t="n">
        <v>88.2</v>
      </c>
      <c r="L17" s="126" t="s">
        <v>188</v>
      </c>
      <c r="M17" s="126" t="s">
        <v>619</v>
      </c>
    </row>
    <row r="18" spans="1:13">
      <c r="A18" s="118" t="n">
        <v>2018</v>
      </c>
      <c r="B18" s="118" t="n">
        <v>8</v>
      </c>
      <c r="C18" s="125" t="n">
        <v>18</v>
      </c>
      <c r="D18" s="126" t="n">
        <v>92849998676</v>
      </c>
      <c r="E18" s="126" t="s">
        <v>664</v>
      </c>
      <c r="F18" s="80" t="s">
        <v>665</v>
      </c>
      <c r="G18" s="127" t="s">
        <v>666</v>
      </c>
      <c r="H18" s="126" t="s">
        <v>618</v>
      </c>
      <c r="I18" s="126" t="n">
        <v>18</v>
      </c>
      <c r="J18" s="126" t="n">
        <v>0</v>
      </c>
      <c r="K18" s="126" t="n">
        <v>0</v>
      </c>
      <c r="L18" s="126" t="s">
        <v>188</v>
      </c>
      <c r="M18" s="126" t="s">
        <v>619</v>
      </c>
    </row>
    <row r="19" spans="1:13">
      <c r="A19" s="118" t="n">
        <v>2018</v>
      </c>
      <c r="B19" s="118" t="n">
        <v>8</v>
      </c>
      <c r="C19" s="125" t="n">
        <v>19.9</v>
      </c>
      <c r="D19" s="126" t="n">
        <v>43559024237</v>
      </c>
      <c r="E19" s="126" t="s">
        <v>667</v>
      </c>
      <c r="F19" s="80" t="s">
        <v>668</v>
      </c>
      <c r="G19" s="127" t="s">
        <v>669</v>
      </c>
      <c r="H19" s="126" t="s">
        <v>647</v>
      </c>
      <c r="I19" s="126" t="n">
        <v>19.9</v>
      </c>
      <c r="J19" s="126" t="n">
        <v>0</v>
      </c>
      <c r="K19" s="126" t="n">
        <v>0</v>
      </c>
      <c r="L19" s="126" t="s">
        <v>188</v>
      </c>
      <c r="M19" s="126" t="s">
        <v>619</v>
      </c>
    </row>
    <row r="20" spans="1:13">
      <c r="A20" s="118" t="n">
        <v>2018</v>
      </c>
      <c r="B20" s="118" t="n">
        <v>8</v>
      </c>
      <c r="C20" s="125" t="n">
        <v>8</v>
      </c>
      <c r="D20" s="126" t="n">
        <v>3437263956</v>
      </c>
      <c r="E20" s="126" t="s">
        <v>670</v>
      </c>
      <c r="F20" s="80" t="s">
        <v>671</v>
      </c>
      <c r="G20" s="127" t="s">
        <v>672</v>
      </c>
      <c r="H20" s="126" t="s">
        <v>137</v>
      </c>
      <c r="I20" s="126" t="n">
        <v>18</v>
      </c>
      <c r="J20" s="126" t="n">
        <v>10</v>
      </c>
      <c r="K20" s="126" t="n">
        <v>16.2</v>
      </c>
      <c r="L20" s="126" t="s">
        <v>188</v>
      </c>
      <c r="M20" s="126" t="s">
        <v>619</v>
      </c>
    </row>
    <row r="21" spans="1:13">
      <c r="A21" s="118" t="n">
        <v>2018</v>
      </c>
      <c r="B21" s="118" t="n">
        <v>8</v>
      </c>
      <c r="C21" s="125" t="n">
        <v>8</v>
      </c>
      <c r="D21" s="126" t="n">
        <v>3454772622</v>
      </c>
      <c r="E21" s="126" t="s">
        <v>673</v>
      </c>
      <c r="F21" s="80" t="s">
        <v>674</v>
      </c>
      <c r="G21" s="127" t="s">
        <v>675</v>
      </c>
      <c r="H21" s="126" t="s">
        <v>137</v>
      </c>
      <c r="I21" s="126" t="n">
        <v>18</v>
      </c>
      <c r="J21" s="126" t="n">
        <v>10</v>
      </c>
      <c r="K21" s="126" t="n">
        <v>16.2</v>
      </c>
      <c r="L21" s="126" t="s">
        <v>188</v>
      </c>
      <c r="M21" s="126" t="s">
        <v>619</v>
      </c>
    </row>
    <row r="22" spans="1:13">
      <c r="A22" s="118" t="n">
        <v>2018</v>
      </c>
      <c r="B22" s="118" t="n">
        <v>8</v>
      </c>
      <c r="C22" s="125" t="n">
        <v>18</v>
      </c>
      <c r="D22" s="126" t="n">
        <v>25433898888</v>
      </c>
      <c r="E22" s="126" t="s">
        <v>667</v>
      </c>
      <c r="F22" s="80" t="s">
        <v>668</v>
      </c>
      <c r="G22" s="127" t="s">
        <v>676</v>
      </c>
      <c r="H22" s="126" t="s">
        <v>618</v>
      </c>
      <c r="I22" s="126" t="n">
        <v>18</v>
      </c>
      <c r="J22" s="126" t="n">
        <v>0</v>
      </c>
      <c r="K22" s="126" t="n">
        <v>0</v>
      </c>
      <c r="L22" s="126" t="s">
        <v>188</v>
      </c>
      <c r="M22" s="126" t="s">
        <v>619</v>
      </c>
    </row>
    <row r="23" spans="1:13">
      <c r="A23" s="118" t="n">
        <v>2018</v>
      </c>
      <c r="B23" s="118" t="n">
        <v>8</v>
      </c>
      <c r="C23" s="125" t="n">
        <v>98</v>
      </c>
      <c r="D23" s="126" t="n">
        <v>49359097018</v>
      </c>
      <c r="E23" s="126" t="s">
        <v>677</v>
      </c>
      <c r="F23" s="80" t="s">
        <v>668</v>
      </c>
      <c r="G23" s="127" t="s">
        <v>678</v>
      </c>
      <c r="H23" s="126" t="s">
        <v>679</v>
      </c>
      <c r="I23" s="126" t="n">
        <v>98</v>
      </c>
      <c r="J23" s="126" t="n">
        <v>0</v>
      </c>
      <c r="K23" s="126" t="n">
        <v>0</v>
      </c>
      <c r="L23" s="126" t="s">
        <v>188</v>
      </c>
      <c r="M23" s="126" t="s">
        <v>619</v>
      </c>
    </row>
    <row r="24" spans="1:13">
      <c r="A24" s="118" t="n">
        <v>2018</v>
      </c>
      <c r="B24" s="118" t="n">
        <v>8</v>
      </c>
      <c r="C24" s="125" t="n">
        <v>98</v>
      </c>
      <c r="D24" s="126" t="n">
        <v>45480368100</v>
      </c>
      <c r="E24" s="126" t="s">
        <v>680</v>
      </c>
      <c r="F24" s="80" t="s">
        <v>681</v>
      </c>
      <c r="G24" s="127" t="s">
        <v>682</v>
      </c>
      <c r="H24" s="126" t="s">
        <v>683</v>
      </c>
      <c r="I24" s="126" t="n">
        <v>98</v>
      </c>
      <c r="J24" s="126" t="n">
        <v>0</v>
      </c>
      <c r="K24" s="126" t="n">
        <v>0</v>
      </c>
      <c r="L24" s="126" t="s">
        <v>188</v>
      </c>
      <c r="M24" s="126" t="s">
        <v>619</v>
      </c>
    </row>
    <row r="25" spans="1:13">
      <c r="A25" s="118" t="n">
        <v>2018</v>
      </c>
      <c r="B25" s="118" t="n">
        <v>8</v>
      </c>
      <c r="C25" s="125" t="n">
        <v>18</v>
      </c>
      <c r="D25" s="126" t="n">
        <v>53485210725</v>
      </c>
      <c r="E25" s="126" t="s">
        <v>684</v>
      </c>
      <c r="F25" s="80" t="s">
        <v>681</v>
      </c>
      <c r="G25" s="127" t="s">
        <v>685</v>
      </c>
      <c r="H25" s="126" t="s">
        <v>618</v>
      </c>
      <c r="I25" s="126" t="n">
        <v>18</v>
      </c>
      <c r="J25" s="126" t="n">
        <v>0</v>
      </c>
      <c r="K25" s="126" t="n">
        <v>0</v>
      </c>
      <c r="L25" s="126" t="s">
        <v>188</v>
      </c>
      <c r="M25" s="126" t="s">
        <v>619</v>
      </c>
    </row>
    <row r="26" spans="1:13">
      <c r="A26" s="118" t="n">
        <v>2018</v>
      </c>
      <c r="B26" s="118" t="n">
        <v>8</v>
      </c>
      <c r="C26" s="125" t="n">
        <v>168</v>
      </c>
      <c r="D26" s="126" t="n">
        <v>31324631075</v>
      </c>
      <c r="E26" s="126" t="s">
        <v>684</v>
      </c>
      <c r="F26" s="80" t="s">
        <v>681</v>
      </c>
      <c r="G26" s="127" t="s">
        <v>686</v>
      </c>
      <c r="H26" s="126" t="s">
        <v>653</v>
      </c>
      <c r="I26" s="126" t="n">
        <v>168</v>
      </c>
      <c r="J26" s="126" t="n">
        <v>0</v>
      </c>
      <c r="K26" s="126" t="n">
        <v>0</v>
      </c>
      <c r="L26" s="126" t="s">
        <v>188</v>
      </c>
      <c r="M26" s="126" t="s">
        <v>619</v>
      </c>
    </row>
    <row r="27" spans="1:13">
      <c r="A27" s="118" t="n">
        <v>2018</v>
      </c>
      <c r="B27" s="118" t="n">
        <v>8</v>
      </c>
      <c r="C27" s="125" t="n">
        <v>10</v>
      </c>
      <c r="D27" s="126" t="n">
        <v>94753403440</v>
      </c>
      <c r="E27" s="126" t="s">
        <v>687</v>
      </c>
      <c r="F27" s="80" t="s">
        <v>688</v>
      </c>
      <c r="G27" s="127" t="s">
        <v>689</v>
      </c>
      <c r="H27" s="126" t="s">
        <v>690</v>
      </c>
      <c r="I27" s="126" t="n">
        <v>10</v>
      </c>
      <c r="J27" s="126" t="n">
        <v>0</v>
      </c>
      <c r="K27" s="126" t="n">
        <v>0</v>
      </c>
      <c r="L27" s="126" t="s">
        <v>188</v>
      </c>
      <c r="M27" s="126" t="s">
        <v>619</v>
      </c>
    </row>
    <row r="28" spans="1:13">
      <c r="A28" s="118" t="n">
        <v>2018</v>
      </c>
      <c r="B28" s="118" t="n">
        <v>8</v>
      </c>
      <c r="C28" s="125" t="n">
        <v>18</v>
      </c>
      <c r="D28" s="126" t="n">
        <v>78134610740</v>
      </c>
      <c r="E28" s="126" t="s">
        <v>691</v>
      </c>
      <c r="F28" s="80" t="s">
        <v>692</v>
      </c>
      <c r="G28" s="127" t="s">
        <v>693</v>
      </c>
      <c r="H28" s="126" t="s">
        <v>618</v>
      </c>
      <c r="I28" s="126" t="n">
        <v>18</v>
      </c>
      <c r="J28" s="126" t="n">
        <v>0</v>
      </c>
      <c r="K28" s="126" t="n">
        <v>0</v>
      </c>
      <c r="L28" s="126" t="s">
        <v>188</v>
      </c>
      <c r="M28" s="126" t="s">
        <v>619</v>
      </c>
    </row>
    <row r="29" spans="1:13">
      <c r="A29" s="118" t="n"/>
      <c r="B29" s="118" t="n"/>
      <c r="C29" s="125" t="n"/>
      <c r="D29" s="126" t="n"/>
      <c r="E29" s="126" t="n"/>
      <c r="F29" s="80" t="n"/>
      <c r="G29" s="127" t="n"/>
      <c r="H29" s="126" t="n"/>
      <c r="I29" s="126" t="n"/>
      <c r="J29" s="126" t="n"/>
      <c r="K29" s="126" t="n"/>
      <c r="L29" s="126" t="n"/>
      <c r="M29" s="126" t="n"/>
    </row>
    <row r="30" spans="1:13">
      <c r="A30" s="118" t="n"/>
      <c r="B30" s="118" t="n"/>
      <c r="C30" s="125" t="n"/>
      <c r="D30" s="126" t="n"/>
      <c r="E30" s="126" t="n"/>
      <c r="F30" s="80" t="n"/>
      <c r="G30" s="127" t="n"/>
      <c r="H30" s="126" t="n"/>
      <c r="I30" s="126" t="n"/>
      <c r="J30" s="126" t="n"/>
      <c r="K30" s="126" t="n"/>
      <c r="L30" s="126" t="n"/>
      <c r="M30" s="126" t="n"/>
    </row>
    <row r="31" spans="1:13">
      <c r="A31" s="118" t="n"/>
      <c r="B31" s="118" t="n"/>
      <c r="C31" s="125" t="n"/>
      <c r="D31" s="126" t="n"/>
      <c r="E31" s="126" t="n"/>
      <c r="F31" s="80" t="n"/>
      <c r="G31" s="127" t="n"/>
      <c r="H31" s="126" t="n"/>
      <c r="I31" s="126" t="n"/>
      <c r="J31" s="126" t="n"/>
      <c r="K31" s="126" t="n"/>
      <c r="L31" s="126" t="n"/>
      <c r="M31" s="126" t="n"/>
    </row>
    <row r="32" spans="1:13">
      <c r="A32" s="118" t="n"/>
      <c r="B32" s="118" t="n"/>
      <c r="C32" s="125" t="n"/>
      <c r="D32" s="126" t="n"/>
      <c r="E32" s="126" t="n"/>
      <c r="F32" s="80" t="n"/>
      <c r="G32" s="127" t="n"/>
      <c r="H32" s="126" t="n"/>
      <c r="I32" s="126" t="n"/>
      <c r="J32" s="126" t="n"/>
      <c r="K32" s="126" t="n"/>
      <c r="L32" s="126" t="n"/>
      <c r="M32" s="126" t="n"/>
    </row>
    <row r="33" spans="1:13">
      <c r="A33" s="118" t="n"/>
      <c r="B33" s="118" t="n"/>
      <c r="C33" s="125" t="n"/>
      <c r="D33" s="126" t="n"/>
      <c r="E33" s="126" t="n"/>
      <c r="F33" s="80" t="n"/>
      <c r="G33" s="127" t="n"/>
      <c r="H33" s="126" t="n"/>
      <c r="I33" s="126" t="n"/>
      <c r="J33" s="126" t="n"/>
      <c r="K33" s="126" t="n"/>
      <c r="L33" s="126" t="n"/>
      <c r="M33" s="126" t="n"/>
    </row>
    <row r="34" spans="1:13">
      <c r="A34" s="118" t="n"/>
      <c r="B34" s="118" t="n"/>
      <c r="C34" s="125" t="n"/>
      <c r="D34" s="126" t="n"/>
      <c r="E34" s="126" t="n"/>
      <c r="F34" s="80" t="n"/>
      <c r="G34" s="127" t="n"/>
      <c r="H34" s="126" t="n"/>
      <c r="I34" s="126" t="n"/>
      <c r="J34" s="126" t="n"/>
      <c r="K34" s="126" t="n"/>
      <c r="L34" s="126" t="n"/>
      <c r="M34" s="126" t="n"/>
    </row>
    <row r="35" spans="1:13">
      <c r="A35" s="118" t="n"/>
      <c r="B35" s="118" t="n"/>
      <c r="C35" s="125" t="n"/>
      <c r="D35" s="126" t="n"/>
      <c r="E35" s="126" t="n"/>
      <c r="F35" s="80" t="n"/>
      <c r="G35" s="127" t="n"/>
      <c r="H35" s="126" t="n"/>
      <c r="I35" s="126" t="n"/>
      <c r="J35" s="126" t="n"/>
      <c r="K35" s="126" t="n"/>
      <c r="L35" s="126" t="n"/>
      <c r="M35" s="126" t="n"/>
    </row>
    <row r="36" spans="1:13">
      <c r="A36" s="118" t="n"/>
      <c r="B36" s="118" t="n"/>
      <c r="C36" s="125" t="n"/>
      <c r="D36" s="126" t="n"/>
      <c r="E36" s="126" t="n"/>
      <c r="F36" s="80" t="n"/>
      <c r="G36" s="127" t="n"/>
      <c r="H36" s="126" t="n"/>
      <c r="I36" s="126" t="n"/>
      <c r="J36" s="126" t="n"/>
      <c r="K36" s="126" t="n"/>
      <c r="L36" s="126" t="n"/>
      <c r="M36" s="126" t="n"/>
    </row>
    <row r="37" spans="1:13">
      <c r="A37" s="118" t="n"/>
      <c r="B37" s="118" t="n"/>
      <c r="C37" s="125" t="n"/>
      <c r="D37" s="126" t="n"/>
      <c r="E37" s="126" t="n"/>
      <c r="F37" s="80" t="n"/>
      <c r="G37" s="127" t="n"/>
      <c r="H37" s="126" t="n"/>
      <c r="I37" s="126" t="n"/>
      <c r="J37" s="126" t="n"/>
      <c r="K37" s="126" t="n"/>
      <c r="L37" s="126" t="n"/>
      <c r="M37" s="126" t="n"/>
    </row>
    <row r="38" spans="1:13">
      <c r="A38" s="118" t="n"/>
      <c r="B38" s="118" t="n"/>
      <c r="C38" s="125" t="n"/>
      <c r="D38" s="126" t="n"/>
      <c r="E38" s="126" t="n"/>
      <c r="F38" s="80" t="n"/>
      <c r="G38" s="127" t="n"/>
      <c r="H38" s="126" t="n"/>
      <c r="I38" s="126" t="n"/>
      <c r="J38" s="126" t="n"/>
      <c r="K38" s="126" t="n"/>
      <c r="L38" s="126" t="n"/>
      <c r="M38" s="126" t="n"/>
    </row>
    <row r="39" spans="1:13">
      <c r="A39" s="34" t="n"/>
      <c r="B39" s="34" t="n"/>
      <c r="C39" s="125" t="n"/>
      <c r="D39" s="126" t="n"/>
      <c r="E39" s="126" t="n"/>
      <c r="F39" s="80" t="n"/>
      <c r="G39" s="127" t="n"/>
      <c r="H39" s="126" t="n"/>
      <c r="I39" s="126" t="n"/>
      <c r="J39" s="126" t="n"/>
      <c r="K39" s="126" t="n"/>
      <c r="L39" s="126" t="n"/>
      <c r="M39" s="126" t="n"/>
    </row>
    <row r="40" spans="1:13">
      <c r="A40" s="34" t="n"/>
      <c r="B40" s="34" t="n"/>
      <c r="C40" s="125" t="n"/>
      <c r="D40" s="126" t="n"/>
      <c r="E40" s="126" t="n"/>
      <c r="F40" s="80" t="n"/>
      <c r="G40" s="127" t="n"/>
      <c r="H40" s="126" t="n"/>
      <c r="I40" s="126" t="n"/>
      <c r="J40" s="126" t="n"/>
      <c r="K40" s="126" t="n"/>
      <c r="L40" s="126" t="n"/>
      <c r="M40" s="126" t="n"/>
    </row>
    <row r="41" spans="1:13">
      <c r="A41" s="118" t="n"/>
      <c r="B41" s="118" t="n"/>
      <c r="C41" s="125" t="n"/>
      <c r="D41" s="126" t="n"/>
      <c r="E41" s="126" t="n"/>
      <c r="F41" s="80" t="n"/>
      <c r="G41" s="127" t="n"/>
      <c r="H41" s="126" t="n"/>
      <c r="I41" s="126" t="n"/>
      <c r="J41" s="126" t="n"/>
      <c r="K41" s="126" t="n"/>
      <c r="L41" s="126" t="n"/>
      <c r="M41" s="126" t="n"/>
    </row>
    <row r="42" spans="1:13">
      <c r="A42" s="118" t="n"/>
      <c r="B42" s="118" t="n"/>
      <c r="C42" s="125" t="n"/>
      <c r="D42" s="126" t="n"/>
      <c r="E42" s="126" t="n"/>
      <c r="F42" s="80" t="n"/>
      <c r="G42" s="127" t="n"/>
      <c r="H42" s="126" t="n"/>
      <c r="I42" s="126" t="n"/>
      <c r="J42" s="126" t="n"/>
      <c r="K42" s="126" t="n"/>
      <c r="L42" s="126" t="n"/>
      <c r="M42" s="126" t="n"/>
    </row>
    <row r="43" spans="1:13">
      <c r="A43" s="118" t="n"/>
      <c r="B43" s="118" t="n"/>
      <c r="C43" s="125" t="n"/>
      <c r="D43" s="126" t="n"/>
      <c r="E43" s="126" t="n"/>
      <c r="F43" s="80" t="n"/>
      <c r="G43" s="127" t="n"/>
      <c r="H43" s="126" t="n"/>
      <c r="I43" s="126" t="n"/>
      <c r="J43" s="126" t="n"/>
      <c r="K43" s="126" t="n"/>
      <c r="L43" s="126" t="n"/>
      <c r="M43" s="126" t="n"/>
    </row>
    <row r="44" spans="1:13">
      <c r="A44" s="118" t="n"/>
      <c r="B44" s="118" t="n"/>
      <c r="C44" s="125" t="n"/>
      <c r="D44" s="126" t="n"/>
      <c r="E44" s="126" t="n"/>
      <c r="F44" s="80" t="n"/>
      <c r="G44" s="127" t="n"/>
      <c r="H44" s="126" t="n"/>
      <c r="I44" s="126" t="n"/>
      <c r="J44" s="126" t="n"/>
      <c r="K44" s="126" t="n"/>
      <c r="L44" s="126" t="n"/>
      <c r="M44" s="126" t="n"/>
    </row>
    <row r="45" spans="1:13">
      <c r="A45" s="118" t="n"/>
      <c r="B45" s="118" t="n"/>
      <c r="C45" s="125" t="n"/>
      <c r="D45" s="126" t="n"/>
      <c r="E45" s="126" t="n"/>
      <c r="F45" s="80" t="n"/>
      <c r="G45" s="127" t="n"/>
      <c r="H45" s="126" t="n"/>
      <c r="I45" s="126" t="n"/>
      <c r="J45" s="126" t="n"/>
      <c r="K45" s="126" t="n"/>
      <c r="L45" s="126" t="n"/>
      <c r="M45" s="126" t="n"/>
    </row>
    <row r="46" spans="1:13">
      <c r="A46" s="118" t="n"/>
      <c r="B46" s="118" t="n"/>
      <c r="C46" s="125" t="n"/>
      <c r="D46" s="126" t="n"/>
      <c r="E46" s="126" t="n"/>
      <c r="F46" s="80" t="n"/>
      <c r="G46" s="127" t="n"/>
      <c r="H46" s="126" t="n"/>
      <c r="I46" s="126" t="n"/>
      <c r="J46" s="126" t="n"/>
      <c r="K46" s="126" t="n"/>
      <c r="L46" s="126" t="n"/>
      <c r="M46" s="126" t="n"/>
    </row>
    <row r="47" spans="1:13">
      <c r="A47" s="118" t="n"/>
      <c r="B47" s="118" t="n"/>
      <c r="C47" s="125" t="n"/>
      <c r="D47" s="126" t="n"/>
      <c r="E47" s="126" t="n"/>
      <c r="F47" s="80" t="n"/>
      <c r="G47" s="127" t="n"/>
      <c r="H47" s="126" t="n"/>
      <c r="I47" s="126" t="n"/>
      <c r="J47" s="126" t="n"/>
      <c r="K47" s="126" t="n"/>
      <c r="L47" s="126" t="n"/>
      <c r="M47" s="126" t="n"/>
    </row>
    <row r="48" spans="1:13">
      <c r="A48" s="118" t="n"/>
      <c r="B48" s="118" t="n"/>
      <c r="C48" s="125" t="n"/>
      <c r="D48" s="126" t="n"/>
      <c r="E48" s="126" t="n"/>
      <c r="F48" s="80" t="n"/>
      <c r="G48" s="127" t="n"/>
      <c r="H48" s="126" t="n"/>
      <c r="I48" s="126" t="n"/>
      <c r="J48" s="126" t="n"/>
      <c r="K48" s="126" t="n"/>
      <c r="L48" s="126" t="n"/>
      <c r="M48" s="126" t="n"/>
    </row>
    <row r="49" spans="1:13">
      <c r="A49" s="118" t="n"/>
      <c r="B49" s="118" t="n"/>
      <c r="C49" s="125" t="n"/>
      <c r="D49" s="126" t="n"/>
      <c r="E49" s="126" t="n"/>
      <c r="F49" s="80" t="n"/>
      <c r="G49" s="127" t="n"/>
      <c r="H49" s="126" t="n"/>
      <c r="I49" s="126" t="n"/>
      <c r="J49" s="126" t="n"/>
      <c r="K49" s="126" t="n"/>
      <c r="L49" s="126" t="n"/>
      <c r="M49" s="126" t="n"/>
    </row>
    <row r="50" spans="1:13">
      <c r="A50" s="118" t="n"/>
      <c r="B50" s="118" t="n"/>
      <c r="C50" s="125" t="n"/>
      <c r="D50" s="126" t="n"/>
      <c r="E50" s="126" t="n"/>
      <c r="F50" s="80" t="n"/>
      <c r="G50" s="127" t="n"/>
      <c r="H50" s="126" t="n"/>
      <c r="I50" s="126" t="n"/>
      <c r="J50" s="126" t="n"/>
      <c r="K50" s="126" t="n"/>
      <c r="L50" s="126" t="n"/>
      <c r="M50" s="126" t="n"/>
    </row>
    <row r="51" spans="1:13">
      <c r="A51" s="118" t="n"/>
      <c r="B51" s="118" t="n"/>
      <c r="C51" s="125" t="n"/>
      <c r="D51" s="126" t="n"/>
      <c r="E51" s="126" t="n"/>
      <c r="F51" s="80" t="n"/>
      <c r="G51" s="127" t="n"/>
      <c r="H51" s="126" t="n"/>
      <c r="I51" s="126" t="n"/>
      <c r="J51" s="126" t="n"/>
      <c r="K51" s="126" t="n"/>
      <c r="L51" s="126" t="n"/>
      <c r="M51" s="126" t="n"/>
    </row>
    <row r="52" spans="1:13">
      <c r="A52" s="118" t="n"/>
      <c r="B52" s="118" t="n"/>
      <c r="C52" s="125" t="n"/>
      <c r="D52" s="126" t="n"/>
      <c r="E52" s="126" t="n"/>
      <c r="F52" s="80" t="n"/>
      <c r="G52" s="127" t="n"/>
      <c r="H52" s="126" t="n"/>
      <c r="I52" s="126" t="n"/>
      <c r="J52" s="126" t="n"/>
      <c r="K52" s="126" t="n"/>
      <c r="L52" s="126" t="n"/>
      <c r="M52" s="126" t="n"/>
    </row>
  </sheetData>
  <pageMargins bottom="0.75" footer="0.3" header="0.3" left="0.7" right="0.7" top="0.75"/>
  <pageSetup horizontalDpi="0" orientation="portrait" paperSize="9" verticalDpi="0"/>
</worksheet>
</file>

<file path=xl/worksheets/sheet14.xml><?xml version="1.0" encoding="utf-8"?>
<worksheet xmlns="http://schemas.openxmlformats.org/spreadsheetml/2006/main">
  <sheetPr codeName="工作表14">
    <outlinePr summaryBelow="1" summaryRight="1"/>
    <pageSetUpPr/>
  </sheetPr>
  <dimension ref="A1:F4"/>
  <sheetViews>
    <sheetView workbookViewId="0">
      <selection activeCell="I16" sqref="I16"/>
    </sheetView>
  </sheetViews>
  <sheetFormatPr baseColWidth="8" defaultColWidth="9" defaultRowHeight="16.5" outlineLevelCol="0"/>
  <cols>
    <col bestFit="1" customWidth="1" max="2" min="1" style="23" width="9.125"/>
    <col customWidth="1" max="3" min="3" style="23" width="13"/>
    <col customWidth="1" max="4" min="4" style="23" width="12.625"/>
    <col customWidth="1" max="5" min="5" style="23" width="12.875"/>
    <col customWidth="1" max="6" min="6" style="23" width="11.875"/>
    <col customWidth="1" max="10" min="7" style="23" width="9"/>
    <col customWidth="1" max="16384" min="11" style="23" width="9"/>
  </cols>
  <sheetData>
    <row r="1" spans="1:6">
      <c r="A1" s="79" t="s">
        <v>109</v>
      </c>
      <c r="B1" s="79" t="s">
        <v>111</v>
      </c>
      <c r="C1" s="79" t="s">
        <v>115</v>
      </c>
      <c r="D1" s="79" t="s">
        <v>694</v>
      </c>
      <c r="E1" s="79" t="s">
        <v>695</v>
      </c>
      <c r="F1" s="79" t="s">
        <v>696</v>
      </c>
    </row>
    <row r="2" spans="1:6">
      <c r="A2" s="79" t="n">
        <v>2018</v>
      </c>
      <c r="B2" s="79" t="n">
        <v>8</v>
      </c>
      <c r="C2" s="78" t="n"/>
      <c r="D2" s="79" t="n"/>
      <c r="E2" s="79" t="n"/>
      <c r="F2" s="79" t="n"/>
    </row>
    <row r="3" spans="1:6">
      <c r="A3" s="79" t="n">
        <v>2018</v>
      </c>
      <c r="B3" s="79" t="n">
        <v>8</v>
      </c>
      <c r="C3" s="78" t="n"/>
      <c r="D3" s="79" t="n"/>
      <c r="E3" s="79" t="n"/>
      <c r="F3" s="79" t="n"/>
    </row>
    <row r="4" spans="1:6">
      <c r="A4" s="79" t="n">
        <v>2018</v>
      </c>
      <c r="B4" s="79" t="n">
        <v>8</v>
      </c>
      <c r="C4" s="78" t="n"/>
      <c r="D4" s="79" t="n"/>
      <c r="E4" s="79" t="n"/>
      <c r="F4" s="79" t="n"/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sheetPr codeName="工作表15">
    <outlinePr summaryBelow="1" summaryRight="1"/>
    <pageSetUpPr/>
  </sheetPr>
  <dimension ref="A1:O17"/>
  <sheetViews>
    <sheetView topLeftCell="D1" workbookViewId="0" zoomScale="123" zoomScaleNormal="120">
      <selection activeCell="D2" sqref="A2:XFD8"/>
    </sheetView>
  </sheetViews>
  <sheetFormatPr baseColWidth="8" defaultColWidth="8.875" defaultRowHeight="16.5" outlineLevelCol="0"/>
  <cols>
    <col customWidth="1" max="2" min="1" style="119" width="8.875"/>
    <col customWidth="1" max="3" min="3" style="23" width="12"/>
    <col customWidth="1" max="4" min="4" style="23" width="10.125"/>
    <col customWidth="1" max="5" min="5" style="23" width="8.875"/>
    <col customWidth="1" max="6" min="6" style="23" width="23.125"/>
    <col bestFit="1" customWidth="1" max="7" min="7" style="64" width="13"/>
    <col bestFit="1" customWidth="1" max="8" min="8" style="23" width="5.5"/>
    <col customWidth="1" max="9" min="9" style="23" width="25.125"/>
    <col customWidth="1" max="12" min="10" style="119" width="8.875"/>
    <col customWidth="1" max="13" min="13" style="64" width="27.625"/>
    <col customWidth="1" max="14" min="14" style="23" width="16.375"/>
    <col customWidth="1" max="15" min="15" style="23" width="23.125"/>
    <col customWidth="1" max="19" min="16" style="23" width="8.875"/>
    <col customWidth="1" max="16384" min="20" style="23" width="8.875"/>
  </cols>
  <sheetData>
    <row r="1" spans="1:15">
      <c r="A1" s="120" t="s">
        <v>109</v>
      </c>
      <c r="B1" s="120" t="s">
        <v>111</v>
      </c>
      <c r="C1" s="79" t="s">
        <v>115</v>
      </c>
      <c r="D1" s="79" t="s">
        <v>609</v>
      </c>
      <c r="E1" s="79" t="s">
        <v>697</v>
      </c>
      <c r="F1" s="79" t="s">
        <v>698</v>
      </c>
      <c r="G1" s="139" t="s">
        <v>699</v>
      </c>
      <c r="H1" s="79" t="s">
        <v>174</v>
      </c>
      <c r="I1" s="79" t="s">
        <v>700</v>
      </c>
      <c r="J1" s="120" t="s">
        <v>82</v>
      </c>
      <c r="K1" s="120" t="s">
        <v>83</v>
      </c>
      <c r="L1" s="120" t="s">
        <v>84</v>
      </c>
      <c r="M1" s="139" t="s">
        <v>701</v>
      </c>
      <c r="N1" s="79" t="s">
        <v>702</v>
      </c>
      <c r="O1" s="79" t="s">
        <v>608</v>
      </c>
    </row>
    <row r="2" spans="1:15">
      <c r="A2" s="110" t="n">
        <v>2018</v>
      </c>
      <c r="B2" s="110" t="n">
        <v>9</v>
      </c>
      <c r="C2" s="33" t="s">
        <v>703</v>
      </c>
      <c r="D2" s="72" t="s">
        <v>704</v>
      </c>
      <c r="E2" s="79" t="s">
        <v>705</v>
      </c>
      <c r="F2" s="79" t="s">
        <v>188</v>
      </c>
      <c r="G2" s="139" t="s">
        <v>706</v>
      </c>
      <c r="H2" s="79" t="n">
        <v>3</v>
      </c>
      <c r="I2" s="79" t="s">
        <v>707</v>
      </c>
      <c r="J2" s="120" t="n">
        <v>3</v>
      </c>
      <c r="K2" s="120" t="n">
        <v>3</v>
      </c>
      <c r="L2" s="120" t="n">
        <v>3</v>
      </c>
      <c r="M2" s="139" t="s">
        <v>708</v>
      </c>
      <c r="N2" s="79" t="s">
        <v>709</v>
      </c>
      <c r="O2" s="69" t="s">
        <v>710</v>
      </c>
    </row>
    <row r="3" spans="1:15">
      <c r="A3" s="110" t="n">
        <v>2018</v>
      </c>
      <c r="B3" s="110" t="n">
        <v>9</v>
      </c>
      <c r="C3" s="33" t="s">
        <v>711</v>
      </c>
      <c r="D3" s="72" t="s">
        <v>712</v>
      </c>
      <c r="E3" s="79" t="s">
        <v>705</v>
      </c>
      <c r="F3" s="79" t="s">
        <v>188</v>
      </c>
      <c r="G3" s="139" t="s">
        <v>713</v>
      </c>
      <c r="H3" s="79" t="n">
        <v>5</v>
      </c>
      <c r="I3" s="79" t="s">
        <v>714</v>
      </c>
      <c r="J3" s="120" t="n">
        <v>5</v>
      </c>
      <c r="K3" s="120" t="n">
        <v>5</v>
      </c>
      <c r="L3" s="120" t="n">
        <v>5</v>
      </c>
      <c r="M3" s="139" t="s">
        <v>715</v>
      </c>
      <c r="N3" s="79" t="s">
        <v>709</v>
      </c>
      <c r="O3" s="69" t="s">
        <v>716</v>
      </c>
    </row>
    <row r="4" spans="1:15">
      <c r="A4" s="110" t="n">
        <v>2018</v>
      </c>
      <c r="B4" s="110" t="n">
        <v>8</v>
      </c>
      <c r="C4" s="33" t="s">
        <v>582</v>
      </c>
      <c r="D4" s="72" t="s">
        <v>717</v>
      </c>
      <c r="E4" s="79" t="s">
        <v>705</v>
      </c>
      <c r="F4" s="79" t="s">
        <v>188</v>
      </c>
      <c r="G4" s="139" t="s">
        <v>718</v>
      </c>
      <c r="H4" s="79" t="n">
        <v>4</v>
      </c>
      <c r="I4" s="79" t="s">
        <v>719</v>
      </c>
      <c r="J4" s="120" t="n">
        <v>4</v>
      </c>
      <c r="K4" s="120" t="n">
        <v>5</v>
      </c>
      <c r="L4" s="120" t="n">
        <v>5</v>
      </c>
      <c r="M4" s="139" t="s">
        <v>720</v>
      </c>
      <c r="N4" s="79" t="s">
        <v>709</v>
      </c>
      <c r="O4" s="69" t="s">
        <v>721</v>
      </c>
    </row>
    <row r="5" spans="1:15">
      <c r="A5" s="110" t="n">
        <v>2018</v>
      </c>
      <c r="B5" s="110" t="n">
        <v>8</v>
      </c>
      <c r="C5" s="33" t="s">
        <v>547</v>
      </c>
      <c r="D5" s="72" t="s">
        <v>722</v>
      </c>
      <c r="E5" s="79" t="s">
        <v>705</v>
      </c>
      <c r="F5" s="79" t="s">
        <v>188</v>
      </c>
      <c r="G5" s="139" t="s">
        <v>723</v>
      </c>
      <c r="H5" s="79" t="n">
        <v>5</v>
      </c>
      <c r="I5" s="79" t="s">
        <v>714</v>
      </c>
      <c r="J5" s="120" t="n">
        <v>5</v>
      </c>
      <c r="K5" s="120" t="n">
        <v>5</v>
      </c>
      <c r="L5" s="120" t="n">
        <v>5</v>
      </c>
      <c r="M5" s="139" t="s">
        <v>724</v>
      </c>
      <c r="N5" s="79" t="s">
        <v>725</v>
      </c>
      <c r="O5" s="69" t="s">
        <v>187</v>
      </c>
    </row>
    <row r="6" spans="1:15">
      <c r="A6" s="110" t="n">
        <v>2018</v>
      </c>
      <c r="B6" s="110" t="n">
        <v>8</v>
      </c>
      <c r="C6" s="33" t="s">
        <v>726</v>
      </c>
      <c r="D6" s="72" t="s">
        <v>727</v>
      </c>
      <c r="E6" s="79" t="s">
        <v>705</v>
      </c>
      <c r="F6" s="79" t="s">
        <v>188</v>
      </c>
      <c r="G6" s="139" t="s">
        <v>728</v>
      </c>
      <c r="H6" s="79" t="n">
        <v>5</v>
      </c>
      <c r="I6" s="79" t="s">
        <v>714</v>
      </c>
      <c r="J6" s="120" t="n">
        <v>5</v>
      </c>
      <c r="K6" s="120" t="n">
        <v>5</v>
      </c>
      <c r="L6" s="120" t="n">
        <v>5</v>
      </c>
      <c r="M6" s="139" t="s">
        <v>729</v>
      </c>
      <c r="N6" s="79" t="s">
        <v>725</v>
      </c>
      <c r="O6" s="69" t="s">
        <v>187</v>
      </c>
    </row>
    <row r="7" spans="1:15">
      <c r="A7" s="110" t="n"/>
      <c r="B7" s="110" t="n"/>
      <c r="C7" s="33" t="n"/>
      <c r="D7" s="72" t="n"/>
      <c r="E7" s="79" t="n"/>
      <c r="F7" s="79" t="n"/>
      <c r="G7" s="139" t="n"/>
      <c r="H7" s="79" t="n"/>
      <c r="I7" s="79" t="n"/>
      <c r="J7" s="120" t="n"/>
      <c r="K7" s="120" t="n"/>
      <c r="L7" s="120" t="n"/>
      <c r="M7" s="139" t="n"/>
      <c r="N7" s="79" t="n"/>
      <c r="O7" s="69" t="n"/>
    </row>
    <row r="8" spans="1:15">
      <c r="A8" s="110" t="n"/>
      <c r="B8" s="110" t="n"/>
      <c r="C8" s="33" t="n"/>
      <c r="D8" s="72" t="n"/>
      <c r="E8" s="79" t="n"/>
      <c r="F8" s="79" t="n"/>
      <c r="G8" s="139" t="n"/>
      <c r="H8" s="79" t="n"/>
      <c r="I8" s="79" t="n"/>
      <c r="J8" s="120" t="n"/>
      <c r="K8" s="120" t="n"/>
      <c r="L8" s="120" t="n"/>
      <c r="M8" s="139" t="n"/>
      <c r="N8" s="79" t="n"/>
      <c r="O8" s="69" t="n"/>
    </row>
    <row r="9" spans="1:15">
      <c r="A9" s="110" t="n"/>
      <c r="B9" s="110" t="n"/>
      <c r="C9" s="33" t="n"/>
      <c r="D9" s="72" t="n"/>
      <c r="E9" s="79" t="n"/>
      <c r="F9" s="79" t="n"/>
      <c r="G9" s="139" t="n"/>
      <c r="H9" s="79" t="n"/>
      <c r="I9" s="79" t="n"/>
      <c r="J9" s="120" t="n"/>
      <c r="K9" s="120" t="n"/>
      <c r="L9" s="120" t="n"/>
      <c r="M9" s="139" t="n"/>
      <c r="N9" s="79" t="n"/>
      <c r="O9" s="69" t="n"/>
    </row>
    <row r="10" spans="1:15">
      <c r="A10" s="110" t="n"/>
      <c r="B10" s="110" t="n"/>
      <c r="C10" s="33" t="n"/>
      <c r="D10" s="72" t="n"/>
      <c r="E10" s="79" t="n"/>
      <c r="F10" s="79" t="n"/>
      <c r="G10" s="139" t="n"/>
      <c r="H10" s="79" t="n"/>
      <c r="I10" s="79" t="n"/>
      <c r="J10" s="120" t="n"/>
      <c r="K10" s="120" t="n"/>
      <c r="L10" s="120" t="n"/>
      <c r="M10" s="139" t="n"/>
      <c r="N10" s="79" t="n"/>
      <c r="O10" s="69" t="n"/>
    </row>
    <row r="11" spans="1:15">
      <c r="A11" s="110" t="n"/>
      <c r="B11" s="110" t="n"/>
      <c r="C11" s="33" t="n"/>
      <c r="D11" s="72" t="n"/>
      <c r="E11" s="79" t="n"/>
      <c r="F11" s="79" t="n"/>
      <c r="G11" s="139" t="n"/>
      <c r="H11" s="79" t="n"/>
      <c r="I11" s="79" t="n"/>
      <c r="J11" s="120" t="n"/>
      <c r="K11" s="120" t="n"/>
      <c r="L11" s="120" t="n"/>
      <c r="M11" s="139" t="n"/>
      <c r="N11" s="79" t="n"/>
      <c r="O11" s="69" t="n"/>
    </row>
    <row r="12" spans="1:15">
      <c r="A12" s="110" t="n"/>
      <c r="B12" s="110" t="n"/>
      <c r="C12" s="33" t="n"/>
      <c r="D12" s="72" t="n"/>
      <c r="E12" s="79" t="n"/>
      <c r="F12" s="79" t="n"/>
      <c r="G12" s="139" t="n"/>
      <c r="H12" s="79" t="n"/>
      <c r="I12" s="79" t="n"/>
      <c r="J12" s="120" t="n"/>
      <c r="K12" s="120" t="n"/>
      <c r="L12" s="120" t="n"/>
      <c r="M12" s="139" t="n"/>
      <c r="N12" s="79" t="n"/>
      <c r="O12" s="69" t="n"/>
    </row>
    <row r="13" spans="1:15">
      <c r="A13" s="110" t="n"/>
      <c r="B13" s="110" t="n"/>
      <c r="C13" s="33" t="n"/>
      <c r="D13" s="72" t="n"/>
      <c r="E13" s="79" t="n"/>
      <c r="F13" s="79" t="n"/>
      <c r="G13" s="139" t="n"/>
      <c r="H13" s="79" t="n"/>
      <c r="I13" s="79" t="n"/>
      <c r="J13" s="120" t="n"/>
      <c r="K13" s="120" t="n"/>
      <c r="L13" s="120" t="n"/>
      <c r="M13" s="139" t="n"/>
      <c r="N13" s="79" t="n"/>
      <c r="O13" s="69" t="n"/>
    </row>
    <row r="14" spans="1:15">
      <c r="A14" s="110" t="n"/>
      <c r="B14" s="110" t="n"/>
      <c r="C14" s="33" t="n"/>
      <c r="D14" s="72" t="n"/>
      <c r="E14" s="79" t="n"/>
      <c r="F14" s="79" t="n"/>
      <c r="G14" s="139" t="n"/>
      <c r="H14" s="79" t="n"/>
      <c r="I14" s="79" t="n"/>
      <c r="J14" s="120" t="n"/>
      <c r="K14" s="120" t="n"/>
      <c r="L14" s="120" t="n"/>
      <c r="M14" s="139" t="n"/>
      <c r="N14" s="79" t="n"/>
      <c r="O14" s="69" t="n"/>
    </row>
    <row r="15" spans="1:15">
      <c r="A15" s="110" t="n"/>
      <c r="B15" s="110" t="n"/>
      <c r="C15" s="33" t="n"/>
      <c r="D15" s="72" t="n"/>
      <c r="E15" s="79" t="n"/>
      <c r="F15" s="79" t="n"/>
      <c r="G15" s="139" t="n"/>
      <c r="H15" s="79" t="n"/>
      <c r="I15" s="79" t="n"/>
      <c r="J15" s="120" t="n"/>
      <c r="K15" s="120" t="n"/>
      <c r="L15" s="120" t="n"/>
      <c r="M15" s="139" t="n"/>
      <c r="N15" s="79" t="n"/>
      <c r="O15" s="69" t="n"/>
    </row>
    <row r="16" spans="1:15">
      <c r="A16" s="110" t="n"/>
      <c r="B16" s="110" t="n"/>
      <c r="C16" s="33" t="n"/>
      <c r="D16" s="72" t="n"/>
      <c r="E16" s="79" t="n"/>
      <c r="F16" s="79" t="n"/>
      <c r="G16" s="139" t="n"/>
      <c r="H16" s="79" t="n"/>
      <c r="I16" s="79" t="n"/>
      <c r="J16" s="120" t="n"/>
      <c r="K16" s="120" t="n"/>
      <c r="L16" s="120" t="n"/>
      <c r="M16" s="139" t="n"/>
      <c r="N16" s="79" t="n"/>
      <c r="O16" s="69" t="n"/>
    </row>
    <row r="17" spans="1:15">
      <c r="A17" s="110" t="n"/>
      <c r="B17" s="110" t="n"/>
      <c r="C17" s="33" t="n"/>
      <c r="D17" s="72" t="n"/>
      <c r="E17" s="79" t="n"/>
      <c r="F17" s="79" t="n"/>
      <c r="G17" s="139" t="n"/>
      <c r="H17" s="79" t="n"/>
      <c r="I17" s="79" t="n"/>
      <c r="J17" s="120" t="n"/>
      <c r="K17" s="120" t="n"/>
      <c r="L17" s="120" t="n"/>
      <c r="M17" s="139" t="n"/>
      <c r="N17" s="79" t="n"/>
      <c r="O17" s="69" t="n"/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sheetPr codeName="工作表16">
    <outlinePr summaryBelow="1" summaryRight="1"/>
    <pageSetUpPr/>
  </sheetPr>
  <dimension ref="A1:O11"/>
  <sheetViews>
    <sheetView tabSelected="1" workbookViewId="0">
      <selection activeCell="J11" sqref="J11"/>
    </sheetView>
  </sheetViews>
  <sheetFormatPr baseColWidth="8" defaultColWidth="9" defaultRowHeight="16.5" outlineLevelCol="0"/>
  <cols>
    <col bestFit="1" customWidth="1" max="1" min="1" style="119" width="6.25"/>
    <col bestFit="1" customWidth="1" max="2" min="2" style="119" width="3.625"/>
    <col bestFit="1" customWidth="1" max="3" min="3" style="177" width="12.5"/>
    <col bestFit="1" customWidth="1" max="4" min="4" style="177" width="9.5"/>
    <col bestFit="1" customWidth="1" max="5" min="5" style="177" width="5.5"/>
    <col bestFit="1" customWidth="1" max="6" min="6" style="177" width="23.75"/>
    <col bestFit="1" customWidth="1" max="7" min="7" style="177" width="10.875"/>
    <col bestFit="1" customWidth="1" max="8" min="8" style="177" width="5.5"/>
    <col customWidth="1" max="9" min="9" style="81" width="25.125"/>
    <col bestFit="1" customWidth="1" max="10" min="10" style="81" width="5.5"/>
    <col bestFit="1" customWidth="1" max="11" min="11" style="177" width="5.5"/>
    <col customWidth="1" max="12" min="12" style="177" width="5.25"/>
    <col customWidth="1" max="13" min="13" style="177" width="23.875"/>
    <col bestFit="1" customWidth="1" max="14" min="14" style="177" width="13.25"/>
    <col bestFit="1" customWidth="1" max="15" min="15" style="177" width="21.625"/>
    <col customWidth="1" max="18" min="16" style="177" width="9"/>
    <col customWidth="1" max="16384" min="19" style="177" width="9"/>
  </cols>
  <sheetData>
    <row r="1" spans="1:15">
      <c r="A1" s="120" t="s">
        <v>109</v>
      </c>
      <c r="B1" s="120" t="s">
        <v>111</v>
      </c>
      <c r="C1" s="79" t="s">
        <v>115</v>
      </c>
      <c r="D1" s="79" t="s">
        <v>609</v>
      </c>
      <c r="E1" s="79" t="s">
        <v>697</v>
      </c>
      <c r="F1" s="79" t="s">
        <v>698</v>
      </c>
      <c r="G1" s="139" t="s">
        <v>699</v>
      </c>
      <c r="H1" s="79" t="s">
        <v>174</v>
      </c>
      <c r="I1" s="79" t="s">
        <v>700</v>
      </c>
      <c r="J1" s="120" t="s">
        <v>82</v>
      </c>
      <c r="K1" s="120" t="s">
        <v>83</v>
      </c>
      <c r="L1" s="120" t="s">
        <v>84</v>
      </c>
      <c r="M1" s="139" t="s">
        <v>701</v>
      </c>
      <c r="N1" s="79" t="s">
        <v>702</v>
      </c>
      <c r="O1" s="79" t="s">
        <v>608</v>
      </c>
    </row>
    <row r="2" spans="1:15">
      <c r="A2" s="120" t="n">
        <v>2018</v>
      </c>
      <c r="B2" s="120" t="n">
        <v>9</v>
      </c>
      <c r="C2" s="79" t="s">
        <v>703</v>
      </c>
      <c r="D2" s="79" t="s">
        <v>704</v>
      </c>
      <c r="E2" s="79" t="s">
        <v>705</v>
      </c>
      <c r="F2" s="79" t="s">
        <v>188</v>
      </c>
      <c r="G2" s="139" t="s">
        <v>706</v>
      </c>
      <c r="H2" s="79" t="n">
        <v>3</v>
      </c>
      <c r="I2" s="79" t="s">
        <v>707</v>
      </c>
      <c r="J2" s="120" t="n">
        <v>3</v>
      </c>
      <c r="K2" s="120" t="n">
        <v>3</v>
      </c>
      <c r="L2" s="120" t="n">
        <v>3</v>
      </c>
      <c r="M2" s="139" t="s">
        <v>708</v>
      </c>
      <c r="N2" s="79" t="s">
        <v>709</v>
      </c>
      <c r="O2" s="79" t="s">
        <v>710</v>
      </c>
    </row>
    <row r="3" spans="1:15">
      <c r="A3" s="120" t="n">
        <v>2018</v>
      </c>
      <c r="B3" s="120" t="n">
        <v>9</v>
      </c>
      <c r="C3" s="79" t="s">
        <v>711</v>
      </c>
      <c r="D3" s="79" t="s">
        <v>712</v>
      </c>
      <c r="E3" s="79" t="s">
        <v>705</v>
      </c>
      <c r="F3" s="79" t="s">
        <v>188</v>
      </c>
      <c r="G3" s="139" t="s">
        <v>713</v>
      </c>
      <c r="H3" s="79" t="n">
        <v>5</v>
      </c>
      <c r="I3" s="79" t="s">
        <v>714</v>
      </c>
      <c r="J3" s="120" t="n">
        <v>5</v>
      </c>
      <c r="K3" s="120" t="n">
        <v>5</v>
      </c>
      <c r="L3" s="120" t="n">
        <v>5</v>
      </c>
      <c r="M3" s="139" t="s">
        <v>715</v>
      </c>
      <c r="N3" s="79" t="s">
        <v>709</v>
      </c>
      <c r="O3" s="79" t="s">
        <v>716</v>
      </c>
    </row>
    <row r="4" spans="1:15">
      <c r="A4" s="120" t="n">
        <v>2018</v>
      </c>
      <c r="B4" s="120" t="n">
        <v>8</v>
      </c>
      <c r="C4" s="79" t="s">
        <v>582</v>
      </c>
      <c r="D4" s="79" t="s">
        <v>717</v>
      </c>
      <c r="E4" s="79" t="s">
        <v>705</v>
      </c>
      <c r="F4" s="79" t="s">
        <v>188</v>
      </c>
      <c r="G4" s="139" t="s">
        <v>718</v>
      </c>
      <c r="H4" s="79" t="n">
        <v>4</v>
      </c>
      <c r="I4" s="79" t="s">
        <v>719</v>
      </c>
      <c r="J4" s="120" t="n">
        <v>4</v>
      </c>
      <c r="K4" s="120" t="n">
        <v>5</v>
      </c>
      <c r="L4" s="120" t="n">
        <v>5</v>
      </c>
      <c r="M4" s="139" t="s">
        <v>720</v>
      </c>
      <c r="N4" s="79" t="s">
        <v>709</v>
      </c>
      <c r="O4" s="79" t="s">
        <v>721</v>
      </c>
    </row>
    <row r="5" spans="1:15">
      <c r="A5" s="120" t="n"/>
      <c r="B5" s="120" t="n"/>
      <c r="C5" s="79" t="n"/>
      <c r="D5" s="79" t="n"/>
      <c r="E5" s="79" t="n"/>
      <c r="F5" s="79" t="n"/>
      <c r="G5" s="139" t="n"/>
      <c r="H5" s="79" t="n"/>
      <c r="I5" s="79" t="n"/>
      <c r="J5" s="120" t="n"/>
      <c r="K5" s="120" t="n"/>
      <c r="L5" s="120" t="n"/>
      <c r="M5" s="139" t="n"/>
      <c r="N5" s="79" t="n"/>
      <c r="O5" s="79" t="n"/>
    </row>
    <row r="6" spans="1:15">
      <c r="A6" s="120" t="n"/>
      <c r="B6" s="120" t="n"/>
      <c r="C6" s="79" t="n"/>
      <c r="D6" s="79" t="n"/>
      <c r="E6" s="79" t="n"/>
      <c r="F6" s="79" t="n"/>
      <c r="G6" s="139" t="n"/>
      <c r="H6" s="79" t="n"/>
      <c r="I6" s="79" t="n"/>
      <c r="J6" s="120" t="n"/>
      <c r="K6" s="120" t="n"/>
      <c r="L6" s="120" t="n"/>
      <c r="M6" s="139" t="n"/>
      <c r="N6" s="79" t="n"/>
      <c r="O6" s="79" t="n"/>
    </row>
    <row r="7" spans="1:15">
      <c r="A7" s="120" t="n"/>
      <c r="B7" s="120" t="n"/>
      <c r="C7" s="79" t="n"/>
      <c r="D7" s="79" t="n"/>
      <c r="E7" s="79" t="n"/>
      <c r="F7" s="79" t="n"/>
      <c r="G7" s="139" t="n"/>
      <c r="H7" s="79" t="n"/>
      <c r="I7" s="79" t="n"/>
      <c r="J7" s="120" t="n"/>
      <c r="K7" s="120" t="n"/>
      <c r="L7" s="120" t="n"/>
      <c r="M7" s="139" t="n"/>
      <c r="N7" s="79" t="n"/>
      <c r="O7" s="79" t="n"/>
    </row>
    <row r="8" spans="1:15">
      <c r="A8" s="120" t="n"/>
      <c r="B8" s="120" t="n"/>
      <c r="C8" s="79" t="n"/>
      <c r="D8" s="79" t="n"/>
      <c r="E8" s="79" t="n"/>
      <c r="F8" s="79" t="n"/>
      <c r="G8" s="139" t="n"/>
      <c r="H8" s="79" t="n"/>
      <c r="I8" s="79" t="n"/>
      <c r="J8" s="120" t="n"/>
      <c r="K8" s="120" t="n"/>
      <c r="L8" s="120" t="n"/>
      <c r="M8" s="139" t="n"/>
      <c r="N8" s="79" t="n"/>
      <c r="O8" s="79" t="n"/>
    </row>
    <row r="9" spans="1:15">
      <c r="A9" s="120" t="n"/>
      <c r="B9" s="120" t="n"/>
      <c r="C9" s="79" t="n"/>
      <c r="D9" s="79" t="n"/>
      <c r="E9" s="79" t="n"/>
      <c r="F9" s="79" t="n"/>
      <c r="G9" s="139" t="n"/>
      <c r="H9" s="79" t="n"/>
      <c r="I9" s="79" t="n"/>
      <c r="J9" s="120" t="n"/>
      <c r="K9" s="120" t="n"/>
      <c r="L9" s="120" t="n"/>
      <c r="M9" s="139" t="n"/>
      <c r="N9" s="79" t="n"/>
      <c r="O9" s="79" t="n"/>
    </row>
    <row r="10" spans="1:15">
      <c r="A10" s="120" t="n"/>
      <c r="B10" s="120" t="n"/>
      <c r="C10" s="79" t="n"/>
      <c r="D10" s="79" t="n"/>
      <c r="E10" s="79" t="n"/>
      <c r="F10" s="79" t="n"/>
      <c r="G10" s="139" t="n"/>
      <c r="H10" s="79" t="n"/>
      <c r="I10" s="79" t="n"/>
      <c r="J10" s="120" t="n"/>
      <c r="K10" s="120" t="n"/>
      <c r="L10" s="120" t="n"/>
      <c r="M10" s="139" t="n"/>
      <c r="N10" s="79" t="n"/>
      <c r="O10" s="79" t="n"/>
    </row>
    <row r="11" spans="1:15">
      <c r="A11" s="120" t="n"/>
      <c r="B11" s="120" t="n"/>
      <c r="C11" s="79" t="n"/>
      <c r="D11" s="79" t="n"/>
      <c r="E11" s="79" t="n"/>
      <c r="F11" s="79" t="n"/>
      <c r="G11" s="139" t="n"/>
      <c r="H11" s="79" t="n"/>
      <c r="I11" s="79" t="n"/>
      <c r="J11" s="120" t="n"/>
      <c r="K11" s="120" t="n"/>
      <c r="L11" s="120" t="n"/>
      <c r="M11" s="139" t="n"/>
      <c r="N11" s="79" t="n"/>
      <c r="O11" s="79" t="n"/>
    </row>
  </sheetData>
  <pageMargins bottom="0.75" footer="0.3" header="0.3" left="0.7" right="0.7" top="0.75"/>
  <pageSetup orientation="portrait" paperSize="9"/>
</worksheet>
</file>

<file path=xl/worksheets/sheet17.xml><?xml version="1.0" encoding="utf-8"?>
<worksheet xmlns="http://schemas.openxmlformats.org/spreadsheetml/2006/main">
  <sheetPr codeName="工作表17">
    <outlinePr summaryBelow="1" summaryRight="1"/>
    <pageSetUpPr/>
  </sheetPr>
  <dimension ref="A1:O97"/>
  <sheetViews>
    <sheetView workbookViewId="0">
      <pane activePane="bottomLeft" state="frozen" topLeftCell="A2" ySplit="1"/>
      <selection activeCell="L28" pane="bottomLeft" sqref="L28"/>
    </sheetView>
  </sheetViews>
  <sheetFormatPr baseColWidth="8" defaultColWidth="9" defaultRowHeight="16.5" outlineLevelCol="0"/>
  <cols>
    <col customWidth="1" max="1" min="1" style="177" width="9"/>
    <col customWidth="1" max="2" min="2" style="177" width="6.125"/>
    <col customWidth="1" max="3" min="3" style="177" width="15.125"/>
    <col customWidth="1" max="4" min="4" style="177" width="34.625"/>
    <col customWidth="1" max="5" min="5" style="177" width="19.375"/>
    <col customWidth="1" max="15" min="6" style="177" width="11.625"/>
    <col customWidth="1" max="19" min="16" style="177" width="9"/>
    <col customWidth="1" max="16384" min="20" style="177" width="9"/>
  </cols>
  <sheetData>
    <row r="1" spans="1:15">
      <c r="A1" s="139" t="s">
        <v>109</v>
      </c>
      <c r="B1" s="139" t="s">
        <v>111</v>
      </c>
      <c r="C1" s="34" t="s">
        <v>115</v>
      </c>
      <c r="D1" s="34" t="s">
        <v>730</v>
      </c>
      <c r="E1" s="34" t="s">
        <v>731</v>
      </c>
      <c r="F1" s="34" t="s">
        <v>91</v>
      </c>
      <c r="G1" s="34" t="s">
        <v>94</v>
      </c>
      <c r="H1" s="34" t="s">
        <v>92</v>
      </c>
      <c r="I1" s="34" t="s">
        <v>93</v>
      </c>
      <c r="J1" s="34" t="s">
        <v>95</v>
      </c>
      <c r="K1" s="34" t="s">
        <v>732</v>
      </c>
      <c r="L1" s="34" t="s">
        <v>733</v>
      </c>
      <c r="M1" s="34" t="s">
        <v>734</v>
      </c>
      <c r="N1" s="34" t="s">
        <v>735</v>
      </c>
      <c r="O1" s="34" t="s">
        <v>736</v>
      </c>
    </row>
    <row r="2" spans="1:15">
      <c r="A2" s="32">
        <f>YEAR(C2)</f>
        <v/>
      </c>
      <c r="B2" s="32">
        <f>MONTH(C2)</f>
        <v/>
      </c>
      <c r="C2" s="33" t="n"/>
      <c r="D2" s="34" t="n"/>
      <c r="E2" s="34" t="n"/>
      <c r="F2" s="34" t="n"/>
      <c r="G2" s="35" t="n"/>
      <c r="H2" s="34" t="n"/>
      <c r="I2" s="34" t="n"/>
      <c r="J2" s="34" t="n"/>
      <c r="K2" s="34" t="n"/>
      <c r="L2" s="34" t="n"/>
      <c r="M2" s="34" t="n"/>
      <c r="N2" s="34" t="n"/>
      <c r="O2" s="34" t="n"/>
    </row>
    <row r="3" spans="1:15">
      <c r="A3" s="32">
        <f>YEAR(C3)</f>
        <v/>
      </c>
      <c r="B3" s="32">
        <f>MONTH(C3)</f>
        <v/>
      </c>
      <c r="C3" s="33" t="n"/>
      <c r="D3" s="34" t="n"/>
      <c r="E3" s="34" t="n"/>
      <c r="F3" s="34" t="n"/>
      <c r="G3" s="35" t="n"/>
      <c r="H3" s="34" t="n"/>
      <c r="I3" s="34" t="n"/>
      <c r="J3" s="34" t="n"/>
      <c r="K3" s="34" t="n"/>
      <c r="L3" s="34" t="n"/>
      <c r="M3" s="34" t="n"/>
      <c r="N3" s="34" t="n"/>
      <c r="O3" s="34" t="n"/>
    </row>
    <row r="4" spans="1:15">
      <c r="A4" s="32">
        <f>YEAR(C4)</f>
        <v/>
      </c>
      <c r="B4" s="32">
        <f>MONTH(C4)</f>
        <v/>
      </c>
      <c r="C4" s="33" t="n"/>
      <c r="D4" s="34" t="n"/>
      <c r="E4" s="34" t="n"/>
      <c r="F4" s="34" t="n"/>
      <c r="G4" s="35" t="n"/>
      <c r="H4" s="34" t="n"/>
      <c r="I4" s="34" t="n"/>
      <c r="J4" s="34" t="n"/>
      <c r="K4" s="34" t="n"/>
      <c r="L4" s="34" t="n"/>
      <c r="M4" s="34" t="n"/>
      <c r="N4" s="34" t="n"/>
      <c r="O4" s="34" t="n"/>
    </row>
    <row r="5" spans="1:15">
      <c r="A5" s="32">
        <f>YEAR(C5)</f>
        <v/>
      </c>
      <c r="B5" s="32">
        <f>MONTH(C5)</f>
        <v/>
      </c>
      <c r="C5" s="33" t="n"/>
      <c r="D5" s="34" t="n"/>
      <c r="E5" s="34" t="n"/>
      <c r="F5" s="34" t="n"/>
      <c r="G5" s="35" t="n"/>
      <c r="H5" s="34" t="n"/>
      <c r="I5" s="34" t="n"/>
      <c r="J5" s="34" t="n"/>
      <c r="K5" s="34" t="n"/>
      <c r="L5" s="34" t="n"/>
      <c r="M5" s="34" t="n"/>
      <c r="N5" s="34" t="n"/>
      <c r="O5" s="34" t="n"/>
    </row>
    <row r="6" spans="1:15">
      <c r="A6" s="32">
        <f>YEAR(C6)</f>
        <v/>
      </c>
      <c r="B6" s="32">
        <f>MONTH(C6)</f>
        <v/>
      </c>
      <c r="C6" s="33" t="n"/>
      <c r="D6" s="34" t="n"/>
      <c r="E6" s="34" t="n"/>
      <c r="F6" s="34" t="n"/>
      <c r="G6" s="35" t="n"/>
      <c r="H6" s="34" t="n"/>
      <c r="I6" s="34" t="n"/>
      <c r="J6" s="34" t="n"/>
      <c r="K6" s="34" t="n"/>
      <c r="L6" s="34" t="n"/>
      <c r="M6" s="34" t="n"/>
      <c r="N6" s="34" t="n"/>
      <c r="O6" s="34" t="n"/>
    </row>
    <row r="7" spans="1:15">
      <c r="A7" s="32">
        <f>YEAR(C7)</f>
        <v/>
      </c>
      <c r="B7" s="32">
        <f>MONTH(C7)</f>
        <v/>
      </c>
      <c r="C7" s="33" t="n"/>
      <c r="D7" s="34" t="n"/>
      <c r="E7" s="34" t="n"/>
      <c r="F7" s="34" t="n"/>
      <c r="G7" s="35" t="n"/>
      <c r="H7" s="34" t="n"/>
      <c r="I7" s="34" t="n"/>
      <c r="J7" s="34" t="n"/>
      <c r="K7" s="34" t="n"/>
      <c r="L7" s="34" t="n"/>
      <c r="M7" s="34" t="n"/>
      <c r="N7" s="34" t="n"/>
      <c r="O7" s="34" t="n"/>
    </row>
    <row r="8" spans="1:15">
      <c r="A8" s="32">
        <f>YEAR(C8)</f>
        <v/>
      </c>
      <c r="B8" s="32">
        <f>MONTH(C8)</f>
        <v/>
      </c>
      <c r="C8" s="33" t="n"/>
      <c r="D8" s="34" t="n"/>
      <c r="E8" s="34" t="n"/>
      <c r="F8" s="34" t="n"/>
      <c r="G8" s="35" t="n"/>
      <c r="H8" s="34" t="n"/>
      <c r="I8" s="34" t="n"/>
      <c r="J8" s="34" t="n"/>
      <c r="K8" s="34" t="n"/>
      <c r="L8" s="34" t="n"/>
      <c r="M8" s="34" t="n"/>
      <c r="N8" s="34" t="n"/>
      <c r="O8" s="34" t="n"/>
    </row>
    <row r="9" spans="1:15">
      <c r="A9" s="32">
        <f>YEAR(C9)</f>
        <v/>
      </c>
      <c r="B9" s="32">
        <f>MONTH(C9)</f>
        <v/>
      </c>
      <c r="C9" s="33" t="n"/>
      <c r="D9" s="34" t="n"/>
      <c r="E9" s="34" t="n"/>
      <c r="F9" s="34" t="n"/>
      <c r="G9" s="35" t="n"/>
      <c r="H9" s="34" t="n"/>
      <c r="I9" s="34" t="n"/>
      <c r="J9" s="34" t="n"/>
      <c r="K9" s="34" t="n"/>
      <c r="L9" s="34" t="n"/>
      <c r="M9" s="34" t="n"/>
      <c r="N9" s="34" t="n"/>
      <c r="O9" s="34" t="n"/>
    </row>
    <row r="10" spans="1:15">
      <c r="A10" s="32">
        <f>YEAR(C10)</f>
        <v/>
      </c>
      <c r="B10" s="32">
        <f>MONTH(C10)</f>
        <v/>
      </c>
      <c r="C10" s="33" t="n"/>
      <c r="D10" s="34" t="n"/>
      <c r="E10" s="34" t="n"/>
      <c r="F10" s="34" t="n"/>
      <c r="G10" s="35" t="n"/>
      <c r="H10" s="34" t="n"/>
      <c r="I10" s="34" t="n"/>
      <c r="J10" s="34" t="n"/>
      <c r="K10" s="34" t="n"/>
      <c r="L10" s="34" t="n"/>
      <c r="M10" s="34" t="n"/>
      <c r="N10" s="34" t="n"/>
      <c r="O10" s="34" t="n"/>
    </row>
    <row r="11" spans="1:15">
      <c r="A11" s="32">
        <f>YEAR(C11)</f>
        <v/>
      </c>
      <c r="B11" s="32">
        <f>MONTH(C11)</f>
        <v/>
      </c>
      <c r="C11" s="33" t="n"/>
      <c r="D11" s="34" t="n"/>
      <c r="E11" s="34" t="n"/>
      <c r="F11" s="34" t="n"/>
      <c r="G11" s="35" t="n"/>
      <c r="H11" s="34" t="n"/>
      <c r="I11" s="34" t="n"/>
      <c r="J11" s="34" t="n"/>
      <c r="K11" s="34" t="n"/>
      <c r="L11" s="34" t="n"/>
      <c r="M11" s="34" t="n"/>
      <c r="N11" s="34" t="n"/>
      <c r="O11" s="34" t="n"/>
    </row>
    <row r="12" spans="1:15">
      <c r="A12" s="32">
        <f>YEAR(C12)</f>
        <v/>
      </c>
      <c r="B12" s="32">
        <f>MONTH(C12)</f>
        <v/>
      </c>
      <c r="C12" s="33" t="n"/>
      <c r="D12" s="34" t="n"/>
      <c r="E12" s="34" t="n"/>
      <c r="F12" s="34" t="n"/>
      <c r="G12" s="35" t="n"/>
      <c r="H12" s="34" t="n"/>
      <c r="I12" s="34" t="n"/>
      <c r="J12" s="34" t="n"/>
      <c r="K12" s="34" t="n"/>
      <c r="L12" s="34" t="n"/>
      <c r="M12" s="34" t="n"/>
      <c r="N12" s="34" t="n"/>
      <c r="O12" s="34" t="n"/>
    </row>
    <row r="13" spans="1:15">
      <c r="A13" s="32">
        <f>YEAR(C13)</f>
        <v/>
      </c>
      <c r="B13" s="32">
        <f>MONTH(C13)</f>
        <v/>
      </c>
      <c r="C13" s="33" t="n"/>
      <c r="D13" s="34" t="n"/>
      <c r="E13" s="34" t="n"/>
      <c r="F13" s="34" t="n"/>
      <c r="G13" s="35" t="n"/>
      <c r="H13" s="34" t="n"/>
      <c r="I13" s="34" t="n"/>
      <c r="J13" s="34" t="n"/>
      <c r="K13" s="34" t="n"/>
      <c r="L13" s="34" t="n"/>
      <c r="M13" s="34" t="n"/>
      <c r="N13" s="34" t="n"/>
      <c r="O13" s="34" t="n"/>
    </row>
    <row r="14" spans="1:15">
      <c r="A14" s="32">
        <f>YEAR(C14)</f>
        <v/>
      </c>
      <c r="B14" s="32">
        <f>MONTH(C14)</f>
        <v/>
      </c>
      <c r="C14" s="33" t="n"/>
      <c r="D14" s="34" t="n"/>
      <c r="E14" s="34" t="n"/>
      <c r="F14" s="34" t="n"/>
      <c r="G14" s="35" t="n"/>
      <c r="H14" s="34" t="n"/>
      <c r="I14" s="34" t="n"/>
      <c r="J14" s="34" t="n"/>
      <c r="K14" s="34" t="n"/>
      <c r="L14" s="34" t="n"/>
      <c r="M14" s="34" t="n"/>
      <c r="N14" s="34" t="n"/>
      <c r="O14" s="34" t="n"/>
    </row>
    <row r="15" spans="1:15">
      <c r="A15" s="32">
        <f>YEAR(C15)</f>
        <v/>
      </c>
      <c r="B15" s="32">
        <f>MONTH(C15)</f>
        <v/>
      </c>
      <c r="C15" s="33" t="n"/>
      <c r="D15" s="34" t="n"/>
      <c r="E15" s="34" t="n"/>
      <c r="F15" s="34" t="n"/>
      <c r="G15" s="35" t="n"/>
      <c r="H15" s="34" t="n"/>
      <c r="I15" s="34" t="n"/>
      <c r="J15" s="34" t="n"/>
      <c r="K15" s="34" t="n"/>
      <c r="L15" s="34" t="n"/>
      <c r="M15" s="34" t="n"/>
      <c r="N15" s="34" t="n"/>
      <c r="O15" s="34" t="n"/>
    </row>
    <row r="16" spans="1:15">
      <c r="A16" s="32">
        <f>YEAR(C16)</f>
        <v/>
      </c>
      <c r="B16" s="32">
        <f>MONTH(C16)</f>
        <v/>
      </c>
      <c r="C16" s="33" t="n"/>
      <c r="D16" s="34" t="n"/>
      <c r="E16" s="34" t="n"/>
      <c r="F16" s="34" t="n"/>
      <c r="G16" s="35" t="n"/>
      <c r="H16" s="34" t="n"/>
      <c r="I16" s="34" t="n"/>
      <c r="J16" s="34" t="n"/>
      <c r="K16" s="34" t="n"/>
      <c r="L16" s="34" t="n"/>
      <c r="M16" s="34" t="n"/>
      <c r="N16" s="34" t="n"/>
      <c r="O16" s="34" t="n"/>
    </row>
    <row r="17" spans="1:15">
      <c r="A17" s="32">
        <f>YEAR(C17)</f>
        <v/>
      </c>
      <c r="B17" s="32">
        <f>MONTH(C17)</f>
        <v/>
      </c>
      <c r="C17" s="33" t="n"/>
      <c r="D17" s="34" t="n"/>
      <c r="E17" s="34" t="n"/>
      <c r="F17" s="34" t="n"/>
      <c r="G17" s="35" t="n"/>
      <c r="H17" s="34" t="n"/>
      <c r="I17" s="34" t="n"/>
      <c r="J17" s="34" t="n"/>
      <c r="K17" s="34" t="n"/>
      <c r="L17" s="34" t="n"/>
      <c r="M17" s="34" t="n"/>
      <c r="N17" s="34" t="n"/>
      <c r="O17" s="34" t="n"/>
    </row>
    <row r="18" spans="1:15">
      <c r="A18" s="32">
        <f>YEAR(C18)</f>
        <v/>
      </c>
      <c r="B18" s="32">
        <f>MONTH(C18)</f>
        <v/>
      </c>
      <c r="C18" s="33" t="n"/>
      <c r="D18" s="34" t="n"/>
      <c r="E18" s="34" t="n"/>
      <c r="F18" s="34" t="n"/>
      <c r="G18" s="35" t="n"/>
      <c r="H18" s="34" t="n"/>
      <c r="I18" s="34" t="n"/>
      <c r="J18" s="34" t="n"/>
      <c r="K18" s="34" t="n"/>
      <c r="L18" s="34" t="n"/>
      <c r="M18" s="34" t="n"/>
      <c r="N18" s="34" t="n"/>
      <c r="O18" s="34" t="n"/>
    </row>
    <row r="19" spans="1:15">
      <c r="A19" s="32">
        <f>YEAR(C19)</f>
        <v/>
      </c>
      <c r="B19" s="32">
        <f>MONTH(C19)</f>
        <v/>
      </c>
      <c r="C19" s="33" t="n"/>
      <c r="D19" s="34" t="n"/>
      <c r="E19" s="34" t="n"/>
      <c r="F19" s="34" t="n"/>
      <c r="G19" s="35" t="n"/>
      <c r="H19" s="34" t="n"/>
      <c r="I19" s="34" t="n"/>
      <c r="J19" s="34" t="n"/>
      <c r="K19" s="34" t="n"/>
      <c r="L19" s="34" t="n"/>
      <c r="M19" s="34" t="n"/>
      <c r="N19" s="34" t="n"/>
      <c r="O19" s="34" t="n"/>
    </row>
    <row r="20" spans="1:15">
      <c r="A20" s="32">
        <f>YEAR(C20)</f>
        <v/>
      </c>
      <c r="B20" s="32">
        <f>MONTH(C20)</f>
        <v/>
      </c>
      <c r="C20" s="33" t="n"/>
      <c r="D20" s="34" t="n"/>
      <c r="E20" s="34" t="n"/>
      <c r="F20" s="34" t="n"/>
      <c r="G20" s="35" t="n"/>
      <c r="H20" s="34" t="n"/>
      <c r="I20" s="34" t="n"/>
      <c r="J20" s="34" t="n"/>
      <c r="K20" s="34" t="n"/>
      <c r="L20" s="34" t="n"/>
      <c r="M20" s="34" t="n"/>
      <c r="N20" s="34" t="n"/>
      <c r="O20" s="34" t="n"/>
    </row>
    <row r="21" spans="1:15">
      <c r="A21" s="32">
        <f>YEAR(C21)</f>
        <v/>
      </c>
      <c r="B21" s="32">
        <f>MONTH(C21)</f>
        <v/>
      </c>
      <c r="C21" s="33" t="n"/>
      <c r="D21" s="34" t="n"/>
      <c r="E21" s="34" t="n"/>
      <c r="F21" s="34" t="n"/>
      <c r="G21" s="35" t="n"/>
      <c r="H21" s="34" t="n"/>
      <c r="I21" s="34" t="n"/>
      <c r="J21" s="34" t="n"/>
      <c r="K21" s="34" t="n"/>
      <c r="L21" s="34" t="n"/>
      <c r="M21" s="34" t="n"/>
      <c r="N21" s="34" t="n"/>
      <c r="O21" s="34" t="n"/>
    </row>
    <row r="22" spans="1:15">
      <c r="A22" s="32">
        <f>YEAR(C22)</f>
        <v/>
      </c>
      <c r="B22" s="32">
        <f>MONTH(C22)</f>
        <v/>
      </c>
      <c r="C22" s="33" t="n"/>
      <c r="D22" s="34" t="n"/>
      <c r="E22" s="34" t="n"/>
      <c r="F22" s="34" t="n"/>
      <c r="G22" s="35" t="n"/>
      <c r="H22" s="34" t="n"/>
      <c r="I22" s="34" t="n"/>
      <c r="J22" s="34" t="n"/>
      <c r="K22" s="34" t="n"/>
      <c r="L22" s="34" t="n"/>
      <c r="M22" s="34" t="n"/>
      <c r="N22" s="34" t="n"/>
      <c r="O22" s="34" t="n"/>
    </row>
    <row r="23" spans="1:15">
      <c r="A23" s="32">
        <f>YEAR(C23)</f>
        <v/>
      </c>
      <c r="B23" s="32">
        <f>MONTH(C23)</f>
        <v/>
      </c>
      <c r="C23" s="33" t="n"/>
      <c r="D23" s="34" t="n"/>
      <c r="E23" s="34" t="n"/>
      <c r="F23" s="34" t="n"/>
      <c r="G23" s="35" t="n"/>
      <c r="H23" s="34" t="n"/>
      <c r="I23" s="34" t="n"/>
      <c r="J23" s="34" t="n"/>
      <c r="K23" s="34" t="n"/>
      <c r="L23" s="34" t="n"/>
      <c r="M23" s="34" t="n"/>
      <c r="N23" s="34" t="n"/>
      <c r="O23" s="34" t="n"/>
    </row>
    <row r="24" spans="1:15">
      <c r="A24" s="32">
        <f>YEAR(C24)</f>
        <v/>
      </c>
      <c r="B24" s="32">
        <f>MONTH(C24)</f>
        <v/>
      </c>
      <c r="C24" s="33" t="n"/>
      <c r="D24" s="34" t="n"/>
      <c r="E24" s="34" t="n"/>
      <c r="F24" s="34" t="n"/>
      <c r="G24" s="35" t="n"/>
      <c r="H24" s="34" t="n"/>
      <c r="I24" s="34" t="n"/>
      <c r="J24" s="34" t="n"/>
      <c r="K24" s="34" t="n"/>
      <c r="L24" s="34" t="n"/>
      <c r="M24" s="34" t="n"/>
      <c r="N24" s="34" t="n"/>
      <c r="O24" s="34" t="n"/>
    </row>
    <row r="25" spans="1:15">
      <c r="A25" s="32">
        <f>YEAR(C25)</f>
        <v/>
      </c>
      <c r="B25" s="32">
        <f>MONTH(C25)</f>
        <v/>
      </c>
      <c r="C25" s="33" t="n"/>
      <c r="D25" s="34" t="n"/>
      <c r="E25" s="34" t="n"/>
      <c r="F25" s="34" t="n"/>
      <c r="G25" s="35" t="n"/>
      <c r="H25" s="34" t="n"/>
      <c r="I25" s="34" t="n"/>
      <c r="J25" s="34" t="n"/>
      <c r="K25" s="34" t="n"/>
      <c r="L25" s="34" t="n"/>
      <c r="M25" s="34" t="n"/>
      <c r="N25" s="34" t="n"/>
      <c r="O25" s="34" t="n"/>
    </row>
    <row r="26" spans="1:15">
      <c r="A26" s="32">
        <f>YEAR(C26)</f>
        <v/>
      </c>
      <c r="B26" s="32">
        <f>MONTH(C26)</f>
        <v/>
      </c>
      <c r="C26" s="33" t="n"/>
      <c r="D26" s="34" t="n"/>
      <c r="E26" s="34" t="n"/>
      <c r="F26" s="34" t="n"/>
      <c r="G26" s="35" t="n"/>
      <c r="H26" s="34" t="n"/>
      <c r="I26" s="34" t="n"/>
      <c r="J26" s="34" t="n"/>
      <c r="K26" s="34" t="n"/>
      <c r="L26" s="34" t="n"/>
      <c r="M26" s="34" t="n"/>
      <c r="N26" s="34" t="n"/>
      <c r="O26" s="34" t="n"/>
    </row>
    <row r="27" spans="1:15">
      <c r="A27" s="32">
        <f>YEAR(C27)</f>
        <v/>
      </c>
      <c r="B27" s="32">
        <f>MONTH(C27)</f>
        <v/>
      </c>
      <c r="C27" s="33" t="n"/>
      <c r="D27" s="34" t="n"/>
      <c r="E27" s="34" t="n"/>
      <c r="F27" s="34" t="n"/>
      <c r="G27" s="35" t="n"/>
      <c r="H27" s="34" t="n"/>
      <c r="I27" s="34" t="n"/>
      <c r="J27" s="34" t="n"/>
      <c r="K27" s="34" t="n"/>
      <c r="L27" s="34" t="n"/>
      <c r="M27" s="34" t="n"/>
      <c r="N27" s="34" t="n"/>
      <c r="O27" s="34" t="n"/>
    </row>
    <row r="28" spans="1:15">
      <c r="A28" s="32">
        <f>YEAR(C28)</f>
        <v/>
      </c>
      <c r="B28" s="32">
        <f>MONTH(C28)</f>
        <v/>
      </c>
      <c r="C28" s="33" t="n"/>
      <c r="D28" s="34" t="n"/>
      <c r="E28" s="34" t="n"/>
      <c r="F28" s="34" t="n"/>
      <c r="G28" s="35" t="n"/>
      <c r="H28" s="34" t="n"/>
      <c r="I28" s="34" t="n"/>
      <c r="J28" s="34" t="n"/>
      <c r="K28" s="34" t="n"/>
      <c r="L28" s="34" t="n"/>
      <c r="M28" s="34" t="n"/>
      <c r="N28" s="34" t="n"/>
      <c r="O28" s="34" t="n"/>
    </row>
    <row r="29" spans="1:15">
      <c r="A29" s="32">
        <f>YEAR(C29)</f>
        <v/>
      </c>
      <c r="B29" s="32">
        <f>MONTH(C29)</f>
        <v/>
      </c>
      <c r="C29" s="33" t="n"/>
      <c r="D29" s="34" t="n"/>
      <c r="E29" s="34" t="n"/>
      <c r="F29" s="34" t="n"/>
      <c r="G29" s="35" t="n"/>
      <c r="H29" s="34" t="n"/>
      <c r="I29" s="34" t="n"/>
      <c r="J29" s="34" t="n"/>
      <c r="K29" s="34" t="n"/>
      <c r="L29" s="34" t="n"/>
      <c r="M29" s="34" t="n"/>
      <c r="N29" s="34" t="n"/>
      <c r="O29" s="34" t="n"/>
    </row>
    <row r="30" spans="1:15">
      <c r="A30" s="32">
        <f>YEAR(C30)</f>
        <v/>
      </c>
      <c r="B30" s="32">
        <f>MONTH(C30)</f>
        <v/>
      </c>
      <c r="C30" s="33" t="n"/>
      <c r="D30" s="34" t="n"/>
      <c r="E30" s="34" t="n"/>
      <c r="F30" s="34" t="n"/>
      <c r="G30" s="35" t="n"/>
      <c r="H30" s="34" t="n"/>
      <c r="I30" s="34" t="n"/>
      <c r="J30" s="34" t="n"/>
      <c r="K30" s="34" t="n"/>
      <c r="L30" s="34" t="n"/>
      <c r="M30" s="34" t="n"/>
      <c r="N30" s="34" t="n"/>
      <c r="O30" s="34" t="n"/>
    </row>
    <row r="31" spans="1:15">
      <c r="A31" s="32">
        <f>YEAR(C31)</f>
        <v/>
      </c>
      <c r="B31" s="32">
        <f>MONTH(C31)</f>
        <v/>
      </c>
      <c r="C31" s="33" t="n"/>
      <c r="D31" s="34" t="n"/>
      <c r="E31" s="34" t="n"/>
      <c r="F31" s="34" t="n"/>
      <c r="G31" s="35" t="n"/>
      <c r="H31" s="34" t="n"/>
      <c r="I31" s="34" t="n"/>
      <c r="J31" s="34" t="n"/>
      <c r="K31" s="34" t="n"/>
      <c r="L31" s="34" t="n"/>
      <c r="M31" s="34" t="n"/>
      <c r="N31" s="34" t="n"/>
      <c r="O31" s="34" t="n"/>
    </row>
    <row r="32" spans="1:15">
      <c r="A32" s="32">
        <f>YEAR(C32)</f>
        <v/>
      </c>
      <c r="B32" s="32">
        <f>MONTH(C32)</f>
        <v/>
      </c>
      <c r="C32" s="33" t="n"/>
      <c r="D32" s="34" t="n"/>
      <c r="E32" s="34" t="n"/>
      <c r="F32" s="34" t="n"/>
      <c r="G32" s="35" t="n"/>
      <c r="H32" s="34" t="n"/>
      <c r="I32" s="34" t="n"/>
      <c r="J32" s="34" t="n"/>
      <c r="K32" s="34" t="n"/>
      <c r="L32" s="34" t="n"/>
      <c r="M32" s="34" t="n"/>
      <c r="N32" s="34" t="n"/>
      <c r="O32" s="34" t="n"/>
    </row>
    <row r="33" spans="1:15">
      <c r="A33" s="32">
        <f>YEAR(C33)</f>
        <v/>
      </c>
      <c r="B33" s="32">
        <f>MONTH(C33)</f>
        <v/>
      </c>
      <c r="C33" s="33" t="n"/>
      <c r="D33" s="34" t="n"/>
      <c r="E33" s="34" t="n"/>
      <c r="F33" s="34" t="n"/>
      <c r="G33" s="35" t="n"/>
      <c r="H33" s="34" t="n"/>
      <c r="I33" s="34" t="n"/>
      <c r="J33" s="34" t="n"/>
      <c r="K33" s="34" t="n"/>
      <c r="L33" s="34" t="n"/>
      <c r="M33" s="34" t="n"/>
      <c r="N33" s="34" t="n"/>
      <c r="O33" s="34" t="n"/>
    </row>
    <row r="34" spans="1:15">
      <c r="A34" s="32">
        <f>YEAR(C34)</f>
        <v/>
      </c>
      <c r="B34" s="32">
        <f>MONTH(C34)</f>
        <v/>
      </c>
      <c r="C34" s="33" t="n"/>
      <c r="D34" s="34" t="n"/>
      <c r="E34" s="34" t="n"/>
      <c r="F34" s="34" t="n"/>
      <c r="G34" s="35" t="n"/>
      <c r="H34" s="34" t="n"/>
      <c r="I34" s="34" t="n"/>
      <c r="J34" s="34" t="n"/>
      <c r="K34" s="34" t="n"/>
      <c r="L34" s="34" t="n"/>
      <c r="M34" s="34" t="n"/>
      <c r="N34" s="34" t="n"/>
      <c r="O34" s="34" t="n"/>
    </row>
    <row r="35" spans="1:15">
      <c r="A35" s="32">
        <f>YEAR(C35)</f>
        <v/>
      </c>
      <c r="B35" s="32">
        <f>MONTH(C35)</f>
        <v/>
      </c>
      <c r="C35" s="33" t="n"/>
      <c r="D35" s="34" t="n"/>
      <c r="E35" s="34" t="n"/>
      <c r="F35" s="34" t="n"/>
      <c r="G35" s="35" t="n"/>
      <c r="H35" s="34" t="n"/>
      <c r="I35" s="34" t="n"/>
      <c r="J35" s="34" t="n"/>
      <c r="K35" s="34" t="n"/>
      <c r="L35" s="34" t="n"/>
      <c r="M35" s="34" t="n"/>
      <c r="N35" s="34" t="n"/>
      <c r="O35" s="34" t="n"/>
    </row>
    <row r="36" spans="1:15">
      <c r="A36" s="32">
        <f>YEAR(C36)</f>
        <v/>
      </c>
      <c r="B36" s="32">
        <f>MONTH(C36)</f>
        <v/>
      </c>
      <c r="C36" s="33" t="n"/>
      <c r="D36" s="34" t="n"/>
      <c r="E36" s="34" t="n"/>
      <c r="F36" s="34" t="n"/>
      <c r="G36" s="35" t="n"/>
      <c r="H36" s="34" t="n"/>
      <c r="I36" s="34" t="n"/>
      <c r="J36" s="34" t="n"/>
      <c r="K36" s="34" t="n"/>
      <c r="L36" s="34" t="n"/>
      <c r="M36" s="34" t="n"/>
      <c r="N36" s="34" t="n"/>
      <c r="O36" s="34" t="n"/>
    </row>
    <row r="37" spans="1:15">
      <c r="A37" s="32">
        <f>YEAR(C37)</f>
        <v/>
      </c>
      <c r="B37" s="32">
        <f>MONTH(C37)</f>
        <v/>
      </c>
      <c r="C37" s="33" t="n"/>
      <c r="D37" s="34" t="n"/>
      <c r="E37" s="34" t="n"/>
      <c r="F37" s="34" t="n"/>
      <c r="G37" s="35" t="n"/>
      <c r="H37" s="34" t="n"/>
      <c r="I37" s="34" t="n"/>
      <c r="J37" s="34" t="n"/>
      <c r="K37" s="34" t="n"/>
      <c r="L37" s="34" t="n"/>
      <c r="M37" s="34" t="n"/>
      <c r="N37" s="34" t="n"/>
      <c r="O37" s="34" t="n"/>
    </row>
    <row r="38" spans="1:15">
      <c r="A38" s="32">
        <f>YEAR(C38)</f>
        <v/>
      </c>
      <c r="B38" s="32">
        <f>MONTH(C38)</f>
        <v/>
      </c>
      <c r="C38" s="33" t="n"/>
      <c r="D38" s="34" t="n"/>
      <c r="E38" s="34" t="n"/>
      <c r="F38" s="34" t="n"/>
      <c r="G38" s="35" t="n"/>
      <c r="H38" s="34" t="n"/>
      <c r="I38" s="34" t="n"/>
      <c r="J38" s="34" t="n"/>
      <c r="K38" s="34" t="n"/>
      <c r="L38" s="34" t="n"/>
      <c r="M38" s="34" t="n"/>
      <c r="N38" s="34" t="n"/>
      <c r="O38" s="34" t="n"/>
    </row>
    <row r="39" spans="1:15">
      <c r="A39" s="32">
        <f>YEAR(C39)</f>
        <v/>
      </c>
      <c r="B39" s="32">
        <f>MONTH(C39)</f>
        <v/>
      </c>
      <c r="C39" s="33" t="n"/>
      <c r="D39" s="34" t="n"/>
      <c r="E39" s="34" t="n"/>
      <c r="F39" s="34" t="n"/>
      <c r="G39" s="35" t="n"/>
      <c r="H39" s="34" t="n"/>
      <c r="I39" s="34" t="n"/>
      <c r="J39" s="34" t="n"/>
      <c r="K39" s="34" t="n"/>
      <c r="L39" s="34" t="n"/>
      <c r="M39" s="34" t="n"/>
      <c r="N39" s="34" t="n"/>
      <c r="O39" s="34" t="n"/>
    </row>
    <row r="40" spans="1:15">
      <c r="A40" s="32">
        <f>YEAR(C40)</f>
        <v/>
      </c>
      <c r="B40" s="32">
        <f>MONTH(C40)</f>
        <v/>
      </c>
      <c r="C40" s="33" t="n"/>
      <c r="D40" s="34" t="n"/>
      <c r="E40" s="34" t="n"/>
      <c r="F40" s="34" t="n"/>
      <c r="G40" s="35" t="n"/>
      <c r="H40" s="34" t="n"/>
      <c r="I40" s="34" t="n"/>
      <c r="J40" s="34" t="n"/>
      <c r="K40" s="34" t="n"/>
      <c r="L40" s="34" t="n"/>
      <c r="M40" s="34" t="n"/>
      <c r="N40" s="34" t="n"/>
      <c r="O40" s="34" t="n"/>
    </row>
    <row r="41" spans="1:15">
      <c r="A41" s="32">
        <f>YEAR(C41)</f>
        <v/>
      </c>
      <c r="B41" s="32">
        <f>MONTH(C41)</f>
        <v/>
      </c>
      <c r="C41" s="33" t="n"/>
      <c r="D41" s="34" t="n"/>
      <c r="E41" s="34" t="n"/>
      <c r="F41" s="34" t="n"/>
      <c r="G41" s="35" t="n"/>
      <c r="H41" s="34" t="n"/>
      <c r="I41" s="34" t="n"/>
      <c r="J41" s="34" t="n"/>
      <c r="K41" s="34" t="n"/>
      <c r="L41" s="34" t="n"/>
      <c r="M41" s="34" t="n"/>
      <c r="N41" s="34" t="n"/>
      <c r="O41" s="34" t="n"/>
    </row>
    <row r="42" spans="1:15">
      <c r="A42" s="32">
        <f>YEAR(C42)</f>
        <v/>
      </c>
      <c r="B42" s="32">
        <f>MONTH(C42)</f>
        <v/>
      </c>
      <c r="C42" s="33" t="n"/>
      <c r="D42" s="34" t="n"/>
      <c r="E42" s="34" t="n"/>
      <c r="F42" s="34" t="n"/>
      <c r="G42" s="35" t="n"/>
      <c r="H42" s="34" t="n"/>
      <c r="I42" s="34" t="n"/>
      <c r="J42" s="34" t="n"/>
      <c r="K42" s="34" t="n"/>
      <c r="L42" s="34" t="n"/>
      <c r="M42" s="34" t="n"/>
      <c r="N42" s="34" t="n"/>
      <c r="O42" s="34" t="n"/>
    </row>
    <row r="43" spans="1:15">
      <c r="A43" s="32">
        <f>YEAR(C43)</f>
        <v/>
      </c>
      <c r="B43" s="32">
        <f>MONTH(C43)</f>
        <v/>
      </c>
      <c r="C43" s="33" t="n"/>
      <c r="D43" s="34" t="n"/>
      <c r="E43" s="34" t="n"/>
      <c r="F43" s="34" t="n"/>
      <c r="G43" s="35" t="n"/>
      <c r="H43" s="34" t="n"/>
      <c r="I43" s="34" t="n"/>
      <c r="J43" s="34" t="n"/>
      <c r="K43" s="34" t="n"/>
      <c r="L43" s="34" t="n"/>
      <c r="M43" s="34" t="n"/>
      <c r="N43" s="34" t="n"/>
      <c r="O43" s="34" t="n"/>
    </row>
    <row r="44" spans="1:15">
      <c r="A44" s="32">
        <f>YEAR(C44)</f>
        <v/>
      </c>
      <c r="B44" s="32">
        <f>MONTH(C44)</f>
        <v/>
      </c>
      <c r="C44" s="33" t="n"/>
      <c r="D44" s="34" t="n"/>
      <c r="E44" s="34" t="n"/>
      <c r="F44" s="34" t="n"/>
      <c r="G44" s="35" t="n"/>
      <c r="H44" s="34" t="n"/>
      <c r="I44" s="34" t="n"/>
      <c r="J44" s="34" t="n"/>
      <c r="K44" s="34" t="n"/>
      <c r="L44" s="34" t="n"/>
      <c r="M44" s="34" t="n"/>
      <c r="N44" s="34" t="n"/>
      <c r="O44" s="34" t="n"/>
    </row>
    <row r="45" spans="1:15">
      <c r="A45" s="32">
        <f>YEAR(C45)</f>
        <v/>
      </c>
      <c r="B45" s="32">
        <f>MONTH(C45)</f>
        <v/>
      </c>
      <c r="C45" s="33" t="n"/>
      <c r="D45" s="34" t="n"/>
      <c r="E45" s="34" t="n"/>
      <c r="F45" s="34" t="n"/>
      <c r="G45" s="35" t="n"/>
      <c r="H45" s="34" t="n"/>
      <c r="I45" s="34" t="n"/>
      <c r="J45" s="34" t="n"/>
      <c r="K45" s="34" t="n"/>
      <c r="L45" s="34" t="n"/>
      <c r="M45" s="34" t="n"/>
      <c r="N45" s="34" t="n"/>
      <c r="O45" s="34" t="n"/>
    </row>
    <row r="46" spans="1:15">
      <c r="A46" s="32">
        <f>YEAR(C46)</f>
        <v/>
      </c>
      <c r="B46" s="32">
        <f>MONTH(C46)</f>
        <v/>
      </c>
      <c r="C46" s="33" t="n"/>
      <c r="D46" s="34" t="n"/>
      <c r="E46" s="34" t="n"/>
      <c r="F46" s="34" t="n"/>
      <c r="G46" s="35" t="n"/>
      <c r="H46" s="34" t="n"/>
      <c r="I46" s="34" t="n"/>
      <c r="J46" s="34" t="n"/>
      <c r="K46" s="34" t="n"/>
      <c r="L46" s="34" t="n"/>
      <c r="M46" s="34" t="n"/>
      <c r="N46" s="34" t="n"/>
      <c r="O46" s="34" t="n"/>
    </row>
    <row r="47" spans="1:15">
      <c r="A47" s="32">
        <f>YEAR(C47)</f>
        <v/>
      </c>
      <c r="B47" s="32">
        <f>MONTH(C47)</f>
        <v/>
      </c>
      <c r="C47" s="33" t="n"/>
      <c r="D47" s="34" t="n"/>
      <c r="E47" s="34" t="n"/>
      <c r="F47" s="34" t="n"/>
      <c r="G47" s="35" t="n"/>
      <c r="H47" s="34" t="n"/>
      <c r="I47" s="34" t="n"/>
      <c r="J47" s="34" t="n"/>
      <c r="K47" s="34" t="n"/>
      <c r="L47" s="34" t="n"/>
      <c r="M47" s="34" t="n"/>
      <c r="N47" s="34" t="n"/>
      <c r="O47" s="34" t="n"/>
    </row>
    <row r="48" spans="1:15">
      <c r="A48" s="32">
        <f>YEAR(C48)</f>
        <v/>
      </c>
      <c r="B48" s="32">
        <f>MONTH(C48)</f>
        <v/>
      </c>
      <c r="C48" s="33" t="n"/>
      <c r="D48" s="34" t="n"/>
      <c r="E48" s="34" t="n"/>
      <c r="F48" s="34" t="n"/>
      <c r="G48" s="35" t="n"/>
      <c r="H48" s="34" t="n"/>
      <c r="I48" s="34" t="n"/>
      <c r="J48" s="34" t="n"/>
      <c r="K48" s="34" t="n"/>
      <c r="L48" s="34" t="n"/>
      <c r="M48" s="34" t="n"/>
      <c r="N48" s="34" t="n"/>
      <c r="O48" s="34" t="n"/>
    </row>
    <row r="49" spans="1:15">
      <c r="A49" s="32">
        <f>YEAR(C49)</f>
        <v/>
      </c>
      <c r="B49" s="32">
        <f>MONTH(C49)</f>
        <v/>
      </c>
      <c r="C49" s="33" t="n"/>
      <c r="D49" s="34" t="n"/>
      <c r="E49" s="34" t="n"/>
      <c r="F49" s="34" t="n"/>
      <c r="G49" s="35" t="n"/>
      <c r="H49" s="34" t="n"/>
      <c r="I49" s="34" t="n"/>
      <c r="J49" s="34" t="n"/>
      <c r="K49" s="34" t="n"/>
      <c r="L49" s="34" t="n"/>
      <c r="M49" s="34" t="n"/>
      <c r="N49" s="34" t="n"/>
      <c r="O49" s="34" t="n"/>
    </row>
    <row r="50" spans="1:15">
      <c r="A50" s="32">
        <f>YEAR(C50)</f>
        <v/>
      </c>
      <c r="B50" s="32">
        <f>MONTH(C50)</f>
        <v/>
      </c>
      <c r="C50" s="33" t="n"/>
      <c r="D50" s="34" t="n"/>
      <c r="E50" s="34" t="n"/>
      <c r="F50" s="34" t="n"/>
      <c r="G50" s="35" t="n"/>
      <c r="H50" s="34" t="n"/>
      <c r="I50" s="34" t="n"/>
      <c r="J50" s="34" t="n"/>
      <c r="K50" s="34" t="n"/>
      <c r="L50" s="34" t="n"/>
      <c r="M50" s="34" t="n"/>
      <c r="N50" s="34" t="n"/>
      <c r="O50" s="34" t="n"/>
    </row>
    <row r="51" spans="1:15">
      <c r="A51" s="32">
        <f>YEAR(C51)</f>
        <v/>
      </c>
      <c r="B51" s="32">
        <f>MONTH(C51)</f>
        <v/>
      </c>
      <c r="C51" s="33" t="n"/>
      <c r="D51" s="34" t="n"/>
      <c r="E51" s="34" t="n"/>
      <c r="F51" s="34" t="n"/>
      <c r="G51" s="35" t="n"/>
      <c r="H51" s="34" t="n"/>
      <c r="I51" s="34" t="n"/>
      <c r="J51" s="34" t="n"/>
      <c r="K51" s="34" t="n"/>
      <c r="L51" s="34" t="n"/>
      <c r="M51" s="34" t="n"/>
      <c r="N51" s="34" t="n"/>
      <c r="O51" s="34" t="n"/>
    </row>
    <row r="52" spans="1:15">
      <c r="A52" s="32">
        <f>YEAR(C52)</f>
        <v/>
      </c>
      <c r="B52" s="32">
        <f>MONTH(C52)</f>
        <v/>
      </c>
      <c r="C52" s="33" t="n"/>
      <c r="D52" s="34" t="n"/>
      <c r="E52" s="34" t="n"/>
      <c r="F52" s="34" t="n"/>
      <c r="G52" s="35" t="n"/>
      <c r="H52" s="34" t="n"/>
      <c r="I52" s="34" t="n"/>
      <c r="J52" s="34" t="n"/>
      <c r="K52" s="34" t="n"/>
      <c r="L52" s="34" t="n"/>
      <c r="M52" s="34" t="n"/>
      <c r="N52" s="34" t="n"/>
      <c r="O52" s="34" t="n"/>
    </row>
    <row r="53" spans="1:15">
      <c r="A53" s="32">
        <f>YEAR(C53)</f>
        <v/>
      </c>
      <c r="B53" s="32">
        <f>MONTH(C53)</f>
        <v/>
      </c>
      <c r="C53" s="33" t="n"/>
      <c r="D53" s="34" t="n"/>
      <c r="E53" s="34" t="n"/>
      <c r="F53" s="34" t="n"/>
      <c r="G53" s="35" t="n"/>
      <c r="H53" s="34" t="n"/>
      <c r="I53" s="34" t="n"/>
      <c r="J53" s="34" t="n"/>
      <c r="K53" s="34" t="n"/>
      <c r="L53" s="34" t="n"/>
      <c r="M53" s="34" t="n"/>
      <c r="N53" s="34" t="n"/>
      <c r="O53" s="34" t="n"/>
    </row>
    <row r="54" spans="1:15">
      <c r="A54" s="32">
        <f>YEAR(C54)</f>
        <v/>
      </c>
      <c r="B54" s="32">
        <f>MONTH(C54)</f>
        <v/>
      </c>
      <c r="C54" s="33" t="n"/>
      <c r="D54" s="34" t="n"/>
      <c r="E54" s="34" t="n"/>
      <c r="F54" s="34" t="n"/>
      <c r="G54" s="35" t="n"/>
      <c r="H54" s="34" t="n"/>
      <c r="I54" s="34" t="n"/>
      <c r="J54" s="34" t="n"/>
      <c r="K54" s="34" t="n"/>
      <c r="L54" s="34" t="n"/>
      <c r="M54" s="34" t="n"/>
      <c r="N54" s="34" t="n"/>
      <c r="O54" s="34" t="n"/>
    </row>
    <row r="55" spans="1:15">
      <c r="A55" s="32">
        <f>YEAR(C55)</f>
        <v/>
      </c>
      <c r="B55" s="32">
        <f>MONTH(C55)</f>
        <v/>
      </c>
      <c r="C55" s="33" t="n"/>
      <c r="D55" s="34" t="n"/>
      <c r="E55" s="34" t="n"/>
      <c r="F55" s="34" t="n"/>
      <c r="G55" s="35" t="n"/>
      <c r="H55" s="34" t="n"/>
      <c r="I55" s="34" t="n"/>
      <c r="J55" s="34" t="n"/>
      <c r="K55" s="34" t="n"/>
      <c r="L55" s="34" t="n"/>
      <c r="M55" s="34" t="n"/>
      <c r="N55" s="34" t="n"/>
      <c r="O55" s="34" t="n"/>
    </row>
    <row r="56" spans="1:15">
      <c r="A56" s="32">
        <f>YEAR(C56)</f>
        <v/>
      </c>
      <c r="B56" s="32">
        <f>MONTH(C56)</f>
        <v/>
      </c>
      <c r="C56" s="33" t="n"/>
      <c r="D56" s="34" t="n"/>
      <c r="E56" s="34" t="n"/>
      <c r="F56" s="34" t="n"/>
      <c r="G56" s="35" t="n"/>
      <c r="H56" s="34" t="n"/>
      <c r="I56" s="34" t="n"/>
      <c r="J56" s="34" t="n"/>
      <c r="K56" s="34" t="n"/>
      <c r="L56" s="34" t="n"/>
      <c r="M56" s="34" t="n"/>
      <c r="N56" s="34" t="n"/>
      <c r="O56" s="34" t="n"/>
    </row>
    <row r="57" spans="1:15">
      <c r="A57" s="32">
        <f>YEAR(C57)</f>
        <v/>
      </c>
      <c r="B57" s="32">
        <f>MONTH(C57)</f>
        <v/>
      </c>
      <c r="C57" s="33" t="n"/>
      <c r="D57" s="34" t="n"/>
      <c r="E57" s="34" t="n"/>
      <c r="F57" s="34" t="n"/>
      <c r="G57" s="35" t="n"/>
      <c r="H57" s="34" t="n"/>
      <c r="I57" s="34" t="n"/>
      <c r="J57" s="34" t="n"/>
      <c r="K57" s="34" t="n"/>
      <c r="L57" s="34" t="n"/>
      <c r="M57" s="34" t="n"/>
      <c r="N57" s="34" t="n"/>
      <c r="O57" s="34" t="n"/>
    </row>
    <row r="58" spans="1:15">
      <c r="A58" s="32">
        <f>YEAR(C58)</f>
        <v/>
      </c>
      <c r="B58" s="32">
        <f>MONTH(C58)</f>
        <v/>
      </c>
      <c r="C58" s="33" t="n"/>
      <c r="D58" s="34" t="n"/>
      <c r="E58" s="34" t="n"/>
      <c r="F58" s="34" t="n"/>
      <c r="G58" s="35" t="n"/>
      <c r="H58" s="34" t="n"/>
      <c r="I58" s="34" t="n"/>
      <c r="J58" s="34" t="n"/>
      <c r="K58" s="34" t="n"/>
      <c r="L58" s="34" t="n"/>
      <c r="M58" s="34" t="n"/>
      <c r="N58" s="34" t="n"/>
      <c r="O58" s="34" t="n"/>
    </row>
    <row r="59" spans="1:15">
      <c r="A59" s="32">
        <f>YEAR(C59)</f>
        <v/>
      </c>
      <c r="B59" s="32">
        <f>MONTH(C59)</f>
        <v/>
      </c>
      <c r="C59" s="33" t="n"/>
      <c r="D59" s="34" t="n"/>
      <c r="E59" s="34" t="n"/>
      <c r="F59" s="34" t="n"/>
      <c r="G59" s="35" t="n"/>
      <c r="H59" s="34" t="n"/>
      <c r="I59" s="34" t="n"/>
      <c r="J59" s="34" t="n"/>
      <c r="K59" s="34" t="n"/>
      <c r="L59" s="34" t="n"/>
      <c r="M59" s="34" t="n"/>
      <c r="N59" s="34" t="n"/>
      <c r="O59" s="34" t="n"/>
    </row>
    <row r="60" spans="1:15">
      <c r="A60" s="32">
        <f>YEAR(C60)</f>
        <v/>
      </c>
      <c r="B60" s="32">
        <f>MONTH(C60)</f>
        <v/>
      </c>
      <c r="C60" s="33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</row>
    <row r="61" spans="1:15">
      <c r="A61" s="32">
        <f>YEAR(C61)</f>
        <v/>
      </c>
      <c r="B61" s="32">
        <f>MONTH(C61)</f>
        <v/>
      </c>
      <c r="C61" s="33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</row>
    <row r="62" spans="1:15">
      <c r="A62" s="32">
        <f>YEAR(C62)</f>
        <v/>
      </c>
      <c r="B62" s="32">
        <f>MONTH(C62)</f>
        <v/>
      </c>
      <c r="C62" s="33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</row>
    <row r="63" spans="1:15">
      <c r="A63" s="32">
        <f>YEAR(C63)</f>
        <v/>
      </c>
      <c r="B63" s="32">
        <f>MONTH(C63)</f>
        <v/>
      </c>
      <c r="C63" s="33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</row>
    <row r="64" spans="1:15">
      <c r="A64" s="32">
        <f>YEAR(C64)</f>
        <v/>
      </c>
      <c r="B64" s="32">
        <f>MONTH(C64)</f>
        <v/>
      </c>
      <c r="C64" s="33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</row>
    <row r="65" spans="1:15">
      <c r="A65" s="32">
        <f>YEAR(C65)</f>
        <v/>
      </c>
      <c r="B65" s="32">
        <f>MONTH(C65)</f>
        <v/>
      </c>
      <c r="C65" s="33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</row>
    <row r="66" spans="1:15">
      <c r="A66" s="32">
        <f>YEAR(C66)</f>
        <v/>
      </c>
      <c r="B66" s="32">
        <f>MONTH(C66)</f>
        <v/>
      </c>
      <c r="C66" s="33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</row>
    <row r="67" spans="1:15">
      <c r="A67" s="32">
        <f>YEAR(C67)</f>
        <v/>
      </c>
      <c r="B67" s="32">
        <f>MONTH(C67)</f>
        <v/>
      </c>
      <c r="C67" s="33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</row>
    <row r="68" spans="1:15">
      <c r="A68" s="32">
        <f>YEAR(C68)</f>
        <v/>
      </c>
      <c r="B68" s="32">
        <f>MONTH(C68)</f>
        <v/>
      </c>
      <c r="C68" s="33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</row>
    <row r="69" spans="1:15">
      <c r="A69" s="32">
        <f>YEAR(C69)</f>
        <v/>
      </c>
      <c r="B69" s="32">
        <f>MONTH(C69)</f>
        <v/>
      </c>
      <c r="C69" s="33" t="n"/>
      <c r="D69" s="34" t="n"/>
      <c r="E69" s="34" t="n"/>
      <c r="F69" s="34" t="n"/>
      <c r="G69" s="34" t="n"/>
      <c r="H69" s="34" t="n"/>
      <c r="I69" s="34" t="n"/>
      <c r="J69" s="34" t="n"/>
      <c r="K69" s="34" t="n"/>
      <c r="L69" s="34" t="n"/>
      <c r="M69" s="34" t="n"/>
      <c r="N69" s="34" t="n"/>
      <c r="O69" s="34" t="n"/>
    </row>
    <row r="70" spans="1:15">
      <c r="A70" s="32">
        <f>YEAR(C70)</f>
        <v/>
      </c>
      <c r="B70" s="32">
        <f>MONTH(C70)</f>
        <v/>
      </c>
      <c r="C70" s="33" t="n"/>
      <c r="D70" s="34" t="n"/>
      <c r="E70" s="34" t="n"/>
      <c r="F70" s="34" t="n"/>
      <c r="G70" s="34" t="n"/>
      <c r="H70" s="34" t="n"/>
      <c r="I70" s="34" t="n"/>
      <c r="J70" s="34" t="n"/>
      <c r="K70" s="34" t="n"/>
      <c r="L70" s="34" t="n"/>
      <c r="M70" s="34" t="n"/>
      <c r="N70" s="34" t="n"/>
      <c r="O70" s="34" t="n"/>
    </row>
    <row r="71" spans="1:15">
      <c r="A71" s="32">
        <f>YEAR(C71)</f>
        <v/>
      </c>
      <c r="B71" s="32">
        <f>MONTH(C71)</f>
        <v/>
      </c>
      <c r="C71" s="33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</row>
    <row r="72" spans="1:15">
      <c r="A72" s="32">
        <f>YEAR(C72)</f>
        <v/>
      </c>
      <c r="B72" s="32">
        <f>MONTH(C72)</f>
        <v/>
      </c>
      <c r="C72" s="33" t="n"/>
      <c r="D72" s="34" t="n"/>
      <c r="E72" s="34" t="n"/>
      <c r="F72" s="34" t="n"/>
      <c r="G72" s="34" t="n"/>
      <c r="H72" s="34" t="n"/>
      <c r="I72" s="34" t="n"/>
      <c r="J72" s="34" t="n"/>
      <c r="K72" s="34" t="n"/>
      <c r="L72" s="34" t="n"/>
      <c r="M72" s="34" t="n"/>
      <c r="N72" s="34" t="n"/>
      <c r="O72" s="34" t="n"/>
    </row>
    <row r="73" spans="1:15">
      <c r="A73" s="32">
        <f>YEAR(C73)</f>
        <v/>
      </c>
      <c r="B73" s="32">
        <f>MONTH(C73)</f>
        <v/>
      </c>
      <c r="C73" s="33" t="n"/>
      <c r="D73" s="34" t="n"/>
      <c r="E73" s="34" t="n"/>
      <c r="F73" s="34" t="n"/>
      <c r="G73" s="34" t="n"/>
      <c r="H73" s="34" t="n"/>
      <c r="I73" s="34" t="n"/>
      <c r="J73" s="34" t="n"/>
      <c r="K73" s="34" t="n"/>
      <c r="L73" s="34" t="n"/>
      <c r="M73" s="34" t="n"/>
      <c r="N73" s="34" t="n"/>
      <c r="O73" s="34" t="n"/>
    </row>
    <row r="74" spans="1:15">
      <c r="A74" s="32">
        <f>YEAR(C74)</f>
        <v/>
      </c>
      <c r="B74" s="32">
        <f>MONTH(C74)</f>
        <v/>
      </c>
      <c r="C74" s="33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</row>
    <row r="75" spans="1:15">
      <c r="A75" s="32">
        <f>YEAR(C75)</f>
        <v/>
      </c>
      <c r="B75" s="32">
        <f>MONTH(C75)</f>
        <v/>
      </c>
      <c r="C75" s="33" t="n"/>
      <c r="D75" s="34" t="n"/>
      <c r="E75" s="34" t="n"/>
      <c r="F75" s="34" t="n"/>
      <c r="G75" s="34" t="n"/>
      <c r="H75" s="34" t="n"/>
      <c r="I75" s="34" t="n"/>
      <c r="J75" s="34" t="n"/>
      <c r="K75" s="34" t="n"/>
      <c r="L75" s="34" t="n"/>
      <c r="M75" s="34" t="n"/>
      <c r="N75" s="34" t="n"/>
      <c r="O75" s="34" t="n"/>
    </row>
    <row r="76" spans="1:15">
      <c r="A76" s="32">
        <f>YEAR(C76)</f>
        <v/>
      </c>
      <c r="B76" s="32">
        <f>MONTH(C76)</f>
        <v/>
      </c>
      <c r="C76" s="33" t="n"/>
      <c r="D76" s="34" t="n"/>
      <c r="E76" s="34" t="n"/>
      <c r="F76" s="34" t="n"/>
      <c r="G76" s="34" t="n"/>
      <c r="H76" s="34" t="n"/>
      <c r="I76" s="34" t="n"/>
      <c r="J76" s="34" t="n"/>
      <c r="K76" s="34" t="n"/>
      <c r="L76" s="34" t="n"/>
      <c r="M76" s="34" t="n"/>
      <c r="N76" s="34" t="n"/>
      <c r="O76" s="34" t="n"/>
    </row>
    <row r="77" spans="1:15">
      <c r="A77" s="32">
        <f>YEAR(C77)</f>
        <v/>
      </c>
      <c r="B77" s="32">
        <f>MONTH(C77)</f>
        <v/>
      </c>
      <c r="C77" s="33" t="n"/>
      <c r="D77" s="34" t="n"/>
      <c r="E77" s="34" t="n"/>
      <c r="F77" s="34" t="n"/>
      <c r="G77" s="34" t="n"/>
      <c r="H77" s="34" t="n"/>
      <c r="I77" s="34" t="n"/>
      <c r="J77" s="34" t="n"/>
      <c r="K77" s="34" t="n"/>
      <c r="L77" s="34" t="n"/>
      <c r="M77" s="34" t="n"/>
      <c r="N77" s="34" t="n"/>
      <c r="O77" s="34" t="n"/>
    </row>
    <row r="78" spans="1:15">
      <c r="A78" s="32">
        <f>YEAR(C78)</f>
        <v/>
      </c>
      <c r="B78" s="32">
        <f>MONTH(C78)</f>
        <v/>
      </c>
      <c r="C78" s="33" t="n"/>
      <c r="D78" s="34" t="n"/>
      <c r="E78" s="34" t="n"/>
      <c r="F78" s="34" t="n"/>
      <c r="G78" s="34" t="n"/>
      <c r="H78" s="34" t="n"/>
      <c r="I78" s="34" t="n"/>
      <c r="J78" s="34" t="n"/>
      <c r="K78" s="34" t="n"/>
      <c r="L78" s="34" t="n"/>
      <c r="M78" s="34" t="n"/>
      <c r="N78" s="34" t="n"/>
      <c r="O78" s="34" t="n"/>
    </row>
    <row r="79" spans="1:15">
      <c r="A79" s="32">
        <f>YEAR(C79)</f>
        <v/>
      </c>
      <c r="B79" s="32">
        <f>MONTH(C79)</f>
        <v/>
      </c>
      <c r="C79" s="33" t="n"/>
      <c r="D79" s="34" t="n"/>
      <c r="E79" s="34" t="n"/>
      <c r="F79" s="34" t="n"/>
      <c r="G79" s="34" t="n"/>
      <c r="H79" s="34" t="n"/>
      <c r="I79" s="34" t="n"/>
      <c r="J79" s="34" t="n"/>
      <c r="K79" s="34" t="n"/>
      <c r="L79" s="34" t="n"/>
      <c r="M79" s="34" t="n"/>
      <c r="N79" s="34" t="n"/>
      <c r="O79" s="34" t="n"/>
    </row>
    <row r="80" spans="1:15">
      <c r="A80" s="32">
        <f>YEAR(C80)</f>
        <v/>
      </c>
      <c r="B80" s="32">
        <f>MONTH(C80)</f>
        <v/>
      </c>
      <c r="C80" s="33" t="n"/>
      <c r="D80" s="34" t="n"/>
      <c r="E80" s="34" t="n"/>
      <c r="F80" s="34" t="n"/>
      <c r="G80" s="34" t="n"/>
      <c r="H80" s="34" t="n"/>
      <c r="I80" s="34" t="n"/>
      <c r="J80" s="34" t="n"/>
      <c r="K80" s="34" t="n"/>
      <c r="L80" s="34" t="n"/>
      <c r="M80" s="34" t="n"/>
      <c r="N80" s="34" t="n"/>
      <c r="O80" s="34" t="n"/>
    </row>
    <row r="81" spans="1:15">
      <c r="A81" s="32">
        <f>YEAR(C81)</f>
        <v/>
      </c>
      <c r="B81" s="32">
        <f>MONTH(C81)</f>
        <v/>
      </c>
      <c r="C81" s="33" t="n"/>
      <c r="D81" s="34" t="n"/>
      <c r="E81" s="34" t="n"/>
      <c r="F81" s="34" t="n"/>
      <c r="G81" s="34" t="n"/>
      <c r="H81" s="34" t="n"/>
      <c r="I81" s="34" t="n"/>
      <c r="J81" s="34" t="n"/>
      <c r="K81" s="34" t="n"/>
      <c r="L81" s="34" t="n"/>
      <c r="M81" s="34" t="n"/>
      <c r="N81" s="34" t="n"/>
      <c r="O81" s="34" t="n"/>
    </row>
    <row r="82" spans="1:15">
      <c r="A82" s="32">
        <f>YEAR(C82)</f>
        <v/>
      </c>
      <c r="B82" s="32">
        <f>MONTH(C82)</f>
        <v/>
      </c>
      <c r="C82" s="33" t="n"/>
      <c r="D82" s="34" t="n"/>
      <c r="E82" s="34" t="n"/>
      <c r="F82" s="34" t="n"/>
      <c r="G82" s="34" t="n"/>
      <c r="H82" s="34" t="n"/>
      <c r="I82" s="34" t="n"/>
      <c r="J82" s="34" t="n"/>
      <c r="K82" s="34" t="n"/>
      <c r="L82" s="34" t="n"/>
      <c r="M82" s="34" t="n"/>
      <c r="N82" s="34" t="n"/>
      <c r="O82" s="34" t="n"/>
    </row>
    <row r="83" spans="1:15">
      <c r="A83" s="32">
        <f>YEAR(C83)</f>
        <v/>
      </c>
      <c r="B83" s="32">
        <f>MONTH(C83)</f>
        <v/>
      </c>
      <c r="C83" s="33" t="n"/>
      <c r="D83" s="34" t="n"/>
      <c r="E83" s="34" t="n"/>
      <c r="F83" s="34" t="n"/>
      <c r="G83" s="34" t="n"/>
      <c r="H83" s="34" t="n"/>
      <c r="I83" s="34" t="n"/>
      <c r="J83" s="34" t="n"/>
      <c r="K83" s="34" t="n"/>
      <c r="L83" s="34" t="n"/>
      <c r="M83" s="34" t="n"/>
      <c r="N83" s="34" t="n"/>
      <c r="O83" s="34" t="n"/>
    </row>
    <row r="84" spans="1:15">
      <c r="A84" s="32">
        <f>YEAR(C84)</f>
        <v/>
      </c>
      <c r="B84" s="32">
        <f>MONTH(C84)</f>
        <v/>
      </c>
      <c r="C84" s="33" t="n"/>
      <c r="D84" s="34" t="n"/>
      <c r="E84" s="34" t="n"/>
      <c r="F84" s="34" t="n"/>
      <c r="G84" s="34" t="n"/>
      <c r="H84" s="34" t="n"/>
      <c r="I84" s="34" t="n"/>
      <c r="J84" s="34" t="n"/>
      <c r="K84" s="34" t="n"/>
      <c r="L84" s="34" t="n"/>
      <c r="M84" s="34" t="n"/>
      <c r="N84" s="34" t="n"/>
      <c r="O84" s="34" t="n"/>
    </row>
    <row r="85" spans="1:15">
      <c r="A85" s="32">
        <f>YEAR(C85)</f>
        <v/>
      </c>
      <c r="B85" s="32">
        <f>MONTH(C85)</f>
        <v/>
      </c>
      <c r="C85" s="33" t="n"/>
      <c r="D85" s="34" t="n"/>
      <c r="E85" s="34" t="n"/>
      <c r="F85" s="34" t="n"/>
      <c r="G85" s="34" t="n"/>
      <c r="H85" s="34" t="n"/>
      <c r="I85" s="34" t="n"/>
      <c r="J85" s="34" t="n"/>
      <c r="K85" s="34" t="n"/>
      <c r="L85" s="34" t="n"/>
      <c r="M85" s="34" t="n"/>
      <c r="N85" s="34" t="n"/>
      <c r="O85" s="34" t="n"/>
    </row>
    <row r="86" spans="1:15">
      <c r="A86" s="32">
        <f>YEAR(C86)</f>
        <v/>
      </c>
      <c r="B86" s="32">
        <f>MONTH(C86)</f>
        <v/>
      </c>
      <c r="C86" s="33" t="n"/>
      <c r="D86" s="34" t="n"/>
      <c r="E86" s="34" t="n"/>
      <c r="F86" s="34" t="n"/>
      <c r="G86" s="34" t="n"/>
      <c r="H86" s="34" t="n"/>
      <c r="I86" s="34" t="n"/>
      <c r="J86" s="34" t="n"/>
      <c r="K86" s="34" t="n"/>
      <c r="L86" s="34" t="n"/>
      <c r="M86" s="34" t="n"/>
      <c r="N86" s="34" t="n"/>
      <c r="O86" s="34" t="n"/>
    </row>
    <row r="87" spans="1:15">
      <c r="A87" s="32">
        <f>YEAR(C87)</f>
        <v/>
      </c>
      <c r="B87" s="32">
        <f>MONTH(C87)</f>
        <v/>
      </c>
      <c r="C87" s="33" t="n"/>
      <c r="D87" s="34" t="n"/>
      <c r="E87" s="34" t="n"/>
      <c r="F87" s="34" t="n"/>
      <c r="G87" s="34" t="n"/>
      <c r="H87" s="34" t="n"/>
      <c r="I87" s="34" t="n"/>
      <c r="J87" s="34" t="n"/>
      <c r="K87" s="34" t="n"/>
      <c r="L87" s="34" t="n"/>
      <c r="M87" s="34" t="n"/>
      <c r="N87" s="34" t="n"/>
      <c r="O87" s="34" t="n"/>
    </row>
    <row r="88" spans="1:15">
      <c r="A88" s="32">
        <f>YEAR(C88)</f>
        <v/>
      </c>
      <c r="B88" s="32">
        <f>MONTH(C88)</f>
        <v/>
      </c>
      <c r="C88" s="33" t="n"/>
      <c r="D88" s="34" t="n"/>
      <c r="E88" s="34" t="n"/>
      <c r="F88" s="34" t="n"/>
      <c r="G88" s="34" t="n"/>
      <c r="H88" s="34" t="n"/>
      <c r="I88" s="34" t="n"/>
      <c r="J88" s="34" t="n"/>
      <c r="K88" s="34" t="n"/>
      <c r="L88" s="34" t="n"/>
      <c r="M88" s="34" t="n"/>
      <c r="N88" s="34" t="n"/>
      <c r="O88" s="34" t="n"/>
    </row>
    <row r="89" spans="1:15">
      <c r="A89" s="32">
        <f>YEAR(C89)</f>
        <v/>
      </c>
      <c r="B89" s="32">
        <f>MONTH(C89)</f>
        <v/>
      </c>
      <c r="C89" s="33" t="n"/>
      <c r="D89" s="34" t="n"/>
      <c r="E89" s="34" t="n"/>
      <c r="F89" s="34" t="n"/>
      <c r="G89" s="34" t="n"/>
      <c r="H89" s="34" t="n"/>
      <c r="I89" s="34" t="n"/>
      <c r="J89" s="34" t="n"/>
      <c r="K89" s="34" t="n"/>
      <c r="L89" s="34" t="n"/>
      <c r="M89" s="34" t="n"/>
      <c r="N89" s="34" t="n"/>
      <c r="O89" s="34" t="n"/>
    </row>
    <row r="90" spans="1:15">
      <c r="A90" s="32">
        <f>YEAR(C90)</f>
        <v/>
      </c>
      <c r="B90" s="32">
        <f>MONTH(C90)</f>
        <v/>
      </c>
      <c r="C90" s="33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</row>
    <row r="91" spans="1:15">
      <c r="A91" s="32">
        <f>YEAR(C91)</f>
        <v/>
      </c>
      <c r="B91" s="32">
        <f>MONTH(C91)</f>
        <v/>
      </c>
      <c r="C91" s="33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</row>
    <row r="92" spans="1:15">
      <c r="A92" s="32">
        <f>YEAR(C92)</f>
        <v/>
      </c>
      <c r="B92" s="32">
        <f>MONTH(C92)</f>
        <v/>
      </c>
      <c r="C92" s="33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</row>
    <row r="93" spans="1:15">
      <c r="A93" s="32">
        <f>YEAR(C93)</f>
        <v/>
      </c>
      <c r="B93" s="32">
        <f>MONTH(C93)</f>
        <v/>
      </c>
      <c r="C93" s="33" t="n"/>
      <c r="D93" s="34" t="n"/>
      <c r="E93" s="34" t="n"/>
      <c r="F93" s="34" t="n"/>
      <c r="G93" s="34" t="n"/>
      <c r="H93" s="34" t="n"/>
      <c r="I93" s="34" t="n"/>
      <c r="J93" s="34" t="n"/>
      <c r="K93" s="34" t="n"/>
      <c r="L93" s="34" t="n"/>
      <c r="M93" s="34" t="n"/>
      <c r="N93" s="34" t="n"/>
      <c r="O93" s="34" t="n"/>
    </row>
    <row r="94" spans="1:15">
      <c r="A94" s="32">
        <f>YEAR(C94)</f>
        <v/>
      </c>
      <c r="B94" s="32">
        <f>MONTH(C94)</f>
        <v/>
      </c>
      <c r="C94" s="33" t="n"/>
      <c r="D94" s="34" t="n"/>
      <c r="E94" s="34" t="n"/>
      <c r="F94" s="34" t="n"/>
      <c r="G94" s="34" t="n"/>
      <c r="H94" s="34" t="n"/>
      <c r="I94" s="34" t="n"/>
      <c r="J94" s="34" t="n"/>
      <c r="K94" s="34" t="n"/>
      <c r="L94" s="34" t="n"/>
      <c r="M94" s="34" t="n"/>
      <c r="N94" s="34" t="n"/>
      <c r="O94" s="34" t="n"/>
    </row>
    <row r="95" spans="1:15">
      <c r="A95" s="32">
        <f>YEAR(C95)</f>
        <v/>
      </c>
      <c r="B95" s="32">
        <f>MONTH(C95)</f>
        <v/>
      </c>
      <c r="C95" s="33" t="n"/>
      <c r="D95" s="34" t="n"/>
      <c r="E95" s="34" t="n"/>
      <c r="F95" s="34" t="n"/>
      <c r="G95" s="34" t="n"/>
      <c r="H95" s="34" t="n"/>
      <c r="I95" s="34" t="n"/>
      <c r="J95" s="34" t="n"/>
      <c r="K95" s="34" t="n"/>
      <c r="L95" s="34" t="n"/>
      <c r="M95" s="34" t="n"/>
      <c r="N95" s="34" t="n"/>
      <c r="O95" s="34" t="n"/>
    </row>
    <row r="96" spans="1:15">
      <c r="A96" s="32">
        <f>YEAR(C96)</f>
        <v/>
      </c>
      <c r="B96" s="32">
        <f>MONTH(C96)</f>
        <v/>
      </c>
      <c r="C96" s="33" t="n"/>
      <c r="D96" s="34" t="n"/>
      <c r="E96" s="34" t="n"/>
      <c r="F96" s="34" t="n"/>
      <c r="G96" s="34" t="n"/>
      <c r="H96" s="34" t="n"/>
      <c r="I96" s="34" t="n"/>
      <c r="J96" s="34" t="n"/>
      <c r="K96" s="34" t="n"/>
      <c r="L96" s="34" t="n"/>
      <c r="M96" s="34" t="n"/>
      <c r="N96" s="34" t="n"/>
      <c r="O96" s="34" t="n"/>
    </row>
    <row r="97" spans="1:15">
      <c r="A97" s="32">
        <f>YEAR(C97)</f>
        <v/>
      </c>
      <c r="B97" s="32">
        <f>MONTH(C97)</f>
        <v/>
      </c>
      <c r="C97" s="33" t="n"/>
      <c r="D97" s="34" t="n"/>
      <c r="E97" s="34" t="n"/>
      <c r="F97" s="34" t="n"/>
      <c r="G97" s="34" t="n"/>
      <c r="H97" s="34" t="n"/>
      <c r="I97" s="34" t="n"/>
      <c r="J97" s="34" t="n"/>
      <c r="K97" s="34" t="n"/>
      <c r="L97" s="34" t="n"/>
      <c r="M97" s="34" t="n"/>
      <c r="N97" s="34" t="n"/>
      <c r="O97" s="34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 codeName="工作表3">
    <tabColor theme="3" tint="0.3999755851924192"/>
    <outlinePr summaryBelow="1" summaryRight="1"/>
    <pageSetUpPr/>
  </sheetPr>
  <dimension ref="B1:K31"/>
  <sheetViews>
    <sheetView showGridLines="0" workbookViewId="0">
      <selection activeCell="B1" sqref="B1:B2"/>
    </sheetView>
  </sheetViews>
  <sheetFormatPr baseColWidth="8" defaultColWidth="9" defaultRowHeight="16.5" outlineLevelCol="0"/>
  <cols>
    <col customWidth="1" max="1" min="1" style="177" width="4.125"/>
    <col customWidth="1" max="2" min="2" style="177" width="18.125"/>
    <col customWidth="1" max="3" min="3" style="177" width="13.5"/>
    <col customWidth="1" max="4" min="4" style="177" width="12.625"/>
    <col customWidth="1" max="5" min="5" style="177" width="15.125"/>
    <col customWidth="1" max="6" min="6" style="177" width="14"/>
    <col customWidth="1" max="7" min="7" style="177" width="12.875"/>
    <col customWidth="1" max="8" min="8" style="177" width="11.125"/>
    <col customWidth="1" max="9" min="9" style="177" width="14.625"/>
    <col customWidth="1" max="10" min="10" style="177" width="13.375"/>
    <col customWidth="1" max="11" min="11" style="177" width="11.125"/>
    <col customWidth="1" max="12" min="12" style="177" width="6.625"/>
    <col customWidth="1" max="13" min="13" style="177" width="8.875"/>
    <col customWidth="1" max="14" min="14" style="177" width="25.875"/>
    <col customWidth="1" max="15" min="15" style="177" width="9"/>
    <col customWidth="1" max="16" min="16" style="177" width="18.625"/>
    <col customWidth="1" max="18" min="17" style="177" width="9"/>
    <col customWidth="1" max="19" min="19" style="177" width="13.125"/>
    <col customWidth="1" max="20" min="20" style="177" width="13.625"/>
    <col customWidth="1" max="32" min="21" style="177" width="9"/>
    <col customWidth="1" max="16384" min="33" style="177" width="9"/>
  </cols>
  <sheetData>
    <row customFormat="1" customHeight="1" ht="18.95" r="1" s="106" spans="1:11">
      <c r="B1" s="102" t="s">
        <v>25</v>
      </c>
    </row>
    <row customFormat="1" customHeight="1" ht="18.95" r="2" s="106" spans="1:11" thickBot="1">
      <c r="B2" s="122" t="s">
        <v>26</v>
      </c>
    </row>
    <row customHeight="1" ht="17.25" r="3" s="188" spans="1:11" thickBot="1">
      <c r="B3" s="178" t="s">
        <v>27</v>
      </c>
      <c r="C3" s="179" t="s">
        <v>28</v>
      </c>
      <c r="F3" s="180" t="s">
        <v>29</v>
      </c>
      <c r="I3" s="180" t="s">
        <v>30</v>
      </c>
    </row>
    <row customHeight="1" ht="24" r="4" s="188" spans="1:11" thickBot="1">
      <c r="C4" s="6">
        <f>透视表!J29</f>
        <v/>
      </c>
      <c r="D4" s="6">
        <f>透视表!J30</f>
        <v/>
      </c>
      <c r="E4" s="17" t="s">
        <v>31</v>
      </c>
      <c r="F4" s="6">
        <f>透视表!J29</f>
        <v/>
      </c>
      <c r="G4" s="6">
        <f>透视表!J30</f>
        <v/>
      </c>
      <c r="H4" s="17" t="s">
        <v>31</v>
      </c>
      <c r="I4" s="6">
        <f>透视表!J29</f>
        <v/>
      </c>
      <c r="J4" s="6">
        <f>透视表!J30</f>
        <v/>
      </c>
      <c r="K4" s="17" t="s">
        <v>31</v>
      </c>
    </row>
    <row customHeight="1" ht="27.95" r="5" s="188" spans="1:11" thickBot="1">
      <c r="B5" s="8" t="s">
        <v>32</v>
      </c>
      <c r="C5" s="7" t="n">
        <v>6</v>
      </c>
      <c r="D5" s="7" t="n">
        <v>6</v>
      </c>
      <c r="E5" s="7">
        <f>D5-C5</f>
        <v/>
      </c>
      <c r="F5" s="7" t="n">
        <v>64</v>
      </c>
      <c r="G5" s="7" t="n">
        <v>64</v>
      </c>
      <c r="H5" s="7">
        <f>G5-F5</f>
        <v/>
      </c>
      <c r="I5" s="7" t="n">
        <v>120</v>
      </c>
      <c r="J5" s="7" t="n">
        <v>120</v>
      </c>
      <c r="K5" s="7">
        <f>J5-I5</f>
        <v/>
      </c>
    </row>
    <row customHeight="1" ht="27.95" r="6" s="188" spans="1:11" thickBot="1">
      <c r="B6" s="8" t="s">
        <v>33</v>
      </c>
      <c r="C6" s="7" t="n">
        <v>6</v>
      </c>
      <c r="D6" s="7" t="n">
        <v>6</v>
      </c>
      <c r="E6" s="7">
        <f>D6-C6</f>
        <v/>
      </c>
      <c r="F6" s="7" t="n">
        <v>76</v>
      </c>
      <c r="G6" s="7" t="n">
        <v>76</v>
      </c>
      <c r="H6" s="7">
        <f>G6-F6</f>
        <v/>
      </c>
      <c r="I6" s="7" t="n">
        <v>147</v>
      </c>
      <c r="J6" s="7" t="n">
        <v>147</v>
      </c>
      <c r="K6" s="7">
        <f>J6-I6</f>
        <v/>
      </c>
    </row>
    <row customHeight="1" ht="27.95" r="7" s="188" spans="1:11" thickBot="1">
      <c r="B7" s="8" t="s">
        <v>34</v>
      </c>
      <c r="C7" s="7" t="n">
        <v>4</v>
      </c>
      <c r="D7" s="7" t="n">
        <v>4</v>
      </c>
      <c r="E7" s="7">
        <f>D7-C7</f>
        <v/>
      </c>
      <c r="F7" s="7" t="n">
        <v>28</v>
      </c>
      <c r="G7" s="7" t="n">
        <v>28</v>
      </c>
      <c r="H7" s="7">
        <f>G7-F7</f>
        <v/>
      </c>
      <c r="I7" s="7" t="n">
        <v>60</v>
      </c>
      <c r="J7" s="7" t="n">
        <v>60</v>
      </c>
      <c r="K7" s="7">
        <f>J7-I7</f>
        <v/>
      </c>
    </row>
    <row customHeight="1" ht="27.95" r="8" s="188" spans="1:11">
      <c r="B8" s="178" t="s">
        <v>35</v>
      </c>
      <c r="C8" s="83" t="n">
        <v>3</v>
      </c>
      <c r="D8" s="83" t="n">
        <v>3</v>
      </c>
      <c r="E8" s="83">
        <f>D8-C8</f>
        <v/>
      </c>
      <c r="F8" s="83" t="n">
        <v>16</v>
      </c>
      <c r="G8" s="83" t="n">
        <v>16</v>
      </c>
      <c r="H8" s="83">
        <f>G8-F8</f>
        <v/>
      </c>
      <c r="I8" s="83" t="n">
        <v>23</v>
      </c>
      <c r="J8" s="83" t="n">
        <v>23</v>
      </c>
      <c r="K8" s="83">
        <f>J8-I8</f>
        <v/>
      </c>
    </row>
    <row customHeight="1" ht="36" r="9" s="188" spans="1:11">
      <c r="B9" s="181" t="n"/>
    </row>
    <row customHeight="1" ht="21.95" r="30" s="188" spans="1:11"/>
    <row customHeight="1" ht="48.95" r="31" s="188" spans="1:11">
      <c r="B31" s="176" t="s">
        <v>36</v>
      </c>
    </row>
  </sheetData>
  <mergeCells count="6">
    <mergeCell ref="B31:M31"/>
    <mergeCell ref="B3:B4"/>
    <mergeCell ref="C3:E3"/>
    <mergeCell ref="F3:H3"/>
    <mergeCell ref="I3:K3"/>
    <mergeCell ref="B9:K9"/>
  </mergeCells>
  <conditionalFormatting sqref="E5:E8 H5:H8 K5:K8">
    <cfRule dxfId="62" operator="lessThan" priority="1" type="cellIs">
      <formula>0</formula>
    </cfRule>
  </conditionalFormatting>
  <pageMargins bottom="0.75" footer="0.3" header="0.3" left="0.7" right="0.7" top="0.75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工作表2">
    <tabColor theme="3" tint="0.3999755851924192"/>
    <outlinePr summaryBelow="1" summaryRight="1"/>
    <pageSetUpPr/>
  </sheetPr>
  <dimension ref="B1:K14"/>
  <sheetViews>
    <sheetView showGridLines="0" workbookViewId="0">
      <selection activeCell="H14" sqref="H14"/>
    </sheetView>
  </sheetViews>
  <sheetFormatPr baseColWidth="8" defaultColWidth="9" defaultRowHeight="16.5" outlineLevelCol="0"/>
  <cols>
    <col customWidth="1" max="1" min="1" style="177" width="9"/>
    <col customWidth="1" max="2" min="2" style="177" width="15.125"/>
    <col customWidth="1" max="5" min="3" style="177" width="15.5"/>
    <col customWidth="1" max="6" min="6" style="177" width="15.875"/>
    <col customWidth="1" max="7" min="7" style="177" width="9.625"/>
    <col customWidth="1" max="8" min="8" style="177" width="16.5"/>
    <col customWidth="1" max="9" min="9" style="177" width="15.875"/>
    <col customWidth="1" max="10" min="10" style="177" width="16.125"/>
    <col customWidth="1" max="11" min="11" style="177" width="14"/>
    <col customWidth="1" max="15" min="12" style="177" width="9"/>
    <col customWidth="1" max="16384" min="16" style="177" width="9"/>
  </cols>
  <sheetData>
    <row customHeight="1" ht="21.75" r="1" s="188" spans="1:11">
      <c r="B1" s="103" t="n"/>
      <c r="C1" s="103" t="n"/>
      <c r="D1" s="103" t="n"/>
      <c r="E1" s="103" t="n"/>
      <c r="F1" s="103" t="n"/>
    </row>
    <row customHeight="1" ht="30.75" r="2" s="188" spans="1:11">
      <c r="B2" s="182" t="s">
        <v>37</v>
      </c>
      <c r="C2" s="182" t="s">
        <v>38</v>
      </c>
      <c r="D2" s="182">
        <f>透视表!$J$29</f>
        <v/>
      </c>
      <c r="E2" s="182">
        <f>透视表!$J$28</f>
        <v/>
      </c>
      <c r="F2" s="182">
        <f>透视表!$J$30</f>
        <v/>
      </c>
      <c r="H2" s="182" t="s">
        <v>39</v>
      </c>
      <c r="I2" s="182">
        <f>透视表!$J$29</f>
        <v/>
      </c>
      <c r="J2" s="182">
        <f>透视表!$J$28</f>
        <v/>
      </c>
      <c r="K2" s="182">
        <f>透视表!$J$30</f>
        <v/>
      </c>
    </row>
    <row customHeight="1" ht="26.25" r="3" s="188" spans="1:11">
      <c r="C3" s="84" t="s">
        <v>10</v>
      </c>
      <c r="D3" s="89">
        <f>透视表!$K$25</f>
        <v/>
      </c>
      <c r="E3" s="85">
        <f>IFERROR((D3/透视表!$J$31)/(F3/透视表!$J$32)-1,"-")</f>
        <v/>
      </c>
      <c r="F3" s="89">
        <f>透视表!$L$25</f>
        <v/>
      </c>
      <c r="H3" s="105" t="s">
        <v>40</v>
      </c>
      <c r="I3" s="105" t="n">
        <v>1</v>
      </c>
      <c r="J3" s="85">
        <f>IFERROR((I3/透视表!$J$31)/(K3/透视表!$J$32)-1,"-")</f>
        <v/>
      </c>
      <c r="K3" s="105" t="n">
        <v>1</v>
      </c>
    </row>
    <row customHeight="1" ht="26.25" r="4" s="188" spans="1:11">
      <c r="C4" s="86" t="s">
        <v>13</v>
      </c>
      <c r="D4" s="87">
        <f>关键指标!D9</f>
        <v/>
      </c>
      <c r="E4" s="85">
        <f>IFERROR((D4/透视表!$J$31)/(F4/透视表!$J$32)-1,"-")</f>
        <v/>
      </c>
      <c r="F4" s="87">
        <f>关键指标!F9</f>
        <v/>
      </c>
      <c r="H4" s="105" t="s">
        <v>41</v>
      </c>
      <c r="I4" s="105" t="n">
        <v>1</v>
      </c>
      <c r="J4" s="85">
        <f>IFERROR((I4/透视表!$J$31)/(K4/透视表!$J$32)-1,"-")</f>
        <v/>
      </c>
      <c r="K4" s="105" t="n"/>
    </row>
    <row customHeight="1" ht="26.25" r="5" s="188" spans="1:11">
      <c r="C5" s="88" t="s">
        <v>14</v>
      </c>
      <c r="D5" s="207">
        <f>D4/D3</f>
        <v/>
      </c>
      <c r="E5" s="85">
        <f>D5-F5</f>
        <v/>
      </c>
      <c r="F5" s="207">
        <f>F4/F3</f>
        <v/>
      </c>
      <c r="H5" s="105" t="s">
        <v>42</v>
      </c>
      <c r="I5" s="105" t="n"/>
      <c r="J5" s="85">
        <f>IFERROR((I5/透视表!$J$31)/(K5/透视表!$J$32)-1,"-")</f>
        <v/>
      </c>
      <c r="K5" s="105" t="n">
        <v>2</v>
      </c>
    </row>
    <row customHeight="1" ht="26.25" r="6" s="188" spans="1:11">
      <c r="B6" s="183" t="s">
        <v>43</v>
      </c>
      <c r="C6" s="84" t="s">
        <v>44</v>
      </c>
      <c r="D6" s="89">
        <f>D8+D7</f>
        <v/>
      </c>
      <c r="E6" s="85">
        <f>IFERROR((D6/透视表!$J$31)/(F6/透视表!$J$32)-1,"-")</f>
        <v/>
      </c>
      <c r="F6" s="89">
        <f>F8+F7</f>
        <v/>
      </c>
      <c r="H6" s="105" t="s">
        <v>45</v>
      </c>
      <c r="I6" s="105" t="n"/>
      <c r="J6" s="85">
        <f>IFERROR((I6/透视表!$J$31)/(K6/透视表!$J$32)-1,"-")</f>
        <v/>
      </c>
      <c r="K6" s="105" t="n">
        <v>1</v>
      </c>
    </row>
    <row customHeight="1" ht="26.25" r="7" s="188" spans="1:11">
      <c r="C7" s="86" t="s">
        <v>46</v>
      </c>
      <c r="D7" s="87">
        <f>VLOOKUP($C7,透视表!$J$18:$K$23,2,0)</f>
        <v/>
      </c>
      <c r="E7" s="85">
        <f>IFERROR((D7/透视表!$J$31)/(F7/透视表!$J$32)-1,"-")</f>
        <v/>
      </c>
      <c r="F7" s="87">
        <f>VLOOKUP($C7,透视表!$J$18:$L$24,3,0)</f>
        <v/>
      </c>
      <c r="H7" s="105" t="s">
        <v>47</v>
      </c>
      <c r="I7" s="105" t="n"/>
      <c r="J7" s="85">
        <f>IFERROR((I7/透视表!$J$31)/(K7/透视表!$J$32)-1,"-")</f>
        <v/>
      </c>
      <c r="K7" s="105" t="n">
        <v>1</v>
      </c>
    </row>
    <row customHeight="1" ht="26.25" r="8" s="188" spans="1:11">
      <c r="C8" s="86" t="s">
        <v>48</v>
      </c>
      <c r="D8" s="87">
        <f>VLOOKUP($C8,透视表!$J$18:$K$23,2,0)</f>
        <v/>
      </c>
      <c r="E8" s="85">
        <f>IFERROR((D8/透视表!$J$31)/(F8/透视表!$J$32)-1,"-")</f>
        <v/>
      </c>
      <c r="F8" s="87">
        <f>VLOOKUP($C8,透视表!$J$18:$L$24,3,0)</f>
        <v/>
      </c>
      <c r="H8" s="105" t="s">
        <v>49</v>
      </c>
      <c r="I8" s="105" t="n"/>
      <c r="J8" s="85">
        <f>IFERROR((I8/透视表!$J$31)/(K8/透视表!$J$32)-1,"-")</f>
        <v/>
      </c>
      <c r="K8" s="105" t="n">
        <v>1</v>
      </c>
    </row>
    <row customHeight="1" ht="26.25" r="9" s="188" spans="1:11">
      <c r="B9" s="121" t="s">
        <v>50</v>
      </c>
      <c r="C9" s="84" t="s">
        <v>44</v>
      </c>
      <c r="D9" s="87">
        <f>D10+D11</f>
        <v/>
      </c>
      <c r="E9" s="85">
        <f>IFERROR((D9/透视表!$J$31)/(F9/透视表!$J$32)-1,"-")</f>
        <v/>
      </c>
      <c r="F9" s="89">
        <f>F10+F11</f>
        <v/>
      </c>
      <c r="H9" s="105" t="s">
        <v>51</v>
      </c>
      <c r="I9" s="105" t="n"/>
      <c r="J9" s="85">
        <f>IFERROR((I9/透视表!$J$31)/(K9/透视表!$J$32)-1,"-")</f>
        <v/>
      </c>
      <c r="K9" s="105" t="n">
        <v>1</v>
      </c>
    </row>
    <row customHeight="1" ht="26.25" r="10" s="188" spans="1:11">
      <c r="B10" s="121" t="n"/>
      <c r="C10" s="86" t="s">
        <v>52</v>
      </c>
      <c r="D10" s="87">
        <f>VLOOKUP($C10,透视表!$J$18:$K$23,2,0)</f>
        <v/>
      </c>
      <c r="E10" s="85">
        <f>IFERROR((D10/透视表!$J$31)/(F10/透视表!$J$32)-1,"-")</f>
        <v/>
      </c>
      <c r="F10" s="87">
        <f>VLOOKUP($C10,透视表!$J$18:$L$24,3,0)</f>
        <v/>
      </c>
      <c r="H10" s="105" t="s">
        <v>53</v>
      </c>
      <c r="I10" s="105" t="n"/>
      <c r="J10" s="85">
        <f>IFERROR((I10/透视表!$J$31)/(K10/透视表!$J$32)-1,"-")</f>
        <v/>
      </c>
      <c r="K10" s="105" t="n">
        <v>1</v>
      </c>
    </row>
    <row customHeight="1" ht="26.25" r="11" s="188" spans="1:11">
      <c r="B11" s="121" t="n"/>
      <c r="C11" s="86" t="s">
        <v>54</v>
      </c>
      <c r="D11" s="87">
        <f>VLOOKUP($C11,透视表!$J$18:$K$23,2,0)</f>
        <v/>
      </c>
      <c r="E11" s="85">
        <f>IFERROR((D11/透视表!$J$31)/(F11/透视表!$J$32)-1,"-")</f>
        <v/>
      </c>
      <c r="F11" s="87">
        <f>VLOOKUP($C11,透视表!$J$18:$L$24,3,0)</f>
        <v/>
      </c>
      <c r="H11" s="105" t="s">
        <v>55</v>
      </c>
      <c r="I11" s="105" t="n"/>
      <c r="J11" s="85">
        <f>IFERROR((I11/透视表!$J$31)/(K11/透视表!$J$32)-1,"-")</f>
        <v/>
      </c>
      <c r="K11" s="105" t="n">
        <v>1</v>
      </c>
    </row>
    <row customHeight="1" ht="26.25" r="12" s="188" spans="1:11">
      <c r="B12" s="183" t="s">
        <v>56</v>
      </c>
      <c r="C12" s="84" t="s">
        <v>44</v>
      </c>
      <c r="D12" s="89">
        <f>GETPIVOTDATA("姓名",透视表!$F$6)</f>
        <v/>
      </c>
      <c r="E12" s="85">
        <f>IFERROR((D12/透视表!$J$31)/(F12/透视表!$J$32)-1,"-")</f>
        <v/>
      </c>
      <c r="F12" s="87">
        <f>GETPIVOTDATA("姓名",透视表!$F$16)</f>
        <v/>
      </c>
      <c r="H12" s="105" t="s">
        <v>57</v>
      </c>
      <c r="I12" s="105" t="n"/>
      <c r="J12" s="85">
        <f>IFERROR((I12/透视表!$J$31)/(K12/透视表!$J$32)-1,"-")</f>
        <v/>
      </c>
      <c r="K12" s="105" t="n">
        <v>1</v>
      </c>
    </row>
    <row customHeight="1" ht="29.1" r="13" s="188" spans="1:11">
      <c r="B13" s="184" t="n"/>
      <c r="H13" s="105" t="s">
        <v>58</v>
      </c>
      <c r="I13" s="105" t="n"/>
      <c r="J13" s="85">
        <f>IFERROR((I13/透视表!$J$31)/(K13/透视表!$J$32)-1,"-")</f>
        <v/>
      </c>
      <c r="K13" s="105" t="n">
        <v>2</v>
      </c>
    </row>
    <row customHeight="1" ht="78" r="14" s="188" spans="1:11">
      <c r="B14" s="184" t="s">
        <v>59</v>
      </c>
    </row>
  </sheetData>
  <mergeCells count="4">
    <mergeCell ref="B2:B5"/>
    <mergeCell ref="B6:B8"/>
    <mergeCell ref="B13:F13"/>
    <mergeCell ref="B14:F14"/>
  </mergeCells>
  <conditionalFormatting sqref="E15:E1048576 E2:E12">
    <cfRule dxfId="62" operator="lessThan" priority="6" type="cellIs">
      <formula>0</formula>
    </cfRule>
  </conditionalFormatting>
  <conditionalFormatting sqref="J2">
    <cfRule dxfId="62" operator="lessThan" priority="2" type="cellIs">
      <formula>0</formula>
    </cfRule>
  </conditionalFormatting>
  <conditionalFormatting sqref="J3:J13">
    <cfRule dxfId="62" operator="lessThan" priority="1" type="cellIs">
      <formula>0</formula>
    </cfRule>
  </conditionalFormatting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 codeName="工作表4">
    <tabColor theme="3" tint="0.3999755851924192"/>
    <outlinePr summaryBelow="1" summaryRight="1"/>
    <pageSetUpPr/>
  </sheetPr>
  <dimension ref="B1:H9"/>
  <sheetViews>
    <sheetView showGridLines="0" workbookViewId="0" zoomScale="120" zoomScaleNormal="120">
      <selection activeCell="C21" sqref="C21"/>
    </sheetView>
  </sheetViews>
  <sheetFormatPr baseColWidth="8" defaultColWidth="11" defaultRowHeight="16.5" outlineLevelCol="0"/>
  <cols>
    <col customWidth="1" max="1" min="1" style="177" width="3.125"/>
    <col customWidth="1" max="2" min="2" style="177" width="76.125"/>
    <col customWidth="1" max="8" min="3" style="177" width="12.5"/>
    <col customWidth="1" max="12" min="9" style="177" width="11"/>
    <col customWidth="1" max="16384" min="13" style="177" width="11"/>
  </cols>
  <sheetData>
    <row customHeight="1" ht="18" r="1" s="188" spans="1:8">
      <c r="B1" s="19" t="n"/>
    </row>
    <row customHeight="1" ht="17.25" r="2" s="188" spans="1:8">
      <c r="B2" s="185" t="s">
        <v>60</v>
      </c>
      <c r="C2" s="185" t="s">
        <v>61</v>
      </c>
      <c r="F2" s="185" t="s">
        <v>62</v>
      </c>
    </row>
    <row r="3" spans="1:8">
      <c r="C3" s="185">
        <f>透视表!$J$29</f>
        <v/>
      </c>
      <c r="D3" s="185">
        <f>透视表!$J$28</f>
        <v/>
      </c>
      <c r="E3" s="185">
        <f>透视表!$J$30</f>
        <v/>
      </c>
      <c r="F3" s="185">
        <f>透视表!$J$29</f>
        <v/>
      </c>
      <c r="G3" s="185">
        <f>透视表!$J$28</f>
        <v/>
      </c>
      <c r="H3" s="185">
        <f>透视表!$J$30</f>
        <v/>
      </c>
    </row>
    <row customHeight="1" ht="17.25" r="4" s="188" spans="1:8">
      <c r="B4" s="185" t="s">
        <v>44</v>
      </c>
      <c r="C4" s="100">
        <f>SUM(C5:C8)</f>
        <v/>
      </c>
      <c r="D4" s="99">
        <f>IFERROR((C4/透视表!$J$31)/(E4/透视表!$J$32)-1,"-")</f>
        <v/>
      </c>
      <c r="E4" s="100">
        <f>SUM(E5:E8)</f>
        <v/>
      </c>
      <c r="F4" s="208">
        <f>SUM(F5:F8)</f>
        <v/>
      </c>
      <c r="G4" s="99">
        <f>IFERROR((F4/透视表!$J$31)/(H4/透视表!$J$32)-1,"-")</f>
        <v/>
      </c>
      <c r="H4" s="208">
        <f>SUM(H5:H8)</f>
        <v/>
      </c>
    </row>
    <row customHeight="1" ht="27" r="5" s="188" spans="1:8">
      <c r="B5" s="101" t="s">
        <v>63</v>
      </c>
      <c r="C5" s="87" t="n"/>
      <c r="D5" s="71">
        <f>IFERROR((C5/透视表!$J$31)/(E5/透视表!$J$32)-1,"-")</f>
        <v/>
      </c>
      <c r="E5" s="87" t="n">
        <v>1</v>
      </c>
      <c r="F5" s="199" t="n"/>
      <c r="G5" s="71">
        <f>IFERROR((F5/透视表!$J$31)/(H5/透视表!$J$32)-1,"-")</f>
        <v/>
      </c>
      <c r="H5" s="199" t="n">
        <v>32</v>
      </c>
    </row>
    <row customHeight="1" ht="27" r="6" s="188" spans="1:8">
      <c r="B6" s="101" t="s">
        <v>64</v>
      </c>
      <c r="C6" s="87" t="n"/>
      <c r="D6" s="71">
        <f>IFERROR((C6/透视表!$J$31)/(E6/透视表!$J$32)-1,"-")</f>
        <v/>
      </c>
      <c r="E6" s="87" t="n">
        <v>1</v>
      </c>
      <c r="F6" s="199" t="n"/>
      <c r="G6" s="71">
        <f>IFERROR((F6/透视表!$J$31)/(H6/透视表!$J$32)-1,"-")</f>
        <v/>
      </c>
      <c r="H6" s="199" t="n">
        <v>9.9</v>
      </c>
    </row>
    <row customHeight="1" ht="27" r="7" s="188" spans="1:8">
      <c r="B7" s="101" t="s">
        <v>65</v>
      </c>
      <c r="C7" s="87" t="n"/>
      <c r="D7" s="71">
        <f>IFERROR((C7/透视表!$J$31)/(E7/透视表!$J$32)-1,"-")</f>
        <v/>
      </c>
      <c r="E7" s="87" t="n">
        <v>1</v>
      </c>
      <c r="F7" s="199" t="n"/>
      <c r="G7" s="71">
        <f>IFERROR((F7/透视表!$J$31)/(H7/透视表!$J$32)-1,"-")</f>
        <v/>
      </c>
      <c r="H7" s="199" t="n">
        <v>739</v>
      </c>
    </row>
    <row customHeight="1" ht="27" r="8" s="188" spans="1:8">
      <c r="B8" s="101" t="s">
        <v>66</v>
      </c>
      <c r="C8" s="87" t="n">
        <v>1</v>
      </c>
      <c r="D8" s="71">
        <f>IFERROR((C8/透视表!$J$31)/(E8/透视表!$J$32)-1,"-")</f>
        <v/>
      </c>
      <c r="E8" s="87" t="n"/>
      <c r="F8" s="199" t="n">
        <v>888</v>
      </c>
      <c r="G8" s="71">
        <f>IFERROR((F8/透视表!$J$31)/(H8/透视表!$J$32)-1,"-")</f>
        <v/>
      </c>
      <c r="H8" s="199" t="n"/>
    </row>
    <row customHeight="1" ht="27.95" r="9" s="188" spans="1:8">
      <c r="B9" s="186" t="s">
        <v>67</v>
      </c>
    </row>
    <row customHeight="1" ht="20.45" r="10" s="188" spans="1:8"/>
    <row customHeight="1" ht="20.45" r="11" s="188" spans="1:8"/>
    <row customHeight="1" ht="20.45" r="12" s="188" spans="1:8"/>
    <row customHeight="1" ht="20.45" r="13" s="188" spans="1:8"/>
    <row customHeight="1" ht="20.45" r="14" s="188" spans="1:8"/>
    <row customHeight="1" ht="20.45" r="15" s="188" spans="1:8"/>
    <row customHeight="1" ht="20.45" r="16" s="188" spans="1:8"/>
    <row customHeight="1" ht="20.45" r="17" s="188" spans="1:8"/>
    <row customHeight="1" ht="20.45" r="18" s="188" spans="1:8"/>
    <row customHeight="1" ht="20.45" r="19" s="188" spans="1:8"/>
    <row customHeight="1" ht="20.45" r="20" s="188" spans="1:8"/>
  </sheetData>
  <mergeCells count="4">
    <mergeCell ref="B2:B3"/>
    <mergeCell ref="C2:E2"/>
    <mergeCell ref="F2:H2"/>
    <mergeCell ref="B9:H9"/>
  </mergeCells>
  <conditionalFormatting sqref="D4:D6 G4:G6 G8 D8">
    <cfRule dxfId="62" operator="lessThan" priority="2" type="cellIs">
      <formula>0</formula>
    </cfRule>
  </conditionalFormatting>
  <conditionalFormatting sqref="G7 D7">
    <cfRule dxfId="62" operator="lessThan" priority="1" type="cellIs">
      <formula>0</formula>
    </cfRule>
  </conditionalFormatting>
  <pageMargins bottom="0.75" footer="0.3" header="0.3" left="0.7" right="0.7" top="0.75"/>
  <pageSetup horizontalDpi="4294967292" orientation="portrait" paperSize="9" verticalDpi="4294967292"/>
</worksheet>
</file>

<file path=xl/worksheets/sheet5.xml><?xml version="1.0" encoding="utf-8"?>
<worksheet xmlns="http://schemas.openxmlformats.org/spreadsheetml/2006/main">
  <sheetPr codeName="工作表5">
    <tabColor theme="3" tint="0.3999755851924192"/>
    <outlinePr summaryBelow="1" summaryRight="1"/>
    <pageSetUpPr/>
  </sheetPr>
  <dimension ref="B2:I12"/>
  <sheetViews>
    <sheetView showGridLines="0" workbookViewId="0" zoomScale="101">
      <selection activeCell="E14" sqref="E14"/>
    </sheetView>
  </sheetViews>
  <sheetFormatPr baseColWidth="8" defaultColWidth="8.875" defaultRowHeight="13.5" outlineLevelCol="0"/>
  <cols>
    <col customWidth="1" max="1" min="1" style="188" width="3.625"/>
    <col customWidth="1" max="2" min="2" style="188" width="16.875"/>
    <col customWidth="1" max="8" min="3" style="188" width="14.125"/>
    <col customWidth="1" max="9" min="9" style="188" width="9.625"/>
  </cols>
  <sheetData>
    <row customHeight="1" ht="22.5" r="2" s="188" spans="1:9">
      <c r="B2" s="187" t="s">
        <v>60</v>
      </c>
      <c r="C2" s="187" t="s">
        <v>68</v>
      </c>
      <c r="F2" s="187" t="s">
        <v>69</v>
      </c>
    </row>
    <row customHeight="1" ht="22.5" r="3" s="188" spans="1:9">
      <c r="C3" s="187">
        <f>透视表!$J$29</f>
        <v/>
      </c>
      <c r="D3" s="187">
        <f>透视表!$J$28</f>
        <v/>
      </c>
      <c r="E3" s="187">
        <f>透视表!$J$30</f>
        <v/>
      </c>
      <c r="F3" s="187">
        <f>透视表!$J$29</f>
        <v/>
      </c>
      <c r="G3" s="187">
        <f>透视表!$J$28</f>
        <v/>
      </c>
      <c r="H3" s="187">
        <f>透视表!$J$30</f>
        <v/>
      </c>
    </row>
    <row customHeight="1" ht="22.5" r="4" s="188" spans="1:9">
      <c r="B4" s="185" t="s">
        <v>44</v>
      </c>
      <c r="C4" s="98">
        <f>SUM(C5:C20)</f>
        <v/>
      </c>
      <c r="D4" s="99">
        <f>IFERROR(C4/E4-1,"-")</f>
        <v/>
      </c>
      <c r="E4" s="98">
        <f>SUM(E5:E20)</f>
        <v/>
      </c>
      <c r="F4" s="98">
        <f>SUM(F5:F20)</f>
        <v/>
      </c>
      <c r="G4" s="99">
        <f>IFERROR(F4/H4-1,"-")</f>
        <v/>
      </c>
      <c r="H4" s="98">
        <f>SUM(H5:H20)</f>
        <v/>
      </c>
    </row>
    <row customHeight="1" ht="27.95" r="5" s="188" spans="1:9">
      <c r="B5" s="79" t="s">
        <v>70</v>
      </c>
      <c r="C5" s="79" t="n"/>
      <c r="D5" s="97">
        <f>IFERROR(C5/E5-1,"-")</f>
        <v/>
      </c>
      <c r="E5" s="79" t="n">
        <v>1</v>
      </c>
      <c r="F5" s="79" t="n"/>
      <c r="G5" s="97">
        <f>IFERROR(F5/H5-1,"-")</f>
        <v/>
      </c>
      <c r="H5" s="79" t="n">
        <v>40</v>
      </c>
      <c r="I5" s="59" t="n"/>
    </row>
    <row customHeight="1" ht="27.95" r="6" s="188" spans="1:9">
      <c r="B6" s="79" t="s">
        <v>71</v>
      </c>
      <c r="C6" s="79" t="n"/>
      <c r="D6" s="97">
        <f>IFERROR(C6/E6-1,"-")</f>
        <v/>
      </c>
      <c r="E6" s="79" t="n">
        <v>1</v>
      </c>
      <c r="F6" s="79" t="n"/>
      <c r="G6" s="97">
        <f>IFERROR(F6/H6-1,"-")</f>
        <v/>
      </c>
      <c r="H6" s="79" t="n">
        <v>4980</v>
      </c>
      <c r="I6" s="59" t="n"/>
    </row>
    <row customHeight="1" ht="39.95" r="7" s="188" spans="1:9">
      <c r="B7" s="181" t="s">
        <v>72</v>
      </c>
      <c r="I7" s="59" t="n"/>
    </row>
    <row customHeight="1" ht="22.5" r="8" s="188" spans="1:9">
      <c r="E8" s="59" t="n"/>
      <c r="G8" s="59" t="n"/>
      <c r="H8" s="59" t="n"/>
      <c r="I8" s="59" t="n"/>
    </row>
    <row customHeight="1" ht="22.5" r="9" s="188" spans="1:9">
      <c r="E9" s="59" t="n"/>
      <c r="G9" s="59" t="n"/>
      <c r="H9" s="59" t="n"/>
      <c r="I9" s="59" t="n"/>
    </row>
    <row customHeight="1" ht="22.5" r="10" s="188" spans="1:9">
      <c r="E10" s="59" t="n"/>
      <c r="G10" s="59" t="n"/>
      <c r="H10" s="59" t="n"/>
      <c r="I10" s="59" t="n"/>
    </row>
    <row customHeight="1" ht="22.5" r="11" s="188" spans="1:9">
      <c r="E11" s="59" t="n"/>
      <c r="G11" s="59" t="n"/>
      <c r="H11" s="59" t="n"/>
      <c r="I11" s="59" t="n"/>
    </row>
    <row customHeight="1" ht="22.5" r="12" s="188" spans="1:9">
      <c r="E12" s="59" t="n"/>
      <c r="G12" s="59" t="n"/>
      <c r="H12" s="59" t="n"/>
      <c r="I12" s="59" t="n"/>
    </row>
    <row customHeight="1" ht="22.5" r="13" s="188" spans="1:9"/>
    <row customHeight="1" ht="22.5" r="14" s="188" spans="1:9"/>
    <row customHeight="1" ht="22.5" r="15" s="188" spans="1:9"/>
    <row customHeight="1" ht="22.5" r="16" s="188" spans="1:9"/>
    <row customHeight="1" ht="22.5" r="17" s="188" spans="1:9"/>
    <row customHeight="1" ht="22.5" r="18" s="188" spans="1:9"/>
    <row customHeight="1" ht="22.5" r="19" s="188" spans="1:9"/>
    <row customHeight="1" ht="22.5" r="20" s="188" spans="1:9"/>
  </sheetData>
  <mergeCells count="4">
    <mergeCell ref="B2:B3"/>
    <mergeCell ref="C2:E2"/>
    <mergeCell ref="F2:H2"/>
    <mergeCell ref="B7:H7"/>
  </mergeCells>
  <conditionalFormatting sqref="D4">
    <cfRule dxfId="62" operator="lessThan" priority="4" type="cellIs">
      <formula>0</formula>
    </cfRule>
  </conditionalFormatting>
  <conditionalFormatting sqref="G4">
    <cfRule dxfId="62" operator="lessThan" priority="2" type="cellIs">
      <formula>0</formula>
    </cfRule>
  </conditionalFormatting>
  <pageMargins bottom="0.75" footer="0.3" header="0.3" left="0.7" right="0.7" top="0.75"/>
</worksheet>
</file>

<file path=xl/worksheets/sheet6.xml><?xml version="1.0" encoding="utf-8"?>
<worksheet xmlns="http://schemas.openxmlformats.org/spreadsheetml/2006/main">
  <sheetPr codeName="工作表6">
    <tabColor theme="3" tint="0.3999755851924192"/>
    <outlinePr summaryBelow="1" summaryRight="1"/>
    <pageSetUpPr/>
  </sheetPr>
  <dimension ref="B1:N16"/>
  <sheetViews>
    <sheetView showGridLines="0" workbookViewId="0">
      <selection activeCell="L19" sqref="L19"/>
    </sheetView>
  </sheetViews>
  <sheetFormatPr baseColWidth="8" defaultColWidth="9" defaultRowHeight="17.25" outlineLevelCol="0"/>
  <cols>
    <col customWidth="1" max="1" min="1" style="190" width="3.625"/>
    <col customWidth="1" max="2" min="2" style="190" width="9"/>
    <col customWidth="1" max="3" min="3" style="190" width="12.625"/>
    <col customWidth="1" max="4" min="4" style="190" width="10.125"/>
    <col customWidth="1" max="5" min="5" style="190" width="9"/>
    <col customWidth="1" max="6" min="6" style="190" width="15.5"/>
    <col customWidth="1" max="7" min="7" style="190" width="14.125"/>
    <col customWidth="1" max="8" min="8" style="190" width="13.875"/>
    <col customWidth="1" max="9" min="9" style="190" width="12"/>
    <col customWidth="1" max="10" min="10" style="190" width="13"/>
    <col customWidth="1" max="11" min="11" style="190" width="16"/>
    <col customWidth="1" max="12" min="12" style="190" width="13.375"/>
    <col customWidth="1" max="13" min="13" style="190" width="16.625"/>
    <col customWidth="1" max="14" min="14" style="190" width="14.375"/>
    <col customWidth="1" max="19" min="15" style="190" width="9"/>
    <col customWidth="1" max="16384" min="20" style="190" width="9"/>
  </cols>
  <sheetData>
    <row customHeight="1" ht="28.5" r="1" s="188" spans="1:14" thickBot="1">
      <c r="B1" s="19" t="s">
        <v>73</v>
      </c>
    </row>
    <row customHeight="1" ht="28.5" r="2" s="188" spans="1:14">
      <c r="B2" s="193" t="s">
        <v>74</v>
      </c>
      <c r="C2" s="196" t="s">
        <v>75</v>
      </c>
      <c r="G2" s="194" t="s">
        <v>76</v>
      </c>
      <c r="M2" s="21" t="n"/>
    </row>
    <row customHeight="1" ht="28.5" r="3" s="188" spans="1:14">
      <c r="C3" s="18">
        <f>透视表!$J$29</f>
        <v/>
      </c>
      <c r="D3" s="18">
        <f>透视表!$J$30</f>
        <v/>
      </c>
      <c r="E3" s="18" t="s">
        <v>77</v>
      </c>
      <c r="F3" s="20">
        <f>透视表!$J$28</f>
        <v/>
      </c>
      <c r="G3" s="18">
        <f>透视表!$J$29</f>
        <v/>
      </c>
      <c r="H3" s="18">
        <f>透视表!$J$30</f>
        <v/>
      </c>
      <c r="I3" s="31" t="s">
        <v>77</v>
      </c>
      <c r="J3" s="31">
        <f>透视表!$J$28</f>
        <v/>
      </c>
      <c r="K3" s="31">
        <f>透视表!$J$29&amp;"占比"</f>
        <v/>
      </c>
      <c r="L3" s="52">
        <f>透视表!$J$30&amp;"占比"</f>
        <v/>
      </c>
      <c r="M3" s="21" t="n"/>
    </row>
    <row customHeight="1" ht="28.5" r="4" s="188" spans="1:14" thickBot="1">
      <c r="B4" s="53" t="n"/>
      <c r="C4" s="54">
        <f>透视表!P24</f>
        <v/>
      </c>
      <c r="D4" s="54">
        <f>透视表!Q24</f>
        <v/>
      </c>
      <c r="E4" s="54">
        <f>C4-D4</f>
        <v/>
      </c>
      <c r="F4" s="55">
        <f>IFERROR((C4/透视表!$J$31)/(D4/透视表!$J$32)-1,"-")</f>
        <v/>
      </c>
      <c r="G4" s="49">
        <f>GETPIVOTDATA("星级",透视表!$U$6)</f>
        <v/>
      </c>
      <c r="H4" s="49">
        <f>GETPIVOTDATA("星级",透视表!$U$16)</f>
        <v/>
      </c>
      <c r="I4" s="49">
        <f>G4-H4</f>
        <v/>
      </c>
      <c r="J4" s="55">
        <f>IFERROR((G4/透视表!$J$31)/(H4/透视表!$J$32)-1,"-")</f>
        <v/>
      </c>
      <c r="K4" s="51">
        <f>IFERROR(G4/C4,"-")</f>
        <v/>
      </c>
      <c r="L4" s="51">
        <f>IFERROR(H4/D4,"-")</f>
        <v/>
      </c>
      <c r="M4" s="21" t="n"/>
    </row>
    <row customHeight="1" ht="28.5" r="5" s="188" spans="1:14" thickBot="1">
      <c r="B5" s="22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</row>
    <row customHeight="1" ht="28.5" r="6" s="188" spans="1:14">
      <c r="B6" s="191" t="s">
        <v>78</v>
      </c>
      <c r="C6" s="195" t="s">
        <v>79</v>
      </c>
      <c r="I6" s="194" t="s">
        <v>80</v>
      </c>
    </row>
    <row customHeight="1" ht="28.5" r="7" s="188" spans="1:14">
      <c r="C7" s="18">
        <f>透视表!$J$29</f>
        <v/>
      </c>
      <c r="D7" s="18">
        <f>透视表!$J$30</f>
        <v/>
      </c>
      <c r="E7" s="18" t="s">
        <v>77</v>
      </c>
      <c r="F7" s="20">
        <f>透视表!$J$28</f>
        <v/>
      </c>
      <c r="G7" s="31">
        <f>透视表!$J$29&amp;"占比"</f>
        <v/>
      </c>
      <c r="H7" s="31">
        <f>透视表!$J$30&amp;"占比"</f>
        <v/>
      </c>
      <c r="I7" s="18">
        <f>透视表!$J$29</f>
        <v/>
      </c>
      <c r="J7" s="18">
        <f>透视表!$J$30</f>
        <v/>
      </c>
      <c r="K7" s="31" t="s">
        <v>77</v>
      </c>
      <c r="L7" s="31">
        <f>透视表!$J$28</f>
        <v/>
      </c>
      <c r="M7" s="31">
        <f>透视表!$J$29&amp;"占比"</f>
        <v/>
      </c>
      <c r="N7" s="52">
        <f>透视表!$J$30&amp;"占比"</f>
        <v/>
      </c>
    </row>
    <row customHeight="1" ht="28.5" r="8" s="188" spans="1:14" thickBot="1">
      <c r="B8" s="48" t="n"/>
      <c r="C8" s="49">
        <f>SUM(透视表!P22:P23)</f>
        <v/>
      </c>
      <c r="D8" s="49">
        <f>SUM(透视表!Q22:Q23)</f>
        <v/>
      </c>
      <c r="E8" s="49">
        <f>C8-D8</f>
        <v/>
      </c>
      <c r="F8" s="55">
        <f>IFERROR((C8/透视表!$J$31)/(D8/透视表!$J$32)-1,"-")</f>
        <v/>
      </c>
      <c r="G8" s="51">
        <f>IFERROR(C8/#REF!,"-")</f>
        <v/>
      </c>
      <c r="H8" s="51">
        <f>IFERROR(D8/#REF!,"-")</f>
        <v/>
      </c>
      <c r="I8" s="49">
        <f>SUM(透视表!P19:P21)</f>
        <v/>
      </c>
      <c r="J8" s="49">
        <f>SUM(透视表!Q19:Q21)</f>
        <v/>
      </c>
      <c r="K8" s="49">
        <f>I8-J8</f>
        <v/>
      </c>
      <c r="L8" s="55">
        <f>IFERROR((I8/透视表!$J$31)/(J8/透视表!$J$32)-1,"-")</f>
        <v/>
      </c>
      <c r="M8" s="51">
        <f>IFERROR(I8/E8,"-")</f>
        <v/>
      </c>
      <c r="N8" s="51">
        <f>IFERROR(J8/F8,"-")</f>
        <v/>
      </c>
    </row>
    <row customHeight="1" ht="28.5" r="9" s="188" spans="1:14" thickBot="1">
      <c r="B9" s="22" t="n"/>
      <c r="C9" s="21" t="n"/>
      <c r="D9" s="21" t="n"/>
      <c r="E9" s="21" t="n"/>
      <c r="F9" s="21" t="n"/>
      <c r="G9" s="21" t="n"/>
      <c r="H9" s="21" t="n"/>
      <c r="I9" s="21" t="n"/>
      <c r="J9" s="21" t="n"/>
      <c r="K9" s="21" t="n"/>
      <c r="L9" s="21" t="n"/>
      <c r="M9" s="21" t="n"/>
      <c r="N9" s="21" t="n"/>
    </row>
    <row customHeight="1" ht="28.5" r="10" s="188" spans="1:14">
      <c r="B10" s="191" t="s">
        <v>81</v>
      </c>
      <c r="C10" s="192" t="s">
        <v>82</v>
      </c>
      <c r="G10" s="194" t="s">
        <v>83</v>
      </c>
      <c r="K10" s="194" t="s">
        <v>84</v>
      </c>
    </row>
    <row customHeight="1" ht="28.5" r="11" s="188" spans="1:14">
      <c r="C11" s="18">
        <f>透视表!$J$29</f>
        <v/>
      </c>
      <c r="D11" s="18">
        <f>透视表!$J$30</f>
        <v/>
      </c>
      <c r="E11" s="18" t="s">
        <v>77</v>
      </c>
      <c r="F11" s="20">
        <f>透视表!$J$28</f>
        <v/>
      </c>
      <c r="G11" s="18">
        <f>透视表!$J$29</f>
        <v/>
      </c>
      <c r="H11" s="18">
        <f>透视表!$J$30</f>
        <v/>
      </c>
      <c r="I11" s="18" t="s">
        <v>77</v>
      </c>
      <c r="J11" s="20">
        <f>透视表!$J$28</f>
        <v/>
      </c>
      <c r="K11" s="18">
        <f>透视表!$J$29</f>
        <v/>
      </c>
      <c r="L11" s="18">
        <f>透视表!$J$30</f>
        <v/>
      </c>
      <c r="M11" s="18" t="s">
        <v>77</v>
      </c>
      <c r="N11" s="47">
        <f>透视表!$J$28</f>
        <v/>
      </c>
    </row>
    <row customHeight="1" ht="28.5" r="12" s="188" spans="1:14" thickBot="1">
      <c r="B12" s="48" t="n"/>
      <c r="C12" s="49" t="n"/>
      <c r="D12" s="49" t="n">
        <v>8.699999999999999</v>
      </c>
      <c r="E12" s="209">
        <f>C12-D12</f>
        <v/>
      </c>
      <c r="F12" s="51">
        <f>IFERROR(C12/D12-1,"-")</f>
        <v/>
      </c>
      <c r="G12" s="49" t="n"/>
      <c r="H12" s="49" t="n">
        <v>8.800000000000001</v>
      </c>
      <c r="I12" s="49">
        <f>G12-H12</f>
        <v/>
      </c>
      <c r="J12" s="51">
        <f>IFERROR(G12/H12-1,"-")</f>
        <v/>
      </c>
      <c r="K12" s="49" t="n"/>
      <c r="L12" s="49" t="n">
        <v>8.800000000000001</v>
      </c>
      <c r="M12" s="49">
        <f>K12-L12</f>
        <v/>
      </c>
      <c r="N12" s="51">
        <f>IFERROR(K12/L12-1,"-")</f>
        <v/>
      </c>
    </row>
    <row customHeight="1" ht="28.5" r="13" s="188" spans="1:14" thickBot="1">
      <c r="B13" s="22" t="n"/>
      <c r="C13" s="21" t="n"/>
      <c r="D13" s="21" t="n"/>
      <c r="E13" s="21" t="n"/>
      <c r="F13" s="21" t="n"/>
      <c r="G13" s="21" t="n"/>
      <c r="H13" s="21" t="n"/>
      <c r="I13" s="21" t="n"/>
      <c r="J13" s="21" t="n"/>
      <c r="K13" s="21" t="n"/>
      <c r="L13" s="21" t="n"/>
    </row>
    <row customHeight="1" ht="28.5" r="14" s="188" spans="1:14">
      <c r="B14" s="191" t="s">
        <v>85</v>
      </c>
      <c r="C14" s="194" t="s">
        <v>86</v>
      </c>
      <c r="D14" s="192" t="s">
        <v>87</v>
      </c>
      <c r="H14" s="189" t="s">
        <v>88</v>
      </c>
    </row>
    <row customHeight="1" ht="28.5" r="15" s="188" spans="1:14">
      <c r="C15" s="56">
        <f>"截止"&amp;透视表!J29</f>
        <v/>
      </c>
      <c r="D15" s="18">
        <f>透视表!$J$29</f>
        <v/>
      </c>
      <c r="E15" s="18">
        <f>透视表!$J$30</f>
        <v/>
      </c>
      <c r="F15" s="18" t="s">
        <v>77</v>
      </c>
      <c r="G15" s="20">
        <f>透视表!$J$28</f>
        <v/>
      </c>
    </row>
    <row customHeight="1" ht="42" r="16" s="188" spans="1:14" thickBot="1">
      <c r="B16" s="48" t="n"/>
      <c r="C16" s="49" t="n">
        <v>29</v>
      </c>
      <c r="D16" s="49" t="n">
        <v>3</v>
      </c>
      <c r="E16" s="49" t="n">
        <v>5</v>
      </c>
      <c r="F16" s="50">
        <f>D16-E16</f>
        <v/>
      </c>
      <c r="G16" s="92">
        <f>IFERROR((D16/透视表!$J$31)/(E16/透视表!$J$32)-1,"-")</f>
        <v/>
      </c>
    </row>
  </sheetData>
  <mergeCells count="13">
    <mergeCell ref="H14:N16"/>
    <mergeCell ref="B14:B15"/>
    <mergeCell ref="C10:F10"/>
    <mergeCell ref="D14:G14"/>
    <mergeCell ref="B2:B3"/>
    <mergeCell ref="B6:B7"/>
    <mergeCell ref="I6:N6"/>
    <mergeCell ref="G2:L2"/>
    <mergeCell ref="B10:B11"/>
    <mergeCell ref="G10:J10"/>
    <mergeCell ref="K10:N10"/>
    <mergeCell ref="C6:H6"/>
    <mergeCell ref="C2:F2"/>
  </mergeCells>
  <conditionalFormatting sqref="E12 I12 M12">
    <cfRule dxfId="62" operator="lessThan" priority="5" type="cellIs">
      <formula>0</formula>
    </cfRule>
  </conditionalFormatting>
  <conditionalFormatting sqref="E4 I4 E8 K8">
    <cfRule dxfId="62" operator="lessThan" priority="4" type="cellIs">
      <formula>0</formula>
    </cfRule>
  </conditionalFormatting>
  <conditionalFormatting sqref="F16">
    <cfRule dxfId="62" operator="lessThan" priority="3" type="cellIs">
      <formula>0</formula>
    </cfRule>
  </conditionalFormatting>
  <pageMargins bottom="0.75" footer="0.3" header="0.3" left="0.7" right="0.7" top="0.75"/>
  <pageSetup horizontalDpi="0" orientation="portrait" paperSize="9" verticalDpi="0"/>
</worksheet>
</file>

<file path=xl/worksheets/sheet7.xml><?xml version="1.0" encoding="utf-8"?>
<worksheet xmlns="http://schemas.openxmlformats.org/spreadsheetml/2006/main">
  <sheetPr codeName="工作表7">
    <tabColor theme="3" tint="0.3999755851924192"/>
    <outlinePr summaryBelow="1" summaryRight="1"/>
    <pageSetUpPr/>
  </sheetPr>
  <dimension ref="B1:F10"/>
  <sheetViews>
    <sheetView showGridLines="0" workbookViewId="0">
      <selection activeCell="I14" sqref="I14"/>
    </sheetView>
  </sheetViews>
  <sheetFormatPr baseColWidth="8" defaultColWidth="9" defaultRowHeight="17.25" outlineLevelCol="0"/>
  <cols>
    <col customWidth="1" max="1" min="1" style="190" width="9"/>
    <col customWidth="1" max="2" min="2" style="190" width="19.125"/>
    <col customWidth="1" max="4" min="3" style="190" width="15.625"/>
    <col customWidth="1" max="5" min="5" style="190" width="17.625"/>
    <col customWidth="1" max="9" min="6" style="190" width="9"/>
    <col customWidth="1" max="16384" min="10" style="190" width="9"/>
  </cols>
  <sheetData>
    <row customHeight="1" ht="18" r="1" s="188" spans="1:6" thickBot="1">
      <c r="B1" s="190" t="s">
        <v>89</v>
      </c>
    </row>
    <row customHeight="1" ht="22.5" r="2" s="188" spans="1:6">
      <c r="B2" s="10" t="s">
        <v>90</v>
      </c>
      <c r="C2" s="10">
        <f>透视表!$J$29</f>
        <v/>
      </c>
      <c r="D2" s="10">
        <f>透视表!$J$28</f>
        <v/>
      </c>
      <c r="E2" s="10">
        <f>透视表!$J$30</f>
        <v/>
      </c>
    </row>
    <row customHeight="1" ht="22.5" r="3" s="188" spans="1:6" thickBot="1">
      <c r="B3" s="11" t="s">
        <v>91</v>
      </c>
      <c r="C3" s="210">
        <f>GETPIVOTDATA("求和项:花费",透视表!$X$6)</f>
        <v/>
      </c>
      <c r="D3" s="9">
        <f>IFERROR((C3/透视表!$J$31)/(E3/透视表!$J$32)-1,"-")</f>
        <v/>
      </c>
      <c r="E3" s="210">
        <f>GETPIVOTDATA("求和项:花费",透视表!$X$17)</f>
        <v/>
      </c>
    </row>
    <row customHeight="1" ht="22.5" r="4" s="188" spans="1:6" thickBot="1">
      <c r="B4" s="12" t="s">
        <v>92</v>
      </c>
      <c r="C4" s="210">
        <f>GETPIVOTDATA("求和项:点击",透视表!$X$6)</f>
        <v/>
      </c>
      <c r="D4" s="9">
        <f>IFERROR((C4/透视表!$J$31)/(E4/透视表!$J$32)-1,"-")</f>
        <v/>
      </c>
      <c r="E4" s="210">
        <f>GETPIVOTDATA("求和项:点击",透视表!$X$17)</f>
        <v/>
      </c>
    </row>
    <row customHeight="1" ht="22.5" r="5" s="188" spans="1:6" thickBot="1">
      <c r="B5" s="12" t="s">
        <v>93</v>
      </c>
      <c r="C5" s="13">
        <f>GETPIVOTDATA("平均值项:点击均价",透视表!$X$6)</f>
        <v/>
      </c>
      <c r="D5" s="9">
        <f>IFERROR((C5/透视表!$J$31)/(E5/透视表!$J$32)-1,"-")</f>
        <v/>
      </c>
      <c r="E5" s="13">
        <f>GETPIVOTDATA("平均值项:点击均价",透视表!$X$17)</f>
        <v/>
      </c>
    </row>
    <row customHeight="1" ht="22.5" r="6" s="188" spans="1:6" thickBot="1">
      <c r="B6" s="12" t="s">
        <v>94</v>
      </c>
      <c r="C6" s="210">
        <f>GETPIVOTDATA("求和项:曝光",透视表!$X$6)</f>
        <v/>
      </c>
      <c r="D6" s="9">
        <f>IFERROR((C6/透视表!$J$31)/(E6/透视表!$J$32)-1,"-")</f>
        <v/>
      </c>
      <c r="E6" s="210">
        <f>GETPIVOTDATA("求和项:曝光",透视表!$X$17)</f>
        <v/>
      </c>
    </row>
    <row customHeight="1" ht="22.5" r="7" s="188" spans="1:6" thickBot="1">
      <c r="B7" s="12" t="s">
        <v>95</v>
      </c>
      <c r="C7" s="210">
        <f>GETPIVOTDATA("求和项:商户浏览量",透视表!$X$6)</f>
        <v/>
      </c>
      <c r="D7" s="9">
        <f>IFERROR((C7/透视表!$J$31)/(E7/透视表!$J$32)-1,"-")</f>
        <v/>
      </c>
      <c r="E7" s="210">
        <f>GETPIVOTDATA("求和项:商户浏览量",透视表!$X$17)</f>
        <v/>
      </c>
    </row>
    <row customHeight="1" ht="22.5" r="8" s="188" spans="1:6" thickBot="1">
      <c r="B8" s="12" t="s">
        <v>96</v>
      </c>
      <c r="C8" s="211">
        <f>C7/C6</f>
        <v/>
      </c>
      <c r="D8" s="212">
        <f>C8-E8</f>
        <v/>
      </c>
      <c r="E8" s="211">
        <f>E7/E6</f>
        <v/>
      </c>
      <c r="F8" s="190" t="s">
        <v>97</v>
      </c>
    </row>
    <row customHeight="1" ht="22.5" r="9" s="188" spans="1:6" thickBot="1">
      <c r="B9" s="14" t="s">
        <v>98</v>
      </c>
      <c r="C9" s="213" t="n">
        <v>421176</v>
      </c>
      <c r="D9" s="46">
        <f>C9/E9-1</f>
        <v/>
      </c>
      <c r="E9" s="213" t="n">
        <v>30558</v>
      </c>
    </row>
    <row customHeight="1" ht="22.5" r="10" s="188" spans="1:6">
      <c r="B10" s="15" t="s">
        <v>99</v>
      </c>
      <c r="C10" s="214">
        <f>C9/C3</f>
        <v/>
      </c>
      <c r="D10" s="9">
        <f>IFERROR((C10/透视表!$J$31)/(E10/透视表!$J$32)-1,"-")</f>
        <v/>
      </c>
      <c r="E10" s="214">
        <f>E9/E3</f>
        <v/>
      </c>
      <c r="F10" s="190" t="s">
        <v>100</v>
      </c>
    </row>
  </sheetData>
  <conditionalFormatting sqref="D3:D10">
    <cfRule dxfId="62" operator="lessThan" priority="2" type="cellIs">
      <formula>0</formula>
    </cfRule>
  </conditionalFormatting>
  <pageMargins bottom="0.75" footer="0.3" header="0.3" left="0.7" right="0.7" top="0.75"/>
  <pageSetup orientation="portrait" paperSize="9"/>
</worksheet>
</file>

<file path=xl/worksheets/sheet8.xml><?xml version="1.0" encoding="utf-8"?>
<worksheet xmlns="http://schemas.openxmlformats.org/spreadsheetml/2006/main">
  <sheetPr codeName="工作表8">
    <outlinePr summaryBelow="1" summaryRight="1"/>
    <pageSetUpPr/>
  </sheetPr>
  <dimension ref="A1:AH40"/>
  <sheetViews>
    <sheetView topLeftCell="B1" workbookViewId="0" zoomScale="124" zoomScaleNormal="120">
      <selection activeCell="P16" sqref="C16:P31"/>
    </sheetView>
  </sheetViews>
  <sheetFormatPr baseColWidth="8" defaultColWidth="9" defaultRowHeight="16.5" outlineLevelCol="0"/>
  <cols>
    <col customWidth="1" max="3" min="1" style="23" width="14.375"/>
    <col customWidth="1" max="4" min="4" style="136" width="14.375"/>
    <col customWidth="1" max="5" min="5" style="23" width="9"/>
    <col bestFit="1" customWidth="1" max="6" min="6" style="23" width="11.875"/>
    <col bestFit="1" customWidth="1" max="7" min="7" style="23" width="8.5"/>
    <col bestFit="1" customWidth="1" max="8" min="8" style="23" width="13.125"/>
    <col bestFit="1" customWidth="1" max="9" min="9" style="23" width="10"/>
    <col bestFit="1" customWidth="1" max="10" min="10" style="23" width="16"/>
    <col customWidth="1" max="11" min="11" style="23" width="8.5"/>
    <col bestFit="1" customWidth="1" max="12" min="12" style="23" width="10"/>
    <col bestFit="1" customWidth="1" max="13" min="13" style="23" width="16"/>
    <col customWidth="1" max="14" min="14" style="23" width="6.375"/>
    <col bestFit="1" customWidth="1" max="15" min="15" style="23" width="10"/>
    <col bestFit="1" customWidth="1" max="16" min="16" style="23" width="11.875"/>
    <col customWidth="1" max="17" min="17" style="23" width="9"/>
    <col bestFit="1" customWidth="1" max="18" min="18" style="23" width="10"/>
    <col bestFit="1" customWidth="1" max="19" min="19" style="23" width="11.875"/>
    <col customWidth="1" max="20" min="20" style="23" width="9"/>
    <col bestFit="1" customWidth="1" max="21" min="21" style="23" width="11.875"/>
    <col bestFit="1" customWidth="1" max="22" min="22" style="23" width="9.375"/>
    <col customWidth="1" max="23" min="23" style="23" width="9"/>
    <col customWidth="1" hidden="1" max="25" min="24" style="23" width="11.625"/>
    <col customWidth="1" hidden="1" max="26" min="26" style="23" width="18"/>
    <col customWidth="1" hidden="1" max="27" min="27" style="23" width="11.625"/>
    <col customWidth="1" hidden="1" max="28" min="28" style="23" width="18"/>
    <col customWidth="1" max="29" min="29" style="23" width="9"/>
    <col bestFit="1" customWidth="1" max="30" min="30" style="23" width="55.5"/>
    <col bestFit="1" customWidth="1" max="36" min="31" style="23" width="16.125"/>
    <col customWidth="1" max="40" min="37" style="23" width="9"/>
    <col customWidth="1" max="16384" min="41" style="23" width="9"/>
  </cols>
  <sheetData>
    <row r="1" spans="1:34">
      <c r="A1" s="25" t="s">
        <v>101</v>
      </c>
      <c r="F1" s="25" t="s">
        <v>102</v>
      </c>
      <c r="I1" s="25" t="s">
        <v>103</v>
      </c>
      <c r="L1" s="25" t="s">
        <v>104</v>
      </c>
      <c r="O1" s="25" t="s">
        <v>105</v>
      </c>
      <c r="R1" s="25" t="s">
        <v>106</v>
      </c>
      <c r="U1" s="25" t="s">
        <v>107</v>
      </c>
      <c r="X1" s="25" t="s">
        <v>108</v>
      </c>
    </row>
    <row r="2" spans="1:34">
      <c r="A2" s="58" t="s">
        <v>109</v>
      </c>
      <c r="B2" s="64" t="n">
        <v>2018</v>
      </c>
      <c r="O2" s="58" t="s">
        <v>109</v>
      </c>
      <c r="P2" s="64" t="n">
        <v>2018</v>
      </c>
      <c r="R2" s="58" t="s">
        <v>109</v>
      </c>
      <c r="S2" s="64" t="n">
        <v>2018</v>
      </c>
      <c r="U2" s="58" t="s">
        <v>109</v>
      </c>
      <c r="V2" s="64" t="n">
        <v>2018</v>
      </c>
      <c r="X2" s="58" t="s">
        <v>109</v>
      </c>
      <c r="Y2" s="23" t="s">
        <v>110</v>
      </c>
      <c r="AE2" s="90" t="s">
        <v>111</v>
      </c>
      <c r="AF2" s="90" t="s">
        <v>112</v>
      </c>
    </row>
    <row r="3" spans="1:34">
      <c r="A3" s="24" t="s">
        <v>111</v>
      </c>
      <c r="B3" s="64" t="n">
        <v>9</v>
      </c>
      <c r="F3" s="58" t="s">
        <v>109</v>
      </c>
      <c r="G3" s="64" t="n">
        <v>2018</v>
      </c>
      <c r="I3" s="58" t="s">
        <v>109</v>
      </c>
      <c r="J3" s="64" t="n">
        <v>2018</v>
      </c>
      <c r="L3" s="58" t="s">
        <v>109</v>
      </c>
      <c r="M3" s="64" t="n">
        <v>2018</v>
      </c>
      <c r="O3" s="24" t="s">
        <v>111</v>
      </c>
      <c r="P3" s="64" t="n">
        <v>9</v>
      </c>
      <c r="R3" s="24" t="s">
        <v>111</v>
      </c>
      <c r="S3" s="64" t="n">
        <v>8</v>
      </c>
      <c r="U3" s="24" t="s">
        <v>111</v>
      </c>
      <c r="V3" s="64" t="n">
        <v>9</v>
      </c>
      <c r="X3" s="24" t="s">
        <v>111</v>
      </c>
      <c r="Y3" s="23" t="s">
        <v>110</v>
      </c>
      <c r="AE3" t="n">
        <v>8</v>
      </c>
      <c r="AG3" t="n">
        <v>9</v>
      </c>
    </row>
    <row r="4" spans="1:34">
      <c r="A4" s="24" t="s">
        <v>113</v>
      </c>
      <c r="B4" s="23" t="s">
        <v>114</v>
      </c>
      <c r="F4" s="24" t="s">
        <v>111</v>
      </c>
      <c r="G4" s="64" t="n">
        <v>9</v>
      </c>
      <c r="I4" s="24" t="s">
        <v>111</v>
      </c>
      <c r="J4" s="64" t="n">
        <v>9</v>
      </c>
      <c r="L4" s="24" t="s">
        <v>111</v>
      </c>
      <c r="M4" s="64" t="n">
        <v>8</v>
      </c>
      <c r="O4" s="24" t="s">
        <v>115</v>
      </c>
      <c r="P4" s="23" t="s">
        <v>114</v>
      </c>
      <c r="R4" s="24" t="s">
        <v>115</v>
      </c>
      <c r="S4" s="23" t="s">
        <v>114</v>
      </c>
      <c r="U4" s="24" t="s">
        <v>115</v>
      </c>
      <c r="V4" s="23" t="s">
        <v>114</v>
      </c>
      <c r="X4" s="24" t="s">
        <v>115</v>
      </c>
      <c r="Y4" s="23" t="s">
        <v>114</v>
      </c>
      <c r="AD4" s="90" t="s">
        <v>116</v>
      </c>
      <c r="AE4" t="s">
        <v>117</v>
      </c>
      <c r="AF4" t="s">
        <v>118</v>
      </c>
      <c r="AG4" t="s">
        <v>117</v>
      </c>
      <c r="AH4" t="s">
        <v>118</v>
      </c>
    </row>
    <row r="5" spans="1:34">
      <c r="AD5" t="s">
        <v>119</v>
      </c>
      <c r="AE5" s="91" t="n">
        <v>7</v>
      </c>
      <c r="AF5" s="91" t="n">
        <v>126</v>
      </c>
      <c r="AG5" s="91" t="n">
        <v>3</v>
      </c>
      <c r="AH5" s="91" t="n">
        <v>54</v>
      </c>
    </row>
    <row r="6" spans="1:34">
      <c r="A6" s="59" t="s">
        <v>120</v>
      </c>
      <c r="B6" s="23" t="s">
        <v>121</v>
      </c>
      <c r="C6" s="23" t="s">
        <v>122</v>
      </c>
      <c r="D6" s="136" t="s">
        <v>123</v>
      </c>
      <c r="F6" s="59" t="s">
        <v>124</v>
      </c>
      <c r="I6" s="58" t="s">
        <v>125</v>
      </c>
      <c r="J6" s="59" t="s">
        <v>126</v>
      </c>
      <c r="L6" s="58" t="s">
        <v>125</v>
      </c>
      <c r="M6" s="59" t="s">
        <v>126</v>
      </c>
      <c r="O6" s="58" t="s">
        <v>125</v>
      </c>
      <c r="P6" s="59" t="s">
        <v>127</v>
      </c>
      <c r="R6" s="58" t="s">
        <v>125</v>
      </c>
      <c r="S6" s="59" t="s">
        <v>127</v>
      </c>
      <c r="U6" s="59" t="s">
        <v>127</v>
      </c>
      <c r="X6" s="59" t="s">
        <v>128</v>
      </c>
      <c r="Y6" s="23" t="s">
        <v>129</v>
      </c>
      <c r="Z6" s="23" t="s">
        <v>130</v>
      </c>
      <c r="AA6" s="23" t="s">
        <v>131</v>
      </c>
      <c r="AB6" s="23" t="s">
        <v>132</v>
      </c>
      <c r="AD6" t="s">
        <v>133</v>
      </c>
      <c r="AE6" s="91" t="n">
        <v>2</v>
      </c>
      <c r="AF6" s="91" t="n">
        <v>39.8</v>
      </c>
      <c r="AG6" s="91" t="n"/>
      <c r="AH6" s="91" t="n"/>
    </row>
    <row r="7" spans="1:34">
      <c r="A7" s="59" t="n">
        <v>524</v>
      </c>
      <c r="B7" s="59" t="n">
        <v>159</v>
      </c>
      <c r="C7" s="215" t="n">
        <v>20.9975</v>
      </c>
      <c r="D7" s="216" t="n">
        <v>27.32</v>
      </c>
      <c r="F7" s="59" t="n">
        <v>6</v>
      </c>
      <c r="I7" s="64" t="s">
        <v>9</v>
      </c>
      <c r="J7" s="59" t="n">
        <v>1</v>
      </c>
      <c r="L7" s="60" t="s">
        <v>134</v>
      </c>
      <c r="M7" s="59" t="n">
        <v>3</v>
      </c>
      <c r="O7" s="64" t="s">
        <v>135</v>
      </c>
      <c r="P7" s="59" t="n">
        <v>1</v>
      </c>
      <c r="R7" s="64" t="s">
        <v>136</v>
      </c>
      <c r="S7" s="59" t="n">
        <v>1</v>
      </c>
      <c r="U7" s="59" t="n"/>
      <c r="X7" s="59" t="n"/>
      <c r="Y7" s="59" t="n"/>
      <c r="Z7" s="215" t="n"/>
      <c r="AA7" s="59" t="n"/>
      <c r="AB7" s="59" t="n"/>
      <c r="AD7" t="s">
        <v>137</v>
      </c>
      <c r="AE7" s="91" t="n">
        <v>3</v>
      </c>
      <c r="AF7" s="91" t="n">
        <v>26</v>
      </c>
      <c r="AG7" s="91" t="n"/>
      <c r="AH7" s="91" t="n"/>
    </row>
    <row r="8" spans="1:34">
      <c r="I8" s="60" t="s">
        <v>138</v>
      </c>
      <c r="J8" s="59" t="n">
        <v>1</v>
      </c>
      <c r="L8" s="64" t="s">
        <v>9</v>
      </c>
      <c r="M8" s="59" t="n">
        <v>11</v>
      </c>
      <c r="O8" s="60" t="s">
        <v>138</v>
      </c>
      <c r="P8" s="59" t="n">
        <v>1</v>
      </c>
      <c r="R8" s="64" t="s">
        <v>135</v>
      </c>
      <c r="S8" s="59" t="n">
        <v>2</v>
      </c>
      <c r="AD8" t="s">
        <v>139</v>
      </c>
      <c r="AE8" s="91" t="n">
        <v>1</v>
      </c>
      <c r="AF8" s="91" t="n">
        <v>10</v>
      </c>
      <c r="AG8" s="91" t="n"/>
      <c r="AH8" s="91" t="n"/>
    </row>
    <row r="9" spans="1:34">
      <c r="L9" s="60" t="s">
        <v>138</v>
      </c>
      <c r="M9" s="59" t="n">
        <v>14</v>
      </c>
      <c r="R9" s="60" t="s">
        <v>138</v>
      </c>
      <c r="S9" s="59" t="n">
        <v>3</v>
      </c>
      <c r="AD9" t="s">
        <v>140</v>
      </c>
      <c r="AE9" s="91" t="n">
        <v>1</v>
      </c>
      <c r="AF9" s="91" t="n">
        <v>98</v>
      </c>
      <c r="AG9" s="91" t="n"/>
      <c r="AH9" s="91" t="n"/>
    </row>
    <row r="10" spans="1:34">
      <c r="AD10" t="s">
        <v>141</v>
      </c>
      <c r="AE10" s="91" t="n">
        <v>2</v>
      </c>
      <c r="AF10" s="91" t="n">
        <v>336</v>
      </c>
      <c r="AG10" s="91" t="n"/>
      <c r="AH10" s="91" t="n"/>
    </row>
    <row r="11" spans="1:34">
      <c r="A11" s="25" t="s">
        <v>142</v>
      </c>
      <c r="F11" s="25" t="s">
        <v>143</v>
      </c>
      <c r="U11" s="25" t="s">
        <v>144</v>
      </c>
      <c r="AD11" t="s">
        <v>145</v>
      </c>
      <c r="AE11" s="91" t="n">
        <v>1</v>
      </c>
      <c r="AF11" s="91" t="n">
        <v>98</v>
      </c>
      <c r="AG11" s="91" t="n"/>
      <c r="AH11" s="91" t="n"/>
    </row>
    <row r="12" spans="1:34">
      <c r="A12" s="58" t="s">
        <v>109</v>
      </c>
      <c r="B12" s="64" t="n">
        <v>2018</v>
      </c>
      <c r="U12" s="58" t="s">
        <v>109</v>
      </c>
      <c r="V12" s="64" t="n">
        <v>2018</v>
      </c>
      <c r="X12" s="25" t="s">
        <v>146</v>
      </c>
      <c r="AD12" t="s">
        <v>147</v>
      </c>
      <c r="AE12" s="91" t="n">
        <v>1</v>
      </c>
      <c r="AF12" s="91" t="n">
        <v>10</v>
      </c>
      <c r="AG12" s="91" t="n"/>
      <c r="AH12" s="91" t="n"/>
    </row>
    <row r="13" spans="1:34">
      <c r="A13" s="24" t="s">
        <v>111</v>
      </c>
      <c r="B13" s="64" t="n">
        <v>8</v>
      </c>
      <c r="F13" s="58" t="s">
        <v>109</v>
      </c>
      <c r="G13" s="64" t="n">
        <v>2018</v>
      </c>
      <c r="U13" s="24" t="s">
        <v>111</v>
      </c>
      <c r="V13" s="64" t="n">
        <v>8</v>
      </c>
      <c r="X13" s="58" t="s">
        <v>109</v>
      </c>
      <c r="Y13" s="23" t="s">
        <v>110</v>
      </c>
      <c r="AD13" t="s">
        <v>148</v>
      </c>
      <c r="AE13" s="91" t="n">
        <v>1</v>
      </c>
      <c r="AF13" s="91" t="n">
        <v>1280</v>
      </c>
      <c r="AG13" s="91" t="n"/>
      <c r="AH13" s="91" t="n"/>
    </row>
    <row r="14" spans="1:34">
      <c r="A14" s="24" t="s">
        <v>113</v>
      </c>
      <c r="B14" s="23" t="s">
        <v>114</v>
      </c>
      <c r="F14" s="24" t="s">
        <v>111</v>
      </c>
      <c r="G14" s="64" t="n">
        <v>8</v>
      </c>
      <c r="U14" s="24" t="s">
        <v>115</v>
      </c>
      <c r="V14" s="23" t="s">
        <v>114</v>
      </c>
      <c r="X14" s="24" t="s">
        <v>111</v>
      </c>
      <c r="Y14" s="23" t="s">
        <v>110</v>
      </c>
      <c r="AD14" t="s">
        <v>138</v>
      </c>
      <c r="AE14" s="91" t="n">
        <v>19</v>
      </c>
      <c r="AF14" s="91" t="n">
        <v>2023.8</v>
      </c>
      <c r="AG14" s="91" t="n">
        <v>3</v>
      </c>
      <c r="AH14" s="91" t="n">
        <v>54</v>
      </c>
    </row>
    <row r="15" spans="1:34">
      <c r="X15" s="24" t="s">
        <v>115</v>
      </c>
      <c r="Y15" s="23" t="s">
        <v>114</v>
      </c>
    </row>
    <row r="16" spans="1:34">
      <c r="A16" s="59" t="s">
        <v>120</v>
      </c>
      <c r="B16" s="23" t="s">
        <v>121</v>
      </c>
      <c r="C16" s="23" t="s">
        <v>122</v>
      </c>
      <c r="D16" s="136" t="s">
        <v>123</v>
      </c>
      <c r="F16" s="59" t="s">
        <v>124</v>
      </c>
      <c r="U16" s="59" t="s">
        <v>127</v>
      </c>
    </row>
    <row r="17" spans="1:34">
      <c r="A17" s="59" t="n">
        <v>4292</v>
      </c>
      <c r="B17" s="59" t="n">
        <v>1495</v>
      </c>
      <c r="C17" s="215" t="n">
        <v>33.09129032258064</v>
      </c>
      <c r="D17" s="216" t="n">
        <v>27.85322580645161</v>
      </c>
      <c r="F17" s="59" t="n">
        <v>38</v>
      </c>
      <c r="U17" s="59" t="n"/>
      <c r="X17" s="59" t="s">
        <v>128</v>
      </c>
      <c r="Y17" s="23" t="s">
        <v>129</v>
      </c>
      <c r="Z17" s="23" t="s">
        <v>130</v>
      </c>
      <c r="AA17" s="23" t="s">
        <v>131</v>
      </c>
      <c r="AB17" s="23" t="s">
        <v>132</v>
      </c>
    </row>
    <row r="18" spans="1:34">
      <c r="I18" s="27" t="s">
        <v>149</v>
      </c>
      <c r="J18" s="69" t="n"/>
      <c r="K18" s="69" t="s">
        <v>150</v>
      </c>
      <c r="L18" s="69" t="s">
        <v>151</v>
      </c>
      <c r="O18" s="27" t="s">
        <v>21</v>
      </c>
      <c r="P18" s="69" t="s">
        <v>150</v>
      </c>
      <c r="Q18" s="69" t="s">
        <v>151</v>
      </c>
      <c r="X18" s="59" t="n"/>
      <c r="Y18" s="59" t="n"/>
      <c r="Z18" s="215" t="n"/>
      <c r="AA18" s="59" t="n"/>
      <c r="AB18" s="59" t="n"/>
    </row>
    <row r="19" spans="1:34">
      <c r="I19" s="69" t="s">
        <v>152</v>
      </c>
      <c r="J19" s="69" t="s">
        <v>48</v>
      </c>
      <c r="K19" s="69">
        <f>IFERROR(VLOOKUP($I$19,$I$2:$J$17,2,0),0)</f>
        <v/>
      </c>
      <c r="L19" s="69">
        <f>IFERROR(VLOOKUP($I19,$L$2:$M$16,2,0),0)</f>
        <v/>
      </c>
      <c r="O19" s="69" t="s">
        <v>153</v>
      </c>
      <c r="P19" s="69">
        <f>IFERROR(VLOOKUP(O19,$O$2:$P$13,2,0),0)</f>
        <v/>
      </c>
      <c r="Q19" s="69">
        <f>IFERROR(VLOOKUP(O19,$R$2:$S$12,2,0),0)</f>
        <v/>
      </c>
    </row>
    <row r="20" spans="1:34">
      <c r="I20" s="69" t="s">
        <v>154</v>
      </c>
      <c r="J20" s="69" t="s">
        <v>46</v>
      </c>
      <c r="K20" s="69">
        <f>IFERROR(VLOOKUP(I20,$I$2:$J$17,2,0),0)</f>
        <v/>
      </c>
      <c r="L20" s="69">
        <f>IFERROR(VLOOKUP($I20,$L$2:$M$16,2,0),0)</f>
        <v/>
      </c>
      <c r="O20" s="69" t="s">
        <v>155</v>
      </c>
      <c r="P20" s="69">
        <f>IFERROR(VLOOKUP(O20,$O$2:$P$13,2,0),0)</f>
        <v/>
      </c>
      <c r="Q20" s="69">
        <f>IFERROR(VLOOKUP(O20,$R$2:$S$12,2,0),0)</f>
        <v/>
      </c>
    </row>
    <row r="21" spans="1:34">
      <c r="I21" s="69" t="s">
        <v>156</v>
      </c>
      <c r="J21" s="69" t="s">
        <v>54</v>
      </c>
      <c r="K21" s="69">
        <f>IFERROR(VLOOKUP(I21,$I$2:$J$17,2,0),0)</f>
        <v/>
      </c>
      <c r="L21" s="69">
        <f>IFERROR(VLOOKUP($I21,$L$2:$M$16,2,0),0)</f>
        <v/>
      </c>
      <c r="O21" s="69" t="s">
        <v>157</v>
      </c>
      <c r="P21" s="69">
        <f>IFERROR(VLOOKUP(O21,$O$2:$P$13,2,0),0)</f>
        <v/>
      </c>
      <c r="Q21" s="69">
        <f>IFERROR(VLOOKUP(O21,$R$2:$S$12,2,0),0)</f>
        <v/>
      </c>
    </row>
    <row r="22" spans="1:34">
      <c r="I22" s="69" t="s">
        <v>134</v>
      </c>
      <c r="J22" s="69" t="s">
        <v>52</v>
      </c>
      <c r="K22" s="69">
        <f>IFERROR(VLOOKUP(I22,$I$2:$J$17,2,0),0)</f>
        <v/>
      </c>
      <c r="L22" s="69">
        <f>IFERROR(VLOOKUP($I22,$L$2:$M$16,2,0),0)</f>
        <v/>
      </c>
      <c r="O22" s="69" t="s">
        <v>136</v>
      </c>
      <c r="P22" s="69">
        <f>IFERROR(VLOOKUP(O22,$O$2:$P$13,2,0),0)</f>
        <v/>
      </c>
      <c r="Q22" s="69">
        <f>IFERROR(VLOOKUP(O22,$R$2:$S$12,2,0),0)</f>
        <v/>
      </c>
    </row>
    <row r="23" spans="1:34">
      <c r="A23" s="58" t="s">
        <v>109</v>
      </c>
      <c r="B23" s="64" t="n">
        <v>2018</v>
      </c>
      <c r="I23" s="69" t="s">
        <v>158</v>
      </c>
      <c r="J23" s="69" t="s">
        <v>159</v>
      </c>
      <c r="K23" s="69">
        <f>IFERROR(VLOOKUP(I23,$I$2:$J$17,2,0),0)</f>
        <v/>
      </c>
      <c r="L23" s="69">
        <f>IFERROR(VLOOKUP($I23,$L$2:$M$16,2,0),0)</f>
        <v/>
      </c>
      <c r="O23" s="69" t="s">
        <v>135</v>
      </c>
      <c r="P23" s="69">
        <f>IFERROR(VLOOKUP(O23,$O$2:$P$13,2,0),0)</f>
        <v/>
      </c>
      <c r="Q23" s="69">
        <f>IFERROR(VLOOKUP(O23,$R$2:$S$12,2,0),0)</f>
        <v/>
      </c>
    </row>
    <row r="24" spans="1:34">
      <c r="I24" s="69" t="s">
        <v>9</v>
      </c>
      <c r="J24" s="69" t="n"/>
      <c r="K24" s="69">
        <f>IFERROR(VLOOKUP(I24,$I$2:$J$17,2,0),0)</f>
        <v/>
      </c>
      <c r="L24" s="69">
        <f>IFERROR(VLOOKUP($I24,$L$2:$M$16,2,0),0)</f>
        <v/>
      </c>
      <c r="O24" s="69" t="s">
        <v>138</v>
      </c>
      <c r="P24" s="69">
        <f>IFERROR(VLOOKUP(O24,$O$2:$P$13,2,0),0)</f>
        <v/>
      </c>
      <c r="Q24" s="69">
        <f>IFERROR(VLOOKUP(O24,$R$2:$S$12,2,0),0)</f>
        <v/>
      </c>
    </row>
    <row r="25" spans="1:34">
      <c r="A25" s="58" t="s">
        <v>160</v>
      </c>
      <c r="B25" s="58" t="s">
        <v>111</v>
      </c>
      <c r="I25" s="69" t="s">
        <v>138</v>
      </c>
      <c r="J25" s="69" t="n"/>
      <c r="K25" s="69">
        <f>SUM(K19:K23)+GETPIVOTDATA("姓名",$F$6)</f>
        <v/>
      </c>
      <c r="L25" s="69">
        <f>SUM(L19:L23)+GETPIVOTDATA("姓名",$F$16)</f>
        <v/>
      </c>
    </row>
    <row r="26" spans="1:34">
      <c r="A26" s="58" t="s">
        <v>161</v>
      </c>
      <c r="B26" s="23" t="n">
        <v>8</v>
      </c>
      <c r="C26" s="23" t="n">
        <v>9</v>
      </c>
      <c r="D26" s="130" t="n"/>
    </row>
    <row r="27" spans="1:34">
      <c r="A27" s="23" t="s">
        <v>53</v>
      </c>
      <c r="B27" s="59" t="n">
        <v>10</v>
      </c>
      <c r="C27" s="59" t="n">
        <v>1</v>
      </c>
      <c r="D27" s="130" t="n"/>
    </row>
    <row customHeight="1" ht="21" r="28" s="188" spans="1:34">
      <c r="A28" s="23" t="s">
        <v>58</v>
      </c>
      <c r="B28" s="59" t="n">
        <v>8</v>
      </c>
      <c r="C28" s="59" t="n"/>
      <c r="D28" s="130" t="n"/>
      <c r="I28" s="42" t="s">
        <v>113</v>
      </c>
      <c r="J28" s="82" t="s">
        <v>162</v>
      </c>
    </row>
    <row r="29" spans="1:34">
      <c r="A29" s="23" t="s">
        <v>163</v>
      </c>
      <c r="B29" s="59" t="n">
        <v>6</v>
      </c>
      <c r="C29" s="59" t="n"/>
      <c r="D29" s="130" t="n"/>
      <c r="I29" s="69" t="s">
        <v>150</v>
      </c>
      <c r="J29" s="79" t="s">
        <v>164</v>
      </c>
    </row>
    <row r="30" spans="1:34">
      <c r="A30" s="23" t="s">
        <v>51</v>
      </c>
      <c r="B30" s="59" t="n">
        <v>4</v>
      </c>
      <c r="C30" s="59" t="n"/>
      <c r="D30" s="130" t="n"/>
      <c r="I30" s="69" t="s">
        <v>151</v>
      </c>
      <c r="J30" s="79" t="s">
        <v>165</v>
      </c>
    </row>
    <row r="31" spans="1:34">
      <c r="A31" s="23" t="s">
        <v>40</v>
      </c>
      <c r="B31" s="59" t="n">
        <v>3</v>
      </c>
      <c r="C31" s="59" t="n">
        <v>1</v>
      </c>
      <c r="D31" s="130" t="n"/>
      <c r="I31" s="69" t="s">
        <v>166</v>
      </c>
      <c r="J31" s="79" t="n">
        <v>7</v>
      </c>
    </row>
    <row r="32" spans="1:34">
      <c r="A32" s="23" t="s">
        <v>55</v>
      </c>
      <c r="B32" s="59" t="n">
        <v>3</v>
      </c>
      <c r="C32" s="59" t="n"/>
      <c r="D32" s="130" t="n"/>
      <c r="I32" s="69" t="s">
        <v>167</v>
      </c>
      <c r="J32" s="79" t="n">
        <v>31</v>
      </c>
    </row>
    <row r="33" spans="1:34">
      <c r="A33" s="23" t="s">
        <v>168</v>
      </c>
      <c r="B33" s="59" t="n">
        <v>2</v>
      </c>
      <c r="C33" s="59" t="n">
        <v>1</v>
      </c>
      <c r="D33" s="130" t="n"/>
    </row>
    <row r="34" spans="1:34">
      <c r="A34" s="23" t="s">
        <v>169</v>
      </c>
      <c r="B34" s="59" t="n">
        <v>1</v>
      </c>
      <c r="C34" s="59" t="n"/>
      <c r="D34" s="130" t="n"/>
    </row>
    <row r="35" spans="1:34">
      <c r="A35" s="23" t="s">
        <v>47</v>
      </c>
      <c r="B35" s="59" t="n">
        <v>1</v>
      </c>
      <c r="C35" s="59" t="n"/>
      <c r="D35" s="130" t="n"/>
    </row>
    <row r="36" spans="1:34">
      <c r="A36" s="23" t="s">
        <v>45</v>
      </c>
      <c r="B36" s="59" t="n"/>
      <c r="C36" s="59" t="n">
        <v>1</v>
      </c>
      <c r="D36" s="130" t="n"/>
    </row>
    <row r="37" spans="1:34">
      <c r="A37" s="23" t="s">
        <v>57</v>
      </c>
      <c r="B37" s="59" t="n"/>
      <c r="C37" s="59" t="n">
        <v>1</v>
      </c>
      <c r="D37" s="130" t="n"/>
    </row>
    <row r="38" spans="1:34">
      <c r="A38" s="23" t="s">
        <v>49</v>
      </c>
      <c r="B38" s="59" t="n"/>
      <c r="C38" s="59" t="n">
        <v>1</v>
      </c>
      <c r="D38" s="130" t="n"/>
    </row>
    <row r="39" spans="1:34">
      <c r="A39" s="23" t="s">
        <v>138</v>
      </c>
      <c r="B39" s="59" t="n">
        <v>38</v>
      </c>
      <c r="C39" s="59" t="n">
        <v>6</v>
      </c>
      <c r="D39" s="130" t="n"/>
    </row>
    <row r="40" spans="1:34">
      <c r="D40" s="130" t="n"/>
    </row>
  </sheetData>
  <pageMargins bottom="0.75" footer="0.3" header="0.3" left="0.7" right="0.7" top="0.75"/>
  <pageSetup horizontalDpi="0" orientation="portrait" paperSize="9" verticalDpi="0"/>
</worksheet>
</file>

<file path=xl/worksheets/sheet9.xml><?xml version="1.0" encoding="utf-8"?>
<worksheet xmlns="http://schemas.openxmlformats.org/spreadsheetml/2006/main">
  <sheetPr codeName="工作表9">
    <outlinePr summaryBelow="1" summaryRight="1"/>
    <pageSetUpPr/>
  </sheetPr>
  <dimension ref="A1:N30"/>
  <sheetViews>
    <sheetView workbookViewId="0" zoomScale="116" zoomScaleNormal="120">
      <selection activeCell="E12" sqref="E12"/>
    </sheetView>
  </sheetViews>
  <sheetFormatPr baseColWidth="8" defaultColWidth="9" defaultRowHeight="16.5" outlineLevelCol="0"/>
  <cols>
    <col customWidth="1" max="1" min="1" style="64" width="14.875"/>
    <col customWidth="1" max="13" min="2" style="136" width="10.125"/>
    <col customWidth="1" max="17" min="14" style="64" width="9"/>
    <col customWidth="1" max="16384" min="18" style="64" width="9"/>
  </cols>
  <sheetData>
    <row r="1" spans="1:14">
      <c r="A1" s="57" t="s">
        <v>170</v>
      </c>
      <c r="B1" s="136" t="s">
        <v>171</v>
      </c>
    </row>
    <row r="2" spans="1:14">
      <c r="A2" s="63" t="s">
        <v>172</v>
      </c>
      <c r="B2" s="131" t="n">
        <v>8.300000000000001</v>
      </c>
      <c r="C2" s="137" t="n">
        <v>9.199999999999999</v>
      </c>
      <c r="D2" s="131" t="n"/>
      <c r="E2" s="131" t="n"/>
      <c r="F2" s="131" t="n"/>
      <c r="G2" s="131" t="n"/>
      <c r="H2" s="131" t="n"/>
      <c r="I2" s="131" t="n"/>
      <c r="J2" s="131" t="n"/>
      <c r="K2" s="131" t="n"/>
      <c r="L2" s="137" t="n"/>
      <c r="M2" s="137" t="n"/>
      <c r="N2" s="107" t="n"/>
    </row>
    <row r="3" spans="1:14">
      <c r="A3" s="64" t="s">
        <v>32</v>
      </c>
      <c r="B3" s="132" t="n">
        <v>1</v>
      </c>
      <c r="C3" s="132" t="n">
        <v>1</v>
      </c>
      <c r="D3" s="132" t="n"/>
      <c r="E3" s="132" t="n"/>
      <c r="F3" s="132" t="n"/>
      <c r="G3" s="132" t="n"/>
      <c r="H3" s="132" t="n"/>
      <c r="I3" s="132" t="n"/>
      <c r="J3" s="132" t="n"/>
      <c r="K3" s="132" t="n"/>
    </row>
    <row r="4" spans="1:14">
      <c r="A4" s="64" t="s">
        <v>33</v>
      </c>
      <c r="B4" s="132" t="n">
        <v>1</v>
      </c>
      <c r="C4" s="132" t="n">
        <v>1</v>
      </c>
      <c r="D4" s="132" t="n"/>
      <c r="E4" s="132" t="n"/>
      <c r="F4" s="132" t="n"/>
      <c r="G4" s="132" t="n"/>
      <c r="H4" s="132" t="n"/>
      <c r="I4" s="132" t="n"/>
      <c r="J4" s="132" t="n"/>
      <c r="K4" s="132" t="n"/>
    </row>
    <row r="5" spans="1:14">
      <c r="A5" s="64" t="s">
        <v>34</v>
      </c>
      <c r="B5" s="136" t="n">
        <v>2</v>
      </c>
      <c r="C5" s="136" t="n">
        <v>2</v>
      </c>
    </row>
    <row r="6" spans="1:14">
      <c r="A6" s="64" t="s">
        <v>35</v>
      </c>
      <c r="B6" s="132" t="n">
        <v>1</v>
      </c>
      <c r="C6" s="132" t="n">
        <v>1</v>
      </c>
      <c r="D6" s="132" t="n"/>
      <c r="E6" s="132" t="n"/>
      <c r="F6" s="132" t="n"/>
      <c r="G6" s="132" t="n"/>
      <c r="H6" s="132" t="n"/>
      <c r="I6" s="132" t="n"/>
      <c r="J6" s="132" t="n"/>
      <c r="K6" s="132" t="n"/>
    </row>
    <row r="8" spans="1:14">
      <c r="A8" s="63" t="s">
        <v>29</v>
      </c>
      <c r="B8" s="131" t="n">
        <v>8.300000000000001</v>
      </c>
      <c r="C8" s="137" t="n">
        <v>9.199999999999999</v>
      </c>
      <c r="D8" s="131" t="n"/>
      <c r="E8" s="131" t="n"/>
      <c r="F8" s="131" t="n"/>
      <c r="G8" s="131" t="n"/>
      <c r="H8" s="131" t="n"/>
      <c r="I8" s="131" t="n"/>
      <c r="J8" s="131" t="n"/>
      <c r="K8" s="131" t="n"/>
      <c r="L8" s="137" t="n"/>
      <c r="M8" s="137" t="n"/>
      <c r="N8" s="107" t="n"/>
    </row>
    <row r="9" spans="1:14">
      <c r="A9" s="64" t="s">
        <v>32</v>
      </c>
      <c r="B9" s="132" t="n">
        <v>49</v>
      </c>
      <c r="C9" s="132" t="n">
        <v>48</v>
      </c>
      <c r="D9" s="132" t="n"/>
      <c r="E9" s="132" t="n"/>
      <c r="F9" s="132" t="n"/>
      <c r="G9" s="132" t="n"/>
      <c r="H9" s="132" t="n"/>
      <c r="I9" s="132" t="n"/>
      <c r="J9" s="132" t="n"/>
      <c r="K9" s="132" t="n"/>
      <c r="L9" s="132" t="n"/>
      <c r="M9" s="132" t="n"/>
      <c r="N9" s="108" t="n"/>
    </row>
    <row r="10" spans="1:14">
      <c r="A10" s="64" t="s">
        <v>33</v>
      </c>
      <c r="B10" s="132" t="n">
        <v>32</v>
      </c>
      <c r="C10" s="132" t="n">
        <v>38</v>
      </c>
      <c r="D10" s="132" t="n"/>
      <c r="E10" s="132" t="n"/>
      <c r="F10" s="132" t="n"/>
      <c r="G10" s="132" t="n"/>
      <c r="H10" s="132" t="n"/>
      <c r="I10" s="132" t="n"/>
      <c r="J10" s="132" t="n"/>
      <c r="K10" s="132" t="n"/>
      <c r="L10" s="132" t="n"/>
      <c r="M10" s="132" t="n"/>
      <c r="N10" s="108" t="n"/>
    </row>
    <row r="11" spans="1:14">
      <c r="A11" s="64" t="s">
        <v>34</v>
      </c>
      <c r="B11" s="136" t="n">
        <v>69</v>
      </c>
      <c r="C11" s="136" t="n">
        <v>33</v>
      </c>
    </row>
    <row r="12" spans="1:14">
      <c r="A12" s="64" t="s">
        <v>35</v>
      </c>
      <c r="B12" s="132" t="n">
        <v>21</v>
      </c>
      <c r="C12" s="132" t="n">
        <v>30</v>
      </c>
      <c r="D12" s="132" t="n"/>
      <c r="E12" s="132" t="n"/>
      <c r="F12" s="132" t="n"/>
      <c r="G12" s="132" t="n"/>
      <c r="H12" s="132" t="n"/>
      <c r="I12" s="132" t="n"/>
      <c r="J12" s="132" t="n"/>
      <c r="K12" s="132" t="n"/>
      <c r="N12" s="108" t="n"/>
    </row>
    <row r="14" spans="1:14">
      <c r="A14" s="63" t="s">
        <v>30</v>
      </c>
      <c r="B14" s="131" t="n">
        <v>8.300000000000001</v>
      </c>
      <c r="C14" s="137" t="n">
        <v>9.199999999999999</v>
      </c>
      <c r="D14" s="131" t="n"/>
      <c r="E14" s="131" t="n"/>
      <c r="F14" s="131" t="n"/>
      <c r="G14" s="131" t="n"/>
      <c r="H14" s="131" t="n"/>
      <c r="I14" s="131" t="n"/>
      <c r="J14" s="131" t="n"/>
      <c r="K14" s="131" t="n"/>
      <c r="L14" s="137" t="n"/>
      <c r="M14" s="137" t="n"/>
      <c r="N14" s="107" t="n"/>
    </row>
    <row r="15" spans="1:14">
      <c r="A15" s="64" t="s">
        <v>32</v>
      </c>
      <c r="B15" s="132" t="n">
        <v>82</v>
      </c>
      <c r="C15" s="132" t="n">
        <v>88</v>
      </c>
      <c r="D15" s="132" t="n"/>
      <c r="E15" s="132" t="n"/>
      <c r="F15" s="132" t="n"/>
      <c r="G15" s="132" t="n"/>
      <c r="H15" s="132" t="n"/>
      <c r="I15" s="132" t="n"/>
      <c r="J15" s="132" t="n"/>
      <c r="K15" s="132" t="n"/>
    </row>
    <row r="16" spans="1:14">
      <c r="A16" s="64" t="s">
        <v>33</v>
      </c>
      <c r="B16" s="132" t="n">
        <v>51</v>
      </c>
      <c r="C16" s="132" t="n">
        <v>64</v>
      </c>
      <c r="D16" s="132" t="n"/>
      <c r="E16" s="132" t="n"/>
      <c r="F16" s="132" t="n"/>
      <c r="G16" s="132" t="n"/>
      <c r="H16" s="132" t="n"/>
      <c r="I16" s="132" t="n"/>
      <c r="J16" s="132" t="n"/>
      <c r="K16" s="132" t="n"/>
    </row>
    <row r="17" spans="1:14">
      <c r="A17" s="64" t="s">
        <v>34</v>
      </c>
      <c r="B17" s="136" t="n">
        <v>132</v>
      </c>
      <c r="C17" s="136" t="n">
        <v>59</v>
      </c>
    </row>
    <row r="18" spans="1:14">
      <c r="A18" s="64" t="s">
        <v>35</v>
      </c>
      <c r="B18" s="132" t="n">
        <v>38</v>
      </c>
      <c r="C18" s="132" t="n">
        <v>42</v>
      </c>
      <c r="D18" s="132" t="n"/>
      <c r="E18" s="132" t="n"/>
      <c r="F18" s="132" t="n"/>
      <c r="G18" s="132" t="n"/>
      <c r="H18" s="132" t="n"/>
      <c r="I18" s="132" t="n"/>
      <c r="J18" s="132" t="n"/>
      <c r="K18" s="132" t="n"/>
    </row>
    <row r="20" spans="1:14">
      <c r="A20" s="61" t="s">
        <v>81</v>
      </c>
      <c r="B20" s="133" t="n">
        <v>8.300000000000001</v>
      </c>
      <c r="C20" s="133" t="n">
        <v>8.300000000000001</v>
      </c>
      <c r="D20" s="133" t="n"/>
      <c r="E20" s="133" t="n"/>
      <c r="F20" s="133" t="n"/>
      <c r="G20" s="133" t="n"/>
      <c r="H20" s="133" t="n"/>
      <c r="I20" s="133" t="n"/>
      <c r="J20" s="133" t="n"/>
      <c r="K20" s="133" t="n"/>
      <c r="L20" s="133" t="n"/>
      <c r="M20" s="133" t="n"/>
    </row>
    <row r="21" spans="1:14">
      <c r="A21" s="64" t="s">
        <v>82</v>
      </c>
      <c r="B21" s="136" t="n">
        <v>8.699999999999999</v>
      </c>
      <c r="C21" s="136" t="n">
        <v>8.800000000000001</v>
      </c>
    </row>
    <row r="22" spans="1:14">
      <c r="A22" s="64" t="s">
        <v>83</v>
      </c>
      <c r="B22" s="136" t="n">
        <v>8.800000000000001</v>
      </c>
      <c r="C22" s="136" t="n">
        <v>8.9</v>
      </c>
    </row>
    <row r="23" spans="1:14">
      <c r="A23" s="64" t="s">
        <v>84</v>
      </c>
      <c r="B23" s="136" t="n">
        <v>8.800000000000001</v>
      </c>
      <c r="C23" s="136" t="n">
        <v>8.9</v>
      </c>
    </row>
    <row r="25" spans="1:14">
      <c r="A25" s="62" t="s">
        <v>173</v>
      </c>
      <c r="B25" s="134" t="n">
        <v>29</v>
      </c>
      <c r="C25" s="134" t="n">
        <v>29</v>
      </c>
      <c r="D25" s="134" t="n"/>
      <c r="E25" s="134" t="n"/>
      <c r="F25" s="134" t="n"/>
      <c r="G25" s="134" t="n"/>
      <c r="H25" s="134" t="n"/>
      <c r="I25" s="134" t="n"/>
      <c r="J25" s="134" t="n"/>
      <c r="K25" s="134" t="n"/>
      <c r="L25" s="134" t="n"/>
      <c r="M25" s="134" t="n"/>
    </row>
    <row r="27" spans="1:14">
      <c r="A27" s="96" t="s">
        <v>174</v>
      </c>
      <c r="B27" s="135" t="s">
        <v>175</v>
      </c>
      <c r="C27" s="135" t="s">
        <v>175</v>
      </c>
      <c r="D27" s="135" t="n"/>
      <c r="E27" s="135" t="n"/>
      <c r="F27" s="135" t="n"/>
      <c r="G27" s="135" t="n"/>
      <c r="H27" s="135" t="n"/>
      <c r="I27" s="135" t="n"/>
      <c r="J27" s="135" t="n"/>
      <c r="K27" s="135" t="n"/>
      <c r="L27" s="135" t="n"/>
      <c r="M27" s="135" t="n"/>
    </row>
    <row r="30" spans="1:14">
      <c r="I30" s="136" t="s">
        <v>176</v>
      </c>
    </row>
  </sheetData>
  <pageMargins bottom="0.75" footer="0.3" header="0.3" left="0.7" right="0.7" top="0.75"/>
  <pageSetup horizontalDpi="0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郑弯弯</dc:creator>
  <dcterms:created xmlns:dcterms="http://purl.org/dc/terms/" xmlns:xsi="http://www.w3.org/2001/XMLSchema-instance" xsi:type="dcterms:W3CDTF">2017-08-25T07:10:00Z</dcterms:created>
  <dcterms:modified xmlns:dcterms="http://purl.org/dc/terms/" xmlns:xsi="http://www.w3.org/2001/XMLSchema-instance" xsi:type="dcterms:W3CDTF">2018-09-13T08:17:32Z</dcterms:modified>
  <cp:lastModifiedBy>johnny leaf</cp:lastModifiedBy>
</cp:coreProperties>
</file>