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F:\Myproject\DPspider\Report\"/>
    </mc:Choice>
  </mc:AlternateContent>
  <bookViews>
    <workbookView xWindow="1455" yWindow="465" windowWidth="27315" windowHeight="16260" tabRatio="938" activeTab="12"/>
  </bookViews>
  <sheets>
    <sheet name="CPC" sheetId="26" state="hidden" r:id="rId1"/>
    <sheet name="关键指标" sheetId="9" r:id="rId2"/>
    <sheet name="关键指标-竞对" sheetId="19" r:id="rId3"/>
    <sheet name="关键指标-咨询转化" sheetId="20" r:id="rId4"/>
    <sheet name="销售-团购（线上）" sheetId="10" r:id="rId5"/>
    <sheet name="实际消费分布（线下）" sheetId="34" r:id="rId6"/>
    <sheet name="体验报告" sheetId="23" r:id="rId7"/>
    <sheet name="透视表" sheetId="31" r:id="rId8"/>
    <sheet name="口碑" sheetId="30" state="hidden" r:id="rId9"/>
    <sheet name="竞对数据" sheetId="33" r:id="rId10"/>
    <sheet name="CPC数据" sheetId="27" state="hidden" r:id="rId11"/>
    <sheet name="流量" sheetId="29" r:id="rId12"/>
    <sheet name="咨询明细" sheetId="8" r:id="rId13"/>
    <sheet name="预约数据" sheetId="14" r:id="rId14"/>
    <sheet name="刷单" sheetId="32" state="hidden" r:id="rId15"/>
    <sheet name="消费数据明细（线上）" sheetId="37" r:id="rId16"/>
    <sheet name="线下" sheetId="36" r:id="rId17"/>
    <sheet name="口碑数据" sheetId="16" r:id="rId18"/>
    <sheet name="回复口碑" sheetId="28" r:id="rId19"/>
  </sheets>
  <definedNames>
    <definedName name="_xlnm._FilterDatabase" localSheetId="18" hidden="1">回复口碑!$C$1:$C$1</definedName>
    <definedName name="_xlnm._FilterDatabase" localSheetId="14" hidden="1">刷单!$A$1:$I$706</definedName>
    <definedName name="_xlnm._FilterDatabase" localSheetId="13" hidden="1">预约数据!$A$107:$I$115</definedName>
    <definedName name="_xlnm._FilterDatabase" localSheetId="12" hidden="1">咨询明细!$A$1:$J$118</definedName>
  </definedNames>
  <calcPr calcId="162913"/>
  <pivotCaches>
    <pivotCache cacheId="42" r:id="rId20"/>
    <pivotCache cacheId="43" r:id="rId21"/>
    <pivotCache cacheId="44" r:id="rId22"/>
    <pivotCache cacheId="45" r:id="rId23"/>
    <pivotCache cacheId="46" r:id="rId24"/>
    <pivotCache cacheId="47" r:id="rId25"/>
    <pivotCache cacheId="48" r:id="rId26"/>
  </pivotCaches>
</workbook>
</file>

<file path=xl/calcChain.xml><?xml version="1.0" encoding="utf-8"?>
<calcChain xmlns="http://schemas.openxmlformats.org/spreadsheetml/2006/main">
  <c r="A154" i="29" l="1"/>
  <c r="B154" i="29"/>
  <c r="A153" i="29" l="1"/>
  <c r="B153" i="29"/>
  <c r="A152" i="29"/>
  <c r="B152" i="29"/>
  <c r="A151" i="29"/>
  <c r="B151" i="29"/>
  <c r="A150" i="29"/>
  <c r="B150" i="29"/>
  <c r="A149" i="29" l="1"/>
  <c r="B149" i="29"/>
  <c r="A148" i="29"/>
  <c r="B148" i="29"/>
  <c r="A147" i="29"/>
  <c r="B147" i="29"/>
  <c r="A146" i="29" l="1"/>
  <c r="B146" i="29"/>
  <c r="A145" i="29"/>
  <c r="B145" i="29"/>
  <c r="A144" i="29"/>
  <c r="B144" i="29"/>
  <c r="A143" i="29"/>
  <c r="B143" i="29"/>
  <c r="A142" i="29" l="1"/>
  <c r="B142" i="29"/>
  <c r="A141" i="29"/>
  <c r="B141" i="29"/>
  <c r="A140" i="29"/>
  <c r="B140" i="29"/>
  <c r="A139" i="29" l="1"/>
  <c r="B139" i="29"/>
  <c r="J4" i="20" l="1"/>
  <c r="J5" i="20"/>
  <c r="J6" i="20"/>
  <c r="J7" i="20"/>
  <c r="J8" i="20"/>
  <c r="J9" i="20"/>
  <c r="J10" i="20"/>
  <c r="J11" i="20"/>
  <c r="J12" i="20"/>
  <c r="J13" i="20"/>
  <c r="J14" i="20"/>
  <c r="J15" i="20"/>
  <c r="J16" i="20"/>
  <c r="J17" i="20"/>
  <c r="J3" i="20"/>
  <c r="K2" i="20"/>
  <c r="J2" i="20"/>
  <c r="I2" i="20"/>
  <c r="G6" i="34"/>
  <c r="D6" i="34"/>
  <c r="G12" i="10"/>
  <c r="G13" i="10"/>
  <c r="D12" i="10"/>
  <c r="D13" i="10"/>
  <c r="A138" i="29" l="1"/>
  <c r="B138" i="29"/>
  <c r="A137" i="29"/>
  <c r="B137" i="29"/>
  <c r="A136" i="29"/>
  <c r="B136" i="29"/>
  <c r="A135" i="29" l="1"/>
  <c r="B135" i="29"/>
  <c r="A134" i="29"/>
  <c r="B134" i="29"/>
  <c r="A133" i="29"/>
  <c r="B133" i="29"/>
  <c r="A132" i="29" l="1"/>
  <c r="B132" i="29"/>
  <c r="A131" i="29"/>
  <c r="B131" i="29"/>
  <c r="A130" i="29" l="1"/>
  <c r="B130" i="29"/>
  <c r="A129" i="29"/>
  <c r="B129" i="29"/>
  <c r="A128" i="29"/>
  <c r="B128" i="29"/>
  <c r="A127" i="29"/>
  <c r="B127" i="29"/>
  <c r="A126" i="29"/>
  <c r="B126" i="29"/>
  <c r="A125" i="29"/>
  <c r="B125" i="29"/>
  <c r="A124" i="29"/>
  <c r="B124" i="29"/>
  <c r="F4" i="20" l="1"/>
  <c r="D4" i="20"/>
  <c r="A123" i="29" l="1"/>
  <c r="B123" i="29"/>
  <c r="A122" i="29"/>
  <c r="B122" i="29"/>
  <c r="A121" i="29"/>
  <c r="B121" i="29"/>
  <c r="A120" i="29"/>
  <c r="B120" i="29"/>
  <c r="A119" i="29"/>
  <c r="B119" i="29"/>
  <c r="A118" i="29" l="1"/>
  <c r="B118" i="29"/>
  <c r="A117" i="29"/>
  <c r="B117" i="29"/>
  <c r="A116" i="29"/>
  <c r="B116" i="29"/>
  <c r="A115" i="29"/>
  <c r="B115" i="29"/>
  <c r="A114" i="29"/>
  <c r="B114" i="29"/>
  <c r="A113" i="29"/>
  <c r="B113" i="29"/>
  <c r="A112" i="29"/>
  <c r="B112" i="29"/>
  <c r="D12" i="20"/>
  <c r="F12" i="20"/>
  <c r="A111" i="29" l="1"/>
  <c r="B111" i="29"/>
  <c r="A110" i="29" l="1"/>
  <c r="B110" i="29"/>
  <c r="A109" i="29"/>
  <c r="B109" i="29"/>
  <c r="A108" i="29"/>
  <c r="B108" i="29"/>
  <c r="G7" i="10" l="1"/>
  <c r="G8" i="10"/>
  <c r="G9" i="10"/>
  <c r="G10" i="10"/>
  <c r="G11" i="10"/>
  <c r="D7" i="10"/>
  <c r="D8" i="10"/>
  <c r="D9" i="10"/>
  <c r="D10" i="10"/>
  <c r="D11" i="10"/>
  <c r="H4" i="10"/>
  <c r="A107" i="29" l="1"/>
  <c r="B107" i="29"/>
  <c r="A106" i="29"/>
  <c r="B106" i="29"/>
  <c r="A105" i="29"/>
  <c r="B105" i="29"/>
  <c r="A104" i="29"/>
  <c r="B104" i="29"/>
  <c r="A103" i="29"/>
  <c r="B103" i="29"/>
  <c r="A102" i="29" l="1"/>
  <c r="B102" i="29"/>
  <c r="A101" i="29"/>
  <c r="B101" i="29"/>
  <c r="A100" i="29"/>
  <c r="B100" i="29"/>
  <c r="A99" i="29"/>
  <c r="B99" i="29"/>
  <c r="A98" i="29"/>
  <c r="B98" i="29"/>
  <c r="A97" i="29"/>
  <c r="B97" i="29"/>
  <c r="A96" i="29" l="1"/>
  <c r="B96" i="29"/>
  <c r="A95" i="29"/>
  <c r="B95" i="29"/>
  <c r="A94" i="29"/>
  <c r="B94" i="29"/>
  <c r="A93" i="29"/>
  <c r="B93" i="29"/>
  <c r="H8" i="19" l="1"/>
  <c r="H7" i="19"/>
  <c r="H6" i="19"/>
  <c r="H5" i="19"/>
  <c r="K8" i="19"/>
  <c r="K7" i="19"/>
  <c r="K6" i="19"/>
  <c r="K5" i="19"/>
  <c r="E6" i="19"/>
  <c r="E7" i="19"/>
  <c r="E8" i="19"/>
  <c r="E5" i="19"/>
  <c r="A92" i="29" l="1"/>
  <c r="B92" i="29"/>
  <c r="A91" i="29"/>
  <c r="B91" i="29"/>
  <c r="A90" i="29"/>
  <c r="B90" i="29"/>
  <c r="A89" i="29"/>
  <c r="B89" i="29"/>
  <c r="A88" i="29" l="1"/>
  <c r="B88" i="29"/>
  <c r="A87" i="29"/>
  <c r="B87" i="29"/>
  <c r="A86" i="29"/>
  <c r="B86" i="29"/>
  <c r="A85" i="29"/>
  <c r="B85" i="29"/>
  <c r="A84" i="29"/>
  <c r="B84" i="29"/>
  <c r="A83" i="29"/>
  <c r="B83" i="29"/>
  <c r="A82" i="29" l="1"/>
  <c r="B82" i="29"/>
  <c r="A81" i="29"/>
  <c r="B81" i="29"/>
  <c r="A80" i="29"/>
  <c r="B80" i="29"/>
  <c r="A79" i="29"/>
  <c r="B79" i="29"/>
  <c r="A78" i="29"/>
  <c r="B78" i="29"/>
  <c r="F4" i="10"/>
  <c r="G4" i="10" s="1"/>
  <c r="E4" i="10"/>
  <c r="C4" i="10"/>
  <c r="G5" i="10"/>
  <c r="G6" i="10"/>
  <c r="D5" i="10"/>
  <c r="D6" i="10"/>
  <c r="A77" i="29"/>
  <c r="A76" i="29"/>
  <c r="B77" i="29"/>
  <c r="B76" i="29"/>
  <c r="A75" i="29"/>
  <c r="B75" i="29"/>
  <c r="A74" i="29"/>
  <c r="B74" i="29"/>
  <c r="A73" i="29"/>
  <c r="B73" i="29"/>
  <c r="A72" i="29"/>
  <c r="B72" i="29"/>
  <c r="A71" i="29"/>
  <c r="B71" i="29"/>
  <c r="A70" i="29"/>
  <c r="B70" i="29"/>
  <c r="A69" i="29"/>
  <c r="B69" i="29"/>
  <c r="D15" i="9"/>
  <c r="C15" i="23"/>
  <c r="A3" i="29"/>
  <c r="B3" i="29"/>
  <c r="A4" i="29"/>
  <c r="B4" i="29"/>
  <c r="A5" i="29"/>
  <c r="B5" i="29"/>
  <c r="A6" i="29"/>
  <c r="B6" i="29"/>
  <c r="A7" i="29"/>
  <c r="B7" i="29"/>
  <c r="A8" i="29"/>
  <c r="B8" i="29"/>
  <c r="A9" i="29"/>
  <c r="B9" i="29"/>
  <c r="A10" i="29"/>
  <c r="B10" i="29"/>
  <c r="A11" i="29"/>
  <c r="B11" i="29"/>
  <c r="A12" i="29"/>
  <c r="B12" i="29"/>
  <c r="A13" i="29"/>
  <c r="B13" i="29"/>
  <c r="A14" i="29"/>
  <c r="B14" i="29"/>
  <c r="A15" i="29"/>
  <c r="B15" i="29"/>
  <c r="A16" i="29"/>
  <c r="B16" i="29"/>
  <c r="A17" i="29"/>
  <c r="B17" i="29"/>
  <c r="A18" i="29"/>
  <c r="B18" i="29"/>
  <c r="A19" i="29"/>
  <c r="B19" i="29"/>
  <c r="A20" i="29"/>
  <c r="B20" i="29"/>
  <c r="A21" i="29"/>
  <c r="B21" i="29"/>
  <c r="A22" i="29"/>
  <c r="B22" i="29"/>
  <c r="A23" i="29"/>
  <c r="B23" i="29"/>
  <c r="A24" i="29"/>
  <c r="B24" i="29"/>
  <c r="A25" i="29"/>
  <c r="B25" i="29"/>
  <c r="A26" i="29"/>
  <c r="B26" i="29"/>
  <c r="A27" i="29"/>
  <c r="B27" i="29"/>
  <c r="A28" i="29"/>
  <c r="B28" i="29"/>
  <c r="A29" i="29"/>
  <c r="B29" i="29"/>
  <c r="A30" i="29"/>
  <c r="B30" i="29"/>
  <c r="A31" i="29"/>
  <c r="B31" i="29"/>
  <c r="A32" i="29"/>
  <c r="B32" i="29"/>
  <c r="A33" i="29"/>
  <c r="B33" i="29"/>
  <c r="A34" i="29"/>
  <c r="B34" i="29"/>
  <c r="A35" i="29"/>
  <c r="B35" i="29"/>
  <c r="A36" i="29"/>
  <c r="B36" i="29"/>
  <c r="A37" i="29"/>
  <c r="B37" i="29"/>
  <c r="A38" i="29"/>
  <c r="B38" i="29"/>
  <c r="A39" i="29"/>
  <c r="B39" i="29"/>
  <c r="A40" i="29"/>
  <c r="B40" i="29"/>
  <c r="A41" i="29"/>
  <c r="B41" i="29"/>
  <c r="A42" i="29"/>
  <c r="B42" i="29"/>
  <c r="A43" i="29"/>
  <c r="B43" i="29"/>
  <c r="A44" i="29"/>
  <c r="B44" i="29"/>
  <c r="A45" i="29"/>
  <c r="B45" i="29"/>
  <c r="A46" i="29"/>
  <c r="B46" i="29"/>
  <c r="A47" i="29"/>
  <c r="B47" i="29"/>
  <c r="A48" i="29"/>
  <c r="B48" i="29"/>
  <c r="A49" i="29"/>
  <c r="B49" i="29"/>
  <c r="A50" i="29"/>
  <c r="B50" i="29"/>
  <c r="A51" i="29"/>
  <c r="B51" i="29"/>
  <c r="A52" i="29"/>
  <c r="B52" i="29"/>
  <c r="A53" i="29"/>
  <c r="B53" i="29"/>
  <c r="A54" i="29"/>
  <c r="B54" i="29"/>
  <c r="A55" i="29"/>
  <c r="B55" i="29"/>
  <c r="A56" i="29"/>
  <c r="B56" i="29"/>
  <c r="A57" i="29"/>
  <c r="B57" i="29"/>
  <c r="A58" i="29"/>
  <c r="B58" i="29"/>
  <c r="A59" i="29"/>
  <c r="B59" i="29"/>
  <c r="A60" i="29"/>
  <c r="B60" i="29"/>
  <c r="A61" i="29"/>
  <c r="B61" i="29"/>
  <c r="A62" i="29"/>
  <c r="B62" i="29"/>
  <c r="A63" i="29"/>
  <c r="B63" i="29"/>
  <c r="A64" i="29"/>
  <c r="B64" i="29"/>
  <c r="A65" i="29"/>
  <c r="B65" i="29"/>
  <c r="A66" i="29"/>
  <c r="B66" i="29"/>
  <c r="A67" i="29"/>
  <c r="B67" i="29"/>
  <c r="A68" i="29"/>
  <c r="B68" i="29"/>
  <c r="B2" i="29"/>
  <c r="A2" i="29"/>
  <c r="F15" i="9"/>
  <c r="P24" i="31"/>
  <c r="D16" i="9" s="1"/>
  <c r="Q24" i="31"/>
  <c r="F16" i="9" s="1"/>
  <c r="E14" i="9"/>
  <c r="G14" i="9" s="1"/>
  <c r="E13" i="9"/>
  <c r="G13" i="9" s="1"/>
  <c r="D12" i="9"/>
  <c r="E11" i="9"/>
  <c r="G11" i="9" s="1"/>
  <c r="K19" i="31"/>
  <c r="K20" i="31"/>
  <c r="D7" i="20" s="1"/>
  <c r="K21" i="31"/>
  <c r="D11" i="20" s="1"/>
  <c r="K22" i="31"/>
  <c r="D10" i="20" s="1"/>
  <c r="D9" i="20" s="1"/>
  <c r="K23" i="31"/>
  <c r="K24" i="31"/>
  <c r="L19" i="31"/>
  <c r="L20" i="31"/>
  <c r="F7" i="20" s="1"/>
  <c r="L21" i="31"/>
  <c r="F11" i="20" s="1"/>
  <c r="L22" i="31"/>
  <c r="F10" i="20" s="1"/>
  <c r="L23" i="31"/>
  <c r="L24" i="31"/>
  <c r="E9" i="9"/>
  <c r="G9" i="9" s="1"/>
  <c r="G5" i="34"/>
  <c r="D5" i="34"/>
  <c r="J4" i="19"/>
  <c r="I4" i="19"/>
  <c r="G4" i="19"/>
  <c r="F4" i="19"/>
  <c r="D4" i="19"/>
  <c r="C4" i="19"/>
  <c r="F12" i="9"/>
  <c r="G16" i="23"/>
  <c r="N12" i="23"/>
  <c r="J12" i="23"/>
  <c r="F12" i="23"/>
  <c r="H4" i="34"/>
  <c r="F4" i="34"/>
  <c r="E4" i="34"/>
  <c r="C4" i="34"/>
  <c r="H3" i="34"/>
  <c r="G3" i="34"/>
  <c r="F3" i="34"/>
  <c r="E3" i="34"/>
  <c r="D3" i="34"/>
  <c r="C3" i="34"/>
  <c r="E4" i="20"/>
  <c r="G15" i="23"/>
  <c r="E15" i="23"/>
  <c r="D15" i="23"/>
  <c r="N11" i="23"/>
  <c r="L11" i="23"/>
  <c r="K11" i="23"/>
  <c r="J11" i="23"/>
  <c r="H11" i="23"/>
  <c r="G11" i="23"/>
  <c r="F11" i="23"/>
  <c r="D11" i="23"/>
  <c r="C11" i="23"/>
  <c r="N7" i="23"/>
  <c r="M7" i="23"/>
  <c r="L7" i="23"/>
  <c r="J7" i="23"/>
  <c r="I7" i="23"/>
  <c r="H7" i="23"/>
  <c r="G7" i="23"/>
  <c r="F7" i="23"/>
  <c r="D7" i="23"/>
  <c r="C7" i="23"/>
  <c r="L3" i="23"/>
  <c r="K3" i="23"/>
  <c r="J3" i="23"/>
  <c r="H3" i="23"/>
  <c r="G3" i="23"/>
  <c r="F3" i="23"/>
  <c r="D3" i="23"/>
  <c r="C3" i="23"/>
  <c r="F17" i="9"/>
  <c r="D17" i="9"/>
  <c r="H3" i="10"/>
  <c r="G3" i="10"/>
  <c r="F3" i="10"/>
  <c r="E3" i="10"/>
  <c r="D3" i="10"/>
  <c r="C3" i="10"/>
  <c r="F2" i="20"/>
  <c r="E2" i="20"/>
  <c r="D2" i="20"/>
  <c r="F2" i="9"/>
  <c r="E2" i="9"/>
  <c r="D2" i="9"/>
  <c r="A487" i="27"/>
  <c r="B487" i="27"/>
  <c r="A488" i="27"/>
  <c r="B488" i="27"/>
  <c r="A489" i="27"/>
  <c r="B489" i="27"/>
  <c r="A483" i="27"/>
  <c r="B483" i="27"/>
  <c r="A484" i="27"/>
  <c r="B484" i="27"/>
  <c r="A485" i="27"/>
  <c r="B485" i="27"/>
  <c r="A486" i="27"/>
  <c r="B486" i="27"/>
  <c r="A479" i="27"/>
  <c r="B479" i="27"/>
  <c r="A480" i="27"/>
  <c r="B480" i="27"/>
  <c r="A481" i="27"/>
  <c r="B481" i="27"/>
  <c r="A482" i="27"/>
  <c r="B482" i="27"/>
  <c r="A475" i="27"/>
  <c r="B475" i="27"/>
  <c r="A476" i="27"/>
  <c r="B476" i="27"/>
  <c r="A477" i="27"/>
  <c r="B477" i="27"/>
  <c r="A478" i="27"/>
  <c r="B478" i="27"/>
  <c r="A471" i="27"/>
  <c r="B471" i="27"/>
  <c r="A472" i="27"/>
  <c r="B472" i="27"/>
  <c r="A473" i="27"/>
  <c r="B473" i="27"/>
  <c r="A474" i="27"/>
  <c r="B474" i="27"/>
  <c r="A467" i="27"/>
  <c r="B467" i="27"/>
  <c r="A468" i="27"/>
  <c r="B468" i="27"/>
  <c r="A469" i="27"/>
  <c r="B469" i="27"/>
  <c r="A470" i="27"/>
  <c r="B470" i="27"/>
  <c r="A463" i="27"/>
  <c r="B463" i="27"/>
  <c r="A464" i="27"/>
  <c r="B464" i="27"/>
  <c r="A465" i="27"/>
  <c r="B465" i="27"/>
  <c r="A466" i="27"/>
  <c r="B466" i="27"/>
  <c r="A459" i="27"/>
  <c r="B459" i="27"/>
  <c r="A460" i="27"/>
  <c r="B460" i="27"/>
  <c r="A461" i="27"/>
  <c r="B461" i="27"/>
  <c r="A462" i="27"/>
  <c r="B462" i="27"/>
  <c r="A455" i="27"/>
  <c r="B455" i="27"/>
  <c r="A456" i="27"/>
  <c r="B456" i="27"/>
  <c r="A457" i="27"/>
  <c r="B457" i="27"/>
  <c r="A458" i="27"/>
  <c r="B458" i="27"/>
  <c r="A451" i="27"/>
  <c r="B451" i="27"/>
  <c r="A452" i="27"/>
  <c r="B452" i="27"/>
  <c r="A453" i="27"/>
  <c r="B453" i="27"/>
  <c r="A454" i="27"/>
  <c r="B454" i="27"/>
  <c r="A447" i="27"/>
  <c r="B447" i="27"/>
  <c r="A448" i="27"/>
  <c r="B448" i="27"/>
  <c r="A449" i="27"/>
  <c r="B449" i="27"/>
  <c r="A450" i="27"/>
  <c r="B450" i="27"/>
  <c r="A443" i="27"/>
  <c r="B443" i="27"/>
  <c r="A444" i="27"/>
  <c r="B444" i="27"/>
  <c r="A445" i="27"/>
  <c r="B445" i="27"/>
  <c r="A446" i="27"/>
  <c r="B446" i="27"/>
  <c r="A439" i="27"/>
  <c r="B439" i="27"/>
  <c r="A440" i="27"/>
  <c r="B440" i="27"/>
  <c r="A441" i="27"/>
  <c r="B441" i="27"/>
  <c r="A442" i="27"/>
  <c r="B442" i="27"/>
  <c r="A435" i="27"/>
  <c r="B435" i="27"/>
  <c r="A436" i="27"/>
  <c r="B436" i="27"/>
  <c r="A437" i="27"/>
  <c r="B437" i="27"/>
  <c r="A438" i="27"/>
  <c r="B438" i="27"/>
  <c r="A431" i="27"/>
  <c r="B431" i="27"/>
  <c r="A432" i="27"/>
  <c r="B432" i="27"/>
  <c r="A433" i="27"/>
  <c r="B433" i="27"/>
  <c r="A434" i="27"/>
  <c r="B434" i="27"/>
  <c r="A427" i="27"/>
  <c r="B427" i="27"/>
  <c r="A428" i="27"/>
  <c r="B428" i="27"/>
  <c r="A429" i="27"/>
  <c r="B429" i="27"/>
  <c r="A430" i="27"/>
  <c r="B430" i="27"/>
  <c r="A423" i="27"/>
  <c r="B423" i="27"/>
  <c r="A424" i="27"/>
  <c r="B424" i="27"/>
  <c r="A425" i="27"/>
  <c r="B425" i="27"/>
  <c r="A426" i="27"/>
  <c r="B426" i="27"/>
  <c r="D9" i="26"/>
  <c r="B3" i="27"/>
  <c r="B4" i="27"/>
  <c r="B5" i="27"/>
  <c r="B6" i="27"/>
  <c r="B7" i="27"/>
  <c r="B8" i="27"/>
  <c r="B9" i="27"/>
  <c r="B10" i="27"/>
  <c r="B11" i="27"/>
  <c r="B12" i="27"/>
  <c r="B13" i="27"/>
  <c r="B14" i="27"/>
  <c r="B15" i="27"/>
  <c r="B16" i="27"/>
  <c r="B17" i="27"/>
  <c r="B18" i="27"/>
  <c r="B19" i="27"/>
  <c r="B20" i="27"/>
  <c r="B21" i="27"/>
  <c r="B22" i="27"/>
  <c r="B23" i="27"/>
  <c r="B24" i="27"/>
  <c r="B25" i="27"/>
  <c r="B26" i="27"/>
  <c r="B27" i="27"/>
  <c r="B28" i="27"/>
  <c r="B29" i="27"/>
  <c r="B30" i="27"/>
  <c r="B31" i="27"/>
  <c r="B32" i="27"/>
  <c r="B33" i="27"/>
  <c r="B34" i="27"/>
  <c r="B35" i="27"/>
  <c r="B36" i="27"/>
  <c r="B37" i="27"/>
  <c r="B38" i="27"/>
  <c r="B39" i="27"/>
  <c r="B40" i="27"/>
  <c r="B41" i="27"/>
  <c r="B42" i="27"/>
  <c r="B43" i="27"/>
  <c r="B44" i="27"/>
  <c r="B45" i="27"/>
  <c r="B46" i="27"/>
  <c r="B47" i="27"/>
  <c r="B48" i="27"/>
  <c r="B49" i="27"/>
  <c r="B50" i="27"/>
  <c r="B51" i="27"/>
  <c r="B52" i="27"/>
  <c r="B53" i="27"/>
  <c r="B54" i="27"/>
  <c r="B55" i="27"/>
  <c r="B56" i="27"/>
  <c r="B57" i="27"/>
  <c r="B58" i="27"/>
  <c r="B59" i="27"/>
  <c r="B60" i="27"/>
  <c r="B61" i="27"/>
  <c r="B62" i="27"/>
  <c r="B63" i="27"/>
  <c r="B64" i="27"/>
  <c r="B65" i="27"/>
  <c r="B66" i="27"/>
  <c r="B67" i="27"/>
  <c r="B68" i="27"/>
  <c r="B69" i="27"/>
  <c r="B70" i="27"/>
  <c r="B71" i="27"/>
  <c r="B72" i="27"/>
  <c r="B73" i="27"/>
  <c r="B74" i="27"/>
  <c r="B75" i="27"/>
  <c r="B76" i="27"/>
  <c r="B77" i="27"/>
  <c r="B78" i="27"/>
  <c r="B79" i="27"/>
  <c r="B80" i="27"/>
  <c r="B81" i="27"/>
  <c r="B82" i="27"/>
  <c r="B83" i="27"/>
  <c r="B84" i="27"/>
  <c r="B85" i="27"/>
  <c r="B86" i="27"/>
  <c r="B87" i="27"/>
  <c r="B88" i="27"/>
  <c r="B89" i="27"/>
  <c r="B90" i="27"/>
  <c r="B91" i="27"/>
  <c r="B92" i="27"/>
  <c r="B93" i="27"/>
  <c r="B94" i="27"/>
  <c r="B95" i="27"/>
  <c r="B96" i="27"/>
  <c r="B97" i="27"/>
  <c r="B98" i="27"/>
  <c r="B99" i="27"/>
  <c r="B100" i="27"/>
  <c r="B101" i="27"/>
  <c r="B102" i="27"/>
  <c r="B103" i="27"/>
  <c r="B104" i="27"/>
  <c r="B105" i="27"/>
  <c r="B106" i="27"/>
  <c r="B107" i="27"/>
  <c r="B108" i="27"/>
  <c r="B109" i="27"/>
  <c r="B110" i="27"/>
  <c r="B111" i="27"/>
  <c r="B112" i="27"/>
  <c r="B113" i="27"/>
  <c r="B114" i="27"/>
  <c r="B115" i="27"/>
  <c r="B116" i="27"/>
  <c r="B117" i="27"/>
  <c r="B118" i="27"/>
  <c r="B119" i="27"/>
  <c r="B120" i="27"/>
  <c r="B121" i="27"/>
  <c r="B122" i="27"/>
  <c r="B123" i="27"/>
  <c r="B124" i="27"/>
  <c r="B125" i="27"/>
  <c r="B126" i="27"/>
  <c r="B127" i="27"/>
  <c r="B128" i="27"/>
  <c r="B129" i="27"/>
  <c r="B130" i="27"/>
  <c r="B131" i="27"/>
  <c r="B132" i="27"/>
  <c r="B133" i="27"/>
  <c r="B134" i="27"/>
  <c r="B135" i="27"/>
  <c r="B136" i="27"/>
  <c r="B137" i="27"/>
  <c r="B138" i="27"/>
  <c r="B139" i="27"/>
  <c r="B140" i="27"/>
  <c r="B141" i="27"/>
  <c r="B142" i="27"/>
  <c r="B143" i="27"/>
  <c r="B144" i="27"/>
  <c r="B145" i="27"/>
  <c r="B146" i="27"/>
  <c r="B147" i="27"/>
  <c r="B148" i="27"/>
  <c r="B149" i="27"/>
  <c r="B150" i="27"/>
  <c r="B151" i="27"/>
  <c r="B152" i="27"/>
  <c r="B153" i="27"/>
  <c r="B154" i="27"/>
  <c r="B155" i="27"/>
  <c r="B156" i="27"/>
  <c r="B157" i="27"/>
  <c r="B158" i="27"/>
  <c r="B159" i="27"/>
  <c r="B160" i="27"/>
  <c r="B161" i="27"/>
  <c r="B162" i="27"/>
  <c r="B163" i="27"/>
  <c r="B164" i="27"/>
  <c r="B165" i="27"/>
  <c r="B166" i="27"/>
  <c r="B167" i="27"/>
  <c r="B168" i="27"/>
  <c r="B169" i="27"/>
  <c r="B170" i="27"/>
  <c r="B171" i="27"/>
  <c r="B172" i="27"/>
  <c r="B173" i="27"/>
  <c r="B174" i="27"/>
  <c r="B175" i="27"/>
  <c r="B176" i="27"/>
  <c r="B177" i="27"/>
  <c r="B178" i="27"/>
  <c r="B179" i="27"/>
  <c r="B180" i="27"/>
  <c r="B181" i="27"/>
  <c r="B182" i="27"/>
  <c r="B183" i="27"/>
  <c r="B184" i="27"/>
  <c r="B185" i="27"/>
  <c r="B186" i="27"/>
  <c r="B187" i="27"/>
  <c r="B188" i="27"/>
  <c r="B189" i="27"/>
  <c r="B190" i="27"/>
  <c r="B191" i="27"/>
  <c r="B192" i="27"/>
  <c r="B193" i="27"/>
  <c r="B194" i="27"/>
  <c r="B195" i="27"/>
  <c r="B196" i="27"/>
  <c r="B197" i="27"/>
  <c r="B198" i="27"/>
  <c r="B199" i="27"/>
  <c r="B200" i="27"/>
  <c r="B201" i="27"/>
  <c r="B202" i="27"/>
  <c r="B203" i="27"/>
  <c r="B204" i="27"/>
  <c r="B205" i="27"/>
  <c r="B206" i="27"/>
  <c r="B207" i="27"/>
  <c r="B208" i="27"/>
  <c r="B209" i="27"/>
  <c r="B210" i="27"/>
  <c r="B211" i="27"/>
  <c r="B212" i="27"/>
  <c r="B213" i="27"/>
  <c r="B214" i="27"/>
  <c r="B215" i="27"/>
  <c r="B216" i="27"/>
  <c r="B217" i="27"/>
  <c r="B218" i="27"/>
  <c r="B219" i="27"/>
  <c r="B220" i="27"/>
  <c r="B221" i="27"/>
  <c r="B222" i="27"/>
  <c r="B223" i="27"/>
  <c r="B224" i="27"/>
  <c r="B225" i="27"/>
  <c r="B226" i="27"/>
  <c r="B227" i="27"/>
  <c r="B228" i="27"/>
  <c r="B229" i="27"/>
  <c r="B230" i="27"/>
  <c r="B231" i="27"/>
  <c r="B232" i="27"/>
  <c r="B233" i="27"/>
  <c r="B234" i="27"/>
  <c r="B235" i="27"/>
  <c r="B236" i="27"/>
  <c r="B237" i="27"/>
  <c r="B238" i="27"/>
  <c r="B239" i="27"/>
  <c r="B240" i="27"/>
  <c r="B241" i="27"/>
  <c r="B242" i="27"/>
  <c r="B243" i="27"/>
  <c r="B244" i="27"/>
  <c r="B245" i="27"/>
  <c r="B246" i="27"/>
  <c r="B247" i="27"/>
  <c r="B248" i="27"/>
  <c r="B249" i="27"/>
  <c r="B250" i="27"/>
  <c r="B251" i="27"/>
  <c r="B252" i="27"/>
  <c r="B253" i="27"/>
  <c r="B254" i="27"/>
  <c r="B255" i="27"/>
  <c r="B256" i="27"/>
  <c r="B257" i="27"/>
  <c r="B258" i="27"/>
  <c r="B259" i="27"/>
  <c r="B260" i="27"/>
  <c r="B261" i="27"/>
  <c r="B262" i="27"/>
  <c r="B263" i="27"/>
  <c r="B264" i="27"/>
  <c r="B265" i="27"/>
  <c r="B266" i="27"/>
  <c r="B267" i="27"/>
  <c r="B268" i="27"/>
  <c r="B269" i="27"/>
  <c r="B270" i="27"/>
  <c r="B271" i="27"/>
  <c r="B272" i="27"/>
  <c r="B273" i="27"/>
  <c r="B274" i="27"/>
  <c r="B275" i="27"/>
  <c r="B276" i="27"/>
  <c r="B277" i="27"/>
  <c r="B278" i="27"/>
  <c r="B279" i="27"/>
  <c r="B280" i="27"/>
  <c r="B281" i="27"/>
  <c r="B282" i="27"/>
  <c r="B283" i="27"/>
  <c r="B284" i="27"/>
  <c r="B285" i="27"/>
  <c r="B286" i="27"/>
  <c r="B287" i="27"/>
  <c r="B288" i="27"/>
  <c r="B289" i="27"/>
  <c r="B290" i="27"/>
  <c r="B291" i="27"/>
  <c r="B292" i="27"/>
  <c r="B293" i="27"/>
  <c r="B294" i="27"/>
  <c r="B295" i="27"/>
  <c r="B296" i="27"/>
  <c r="B297" i="27"/>
  <c r="B298" i="27"/>
  <c r="B299" i="27"/>
  <c r="B300" i="27"/>
  <c r="B301" i="27"/>
  <c r="B302" i="27"/>
  <c r="B303" i="27"/>
  <c r="B304" i="27"/>
  <c r="B305" i="27"/>
  <c r="B306" i="27"/>
  <c r="B307" i="27"/>
  <c r="B308" i="27"/>
  <c r="B309" i="27"/>
  <c r="B310" i="27"/>
  <c r="B311" i="27"/>
  <c r="B312" i="27"/>
  <c r="B313" i="27"/>
  <c r="B314" i="27"/>
  <c r="B315" i="27"/>
  <c r="B316" i="27"/>
  <c r="B317" i="27"/>
  <c r="B318" i="27"/>
  <c r="B319" i="27"/>
  <c r="B320" i="27"/>
  <c r="B321" i="27"/>
  <c r="B322" i="27"/>
  <c r="B323" i="27"/>
  <c r="B324" i="27"/>
  <c r="B325" i="27"/>
  <c r="B326" i="27"/>
  <c r="B327" i="27"/>
  <c r="B328" i="27"/>
  <c r="B329" i="27"/>
  <c r="B330" i="27"/>
  <c r="B331" i="27"/>
  <c r="B332" i="27"/>
  <c r="B333" i="27"/>
  <c r="B334" i="27"/>
  <c r="B335" i="27"/>
  <c r="B336" i="27"/>
  <c r="B337" i="27"/>
  <c r="B338" i="27"/>
  <c r="B339" i="27"/>
  <c r="B340" i="27"/>
  <c r="B341" i="27"/>
  <c r="B342" i="27"/>
  <c r="B343" i="27"/>
  <c r="B344" i="27"/>
  <c r="B345" i="27"/>
  <c r="B346" i="27"/>
  <c r="B347" i="27"/>
  <c r="B348" i="27"/>
  <c r="B349" i="27"/>
  <c r="B350" i="27"/>
  <c r="B351" i="27"/>
  <c r="B352" i="27"/>
  <c r="B353" i="27"/>
  <c r="B354" i="27"/>
  <c r="B355" i="27"/>
  <c r="B356" i="27"/>
  <c r="B357" i="27"/>
  <c r="B358" i="27"/>
  <c r="B359" i="27"/>
  <c r="B360" i="27"/>
  <c r="B361" i="27"/>
  <c r="B362" i="27"/>
  <c r="B363" i="27"/>
  <c r="B364" i="27"/>
  <c r="B365" i="27"/>
  <c r="B366" i="27"/>
  <c r="B367" i="27"/>
  <c r="B368" i="27"/>
  <c r="B369" i="27"/>
  <c r="B370" i="27"/>
  <c r="B371" i="27"/>
  <c r="B372" i="27"/>
  <c r="B373" i="27"/>
  <c r="B374" i="27"/>
  <c r="B375" i="27"/>
  <c r="B376" i="27"/>
  <c r="B377" i="27"/>
  <c r="B378" i="27"/>
  <c r="B379" i="27"/>
  <c r="B380" i="27"/>
  <c r="B381" i="27"/>
  <c r="B382" i="27"/>
  <c r="B383" i="27"/>
  <c r="B384" i="27"/>
  <c r="B385" i="27"/>
  <c r="B386" i="27"/>
  <c r="B387" i="27"/>
  <c r="B388" i="27"/>
  <c r="B389" i="27"/>
  <c r="B390" i="27"/>
  <c r="B391" i="27"/>
  <c r="B392" i="27"/>
  <c r="B393" i="27"/>
  <c r="B394" i="27"/>
  <c r="B395" i="27"/>
  <c r="B396" i="27"/>
  <c r="B397" i="27"/>
  <c r="B398" i="27"/>
  <c r="B399" i="27"/>
  <c r="B400" i="27"/>
  <c r="B401" i="27"/>
  <c r="B402" i="27"/>
  <c r="B403" i="27"/>
  <c r="B404" i="27"/>
  <c r="B405" i="27"/>
  <c r="B406" i="27"/>
  <c r="B407" i="27"/>
  <c r="B408" i="27"/>
  <c r="B409" i="27"/>
  <c r="B410" i="27"/>
  <c r="B411" i="27"/>
  <c r="B412" i="27"/>
  <c r="B413" i="27"/>
  <c r="B414" i="27"/>
  <c r="B415" i="27"/>
  <c r="B416" i="27"/>
  <c r="B417" i="27"/>
  <c r="B418" i="27"/>
  <c r="B419" i="27"/>
  <c r="B420" i="27"/>
  <c r="B421" i="27"/>
  <c r="B422" i="27"/>
  <c r="B2" i="27"/>
  <c r="A3" i="27"/>
  <c r="A4" i="27"/>
  <c r="A5" i="27"/>
  <c r="A6" i="27"/>
  <c r="A7" i="27"/>
  <c r="A8" i="27"/>
  <c r="A9" i="27"/>
  <c r="A10" i="27"/>
  <c r="A11" i="27"/>
  <c r="A12" i="27"/>
  <c r="A13" i="27"/>
  <c r="A14" i="27"/>
  <c r="A15" i="27"/>
  <c r="A16" i="27"/>
  <c r="A17" i="27"/>
  <c r="A18" i="27"/>
  <c r="A19" i="27"/>
  <c r="A20" i="27"/>
  <c r="A21" i="27"/>
  <c r="A22" i="27"/>
  <c r="A23" i="27"/>
  <c r="A24" i="27"/>
  <c r="A25" i="27"/>
  <c r="A26" i="27"/>
  <c r="A27" i="27"/>
  <c r="A28" i="27"/>
  <c r="A29" i="27"/>
  <c r="A30" i="27"/>
  <c r="A31" i="27"/>
  <c r="A32" i="27"/>
  <c r="A33" i="27"/>
  <c r="A34" i="27"/>
  <c r="A35" i="27"/>
  <c r="A36" i="27"/>
  <c r="A37" i="27"/>
  <c r="A38" i="27"/>
  <c r="A39" i="27"/>
  <c r="A40" i="27"/>
  <c r="A41" i="27"/>
  <c r="A42" i="27"/>
  <c r="A43" i="27"/>
  <c r="A44" i="27"/>
  <c r="A45" i="27"/>
  <c r="A46" i="27"/>
  <c r="A47" i="27"/>
  <c r="A48" i="27"/>
  <c r="A49" i="27"/>
  <c r="A50" i="27"/>
  <c r="A51" i="27"/>
  <c r="A52" i="27"/>
  <c r="A53" i="27"/>
  <c r="A54" i="27"/>
  <c r="A55" i="27"/>
  <c r="A56" i="27"/>
  <c r="A57" i="27"/>
  <c r="A58" i="27"/>
  <c r="A59" i="27"/>
  <c r="A60" i="27"/>
  <c r="A61" i="27"/>
  <c r="A62" i="27"/>
  <c r="A63" i="27"/>
  <c r="A64" i="27"/>
  <c r="A65" i="27"/>
  <c r="A66" i="27"/>
  <c r="A67" i="27"/>
  <c r="A68" i="27"/>
  <c r="A69" i="27"/>
  <c r="A70" i="27"/>
  <c r="A71" i="27"/>
  <c r="A72" i="27"/>
  <c r="A73" i="27"/>
  <c r="A74" i="27"/>
  <c r="A75" i="27"/>
  <c r="A76" i="27"/>
  <c r="A77" i="27"/>
  <c r="A78" i="27"/>
  <c r="A79" i="27"/>
  <c r="A80" i="27"/>
  <c r="A81" i="27"/>
  <c r="A82" i="27"/>
  <c r="A83" i="27"/>
  <c r="A84" i="27"/>
  <c r="A85" i="27"/>
  <c r="A86" i="27"/>
  <c r="A87" i="27"/>
  <c r="A88" i="27"/>
  <c r="A89" i="27"/>
  <c r="A90" i="27"/>
  <c r="A91" i="27"/>
  <c r="A92" i="27"/>
  <c r="A93" i="27"/>
  <c r="A94" i="27"/>
  <c r="A95" i="27"/>
  <c r="A96" i="27"/>
  <c r="A97" i="27"/>
  <c r="A98" i="27"/>
  <c r="A99" i="27"/>
  <c r="A100" i="27"/>
  <c r="A101" i="27"/>
  <c r="A102" i="27"/>
  <c r="A103" i="27"/>
  <c r="A104" i="27"/>
  <c r="A105" i="27"/>
  <c r="A106" i="27"/>
  <c r="A107" i="27"/>
  <c r="A108" i="27"/>
  <c r="A109" i="27"/>
  <c r="A110" i="27"/>
  <c r="A111" i="27"/>
  <c r="A112" i="27"/>
  <c r="A113" i="27"/>
  <c r="A114" i="27"/>
  <c r="A115" i="27"/>
  <c r="A116" i="27"/>
  <c r="A117" i="27"/>
  <c r="A118" i="27"/>
  <c r="A119" i="27"/>
  <c r="A120" i="27"/>
  <c r="A121" i="27"/>
  <c r="A122" i="27"/>
  <c r="A123" i="27"/>
  <c r="A124" i="27"/>
  <c r="A125" i="27"/>
  <c r="A126" i="27"/>
  <c r="A127" i="27"/>
  <c r="A128" i="27"/>
  <c r="A129" i="27"/>
  <c r="A130" i="27"/>
  <c r="A131" i="27"/>
  <c r="A132" i="27"/>
  <c r="A133" i="27"/>
  <c r="A134" i="27"/>
  <c r="A135" i="27"/>
  <c r="A136" i="27"/>
  <c r="A137" i="27"/>
  <c r="A138" i="27"/>
  <c r="A139" i="27"/>
  <c r="A140" i="27"/>
  <c r="A141" i="27"/>
  <c r="A142" i="27"/>
  <c r="A143" i="27"/>
  <c r="A144" i="27"/>
  <c r="A145" i="27"/>
  <c r="A146" i="27"/>
  <c r="A147" i="27"/>
  <c r="A148" i="27"/>
  <c r="A149" i="27"/>
  <c r="A150" i="27"/>
  <c r="A151" i="27"/>
  <c r="A152" i="27"/>
  <c r="A153" i="27"/>
  <c r="A154" i="27"/>
  <c r="A155" i="27"/>
  <c r="A156" i="27"/>
  <c r="A157" i="27"/>
  <c r="A158" i="27"/>
  <c r="A159" i="27"/>
  <c r="A160" i="27"/>
  <c r="A161" i="27"/>
  <c r="A162" i="27"/>
  <c r="A163" i="27"/>
  <c r="A164" i="27"/>
  <c r="A165" i="27"/>
  <c r="A166" i="27"/>
  <c r="A167" i="27"/>
  <c r="A168" i="27"/>
  <c r="A169" i="27"/>
  <c r="A170" i="27"/>
  <c r="A171" i="27"/>
  <c r="A172" i="27"/>
  <c r="A173" i="27"/>
  <c r="A174" i="27"/>
  <c r="A175" i="27"/>
  <c r="A176" i="27"/>
  <c r="A177" i="27"/>
  <c r="A178" i="27"/>
  <c r="A179" i="27"/>
  <c r="A180" i="27"/>
  <c r="A181" i="27"/>
  <c r="A182" i="27"/>
  <c r="A183" i="27"/>
  <c r="A184" i="27"/>
  <c r="A185" i="27"/>
  <c r="A186" i="27"/>
  <c r="A187" i="27"/>
  <c r="A188" i="27"/>
  <c r="A189" i="27"/>
  <c r="A190" i="27"/>
  <c r="A191" i="27"/>
  <c r="A192" i="27"/>
  <c r="A193" i="27"/>
  <c r="A194" i="27"/>
  <c r="A195" i="27"/>
  <c r="A196" i="27"/>
  <c r="A197" i="27"/>
  <c r="A198" i="27"/>
  <c r="A199" i="27"/>
  <c r="A200" i="27"/>
  <c r="A201" i="27"/>
  <c r="A202" i="27"/>
  <c r="A203" i="27"/>
  <c r="A204" i="27"/>
  <c r="A205" i="27"/>
  <c r="A206" i="27"/>
  <c r="A207" i="27"/>
  <c r="A208" i="27"/>
  <c r="A209" i="27"/>
  <c r="A210" i="27"/>
  <c r="A211" i="27"/>
  <c r="A212" i="27"/>
  <c r="A213" i="27"/>
  <c r="A214" i="27"/>
  <c r="A215" i="27"/>
  <c r="A216" i="27"/>
  <c r="A217" i="27"/>
  <c r="A218" i="27"/>
  <c r="A219" i="27"/>
  <c r="A220" i="27"/>
  <c r="A221" i="27"/>
  <c r="A222" i="27"/>
  <c r="A223" i="27"/>
  <c r="A224" i="27"/>
  <c r="A225" i="27"/>
  <c r="A226" i="27"/>
  <c r="A227" i="27"/>
  <c r="A228" i="27"/>
  <c r="A229" i="27"/>
  <c r="A230" i="27"/>
  <c r="A231" i="27"/>
  <c r="A232" i="27"/>
  <c r="A233" i="27"/>
  <c r="A234" i="27"/>
  <c r="A235" i="27"/>
  <c r="A236" i="27"/>
  <c r="A237" i="27"/>
  <c r="A238" i="27"/>
  <c r="A239" i="27"/>
  <c r="A240" i="27"/>
  <c r="A241" i="27"/>
  <c r="A242" i="27"/>
  <c r="A243" i="27"/>
  <c r="A244" i="27"/>
  <c r="A245" i="27"/>
  <c r="A246" i="27"/>
  <c r="A247" i="27"/>
  <c r="A248" i="27"/>
  <c r="A249" i="27"/>
  <c r="A250" i="27"/>
  <c r="A251" i="27"/>
  <c r="A252" i="27"/>
  <c r="A253" i="27"/>
  <c r="A254" i="27"/>
  <c r="A255" i="27"/>
  <c r="A256" i="27"/>
  <c r="A257" i="27"/>
  <c r="A258" i="27"/>
  <c r="A259" i="27"/>
  <c r="A260" i="27"/>
  <c r="A261" i="27"/>
  <c r="A262" i="27"/>
  <c r="A263" i="27"/>
  <c r="A264" i="27"/>
  <c r="A265" i="27"/>
  <c r="A266" i="27"/>
  <c r="A267" i="27"/>
  <c r="A268" i="27"/>
  <c r="A269" i="27"/>
  <c r="A270" i="27"/>
  <c r="A271" i="27"/>
  <c r="A272" i="27"/>
  <c r="A273" i="27"/>
  <c r="A274" i="27"/>
  <c r="A275" i="27"/>
  <c r="A276" i="27"/>
  <c r="A277" i="27"/>
  <c r="A278" i="27"/>
  <c r="A279" i="27"/>
  <c r="A280" i="27"/>
  <c r="A281" i="27"/>
  <c r="A282" i="27"/>
  <c r="A283" i="27"/>
  <c r="A284" i="27"/>
  <c r="A285" i="27"/>
  <c r="A286" i="27"/>
  <c r="A287" i="27"/>
  <c r="A288" i="27"/>
  <c r="A289" i="27"/>
  <c r="A290" i="27"/>
  <c r="A291" i="27"/>
  <c r="A292" i="27"/>
  <c r="A293" i="27"/>
  <c r="A294" i="27"/>
  <c r="A295" i="27"/>
  <c r="A296" i="27"/>
  <c r="A297" i="27"/>
  <c r="A298" i="27"/>
  <c r="A299" i="27"/>
  <c r="A300" i="27"/>
  <c r="A301" i="27"/>
  <c r="A302" i="27"/>
  <c r="A303" i="27"/>
  <c r="A304" i="27"/>
  <c r="A305" i="27"/>
  <c r="A306" i="27"/>
  <c r="A307" i="27"/>
  <c r="A308" i="27"/>
  <c r="A309" i="27"/>
  <c r="A310" i="27"/>
  <c r="A311" i="27"/>
  <c r="A312" i="27"/>
  <c r="A313" i="27"/>
  <c r="A314" i="27"/>
  <c r="A315" i="27"/>
  <c r="A316" i="27"/>
  <c r="A317" i="27"/>
  <c r="A318" i="27"/>
  <c r="A319" i="27"/>
  <c r="A320" i="27"/>
  <c r="A321" i="27"/>
  <c r="A322" i="27"/>
  <c r="A323" i="27"/>
  <c r="A324" i="27"/>
  <c r="A325" i="27"/>
  <c r="A326" i="27"/>
  <c r="A327" i="27"/>
  <c r="A328" i="27"/>
  <c r="A329" i="27"/>
  <c r="A330" i="27"/>
  <c r="A331" i="27"/>
  <c r="A332" i="27"/>
  <c r="A333" i="27"/>
  <c r="A334" i="27"/>
  <c r="A335" i="27"/>
  <c r="A336" i="27"/>
  <c r="A337" i="27"/>
  <c r="A338" i="27"/>
  <c r="A339" i="27"/>
  <c r="A340" i="27"/>
  <c r="A341" i="27"/>
  <c r="A342" i="27"/>
  <c r="A343" i="27"/>
  <c r="A344" i="27"/>
  <c r="A345" i="27"/>
  <c r="A346" i="27"/>
  <c r="A347" i="27"/>
  <c r="A348" i="27"/>
  <c r="A349" i="27"/>
  <c r="A350" i="27"/>
  <c r="A351" i="27"/>
  <c r="A352" i="27"/>
  <c r="A353" i="27"/>
  <c r="A354" i="27"/>
  <c r="A355" i="27"/>
  <c r="A356" i="27"/>
  <c r="A357" i="27"/>
  <c r="A358" i="27"/>
  <c r="A359" i="27"/>
  <c r="A360" i="27"/>
  <c r="A361" i="27"/>
  <c r="A362" i="27"/>
  <c r="A363" i="27"/>
  <c r="A364" i="27"/>
  <c r="A365" i="27"/>
  <c r="A366" i="27"/>
  <c r="A367" i="27"/>
  <c r="A368" i="27"/>
  <c r="A369" i="27"/>
  <c r="A370" i="27"/>
  <c r="A371" i="27"/>
  <c r="A372" i="27"/>
  <c r="A373" i="27"/>
  <c r="A374" i="27"/>
  <c r="A375" i="27"/>
  <c r="A376" i="27"/>
  <c r="A377" i="27"/>
  <c r="A378" i="27"/>
  <c r="A379" i="27"/>
  <c r="A380" i="27"/>
  <c r="A381" i="27"/>
  <c r="A382" i="27"/>
  <c r="A383" i="27"/>
  <c r="A384" i="27"/>
  <c r="A385" i="27"/>
  <c r="A386" i="27"/>
  <c r="A387" i="27"/>
  <c r="A388" i="27"/>
  <c r="A389" i="27"/>
  <c r="A390" i="27"/>
  <c r="A391" i="27"/>
  <c r="A392" i="27"/>
  <c r="A393" i="27"/>
  <c r="A394" i="27"/>
  <c r="A395" i="27"/>
  <c r="A396" i="27"/>
  <c r="A397" i="27"/>
  <c r="A398" i="27"/>
  <c r="A399" i="27"/>
  <c r="A400" i="27"/>
  <c r="A401" i="27"/>
  <c r="A402" i="27"/>
  <c r="A403" i="27"/>
  <c r="A404" i="27"/>
  <c r="A405" i="27"/>
  <c r="A406" i="27"/>
  <c r="A407" i="27"/>
  <c r="A408" i="27"/>
  <c r="A409" i="27"/>
  <c r="A410" i="27"/>
  <c r="A411" i="27"/>
  <c r="A412" i="27"/>
  <c r="A413" i="27"/>
  <c r="A414" i="27"/>
  <c r="A415" i="27"/>
  <c r="A416" i="27"/>
  <c r="A417" i="27"/>
  <c r="A418" i="27"/>
  <c r="A419" i="27"/>
  <c r="A420" i="27"/>
  <c r="A421" i="27"/>
  <c r="A422" i="27"/>
  <c r="A2" i="27"/>
  <c r="Q20" i="31"/>
  <c r="Q21" i="31"/>
  <c r="Q22" i="31"/>
  <c r="Q23" i="31"/>
  <c r="Q19" i="31"/>
  <c r="P20" i="31"/>
  <c r="P21" i="31"/>
  <c r="P22" i="31"/>
  <c r="P23" i="31"/>
  <c r="P19" i="31"/>
  <c r="F8" i="30"/>
  <c r="C8" i="30"/>
  <c r="F4" i="30"/>
  <c r="G12" i="30"/>
  <c r="I12" i="30"/>
  <c r="H12" i="30"/>
  <c r="F12" i="30"/>
  <c r="G8" i="30"/>
  <c r="D8" i="30"/>
  <c r="G4" i="30"/>
  <c r="G3" i="26"/>
  <c r="G6" i="26"/>
  <c r="G7" i="26"/>
  <c r="G4" i="26"/>
  <c r="H3" i="26"/>
  <c r="H10" i="26"/>
  <c r="H6" i="26"/>
  <c r="H7" i="26"/>
  <c r="H8" i="26" s="1"/>
  <c r="H4" i="26"/>
  <c r="F7" i="26"/>
  <c r="F6" i="26"/>
  <c r="F3" i="26"/>
  <c r="F5" i="26" s="1"/>
  <c r="F4" i="26"/>
  <c r="E12" i="23"/>
  <c r="F16" i="23"/>
  <c r="M12" i="23"/>
  <c r="I12" i="23"/>
  <c r="F8" i="26"/>
  <c r="H5" i="26"/>
  <c r="E12" i="9"/>
  <c r="G12" i="9" s="1"/>
  <c r="E4" i="26"/>
  <c r="D4" i="9"/>
  <c r="D6" i="9"/>
  <c r="F4" i="9"/>
  <c r="C5" i="26"/>
  <c r="F3" i="9"/>
  <c r="D3" i="9"/>
  <c r="G4" i="23"/>
  <c r="E3" i="26"/>
  <c r="C7" i="26"/>
  <c r="D5" i="9"/>
  <c r="E6" i="26"/>
  <c r="E7" i="26"/>
  <c r="C3" i="26"/>
  <c r="F6" i="9"/>
  <c r="C6" i="26"/>
  <c r="E5" i="26"/>
  <c r="C4" i="26"/>
  <c r="H4" i="23"/>
  <c r="F5" i="9"/>
  <c r="F9" i="20" l="1"/>
  <c r="D4" i="10"/>
  <c r="G4" i="34"/>
  <c r="F8" i="20"/>
  <c r="F6" i="20" s="1"/>
  <c r="D8" i="20"/>
  <c r="H4" i="30"/>
  <c r="E15" i="9"/>
  <c r="G15" i="9" s="1"/>
  <c r="E17" i="9"/>
  <c r="G17" i="9" s="1"/>
  <c r="G5" i="26"/>
  <c r="G8" i="26"/>
  <c r="F10" i="26"/>
  <c r="G10" i="26"/>
  <c r="C4" i="23"/>
  <c r="K4" i="23" s="1"/>
  <c r="D8" i="23"/>
  <c r="E8" i="30"/>
  <c r="H8" i="30"/>
  <c r="C4" i="30"/>
  <c r="D4" i="34"/>
  <c r="I8" i="23"/>
  <c r="J8" i="23"/>
  <c r="C8" i="23"/>
  <c r="E7" i="20"/>
  <c r="D4" i="23"/>
  <c r="D4" i="30"/>
  <c r="E11" i="20"/>
  <c r="E12" i="20"/>
  <c r="D5" i="26"/>
  <c r="C8" i="26"/>
  <c r="D7" i="26"/>
  <c r="D3" i="26"/>
  <c r="C10" i="26"/>
  <c r="E4" i="9"/>
  <c r="G4" i="9" s="1"/>
  <c r="D4" i="26"/>
  <c r="E5" i="9"/>
  <c r="G5" i="9" s="1"/>
  <c r="E6" i="9"/>
  <c r="G6" i="9" s="1"/>
  <c r="E3" i="9"/>
  <c r="G3" i="9" s="1"/>
  <c r="E10" i="26"/>
  <c r="I4" i="23"/>
  <c r="J4" i="23"/>
  <c r="D6" i="26"/>
  <c r="E8" i="26"/>
  <c r="E16" i="9"/>
  <c r="G16" i="9" s="1"/>
  <c r="E10" i="20"/>
  <c r="K25" i="31"/>
  <c r="L25" i="31"/>
  <c r="E8" i="20" l="1"/>
  <c r="E4" i="30"/>
  <c r="D6" i="20"/>
  <c r="E6" i="20" s="1"/>
  <c r="M8" i="23"/>
  <c r="F7" i="9"/>
  <c r="F10" i="9" s="1"/>
  <c r="F3" i="20"/>
  <c r="F5" i="20" s="1"/>
  <c r="E8" i="23"/>
  <c r="E4" i="23"/>
  <c r="F4" i="23"/>
  <c r="D3" i="20"/>
  <c r="D7" i="9"/>
  <c r="D10" i="9" s="1"/>
  <c r="K8" i="23"/>
  <c r="L8" i="23"/>
  <c r="F8" i="23"/>
  <c r="E9" i="20"/>
  <c r="L4" i="23"/>
  <c r="G8" i="23"/>
  <c r="H8" i="23"/>
  <c r="N8" i="23"/>
  <c r="D10" i="26"/>
  <c r="D8" i="26"/>
  <c r="F8" i="9" l="1"/>
  <c r="E3" i="20"/>
  <c r="D5" i="20"/>
  <c r="E5" i="20" s="1"/>
  <c r="D8" i="9"/>
  <c r="E7" i="9"/>
  <c r="G7" i="9" s="1"/>
  <c r="E10" i="9"/>
  <c r="G10" i="9" s="1"/>
  <c r="E8" i="9" l="1"/>
  <c r="G8" i="9" s="1"/>
</calcChain>
</file>

<file path=xl/sharedStrings.xml><?xml version="1.0" encoding="utf-8"?>
<sst xmlns="http://schemas.openxmlformats.org/spreadsheetml/2006/main" count="601" uniqueCount="302">
  <si>
    <t>总计</t>
  </si>
  <si>
    <t>行标签</t>
  </si>
  <si>
    <t>跳失率</t>
  </si>
  <si>
    <t>平均页面浏览时间（秒）</t>
  </si>
  <si>
    <t>项目预约</t>
  </si>
  <si>
    <t>新订单</t>
  </si>
  <si>
    <t>门店预约</t>
  </si>
  <si>
    <t>待跟进</t>
  </si>
  <si>
    <t>400未接</t>
  </si>
  <si>
    <t>400用户</t>
  </si>
  <si>
    <t>无意向</t>
  </si>
  <si>
    <t>400已接</t>
  </si>
  <si>
    <t>咨询</t>
  </si>
  <si>
    <t>测试</t>
  </si>
  <si>
    <t>鼻综合，打造精雕小翘鼻</t>
  </si>
  <si>
    <t>Gary测试</t>
  </si>
  <si>
    <t>开内眼角</t>
  </si>
  <si>
    <t>咨询用户</t>
  </si>
  <si>
    <t>已预约</t>
  </si>
  <si>
    <t>忽略用于测试</t>
  </si>
  <si>
    <t>Gary</t>
  </si>
  <si>
    <t>线上测试，忽略</t>
  </si>
  <si>
    <t>广告</t>
  </si>
  <si>
    <t>赵院长测试；忽略</t>
  </si>
  <si>
    <t>胡磊 测试</t>
  </si>
  <si>
    <t>订单来源</t>
  </si>
  <si>
    <t>客户姓名</t>
  </si>
  <si>
    <t>联系方式</t>
  </si>
  <si>
    <t>预约医师</t>
  </si>
  <si>
    <t>订单状态</t>
  </si>
  <si>
    <t>备注</t>
  </si>
  <si>
    <t>曝光指数</t>
  </si>
  <si>
    <t>人气指数</t>
  </si>
  <si>
    <t>交易指数</t>
  </si>
  <si>
    <t>亚运村</t>
  </si>
  <si>
    <t>朝阳区</t>
  </si>
  <si>
    <t>城市</t>
  </si>
  <si>
    <t>评价门店</t>
  </si>
  <si>
    <t>用户昵称</t>
  </si>
  <si>
    <t>星级</t>
  </si>
  <si>
    <t>评分</t>
  </si>
  <si>
    <t>评价内容</t>
  </si>
  <si>
    <t>是否消费评价</t>
  </si>
  <si>
    <t>消费时间</t>
  </si>
  <si>
    <t>5星</t>
  </si>
  <si>
    <t>4星</t>
  </si>
  <si>
    <t>效果</t>
    <phoneticPr fontId="9" type="noConversion"/>
  </si>
  <si>
    <t>环境</t>
    <phoneticPr fontId="9" type="noConversion"/>
  </si>
  <si>
    <t>服务</t>
    <phoneticPr fontId="9" type="noConversion"/>
  </si>
  <si>
    <t>未接</t>
  </si>
  <si>
    <t>KPI（关键指标）汇总</t>
  </si>
  <si>
    <t>流量</t>
  </si>
  <si>
    <t>PV（次）</t>
  </si>
  <si>
    <t>UV（人）</t>
  </si>
  <si>
    <t>咨询总数</t>
  </si>
  <si>
    <t>咨询占比</t>
  </si>
  <si>
    <t>销售</t>
  </si>
  <si>
    <t>代运营销售额</t>
  </si>
  <si>
    <t>代运营销售量</t>
  </si>
  <si>
    <t>口碑</t>
  </si>
  <si>
    <t>案例数</t>
  </si>
  <si>
    <t>机构名字</t>
  </si>
  <si>
    <t>北京市</t>
  </si>
  <si>
    <t>人均页面浏览</t>
  </si>
  <si>
    <t>咨询Total</t>
  </si>
  <si>
    <t>客户来源</t>
  </si>
  <si>
    <t>到院人数</t>
  </si>
  <si>
    <t>到院率</t>
  </si>
  <si>
    <t>400电话　</t>
  </si>
  <si>
    <t>总数</t>
  </si>
  <si>
    <t>已接</t>
  </si>
  <si>
    <t>预约按钮</t>
  </si>
  <si>
    <t>门店</t>
  </si>
  <si>
    <t>医生</t>
  </si>
  <si>
    <t>会员消息</t>
    <phoneticPr fontId="9" type="noConversion"/>
  </si>
  <si>
    <t>忽略，用于测试</t>
  </si>
  <si>
    <t>消费</t>
  </si>
  <si>
    <t>线上消费量</t>
  </si>
  <si>
    <t>线上消费额</t>
  </si>
  <si>
    <t>年</t>
  </si>
  <si>
    <t>活跃度</t>
  </si>
  <si>
    <t>点评总数</t>
  </si>
  <si>
    <t>回复量</t>
  </si>
  <si>
    <t>差量</t>
  </si>
  <si>
    <t>好差评</t>
  </si>
  <si>
    <t>五星好评量</t>
  </si>
  <si>
    <t>差评量</t>
  </si>
  <si>
    <t>运营分</t>
  </si>
  <si>
    <t>效果</t>
  </si>
  <si>
    <t>环境</t>
  </si>
  <si>
    <t>服务</t>
  </si>
  <si>
    <t>内容分</t>
  </si>
  <si>
    <t>医生咨询数</t>
  </si>
  <si>
    <t>玻尿酸</t>
    <phoneticPr fontId="9" type="noConversion"/>
  </si>
  <si>
    <t>花费</t>
  </si>
  <si>
    <t>点击</t>
  </si>
  <si>
    <t>点击均价</t>
  </si>
  <si>
    <t>曝光</t>
  </si>
  <si>
    <t>商户浏览量</t>
  </si>
  <si>
    <t>八大处</t>
    <phoneticPr fontId="9" type="noConversion"/>
  </si>
  <si>
    <t>日期</t>
  </si>
  <si>
    <t>门店名称</t>
  </si>
  <si>
    <t>推广对象</t>
  </si>
  <si>
    <t>价目表点击</t>
  </si>
  <si>
    <t>预约量</t>
  </si>
  <si>
    <t>团购订单量</t>
  </si>
  <si>
    <t>闪惠交易量</t>
  </si>
  <si>
    <t>扫码支付订单</t>
  </si>
  <si>
    <t>2017.11.22开始投放</t>
    <phoneticPr fontId="9" type="noConversion"/>
  </si>
  <si>
    <t>TIME</t>
    <phoneticPr fontId="9" type="noConversion"/>
  </si>
  <si>
    <t>环比</t>
    <phoneticPr fontId="9" type="noConversion"/>
  </si>
  <si>
    <t>案例数</t>
    <phoneticPr fontId="9" type="noConversion"/>
  </si>
  <si>
    <t>新增案例数</t>
    <phoneticPr fontId="9" type="noConversion"/>
  </si>
  <si>
    <t>浏览量ROI</t>
    <phoneticPr fontId="9" type="noConversion"/>
  </si>
  <si>
    <t>点评总销费额</t>
    <phoneticPr fontId="9" type="noConversion"/>
  </si>
  <si>
    <t>销费ROI</t>
    <phoneticPr fontId="9" type="noConversion"/>
  </si>
  <si>
    <t>到院人数</t>
    <phoneticPr fontId="9" type="noConversion"/>
  </si>
  <si>
    <t>到院率</t>
    <phoneticPr fontId="9" type="noConversion"/>
  </si>
  <si>
    <t>(全部)</t>
  </si>
  <si>
    <t>线下消费量</t>
    <phoneticPr fontId="9" type="noConversion"/>
  </si>
  <si>
    <t>线下消费额</t>
    <phoneticPr fontId="9" type="noConversion"/>
  </si>
  <si>
    <t>1月</t>
    <phoneticPr fontId="9" type="noConversion"/>
  </si>
  <si>
    <t>12月</t>
    <phoneticPr fontId="9" type="noConversion"/>
  </si>
  <si>
    <t>打广告的</t>
  </si>
  <si>
    <t>2月</t>
    <phoneticPr fontId="9" type="noConversion"/>
  </si>
  <si>
    <t>标红为下降数据</t>
    <phoneticPr fontId="9" type="noConversion"/>
  </si>
  <si>
    <t>商户浏览量/曝光</t>
    <phoneticPr fontId="9" type="noConversion"/>
  </si>
  <si>
    <t>点评总消费额/花费</t>
    <phoneticPr fontId="9" type="noConversion"/>
  </si>
  <si>
    <t>排名差值</t>
    <phoneticPr fontId="9" type="noConversion"/>
  </si>
  <si>
    <t>浏览量/次</t>
  </si>
  <si>
    <t>访客数/人</t>
  </si>
  <si>
    <t>平均停留时长/秒</t>
  </si>
  <si>
    <t>跳失率/%</t>
  </si>
  <si>
    <t>首次心动价</t>
  </si>
  <si>
    <t>日均环比</t>
    <phoneticPr fontId="9" type="noConversion"/>
  </si>
  <si>
    <t>3.1-3.14</t>
    <phoneticPr fontId="9" type="noConversion"/>
  </si>
  <si>
    <t>截止3.14</t>
    <phoneticPr fontId="9" type="noConversion"/>
  </si>
  <si>
    <t>截止3.14排名</t>
    <phoneticPr fontId="9" type="noConversion"/>
  </si>
  <si>
    <t>截止2.28排名</t>
    <phoneticPr fontId="9" type="noConversion"/>
  </si>
  <si>
    <t>浏览量</t>
  </si>
  <si>
    <t>访客数</t>
  </si>
  <si>
    <t>平均停留时长</t>
  </si>
  <si>
    <t>年</t>
    <phoneticPr fontId="9" type="noConversion"/>
  </si>
  <si>
    <t>月</t>
  </si>
  <si>
    <t>月</t>
    <phoneticPr fontId="9" type="noConversion"/>
  </si>
  <si>
    <t>当月流量</t>
    <phoneticPr fontId="9" type="noConversion"/>
  </si>
  <si>
    <t>上月流量</t>
    <phoneticPr fontId="9" type="noConversion"/>
  </si>
  <si>
    <t>咨询</t>
    <phoneticPr fontId="9" type="noConversion"/>
  </si>
  <si>
    <t>咨询</t>
    <phoneticPr fontId="9" type="noConversion"/>
  </si>
  <si>
    <t>年</t>
    <phoneticPr fontId="9" type="noConversion"/>
  </si>
  <si>
    <t>月</t>
    <phoneticPr fontId="9" type="noConversion"/>
  </si>
  <si>
    <t>日</t>
  </si>
  <si>
    <t>日</t>
    <phoneticPr fontId="9" type="noConversion"/>
  </si>
  <si>
    <t>分类</t>
    <phoneticPr fontId="9" type="noConversion"/>
  </si>
  <si>
    <t>咨询明细-上月</t>
    <phoneticPr fontId="9" type="noConversion"/>
  </si>
  <si>
    <t>计数项:订单来源</t>
  </si>
  <si>
    <t>技师预约</t>
    <phoneticPr fontId="9" type="noConversion"/>
  </si>
  <si>
    <t>门店预约</t>
    <phoneticPr fontId="9" type="noConversion"/>
  </si>
  <si>
    <t>项目预约</t>
    <phoneticPr fontId="9" type="noConversion"/>
  </si>
  <si>
    <t>未接</t>
    <phoneticPr fontId="9" type="noConversion"/>
  </si>
  <si>
    <t>已接</t>
    <phoneticPr fontId="9" type="noConversion"/>
  </si>
  <si>
    <t>医生</t>
    <phoneticPr fontId="9" type="noConversion"/>
  </si>
  <si>
    <t>门店</t>
    <phoneticPr fontId="9" type="noConversion"/>
  </si>
  <si>
    <t>项目</t>
    <phoneticPr fontId="9" type="noConversion"/>
  </si>
  <si>
    <t>当月</t>
    <phoneticPr fontId="9" type="noConversion"/>
  </si>
  <si>
    <t>咨询明细-当月</t>
    <phoneticPr fontId="9" type="noConversion"/>
  </si>
  <si>
    <t>上月</t>
    <phoneticPr fontId="9" type="noConversion"/>
  </si>
  <si>
    <t>总计</t>
    <phoneticPr fontId="9" type="noConversion"/>
  </si>
  <si>
    <t>计数项:星级</t>
  </si>
  <si>
    <t>当月预约</t>
    <phoneticPr fontId="9" type="noConversion"/>
  </si>
  <si>
    <t>上月预约</t>
    <phoneticPr fontId="9" type="noConversion"/>
  </si>
  <si>
    <t>当月口碑</t>
    <phoneticPr fontId="9" type="noConversion"/>
  </si>
  <si>
    <t>上月口碑</t>
    <phoneticPr fontId="9" type="noConversion"/>
  </si>
  <si>
    <t>1星</t>
    <phoneticPr fontId="9" type="noConversion"/>
  </si>
  <si>
    <t>2星</t>
  </si>
  <si>
    <t>3星</t>
  </si>
  <si>
    <t>预约</t>
    <phoneticPr fontId="9" type="noConversion"/>
  </si>
  <si>
    <t>口碑</t>
    <phoneticPr fontId="9" type="noConversion"/>
  </si>
  <si>
    <t>400未接</t>
    <phoneticPr fontId="9" type="noConversion"/>
  </si>
  <si>
    <t>400已接</t>
    <phoneticPr fontId="9" type="noConversion"/>
  </si>
  <si>
    <t>当月口碑回复</t>
    <phoneticPr fontId="9" type="noConversion"/>
  </si>
  <si>
    <t>上月口碑回复</t>
    <phoneticPr fontId="9" type="noConversion"/>
  </si>
  <si>
    <t>求和项:花费</t>
  </si>
  <si>
    <t>求和项:曝光</t>
  </si>
  <si>
    <t>求和项:点击</t>
  </si>
  <si>
    <t>平均值项:点击均价</t>
  </si>
  <si>
    <t>求和项:商户浏览量</t>
  </si>
  <si>
    <t xml:space="preserve">当月CPC </t>
    <phoneticPr fontId="9" type="noConversion"/>
  </si>
  <si>
    <r>
      <t>上月C</t>
    </r>
    <r>
      <rPr>
        <sz val="11"/>
        <color theme="1"/>
        <rFont val="宋体"/>
        <family val="3"/>
        <charset val="134"/>
        <scheme val="minor"/>
      </rPr>
      <t>PC</t>
    </r>
    <phoneticPr fontId="9" type="noConversion"/>
  </si>
  <si>
    <t>跳失率/%</t>
    <phoneticPr fontId="9" type="noConversion"/>
  </si>
  <si>
    <t>招聘</t>
  </si>
  <si>
    <t>时间</t>
    <phoneticPr fontId="9" type="noConversion"/>
  </si>
  <si>
    <t>列标签</t>
  </si>
  <si>
    <t>(多项)</t>
  </si>
  <si>
    <t>日期</t>
    <phoneticPr fontId="9" type="noConversion"/>
  </si>
  <si>
    <t>和谐同方</t>
    <phoneticPr fontId="9" type="noConversion"/>
  </si>
  <si>
    <t>南市</t>
    <phoneticPr fontId="9" type="noConversion"/>
  </si>
  <si>
    <t>和平区</t>
    <phoneticPr fontId="9" type="noConversion"/>
  </si>
  <si>
    <t>天津市</t>
    <phoneticPr fontId="9" type="noConversion"/>
  </si>
  <si>
    <t>当月</t>
    <phoneticPr fontId="9" type="noConversion"/>
  </si>
  <si>
    <t>上月</t>
    <phoneticPr fontId="9" type="noConversion"/>
  </si>
  <si>
    <t>当月天数</t>
    <phoneticPr fontId="9" type="noConversion"/>
  </si>
  <si>
    <t>上月天数</t>
    <phoneticPr fontId="9" type="noConversion"/>
  </si>
  <si>
    <t>截止4.15</t>
    <phoneticPr fontId="9" type="noConversion"/>
  </si>
  <si>
    <t>竞对分析</t>
    <phoneticPr fontId="9" type="noConversion"/>
  </si>
  <si>
    <t>4月</t>
    <phoneticPr fontId="9" type="noConversion"/>
  </si>
  <si>
    <t>运营分</t>
    <phoneticPr fontId="9" type="noConversion"/>
  </si>
  <si>
    <t>案例</t>
    <phoneticPr fontId="9" type="noConversion"/>
  </si>
  <si>
    <t>医生咨询</t>
    <phoneticPr fontId="9" type="noConversion"/>
  </si>
  <si>
    <t>截止4.10</t>
  </si>
  <si>
    <t>截止4.16</t>
  </si>
  <si>
    <t>4月</t>
  </si>
  <si>
    <t>序列号</t>
  </si>
  <si>
    <t>用户手机号</t>
  </si>
  <si>
    <t>套餐信息</t>
  </si>
  <si>
    <t>售价（元）</t>
  </si>
  <si>
    <t>商家优惠金额（元）</t>
  </si>
  <si>
    <t>分店名</t>
  </si>
  <si>
    <t>验券帐号</t>
  </si>
  <si>
    <t>瑞蓝2两只 血清填充泪沟</t>
    <rPh sb="0" eb="1">
      <t>rui lan</t>
    </rPh>
    <rPh sb="3" eb="4">
      <t>liang zhi</t>
    </rPh>
    <rPh sb="6" eb="7">
      <t>xue qing tian c</t>
    </rPh>
    <rPh sb="10" eb="11">
      <t>lei gou</t>
    </rPh>
    <phoneticPr fontId="10" type="noConversion"/>
  </si>
  <si>
    <t>祛痣</t>
    <rPh sb="0" eb="1">
      <t>qu'zhi</t>
    </rPh>
    <phoneticPr fontId="33" type="noConversion"/>
  </si>
  <si>
    <t>成交人数</t>
    <phoneticPr fontId="9" type="noConversion"/>
  </si>
  <si>
    <t>成单率</t>
    <phoneticPr fontId="9" type="noConversion"/>
  </si>
  <si>
    <t>5.1-5.15</t>
  </si>
  <si>
    <t>5.1-5.15</t>
    <phoneticPr fontId="9" type="noConversion"/>
  </si>
  <si>
    <t>结算价（元）</t>
  </si>
  <si>
    <t xml:space="preserve">TIME </t>
    <phoneticPr fontId="9" type="noConversion"/>
  </si>
  <si>
    <t>项目名称</t>
    <phoneticPr fontId="9" type="noConversion"/>
  </si>
  <si>
    <t>金额</t>
    <phoneticPr fontId="9" type="noConversion"/>
  </si>
  <si>
    <t>月环比数据健康度</t>
    <phoneticPr fontId="9" type="noConversion"/>
  </si>
  <si>
    <t>同行较优转化率参考</t>
    <phoneticPr fontId="9" type="noConversion"/>
  </si>
  <si>
    <t>40%-45%</t>
    <phoneticPr fontId="9" type="noConversion"/>
  </si>
  <si>
    <t>5月</t>
  </si>
  <si>
    <t>5月</t>
    <phoneticPr fontId="9" type="noConversion"/>
  </si>
  <si>
    <t>注：所有比率数据都采用差值对比</t>
    <phoneticPr fontId="9" type="noConversion"/>
  </si>
  <si>
    <t>客单价</t>
    <phoneticPr fontId="9" type="noConversion"/>
  </si>
  <si>
    <t>体验报告数（新增）</t>
    <phoneticPr fontId="9" type="noConversion"/>
  </si>
  <si>
    <t>[2018.04.09]小气泡黑头管理[198.00元][30568246]</t>
  </si>
  <si>
    <t>成交价格</t>
    <phoneticPr fontId="9" type="noConversion"/>
  </si>
  <si>
    <t>6.1-6.13</t>
  </si>
  <si>
    <t>6.1-6.13</t>
    <phoneticPr fontId="9" type="noConversion"/>
  </si>
  <si>
    <t>水光针</t>
  </si>
  <si>
    <t>求和项:成交价格</t>
  </si>
  <si>
    <t>计数项:售价（元）</t>
  </si>
  <si>
    <t>月份</t>
    <phoneticPr fontId="9" type="noConversion"/>
  </si>
  <si>
    <t>6月</t>
    <rPh sb="0" eb="1">
      <t>yue</t>
    </rPh>
    <phoneticPr fontId="9" type="noConversion"/>
  </si>
  <si>
    <t>南市</t>
    <rPh sb="0" eb="1">
      <t>yue</t>
    </rPh>
    <phoneticPr fontId="9" type="noConversion"/>
  </si>
  <si>
    <t>年</t>
    <rPh sb="0" eb="1">
      <t>nian</t>
    </rPh>
    <phoneticPr fontId="9" type="noConversion"/>
  </si>
  <si>
    <t>日均环比</t>
    <rPh sb="0" eb="2">
      <t>ri'jun</t>
    </rPh>
    <phoneticPr fontId="9" type="noConversion"/>
  </si>
  <si>
    <t>[2018.04.09]小气泡黑头管理[198.00元][14189276]</t>
  </si>
  <si>
    <t>[2018.04.23]衡力瘦肩瘦腿针院长亲自注射[1080.00元][14188871]</t>
  </si>
  <si>
    <t>[2018.04.09]OPT嫩肤美白全脸[800.00元][14197773]</t>
  </si>
  <si>
    <t>[2018.04.09]无针水光医用美白补水面膜[398.00元][14194632]</t>
  </si>
  <si>
    <t>[2018.04.09]激光祛痣[29.90元][30569359]</t>
  </si>
  <si>
    <t>1、目前可见在天津市内缺少曝光和人气，建议将POI页面调整丰富之后，持续积累体验报告和案例。可尝试投放CPC，增大曝光，引入流量。</t>
    <rPh sb="0" eb="2">
      <t>dang'qian</t>
    </rPh>
    <phoneticPr fontId="9" type="noConversion"/>
  </si>
  <si>
    <t>祛斑</t>
  </si>
  <si>
    <t>肉毒素</t>
  </si>
  <si>
    <t>皮秒</t>
  </si>
  <si>
    <t>埋线</t>
  </si>
  <si>
    <t>祛痣</t>
  </si>
  <si>
    <t>美体塑形</t>
  </si>
  <si>
    <t>嫩肤</t>
  </si>
  <si>
    <t>皮肤修复</t>
  </si>
  <si>
    <t>面部轮廓</t>
  </si>
  <si>
    <t>鼻部整形</t>
  </si>
  <si>
    <t>其他</t>
  </si>
  <si>
    <t>眼部整形</t>
  </si>
  <si>
    <t>脱毛</t>
  </si>
  <si>
    <t>玻尿酸</t>
  </si>
  <si>
    <t>自体脂肪填充</t>
  </si>
  <si>
    <t>所属门店</t>
    <rPh sb="0" eb="2">
      <t>suo'sh</t>
    </rPh>
    <phoneticPr fontId="10" type="noConversion"/>
  </si>
  <si>
    <t>所属城市</t>
    <rPh sb="0" eb="2">
      <t>suo'sh</t>
    </rPh>
    <phoneticPr fontId="10" type="noConversion"/>
  </si>
  <si>
    <t>首次沟通时间</t>
    <rPh sb="0" eb="2">
      <t>shou'c</t>
    </rPh>
    <phoneticPr fontId="9" type="noConversion"/>
  </si>
  <si>
    <t>最后沟通时间</t>
    <rPh sb="0" eb="2">
      <t>zui'ho</t>
    </rPh>
    <phoneticPr fontId="10" type="noConversion"/>
  </si>
  <si>
    <t>顾客标签</t>
    <rPh sb="0" eb="2">
      <t>gu'k</t>
    </rPh>
    <phoneticPr fontId="10" type="noConversion"/>
  </si>
  <si>
    <t>姓名</t>
    <rPh sb="0" eb="2">
      <t>xing'min</t>
    </rPh>
    <phoneticPr fontId="9" type="noConversion"/>
  </si>
  <si>
    <t>计数项:姓名</t>
  </si>
  <si>
    <t>7月</t>
    <phoneticPr fontId="9" type="noConversion"/>
  </si>
  <si>
    <t>顾客留言</t>
    <rPh sb="0" eb="2">
      <t>gu'k</t>
    </rPh>
    <phoneticPr fontId="9" type="noConversion"/>
  </si>
  <si>
    <t>[2018.04.09]激光祛痣拜拜小黑点[29.90元][14207221]</t>
  </si>
  <si>
    <t>祛痣</t>
    <rPh sb="0" eb="2">
      <t>qu'zh</t>
    </rPh>
    <phoneticPr fontId="9" type="noConversion"/>
  </si>
  <si>
    <t>肉毒素</t>
    <rPh sb="0" eb="2">
      <t>rou'du's</t>
    </rPh>
    <phoneticPr fontId="9" type="noConversion"/>
  </si>
  <si>
    <t>衡力单部位除皱</t>
    <rPh sb="0" eb="2">
      <t>heng'l</t>
    </rPh>
    <phoneticPr fontId="33" type="noConversion"/>
  </si>
  <si>
    <t>1星</t>
  </si>
  <si>
    <t>[2018.04.09]皮秒激光祛雀斑[9.90元][14194595]</t>
  </si>
  <si>
    <t>胸部整形</t>
  </si>
  <si>
    <t>[2018.04.09]OPT月光真空脱毛腋下唇毛[99.00元][14196252]</t>
  </si>
  <si>
    <t>本页数据排名均为时间节点的近7天排名数据</t>
  </si>
  <si>
    <t>此为数据为排名名次，数据越小排名越高</t>
  </si>
  <si>
    <t>点痣</t>
    <rPh sb="0" eb="2">
      <t>dian'zh</t>
    </rPh>
    <phoneticPr fontId="9" type="noConversion"/>
  </si>
  <si>
    <t>点痣</t>
    <rPh sb="0" eb="2">
      <t>dain'zh</t>
    </rPh>
    <phoneticPr fontId="33" type="noConversion"/>
  </si>
  <si>
    <t>咨询项目</t>
    <rPh sb="0" eb="2">
      <t>zi'xu</t>
    </rPh>
    <phoneticPr fontId="9" type="noConversion"/>
  </si>
  <si>
    <t>计数项:顾客标签</t>
  </si>
  <si>
    <t>1、当前在天津市内曝光不足，建议多参加平台活动，增大曝光，引入流量。</t>
    <phoneticPr fontId="9" type="noConversion"/>
  </si>
  <si>
    <t>1、上月热卖团购：1、小气泡   2、祛痣
     本月热卖团购：1、小气泡   
当前案例20个在线，且大多关联手术吸脂双眼皮等手术项目，由于收的决策周期较长，且当前季节不适合做手术项目。建议当前季节可配合上线些皮肤管理类项目。</t>
    <rPh sb="0" eb="2">
      <t>ben'yue</t>
    </rPh>
    <phoneticPr fontId="9" type="noConversion"/>
  </si>
  <si>
    <t>8月</t>
    <phoneticPr fontId="9" type="noConversion"/>
  </si>
  <si>
    <t>吸脂</t>
    <rPh sb="0" eb="2">
      <t>xi'zh</t>
    </rPh>
    <phoneticPr fontId="9" type="noConversion"/>
  </si>
  <si>
    <t>吸脂</t>
    <rPh sb="0" eb="2">
      <t>xi'zh</t>
    </rPh>
    <phoneticPr fontId="33" type="noConversion"/>
  </si>
  <si>
    <t>1、当前案例20个在线，截止当前无上线。当前案例大多关联手术吸脂双眼皮等手术项目，由于决策周期较长，且当前季节不适合做手术项目。建议当前季节可配合上线3-5个皮肤管理类项目。
2、体验报告51个，本月无沉淀。沉淀较慢，建议对团购用户进行回访，引导客户产生真实评价，也建议可组织2-3名员工亲属到店免费体验项目，沉淀优质口碑。将差评顶下去。</t>
    <rPh sb="0" eb="169">
      <t>jie'zhi</t>
    </rPh>
    <phoneticPr fontId="9" type="noConversion"/>
  </si>
  <si>
    <t xml:space="preserve">1、咨询总数35个，7个到院，目前咨询仍然存在着回复不及时，回复话术缺乏亲切性以及专业性等问题，建议 着重关注。
2、当前咨询祛斑较多，建议可配合当季热卖的补水以及祛斑项目做活动。
</t>
    <rPh sb="0" eb="91">
      <t>hui'fu</t>
    </rPh>
    <phoneticPr fontId="9" type="noConversion"/>
  </si>
  <si>
    <t>本月开发一单吸脂项目，建议可引导客户进行体验报告的沉淀和案例的上线。</t>
    <rPh sb="0" eb="2">
      <t>ben'yu</t>
    </rPh>
    <phoneticPr fontId="9" type="noConversion"/>
  </si>
  <si>
    <t>1、截止当前流量数据较上月环比下降22%。流量竞争加剧。建议可尝试投放CPC，增大曝光，引入流量。多参加平台活动。
2、当前咨询仍存在回复不及时，回复话术不专业等问题，建议着重关注。
3、当前案例20个在线，截止当前无上线。当前案例大多关联手术吸脂双眼皮等手术项目，由于决策周期较长，且当前季节不适合做手术项目。建议当前季节可配合上线3-5个皮肤管理类项目。
4、体验报告51个，本月无沉淀。沉淀较慢，建议对团购用户进行回访，引导客户产生真实评价，也建议可组织2-3名员工亲属到店免费体验项目，沉淀优质口碑。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</si>
</sst>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.0%"/>
    <numFmt numFmtId="177" formatCode="0.0"/>
    <numFmt numFmtId="178" formatCode="#,##0_ "/>
  </numFmts>
  <fonts count="37">
    <font>
      <sz val="11"/>
      <color theme="1"/>
      <name val="宋体"/>
      <charset val="134"/>
      <scheme val="minor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3"/>
      <charset val="134"/>
    </font>
    <font>
      <sz val="11"/>
      <color theme="1"/>
      <name val="宋体"/>
      <family val="3"/>
      <charset val="134"/>
      <scheme val="minor"/>
    </font>
    <font>
      <b/>
      <i/>
      <sz val="11"/>
      <name val="微软雅黑"/>
      <family val="3"/>
      <charset val="134"/>
    </font>
    <font>
      <b/>
      <i/>
      <sz val="18"/>
      <name val="微软雅黑"/>
      <family val="3"/>
      <charset val="134"/>
    </font>
    <font>
      <b/>
      <sz val="20"/>
      <name val="微软雅黑"/>
      <family val="3"/>
      <charset val="134"/>
    </font>
    <font>
      <b/>
      <sz val="18"/>
      <name val="微软雅黑"/>
      <family val="3"/>
      <charset val="134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sz val="12"/>
      <color rgb="FF000000"/>
      <name val="微软雅黑"/>
      <family val="2"/>
      <charset val="134"/>
    </font>
    <font>
      <u/>
      <sz val="11"/>
      <color theme="11"/>
      <name val="宋体"/>
      <family val="3"/>
      <charset val="134"/>
      <scheme val="minor"/>
    </font>
    <font>
      <sz val="12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11"/>
      <color indexed="8"/>
      <name val="Calibri"/>
      <family val="2"/>
    </font>
    <font>
      <b/>
      <sz val="10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1"/>
      <name val="微软雅黑"/>
      <family val="2"/>
      <charset val="134"/>
    </font>
    <font>
      <sz val="12"/>
      <name val="微软雅黑"/>
      <family val="2"/>
      <charset val="134"/>
    </font>
    <font>
      <sz val="12"/>
      <color rgb="FF151515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1"/>
      <color rgb="FF17B92A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b/>
      <sz val="11"/>
      <name val="微软雅黑"/>
      <family val="2"/>
      <charset val="134"/>
    </font>
    <font>
      <b/>
      <sz val="11"/>
      <color rgb="FF000000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b/>
      <sz val="14"/>
      <color theme="1"/>
      <name val="微软雅黑"/>
      <family val="2"/>
      <charset val="134"/>
    </font>
    <font>
      <b/>
      <sz val="11"/>
      <color theme="1"/>
      <name val="Segoe UI"/>
      <family val="2"/>
    </font>
    <font>
      <sz val="11"/>
      <color theme="1"/>
      <name val="Segoe UI"/>
      <family val="2"/>
    </font>
    <font>
      <sz val="10"/>
      <name val="Arial"/>
      <family val="2"/>
    </font>
    <font>
      <sz val="9"/>
      <name val="宋体"/>
      <family val="4"/>
      <charset val="134"/>
      <scheme val="minor"/>
    </font>
    <font>
      <b/>
      <sz val="10"/>
      <color theme="1"/>
      <name val="微软雅黑"/>
      <family val="2"/>
      <charset val="134"/>
    </font>
    <font>
      <sz val="9"/>
      <name val="FangSong"/>
      <family val="3"/>
      <charset val="134"/>
    </font>
    <font>
      <b/>
      <sz val="14"/>
      <color rgb="FFFF0000"/>
      <name val="微软雅黑"/>
      <family val="2"/>
      <charset val="134"/>
    </font>
  </fonts>
  <fills count="1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</fills>
  <borders count="5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medium">
        <color rgb="FFEEEEEE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/>
      <diagonal/>
    </border>
  </borders>
  <cellStyleXfs count="16">
    <xf numFmtId="0" fontId="0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3" fillId="0" borderId="0">
      <alignment vertical="center" wrapText="1"/>
    </xf>
    <xf numFmtId="0" fontId="7" fillId="0" borderId="0">
      <alignment vertical="center"/>
    </xf>
    <xf numFmtId="0" fontId="8" fillId="0" borderId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7" fillId="0" borderId="0" applyFill="0" applyProtection="0"/>
    <xf numFmtId="9" fontId="19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2" fillId="0" borderId="0"/>
  </cellStyleXfs>
  <cellXfs count="256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15" fillId="0" borderId="0" xfId="0" applyFont="1">
      <alignment vertical="center"/>
    </xf>
    <xf numFmtId="0" fontId="15" fillId="2" borderId="1" xfId="0" applyFont="1" applyFill="1" applyBorder="1" applyAlignment="1">
      <alignment horizontal="left" vertical="center"/>
    </xf>
    <xf numFmtId="14" fontId="18" fillId="2" borderId="1" xfId="0" applyNumberFormat="1" applyFont="1" applyFill="1" applyBorder="1" applyAlignment="1">
      <alignment horizontal="center" vertical="center"/>
    </xf>
    <xf numFmtId="0" fontId="18" fillId="2" borderId="1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 wrapText="1" readingOrder="1"/>
    </xf>
    <xf numFmtId="0" fontId="20" fillId="0" borderId="3" xfId="0" applyFont="1" applyBorder="1" applyAlignment="1">
      <alignment horizontal="center" vertical="center" wrapText="1"/>
    </xf>
    <xf numFmtId="0" fontId="11" fillId="0" borderId="0" xfId="0" applyFont="1">
      <alignment vertical="center"/>
    </xf>
    <xf numFmtId="0" fontId="16" fillId="3" borderId="3" xfId="0" applyFont="1" applyFill="1" applyBorder="1" applyAlignment="1">
      <alignment horizontal="center" vertical="center" wrapText="1" readingOrder="1"/>
    </xf>
    <xf numFmtId="0" fontId="12" fillId="5" borderId="10" xfId="0" applyFont="1" applyFill="1" applyBorder="1" applyAlignment="1">
      <alignment horizontal="center" vertical="center" wrapText="1" readingOrder="1"/>
    </xf>
    <xf numFmtId="0" fontId="16" fillId="5" borderId="3" xfId="0" applyFont="1" applyFill="1" applyBorder="1" applyAlignment="1">
      <alignment horizontal="center" vertical="center" wrapText="1" readingOrder="1"/>
    </xf>
    <xf numFmtId="0" fontId="12" fillId="5" borderId="3" xfId="0" applyFont="1" applyFill="1" applyBorder="1" applyAlignment="1">
      <alignment horizontal="center" vertical="center" wrapText="1" readingOrder="1"/>
    </xf>
    <xf numFmtId="0" fontId="16" fillId="0" borderId="3" xfId="0" applyFont="1" applyBorder="1" applyAlignment="1">
      <alignment horizontal="left" vertical="center" wrapText="1" readingOrder="1"/>
    </xf>
    <xf numFmtId="0" fontId="14" fillId="0" borderId="0" xfId="0" applyFont="1">
      <alignment vertical="center"/>
    </xf>
    <xf numFmtId="0" fontId="4" fillId="4" borderId="0" xfId="0" applyFont="1" applyFill="1">
      <alignment vertical="center"/>
    </xf>
    <xf numFmtId="0" fontId="21" fillId="0" borderId="0" xfId="0" applyFont="1" applyAlignment="1">
      <alignment horizontal="center" vertical="center" wrapText="1"/>
    </xf>
    <xf numFmtId="0" fontId="21" fillId="0" borderId="2" xfId="0" applyFont="1" applyBorder="1" applyAlignment="1">
      <alignment horizontal="center" vertical="center" wrapText="1"/>
    </xf>
    <xf numFmtId="9" fontId="21" fillId="0" borderId="2" xfId="12" applyFont="1" applyBorder="1" applyAlignment="1">
      <alignment horizontal="center" vertical="center" wrapText="1"/>
    </xf>
    <xf numFmtId="0" fontId="12" fillId="3" borderId="18" xfId="0" applyFont="1" applyFill="1" applyBorder="1" applyAlignment="1">
      <alignment horizontal="center" vertical="center" wrapText="1" readingOrder="1"/>
    </xf>
    <xf numFmtId="0" fontId="12" fillId="3" borderId="10" xfId="0" applyFont="1" applyFill="1" applyBorder="1" applyAlignment="1">
      <alignment horizontal="center" vertical="center" wrapText="1" readingOrder="1"/>
    </xf>
    <xf numFmtId="0" fontId="12" fillId="3" borderId="3" xfId="0" applyFont="1" applyFill="1" applyBorder="1" applyAlignment="1">
      <alignment horizontal="center" vertical="center" wrapText="1" readingOrder="1"/>
    </xf>
    <xf numFmtId="0" fontId="11" fillId="0" borderId="0" xfId="0" applyFont="1" applyAlignment="1"/>
    <xf numFmtId="0" fontId="11" fillId="0" borderId="0" xfId="0" applyNumberFormat="1" applyFont="1" applyAlignment="1"/>
    <xf numFmtId="3" fontId="11" fillId="0" borderId="0" xfId="0" applyNumberFormat="1" applyFont="1" applyAlignment="1"/>
    <xf numFmtId="14" fontId="11" fillId="0" borderId="0" xfId="0" applyNumberFormat="1" applyFont="1" applyAlignment="1"/>
    <xf numFmtId="177" fontId="21" fillId="0" borderId="15" xfId="0" applyNumberFormat="1" applyFont="1" applyBorder="1" applyAlignment="1">
      <alignment horizontal="center" vertical="center" wrapText="1"/>
    </xf>
    <xf numFmtId="14" fontId="14" fillId="0" borderId="0" xfId="0" applyNumberFormat="1" applyFont="1">
      <alignment vertical="center"/>
    </xf>
    <xf numFmtId="2" fontId="21" fillId="0" borderId="15" xfId="0" applyNumberFormat="1" applyFont="1" applyBorder="1" applyAlignment="1">
      <alignment horizontal="center" vertical="center" wrapText="1"/>
    </xf>
    <xf numFmtId="1" fontId="21" fillId="0" borderId="15" xfId="0" applyNumberFormat="1" applyFont="1" applyBorder="1" applyAlignment="1">
      <alignment horizontal="center" vertical="center" wrapText="1"/>
    </xf>
    <xf numFmtId="177" fontId="21" fillId="0" borderId="2" xfId="0" applyNumberFormat="1" applyFont="1" applyBorder="1" applyAlignment="1">
      <alignment horizontal="center" vertical="center" wrapText="1"/>
    </xf>
    <xf numFmtId="0" fontId="12" fillId="6" borderId="3" xfId="0" applyFont="1" applyFill="1" applyBorder="1" applyAlignment="1">
      <alignment horizontal="center" vertical="center" wrapText="1" readingOrder="1"/>
    </xf>
    <xf numFmtId="0" fontId="12" fillId="6" borderId="18" xfId="0" applyFont="1" applyFill="1" applyBorder="1" applyAlignment="1">
      <alignment horizontal="center" vertical="center" wrapText="1" readingOrder="1"/>
    </xf>
    <xf numFmtId="0" fontId="21" fillId="6" borderId="3" xfId="0" applyFont="1" applyFill="1" applyBorder="1" applyAlignment="1">
      <alignment horizontal="center" vertical="center" wrapText="1"/>
    </xf>
    <xf numFmtId="2" fontId="21" fillId="0" borderId="17" xfId="0" applyNumberFormat="1" applyFont="1" applyBorder="1" applyAlignment="1">
      <alignment horizontal="center" vertical="center" wrapText="1"/>
    </xf>
    <xf numFmtId="14" fontId="15" fillId="0" borderId="0" xfId="0" applyNumberFormat="1" applyFont="1">
      <alignment vertical="center"/>
    </xf>
    <xf numFmtId="0" fontId="23" fillId="0" borderId="3" xfId="0" applyFont="1" applyBorder="1" applyAlignment="1">
      <alignment horizontal="center" vertical="center" wrapText="1" readingOrder="1"/>
    </xf>
    <xf numFmtId="178" fontId="21" fillId="0" borderId="15" xfId="0" applyNumberFormat="1" applyFont="1" applyBorder="1" applyAlignment="1">
      <alignment horizontal="center" vertical="center" wrapText="1"/>
    </xf>
    <xf numFmtId="0" fontId="24" fillId="0" borderId="3" xfId="0" applyFont="1" applyBorder="1" applyAlignment="1">
      <alignment horizontal="center" vertical="center" wrapText="1" readingOrder="1"/>
    </xf>
    <xf numFmtId="176" fontId="24" fillId="0" borderId="3" xfId="12" applyNumberFormat="1" applyFont="1" applyBorder="1" applyAlignment="1">
      <alignment horizontal="center" vertical="center" wrapText="1"/>
    </xf>
    <xf numFmtId="0" fontId="25" fillId="0" borderId="3" xfId="0" applyFont="1" applyBorder="1" applyAlignment="1">
      <alignment horizontal="center" vertical="center" wrapText="1" readingOrder="1"/>
    </xf>
    <xf numFmtId="0" fontId="26" fillId="0" borderId="3" xfId="0" applyNumberFormat="1" applyFont="1" applyBorder="1" applyAlignment="1">
      <alignment horizontal="center" vertical="center" wrapText="1"/>
    </xf>
    <xf numFmtId="0" fontId="27" fillId="0" borderId="3" xfId="0" applyFont="1" applyBorder="1" applyAlignment="1">
      <alignment horizontal="center" vertical="center" wrapText="1" readingOrder="1"/>
    </xf>
    <xf numFmtId="0" fontId="0" fillId="0" borderId="0" xfId="0" pivotButton="1">
      <alignment vertical="center"/>
    </xf>
    <xf numFmtId="0" fontId="0" fillId="0" borderId="0" xfId="0" applyNumberFormat="1">
      <alignment vertical="center"/>
    </xf>
    <xf numFmtId="9" fontId="21" fillId="6" borderId="3" xfId="12" applyFont="1" applyFill="1" applyBorder="1" applyAlignment="1">
      <alignment horizontal="center" vertical="center" wrapText="1"/>
    </xf>
    <xf numFmtId="0" fontId="22" fillId="7" borderId="2" xfId="0" applyFont="1" applyFill="1" applyBorder="1" applyAlignment="1">
      <alignment horizontal="center" vertical="center" wrapText="1" readingOrder="1"/>
    </xf>
    <xf numFmtId="0" fontId="28" fillId="0" borderId="0" xfId="0" applyFont="1">
      <alignment vertical="center"/>
    </xf>
    <xf numFmtId="0" fontId="29" fillId="0" borderId="0" xfId="0" applyFont="1">
      <alignment vertical="center"/>
    </xf>
    <xf numFmtId="176" fontId="21" fillId="0" borderId="17" xfId="12" applyNumberFormat="1" applyFont="1" applyBorder="1" applyAlignment="1">
      <alignment horizontal="center" vertical="center" wrapText="1"/>
    </xf>
    <xf numFmtId="0" fontId="30" fillId="8" borderId="20" xfId="0" applyFont="1" applyFill="1" applyBorder="1" applyAlignment="1">
      <alignment horizontal="center" vertical="center" wrapText="1"/>
    </xf>
    <xf numFmtId="14" fontId="31" fillId="0" borderId="20" xfId="0" applyNumberFormat="1" applyFont="1" applyBorder="1" applyAlignment="1">
      <alignment horizontal="center" vertical="center" wrapText="1"/>
    </xf>
    <xf numFmtId="0" fontId="31" fillId="0" borderId="20" xfId="0" applyFont="1" applyBorder="1" applyAlignment="1">
      <alignment horizontal="center" vertical="center" wrapText="1"/>
    </xf>
    <xf numFmtId="0" fontId="22" fillId="7" borderId="16" xfId="0" applyFont="1" applyFill="1" applyBorder="1" applyAlignment="1">
      <alignment horizontal="center" vertical="center" wrapText="1" readingOrder="1"/>
    </xf>
    <xf numFmtId="9" fontId="21" fillId="0" borderId="16" xfId="12" applyFont="1" applyBorder="1" applyAlignment="1">
      <alignment horizontal="center" vertical="center" wrapText="1"/>
    </xf>
    <xf numFmtId="0" fontId="22" fillId="7" borderId="1" xfId="0" applyFont="1" applyFill="1" applyBorder="1" applyAlignment="1">
      <alignment horizontal="center" vertical="center" wrapText="1" readingOrder="1"/>
    </xf>
    <xf numFmtId="0" fontId="21" fillId="0" borderId="1" xfId="0" applyFont="1" applyBorder="1" applyAlignment="1">
      <alignment horizontal="center" vertical="center" wrapText="1"/>
    </xf>
    <xf numFmtId="9" fontId="21" fillId="0" borderId="1" xfId="12" applyFont="1" applyBorder="1" applyAlignment="1">
      <alignment horizontal="center" vertical="center" wrapText="1"/>
    </xf>
    <xf numFmtId="0" fontId="21" fillId="0" borderId="21" xfId="0" applyFont="1" applyBorder="1" applyAlignment="1">
      <alignment vertical="center" wrapText="1"/>
    </xf>
    <xf numFmtId="0" fontId="21" fillId="0" borderId="21" xfId="0" applyFont="1" applyBorder="1" applyAlignment="1">
      <alignment horizontal="center" vertical="center" wrapText="1"/>
    </xf>
    <xf numFmtId="0" fontId="21" fillId="0" borderId="0" xfId="0" applyFont="1" applyBorder="1" applyAlignment="1">
      <alignment horizontal="center" vertical="center" wrapText="1"/>
    </xf>
    <xf numFmtId="0" fontId="21" fillId="0" borderId="1" xfId="0" applyFont="1" applyBorder="1" applyAlignment="1">
      <alignment horizontal="right" vertical="center" wrapText="1"/>
    </xf>
    <xf numFmtId="0" fontId="21" fillId="0" borderId="0" xfId="0" applyFont="1" applyBorder="1" applyAlignment="1">
      <alignment vertical="center" wrapText="1"/>
    </xf>
    <xf numFmtId="177" fontId="21" fillId="0" borderId="1" xfId="0" applyNumberFormat="1" applyFont="1" applyBorder="1" applyAlignment="1">
      <alignment horizontal="center" vertical="center" wrapText="1"/>
    </xf>
    <xf numFmtId="1" fontId="21" fillId="0" borderId="1" xfId="0" applyNumberFormat="1" applyFont="1" applyBorder="1" applyAlignment="1">
      <alignment horizontal="center" vertical="center" wrapText="1"/>
    </xf>
    <xf numFmtId="178" fontId="20" fillId="0" borderId="1" xfId="0" applyNumberFormat="1" applyFont="1" applyBorder="1" applyAlignment="1">
      <alignment horizontal="center" vertical="center" wrapText="1"/>
    </xf>
    <xf numFmtId="0" fontId="20" fillId="0" borderId="1" xfId="0" applyNumberFormat="1" applyFont="1" applyBorder="1" applyAlignment="1">
      <alignment horizontal="center" vertical="center" wrapText="1"/>
    </xf>
    <xf numFmtId="176" fontId="20" fillId="0" borderId="1" xfId="12" applyNumberFormat="1" applyFont="1" applyBorder="1" applyAlignment="1">
      <alignment horizontal="center" vertical="center" wrapText="1"/>
    </xf>
    <xf numFmtId="0" fontId="20" fillId="0" borderId="1" xfId="0" applyFont="1" applyFill="1" applyBorder="1" applyAlignment="1">
      <alignment horizontal="center" vertical="center" wrapText="1"/>
    </xf>
    <xf numFmtId="0" fontId="0" fillId="0" borderId="0" xfId="0" applyNumberFormat="1" applyAlignment="1"/>
    <xf numFmtId="177" fontId="0" fillId="0" borderId="0" xfId="0" applyNumberFormat="1">
      <alignment vertical="center"/>
    </xf>
    <xf numFmtId="0" fontId="31" fillId="0" borderId="20" xfId="0" applyNumberFormat="1" applyFont="1" applyBorder="1" applyAlignment="1">
      <alignment horizontal="center" vertical="center" wrapText="1"/>
    </xf>
    <xf numFmtId="0" fontId="2" fillId="0" borderId="0" xfId="0" applyFont="1">
      <alignment vertical="center"/>
    </xf>
    <xf numFmtId="0" fontId="2" fillId="4" borderId="0" xfId="0" applyFont="1" applyFill="1">
      <alignment vertical="center"/>
    </xf>
    <xf numFmtId="177" fontId="20" fillId="0" borderId="1" xfId="0" applyNumberFormat="1" applyFont="1" applyBorder="1" applyAlignment="1">
      <alignment horizontal="center" vertical="center" wrapText="1"/>
    </xf>
    <xf numFmtId="178" fontId="23" fillId="0" borderId="1" xfId="0" applyNumberFormat="1" applyFont="1" applyFill="1" applyBorder="1" applyAlignment="1">
      <alignment horizontal="center" vertical="center" wrapText="1"/>
    </xf>
    <xf numFmtId="0" fontId="15" fillId="0" borderId="1" xfId="0" applyNumberFormat="1" applyFont="1" applyBorder="1" applyAlignment="1">
      <alignment horizontal="left" vertical="center"/>
    </xf>
    <xf numFmtId="0" fontId="2" fillId="0" borderId="1" xfId="0" applyFont="1" applyBorder="1">
      <alignment vertical="center"/>
    </xf>
    <xf numFmtId="0" fontId="2" fillId="4" borderId="1" xfId="0" applyFont="1" applyFill="1" applyBorder="1">
      <alignment vertical="center"/>
    </xf>
    <xf numFmtId="0" fontId="2" fillId="0" borderId="0" xfId="0" applyFont="1" applyAlignment="1"/>
    <xf numFmtId="178" fontId="21" fillId="4" borderId="15" xfId="0" applyNumberFormat="1" applyFont="1" applyFill="1" applyBorder="1" applyAlignment="1">
      <alignment horizontal="center" vertical="center" wrapText="1"/>
    </xf>
    <xf numFmtId="9" fontId="20" fillId="0" borderId="1" xfId="12" applyNumberFormat="1" applyFont="1" applyFill="1" applyBorder="1" applyAlignment="1">
      <alignment horizontal="center" vertical="center" wrapText="1"/>
    </xf>
    <xf numFmtId="9" fontId="16" fillId="0" borderId="1" xfId="12" applyNumberFormat="1" applyFont="1" applyBorder="1" applyAlignment="1">
      <alignment horizontal="center" vertical="center" wrapText="1" readingOrder="1"/>
    </xf>
    <xf numFmtId="0" fontId="16" fillId="3" borderId="9" xfId="0" applyFont="1" applyFill="1" applyBorder="1" applyAlignment="1">
      <alignment horizontal="center" vertical="center" wrapText="1" readingOrder="1"/>
    </xf>
    <xf numFmtId="14" fontId="0" fillId="0" borderId="0" xfId="0" applyNumberFormat="1" applyAlignment="1"/>
    <xf numFmtId="0" fontId="0" fillId="0" borderId="0" xfId="0" applyAlignment="1"/>
    <xf numFmtId="3" fontId="0" fillId="0" borderId="0" xfId="0" applyNumberFormat="1" applyAlignment="1"/>
    <xf numFmtId="14" fontId="0" fillId="0" borderId="0" xfId="0" applyNumberFormat="1">
      <alignment vertical="center"/>
    </xf>
    <xf numFmtId="21" fontId="0" fillId="0" borderId="0" xfId="0" applyNumberFormat="1">
      <alignment vertical="center"/>
    </xf>
    <xf numFmtId="14" fontId="2" fillId="0" borderId="1" xfId="0" applyNumberFormat="1" applyFont="1" applyBorder="1" applyAlignment="1">
      <alignment horizontal="left" vertical="center"/>
    </xf>
    <xf numFmtId="21" fontId="2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3" fillId="0" borderId="1" xfId="0" applyFont="1" applyFill="1" applyBorder="1" applyAlignment="1">
      <alignment horizontal="center" vertical="center" wrapText="1"/>
    </xf>
    <xf numFmtId="0" fontId="15" fillId="0" borderId="1" xfId="0" applyFont="1" applyBorder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25" fillId="3" borderId="1" xfId="0" applyFont="1" applyFill="1" applyBorder="1" applyAlignment="1">
      <alignment horizontal="center" vertical="center" wrapText="1" readingOrder="1"/>
    </xf>
    <xf numFmtId="0" fontId="25" fillId="5" borderId="1" xfId="0" applyFont="1" applyFill="1" applyBorder="1" applyAlignment="1">
      <alignment horizontal="center" vertical="center" wrapText="1" readingOrder="1"/>
    </xf>
    <xf numFmtId="0" fontId="22" fillId="7" borderId="1" xfId="0" applyFont="1" applyFill="1" applyBorder="1" applyAlignment="1">
      <alignment horizontal="center" vertical="center" wrapText="1" readingOrder="1"/>
    </xf>
    <xf numFmtId="178" fontId="20" fillId="0" borderId="30" xfId="0" applyNumberFormat="1" applyFont="1" applyBorder="1" applyAlignment="1">
      <alignment horizontal="center" vertical="center" wrapText="1"/>
    </xf>
    <xf numFmtId="177" fontId="20" fillId="0" borderId="30" xfId="0" applyNumberFormat="1" applyFont="1" applyBorder="1" applyAlignment="1">
      <alignment horizontal="center" vertical="center" wrapText="1"/>
    </xf>
    <xf numFmtId="0" fontId="20" fillId="0" borderId="30" xfId="0" applyNumberFormat="1" applyFont="1" applyBorder="1" applyAlignment="1">
      <alignment horizontal="center" vertical="center" wrapText="1"/>
    </xf>
    <xf numFmtId="176" fontId="20" fillId="0" borderId="30" xfId="12" applyNumberFormat="1" applyFont="1" applyBorder="1" applyAlignment="1">
      <alignment horizontal="center" vertical="center" wrapText="1"/>
    </xf>
    <xf numFmtId="9" fontId="20" fillId="0" borderId="30" xfId="12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5" fillId="5" borderId="29" xfId="0" applyFont="1" applyFill="1" applyBorder="1" applyAlignment="1">
      <alignment horizontal="center" vertical="center" wrapText="1" readingOrder="1"/>
    </xf>
    <xf numFmtId="178" fontId="20" fillId="0" borderId="31" xfId="0" applyNumberFormat="1" applyFont="1" applyBorder="1" applyAlignment="1">
      <alignment horizontal="center" vertical="center" wrapText="1"/>
    </xf>
    <xf numFmtId="9" fontId="16" fillId="0" borderId="31" xfId="12" applyFont="1" applyBorder="1" applyAlignment="1">
      <alignment horizontal="center" vertical="center" wrapText="1" readingOrder="1"/>
    </xf>
    <xf numFmtId="178" fontId="20" fillId="0" borderId="34" xfId="0" applyNumberFormat="1" applyFont="1" applyBorder="1" applyAlignment="1">
      <alignment horizontal="center" vertical="center" wrapText="1"/>
    </xf>
    <xf numFmtId="0" fontId="16" fillId="0" borderId="35" xfId="0" applyFont="1" applyBorder="1" applyAlignment="1">
      <alignment horizontal="center" vertical="center" wrapText="1" readingOrder="1"/>
    </xf>
    <xf numFmtId="0" fontId="16" fillId="0" borderId="22" xfId="0" applyFont="1" applyBorder="1" applyAlignment="1">
      <alignment horizontal="center" vertical="center" wrapText="1" readingOrder="1"/>
    </xf>
    <xf numFmtId="0" fontId="23" fillId="0" borderId="22" xfId="0" applyFont="1" applyFill="1" applyBorder="1" applyAlignment="1">
      <alignment horizontal="center" vertical="center" wrapText="1" readingOrder="1"/>
    </xf>
    <xf numFmtId="0" fontId="16" fillId="0" borderId="22" xfId="0" applyFont="1" applyFill="1" applyBorder="1" applyAlignment="1">
      <alignment horizontal="center" vertical="center" wrapText="1" readingOrder="1"/>
    </xf>
    <xf numFmtId="0" fontId="23" fillId="0" borderId="22" xfId="0" applyFont="1" applyBorder="1" applyAlignment="1">
      <alignment horizontal="center" vertical="center" wrapText="1" readingOrder="1"/>
    </xf>
    <xf numFmtId="0" fontId="22" fillId="7" borderId="1" xfId="0" applyFont="1" applyFill="1" applyBorder="1" applyAlignment="1">
      <alignment horizontal="center" vertical="center" wrapText="1" readingOrder="1"/>
    </xf>
    <xf numFmtId="0" fontId="26" fillId="0" borderId="4" xfId="0" applyFont="1" applyBorder="1" applyAlignment="1">
      <alignment horizontal="center" vertical="center" wrapText="1"/>
    </xf>
    <xf numFmtId="0" fontId="20" fillId="0" borderId="4" xfId="0" applyFont="1" applyBorder="1" applyAlignment="1">
      <alignment horizontal="center" vertical="center" wrapText="1"/>
    </xf>
    <xf numFmtId="0" fontId="26" fillId="0" borderId="5" xfId="0" applyFont="1" applyBorder="1" applyAlignment="1">
      <alignment horizontal="center" vertical="center" wrapText="1"/>
    </xf>
    <xf numFmtId="0" fontId="20" fillId="0" borderId="5" xfId="0" applyFont="1" applyBorder="1" applyAlignment="1">
      <alignment horizontal="center" vertical="center" wrapText="1"/>
    </xf>
    <xf numFmtId="9" fontId="26" fillId="0" borderId="6" xfId="12" applyFont="1" applyBorder="1" applyAlignment="1">
      <alignment horizontal="center" vertical="center" wrapText="1"/>
    </xf>
    <xf numFmtId="9" fontId="16" fillId="0" borderId="36" xfId="12" applyFont="1" applyBorder="1" applyAlignment="1">
      <alignment horizontal="center" vertical="center" wrapText="1" readingOrder="1"/>
    </xf>
    <xf numFmtId="9" fontId="16" fillId="0" borderId="39" xfId="12" applyFont="1" applyBorder="1" applyAlignment="1">
      <alignment horizontal="center" vertical="center" wrapText="1" readingOrder="1"/>
    </xf>
    <xf numFmtId="0" fontId="2" fillId="9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2" fillId="6" borderId="0" xfId="0" applyFont="1" applyFill="1" applyBorder="1" applyAlignment="1">
      <alignment horizontal="left" vertical="center"/>
    </xf>
    <xf numFmtId="0" fontId="16" fillId="6" borderId="0" xfId="0" applyFont="1" applyFill="1" applyBorder="1" applyAlignment="1">
      <alignment horizontal="left" vertical="center" wrapText="1" readingOrder="1"/>
    </xf>
    <xf numFmtId="0" fontId="20" fillId="0" borderId="0" xfId="0" applyFont="1" applyBorder="1" applyAlignment="1">
      <alignment horizontal="left" vertical="center" wrapText="1"/>
    </xf>
    <xf numFmtId="0" fontId="2" fillId="10" borderId="0" xfId="0" applyFont="1" applyFill="1" applyBorder="1" applyAlignment="1">
      <alignment horizontal="left" vertical="center"/>
    </xf>
    <xf numFmtId="0" fontId="2" fillId="11" borderId="0" xfId="0" applyFont="1" applyFill="1" applyBorder="1" applyAlignment="1">
      <alignment horizontal="left" vertical="center"/>
    </xf>
    <xf numFmtId="0" fontId="2" fillId="12" borderId="0" xfId="0" applyFont="1" applyFill="1" applyBorder="1" applyAlignment="1">
      <alignment horizontal="left" vertical="center"/>
    </xf>
    <xf numFmtId="0" fontId="21" fillId="0" borderId="40" xfId="0" applyFont="1" applyBorder="1" applyAlignment="1">
      <alignment horizontal="right" vertical="center" wrapText="1"/>
    </xf>
    <xf numFmtId="0" fontId="21" fillId="0" borderId="17" xfId="0" applyFont="1" applyBorder="1" applyAlignment="1">
      <alignment horizontal="center" vertical="center" wrapText="1"/>
    </xf>
    <xf numFmtId="0" fontId="22" fillId="7" borderId="41" xfId="0" applyFont="1" applyFill="1" applyBorder="1" applyAlignment="1">
      <alignment horizontal="center" vertical="center" wrapText="1" readingOrder="1"/>
    </xf>
    <xf numFmtId="0" fontId="15" fillId="0" borderId="1" xfId="0" applyFont="1" applyFill="1" applyBorder="1" applyAlignment="1">
      <alignment horizontal="center" vertical="center"/>
    </xf>
    <xf numFmtId="14" fontId="15" fillId="0" borderId="1" xfId="0" applyNumberFormat="1" applyFont="1" applyBorder="1" applyAlignment="1">
      <alignment horizontal="center" vertical="center"/>
    </xf>
    <xf numFmtId="21" fontId="15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6" borderId="0" xfId="0" applyFont="1" applyFill="1">
      <alignment vertical="center"/>
    </xf>
    <xf numFmtId="1" fontId="20" fillId="0" borderId="1" xfId="12" applyNumberFormat="1" applyFont="1" applyFill="1" applyBorder="1" applyAlignment="1">
      <alignment horizontal="center" vertical="center" wrapText="1"/>
    </xf>
    <xf numFmtId="0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14" fontId="2" fillId="0" borderId="0" xfId="0" applyNumberFormat="1" applyFont="1" applyAlignment="1">
      <alignment horizontal="left"/>
    </xf>
    <xf numFmtId="21" fontId="2" fillId="0" borderId="0" xfId="0" applyNumberFormat="1" applyFont="1" applyAlignment="1">
      <alignment horizontal="left"/>
    </xf>
    <xf numFmtId="0" fontId="2" fillId="0" borderId="1" xfId="0" applyFont="1" applyFill="1" applyBorder="1" applyAlignment="1">
      <alignment horizontal="center" vertical="center"/>
    </xf>
    <xf numFmtId="14" fontId="2" fillId="0" borderId="1" xfId="0" applyNumberFormat="1" applyFont="1" applyFill="1" applyBorder="1" applyAlignment="1">
      <alignment horizontal="center" vertical="center"/>
    </xf>
    <xf numFmtId="0" fontId="25" fillId="3" borderId="42" xfId="0" applyFont="1" applyFill="1" applyBorder="1" applyAlignment="1">
      <alignment horizontal="center" vertical="center" wrapText="1" readingOrder="1"/>
    </xf>
    <xf numFmtId="0" fontId="25" fillId="3" borderId="43" xfId="0" applyFont="1" applyFill="1" applyBorder="1" applyAlignment="1">
      <alignment horizontal="center" vertical="center" wrapText="1" readingOrder="1"/>
    </xf>
    <xf numFmtId="178" fontId="20" fillId="0" borderId="44" xfId="0" applyNumberFormat="1" applyFont="1" applyBorder="1" applyAlignment="1">
      <alignment horizontal="center" vertical="center" wrapText="1"/>
    </xf>
    <xf numFmtId="178" fontId="20" fillId="0" borderId="45" xfId="0" applyNumberFormat="1" applyFont="1" applyBorder="1" applyAlignment="1">
      <alignment horizontal="center" vertical="center" wrapText="1"/>
    </xf>
    <xf numFmtId="9" fontId="20" fillId="0" borderId="30" xfId="12" applyFont="1" applyBorder="1" applyAlignment="1">
      <alignment horizontal="center" vertical="center" wrapText="1"/>
    </xf>
    <xf numFmtId="0" fontId="16" fillId="0" borderId="28" xfId="0" applyFont="1" applyBorder="1" applyAlignment="1">
      <alignment horizontal="center" vertical="center" wrapText="1" readingOrder="1"/>
    </xf>
    <xf numFmtId="0" fontId="20" fillId="0" borderId="47" xfId="0" applyFont="1" applyFill="1" applyBorder="1" applyAlignment="1">
      <alignment horizontal="center" vertical="center" wrapText="1"/>
    </xf>
    <xf numFmtId="9" fontId="16" fillId="0" borderId="19" xfId="12" applyFont="1" applyBorder="1" applyAlignment="1">
      <alignment horizontal="center" vertical="center" wrapText="1" readingOrder="1"/>
    </xf>
    <xf numFmtId="0" fontId="20" fillId="0" borderId="48" xfId="0" applyFont="1" applyFill="1" applyBorder="1" applyAlignment="1">
      <alignment horizontal="center" vertical="center" wrapText="1"/>
    </xf>
    <xf numFmtId="178" fontId="20" fillId="0" borderId="47" xfId="0" applyNumberFormat="1" applyFont="1" applyBorder="1" applyAlignment="1">
      <alignment horizontal="center" vertical="center" wrapText="1"/>
    </xf>
    <xf numFmtId="178" fontId="20" fillId="0" borderId="48" xfId="0" applyNumberFormat="1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left"/>
    </xf>
    <xf numFmtId="20" fontId="2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4" borderId="1" xfId="0" applyFont="1" applyFill="1" applyBorder="1" applyAlignment="1">
      <alignment horizontal="left"/>
    </xf>
    <xf numFmtId="0" fontId="2" fillId="0" borderId="1" xfId="0" applyNumberFormat="1" applyFont="1" applyBorder="1" applyAlignment="1">
      <alignment horizontal="left"/>
    </xf>
    <xf numFmtId="20" fontId="2" fillId="0" borderId="1" xfId="0" applyNumberFormat="1" applyFont="1" applyBorder="1" applyAlignment="1">
      <alignment horizontal="left" vertical="center"/>
    </xf>
    <xf numFmtId="0" fontId="16" fillId="5" borderId="6" xfId="0" applyFont="1" applyFill="1" applyBorder="1" applyAlignment="1">
      <alignment horizontal="center" vertical="center" wrapText="1" readingOrder="1"/>
    </xf>
    <xf numFmtId="0" fontId="11" fillId="0" borderId="1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20" fillId="0" borderId="3" xfId="0" applyFont="1" applyFill="1" applyBorder="1" applyAlignment="1">
      <alignment horizontal="center" vertical="center" wrapText="1"/>
    </xf>
    <xf numFmtId="9" fontId="21" fillId="0" borderId="3" xfId="12" applyFont="1" applyFill="1" applyBorder="1" applyAlignment="1">
      <alignment horizontal="center" vertical="center" wrapText="1"/>
    </xf>
    <xf numFmtId="0" fontId="27" fillId="0" borderId="6" xfId="0" applyFont="1" applyBorder="1" applyAlignment="1">
      <alignment horizontal="center" vertical="center" wrapText="1" readingOrder="1"/>
    </xf>
    <xf numFmtId="0" fontId="26" fillId="0" borderId="23" xfId="0" applyFont="1" applyBorder="1" applyAlignment="1">
      <alignment horizontal="center" vertical="center" wrapText="1"/>
    </xf>
    <xf numFmtId="9" fontId="16" fillId="0" borderId="49" xfId="12" applyFont="1" applyBorder="1" applyAlignment="1">
      <alignment horizontal="center" vertical="center" wrapText="1" readingOrder="1"/>
    </xf>
    <xf numFmtId="0" fontId="20" fillId="0" borderId="25" xfId="0" applyFont="1" applyBorder="1" applyAlignment="1">
      <alignment horizontal="center" vertical="center" wrapText="1"/>
    </xf>
    <xf numFmtId="176" fontId="16" fillId="0" borderId="1" xfId="12" applyNumberFormat="1" applyFont="1" applyBorder="1" applyAlignment="1">
      <alignment horizontal="center" vertical="center" wrapText="1" readingOrder="1"/>
    </xf>
    <xf numFmtId="0" fontId="22" fillId="7" borderId="1" xfId="0" applyFont="1" applyFill="1" applyBorder="1" applyAlignment="1">
      <alignment horizontal="center" vertical="center" wrapText="1" readingOrder="1"/>
    </xf>
    <xf numFmtId="0" fontId="34" fillId="0" borderId="0" xfId="0" applyFont="1">
      <alignment vertical="center"/>
    </xf>
    <xf numFmtId="0" fontId="22" fillId="7" borderId="1" xfId="0" applyFont="1" applyFill="1" applyBorder="1" applyAlignment="1">
      <alignment horizontal="center" vertical="center" wrapText="1" readingOrder="1"/>
    </xf>
    <xf numFmtId="0" fontId="2" fillId="0" borderId="0" xfId="0" applyFont="1" applyAlignment="1">
      <alignment horizontal="center"/>
    </xf>
    <xf numFmtId="0" fontId="18" fillId="0" borderId="0" xfId="0" applyFont="1" applyAlignment="1">
      <alignment horizontal="center" vertical="center" wrapText="1"/>
    </xf>
    <xf numFmtId="0" fontId="2" fillId="0" borderId="0" xfId="0" applyNumberFormat="1" applyFont="1" applyAlignment="1">
      <alignment horizont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9" fontId="21" fillId="6" borderId="1" xfId="12" applyFont="1" applyFill="1" applyBorder="1" applyAlignment="1">
      <alignment horizontal="center" vertical="center" wrapText="1"/>
    </xf>
    <xf numFmtId="0" fontId="1" fillId="0" borderId="0" xfId="0" pivotButton="1" applyFont="1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NumberFormat="1" applyFont="1">
      <alignment vertical="center"/>
    </xf>
    <xf numFmtId="177" fontId="1" fillId="0" borderId="0" xfId="0" applyNumberFormat="1" applyFont="1">
      <alignment vertical="center"/>
    </xf>
    <xf numFmtId="0" fontId="20" fillId="6" borderId="1" xfId="0" applyFont="1" applyFill="1" applyBorder="1" applyAlignment="1">
      <alignment horizontal="center" vertical="center" wrapText="1"/>
    </xf>
    <xf numFmtId="9" fontId="20" fillId="0" borderId="1" xfId="12" applyFont="1" applyBorder="1" applyAlignment="1">
      <alignment horizontal="center" vertical="center" wrapText="1"/>
    </xf>
    <xf numFmtId="1" fontId="20" fillId="6" borderId="1" xfId="0" applyNumberFormat="1" applyFont="1" applyFill="1" applyBorder="1" applyAlignment="1">
      <alignment horizontal="center" vertical="center" wrapText="1"/>
    </xf>
    <xf numFmtId="0" fontId="16" fillId="3" borderId="6" xfId="0" applyFont="1" applyFill="1" applyBorder="1" applyAlignment="1">
      <alignment horizontal="center" vertical="center" wrapText="1" readingOrder="1"/>
    </xf>
    <xf numFmtId="0" fontId="1" fillId="6" borderId="0" xfId="0" applyFont="1" applyFill="1" applyBorder="1" applyAlignment="1">
      <alignment horizontal="left" vertical="center"/>
    </xf>
    <xf numFmtId="0" fontId="20" fillId="0" borderId="6" xfId="0" applyFont="1" applyBorder="1" applyAlignment="1">
      <alignment horizontal="center" vertical="center" wrapText="1"/>
    </xf>
    <xf numFmtId="0" fontId="11" fillId="0" borderId="1" xfId="0" applyFont="1" applyBorder="1">
      <alignment vertical="center"/>
    </xf>
    <xf numFmtId="0" fontId="16" fillId="5" borderId="1" xfId="0" applyFont="1" applyFill="1" applyBorder="1" applyAlignment="1">
      <alignment horizontal="center" vertical="center" wrapText="1" readingOrder="1"/>
    </xf>
    <xf numFmtId="0" fontId="20" fillId="13" borderId="3" xfId="0" applyFont="1" applyFill="1" applyBorder="1" applyAlignment="1">
      <alignment horizontal="center" vertical="center" wrapText="1"/>
    </xf>
    <xf numFmtId="9" fontId="26" fillId="13" borderId="3" xfId="12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left"/>
    </xf>
    <xf numFmtId="0" fontId="15" fillId="0" borderId="1" xfId="0" applyNumberFormat="1" applyFont="1" applyBorder="1" applyAlignment="1">
      <alignment horizontal="center" vertical="center"/>
    </xf>
    <xf numFmtId="22" fontId="15" fillId="0" borderId="1" xfId="0" applyNumberFormat="1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14" fontId="18" fillId="2" borderId="1" xfId="0" applyNumberFormat="1" applyFont="1" applyFill="1" applyBorder="1" applyAlignment="1">
      <alignment horizontal="left" vertical="center"/>
    </xf>
    <xf numFmtId="14" fontId="15" fillId="0" borderId="0" xfId="0" applyNumberFormat="1" applyFont="1" applyAlignment="1">
      <alignment horizontal="left" vertical="center"/>
    </xf>
    <xf numFmtId="177" fontId="2" fillId="0" borderId="0" xfId="0" applyNumberFormat="1" applyFont="1" applyBorder="1" applyAlignment="1">
      <alignment horizontal="left" vertical="center"/>
    </xf>
    <xf numFmtId="0" fontId="1" fillId="0" borderId="1" xfId="0" applyFont="1" applyFill="1" applyBorder="1" applyAlignment="1">
      <alignment horizontal="center" vertical="center"/>
    </xf>
    <xf numFmtId="0" fontId="2" fillId="0" borderId="0" xfId="0" applyNumberFormat="1" applyFont="1" applyFill="1" applyAlignment="1">
      <alignment horizontal="left"/>
    </xf>
    <xf numFmtId="0" fontId="36" fillId="0" borderId="0" xfId="0" applyFont="1">
      <alignment vertical="center"/>
    </xf>
    <xf numFmtId="0" fontId="11" fillId="0" borderId="53" xfId="0" applyFont="1" applyBorder="1">
      <alignment vertical="center"/>
    </xf>
    <xf numFmtId="9" fontId="16" fillId="0" borderId="1" xfId="12" applyFont="1" applyBorder="1" applyAlignment="1">
      <alignment horizontal="center" vertical="center" wrapText="1" readingOrder="1"/>
    </xf>
    <xf numFmtId="0" fontId="1" fillId="0" borderId="1" xfId="0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2" fontId="16" fillId="6" borderId="0" xfId="0" applyNumberFormat="1" applyFont="1" applyFill="1" applyBorder="1" applyAlignment="1">
      <alignment horizontal="left" vertical="center" wrapText="1" readingOrder="1"/>
    </xf>
    <xf numFmtId="177" fontId="16" fillId="6" borderId="0" xfId="0" applyNumberFormat="1" applyFont="1" applyFill="1" applyBorder="1" applyAlignment="1">
      <alignment horizontal="left" vertical="center" wrapText="1" readingOrder="1"/>
    </xf>
    <xf numFmtId="2" fontId="2" fillId="10" borderId="0" xfId="0" applyNumberFormat="1" applyFont="1" applyFill="1" applyBorder="1" applyAlignment="1">
      <alignment horizontal="left" vertical="center"/>
    </xf>
    <xf numFmtId="0" fontId="15" fillId="0" borderId="54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left" vertical="top" wrapText="1"/>
    </xf>
    <xf numFmtId="0" fontId="15" fillId="0" borderId="1" xfId="0" applyFont="1" applyBorder="1" applyAlignment="1">
      <alignment horizontal="left" vertical="top"/>
    </xf>
    <xf numFmtId="0" fontId="25" fillId="5" borderId="32" xfId="0" applyFont="1" applyFill="1" applyBorder="1" applyAlignment="1">
      <alignment horizontal="center" vertical="center" wrapText="1" readingOrder="1"/>
    </xf>
    <xf numFmtId="0" fontId="25" fillId="5" borderId="33" xfId="0" applyFont="1" applyFill="1" applyBorder="1" applyAlignment="1">
      <alignment horizontal="center" vertical="center" wrapText="1" readingOrder="1"/>
    </xf>
    <xf numFmtId="0" fontId="25" fillId="5" borderId="36" xfId="0" applyFont="1" applyFill="1" applyBorder="1" applyAlignment="1">
      <alignment horizontal="center" vertical="center" wrapText="1" readingOrder="1"/>
    </xf>
    <xf numFmtId="0" fontId="25" fillId="5" borderId="37" xfId="0" applyFont="1" applyFill="1" applyBorder="1" applyAlignment="1">
      <alignment horizontal="center" vertical="center" wrapText="1" readingOrder="1"/>
    </xf>
    <xf numFmtId="0" fontId="25" fillId="5" borderId="38" xfId="0" applyFont="1" applyFill="1" applyBorder="1" applyAlignment="1">
      <alignment horizontal="center" vertical="center" wrapText="1" readingOrder="1"/>
    </xf>
    <xf numFmtId="0" fontId="25" fillId="5" borderId="46" xfId="0" applyFont="1" applyFill="1" applyBorder="1" applyAlignment="1">
      <alignment horizontal="center" vertical="center" wrapText="1" readingOrder="1"/>
    </xf>
    <xf numFmtId="0" fontId="1" fillId="0" borderId="0" xfId="0" applyFont="1" applyAlignment="1">
      <alignment horizontal="left" vertical="top"/>
    </xf>
    <xf numFmtId="0" fontId="11" fillId="0" borderId="0" xfId="0" applyFont="1" applyAlignment="1">
      <alignment horizontal="left" vertical="top"/>
    </xf>
    <xf numFmtId="0" fontId="1" fillId="0" borderId="50" xfId="0" applyFont="1" applyBorder="1" applyAlignment="1">
      <alignment horizontal="left" vertical="top" wrapText="1"/>
    </xf>
    <xf numFmtId="0" fontId="11" fillId="0" borderId="51" xfId="0" applyFont="1" applyBorder="1" applyAlignment="1">
      <alignment horizontal="left" vertical="top"/>
    </xf>
    <xf numFmtId="0" fontId="11" fillId="0" borderId="52" xfId="0" applyFont="1" applyBorder="1" applyAlignment="1">
      <alignment horizontal="left" vertical="top"/>
    </xf>
    <xf numFmtId="0" fontId="16" fillId="3" borderId="4" xfId="0" applyFont="1" applyFill="1" applyBorder="1" applyAlignment="1">
      <alignment horizontal="center" vertical="center" wrapText="1" readingOrder="1"/>
    </xf>
    <xf numFmtId="0" fontId="16" fillId="3" borderId="9" xfId="0" applyFont="1" applyFill="1" applyBorder="1" applyAlignment="1">
      <alignment horizontal="center" vertical="center" wrapText="1" readingOrder="1"/>
    </xf>
    <xf numFmtId="0" fontId="16" fillId="3" borderId="5" xfId="0" applyFont="1" applyFill="1" applyBorder="1" applyAlignment="1">
      <alignment horizontal="center" vertical="center" wrapText="1" readingOrder="1"/>
    </xf>
    <xf numFmtId="0" fontId="16" fillId="3" borderId="6" xfId="0" applyFont="1" applyFill="1" applyBorder="1" applyAlignment="1">
      <alignment horizontal="center" vertical="center" wrapText="1" readingOrder="1"/>
    </xf>
    <xf numFmtId="0" fontId="16" fillId="3" borderId="8" xfId="0" applyFont="1" applyFill="1" applyBorder="1" applyAlignment="1">
      <alignment horizontal="center" vertical="center" wrapText="1" readingOrder="1"/>
    </xf>
    <xf numFmtId="0" fontId="16" fillId="3" borderId="23" xfId="0" applyFont="1" applyFill="1" applyBorder="1" applyAlignment="1">
      <alignment horizontal="center" vertical="center" wrapText="1" readingOrder="1"/>
    </xf>
    <xf numFmtId="0" fontId="16" fillId="3" borderId="24" xfId="0" applyFont="1" applyFill="1" applyBorder="1" applyAlignment="1">
      <alignment horizontal="center" vertical="center" wrapText="1" readingOrder="1"/>
    </xf>
    <xf numFmtId="0" fontId="16" fillId="3" borderId="25" xfId="0" applyFont="1" applyFill="1" applyBorder="1" applyAlignment="1">
      <alignment horizontal="center" vertical="center" wrapText="1" readingOrder="1"/>
    </xf>
    <xf numFmtId="0" fontId="12" fillId="5" borderId="6" xfId="0" applyFont="1" applyFill="1" applyBorder="1" applyAlignment="1">
      <alignment horizontal="center" vertical="center" wrapText="1" readingOrder="1"/>
    </xf>
    <xf numFmtId="0" fontId="12" fillId="5" borderId="7" xfId="0" applyFont="1" applyFill="1" applyBorder="1" applyAlignment="1">
      <alignment horizontal="center" vertical="center" wrapText="1" readingOrder="1"/>
    </xf>
    <xf numFmtId="0" fontId="12" fillId="5" borderId="8" xfId="0" applyFont="1" applyFill="1" applyBorder="1" applyAlignment="1">
      <alignment horizontal="center" vertical="center" wrapText="1" readingOrder="1"/>
    </xf>
    <xf numFmtId="0" fontId="16" fillId="5" borderId="6" xfId="0" applyFont="1" applyFill="1" applyBorder="1" applyAlignment="1">
      <alignment horizontal="center" vertical="center" wrapText="1" readingOrder="1"/>
    </xf>
    <xf numFmtId="0" fontId="16" fillId="5" borderId="7" xfId="0" applyFont="1" applyFill="1" applyBorder="1" applyAlignment="1">
      <alignment horizontal="center" vertical="center" wrapText="1" readingOrder="1"/>
    </xf>
    <xf numFmtId="0" fontId="16" fillId="5" borderId="8" xfId="0" applyFont="1" applyFill="1" applyBorder="1" applyAlignment="1">
      <alignment horizontal="center" vertical="center" wrapText="1" readingOrder="1"/>
    </xf>
    <xf numFmtId="0" fontId="1" fillId="0" borderId="1" xfId="0" applyFont="1" applyBorder="1" applyAlignment="1">
      <alignment horizontal="left" vertical="top" wrapText="1"/>
    </xf>
    <xf numFmtId="0" fontId="16" fillId="5" borderId="1" xfId="0" applyFont="1" applyFill="1" applyBorder="1" applyAlignment="1">
      <alignment horizontal="center" vertical="center" wrapText="1" readingOrder="1"/>
    </xf>
    <xf numFmtId="0" fontId="12" fillId="5" borderId="9" xfId="0" applyFont="1" applyFill="1" applyBorder="1" applyAlignment="1">
      <alignment horizontal="center" vertical="center" wrapText="1" readingOrder="1"/>
    </xf>
    <xf numFmtId="0" fontId="12" fillId="5" borderId="5" xfId="0" applyFont="1" applyFill="1" applyBorder="1" applyAlignment="1">
      <alignment horizontal="center" vertical="center" wrapText="1" readingOrder="1"/>
    </xf>
    <xf numFmtId="0" fontId="1" fillId="0" borderId="1" xfId="0" applyFont="1" applyBorder="1" applyAlignment="1">
      <alignment horizontal="left" vertical="top"/>
    </xf>
    <xf numFmtId="0" fontId="14" fillId="0" borderId="1" xfId="0" applyFont="1" applyBorder="1" applyAlignment="1">
      <alignment horizontal="left" vertical="top" wrapText="1"/>
    </xf>
    <xf numFmtId="0" fontId="14" fillId="0" borderId="1" xfId="0" applyFont="1" applyBorder="1" applyAlignment="1">
      <alignment horizontal="left" vertical="top"/>
    </xf>
    <xf numFmtId="0" fontId="22" fillId="7" borderId="1" xfId="0" applyFont="1" applyFill="1" applyBorder="1" applyAlignment="1">
      <alignment horizontal="center" vertical="center" wrapText="1" readingOrder="1"/>
    </xf>
    <xf numFmtId="0" fontId="22" fillId="7" borderId="11" xfId="0" applyFont="1" applyFill="1" applyBorder="1" applyAlignment="1">
      <alignment horizontal="center" vertical="center" wrapText="1" readingOrder="1"/>
    </xf>
    <xf numFmtId="0" fontId="22" fillId="7" borderId="12" xfId="0" applyFont="1" applyFill="1" applyBorder="1" applyAlignment="1">
      <alignment horizontal="center" vertical="center" wrapText="1" readingOrder="1"/>
    </xf>
    <xf numFmtId="0" fontId="22" fillId="7" borderId="26" xfId="0" applyFont="1" applyFill="1" applyBorder="1" applyAlignment="1">
      <alignment horizontal="center" vertical="center" wrapText="1" readingOrder="1"/>
    </xf>
    <xf numFmtId="0" fontId="22" fillId="7" borderId="27" xfId="0" applyFont="1" applyFill="1" applyBorder="1" applyAlignment="1">
      <alignment horizontal="center" vertical="center" wrapText="1" readingOrder="1"/>
    </xf>
    <xf numFmtId="0" fontId="22" fillId="7" borderId="28" xfId="0" applyFont="1" applyFill="1" applyBorder="1" applyAlignment="1">
      <alignment horizontal="center" vertical="center" wrapText="1" readingOrder="1"/>
    </xf>
    <xf numFmtId="0" fontId="22" fillId="7" borderId="13" xfId="0" applyFont="1" applyFill="1" applyBorder="1" applyAlignment="1">
      <alignment horizontal="center" vertical="center" wrapText="1" readingOrder="1"/>
    </xf>
    <xf numFmtId="0" fontId="22" fillId="7" borderId="14" xfId="0" applyFont="1" applyFill="1" applyBorder="1" applyAlignment="1">
      <alignment horizontal="center" vertical="center" wrapText="1" readingOrder="1"/>
    </xf>
  </cellXfs>
  <cellStyles count="16">
    <cellStyle name="百分比" xfId="12" builtinId="5"/>
    <cellStyle name="常规" xfId="0" builtinId="0"/>
    <cellStyle name="常规 2" xfId="11"/>
    <cellStyle name="常规 3" xfId="15"/>
    <cellStyle name="样式 1" xfId="4"/>
    <cellStyle name="样式 2" xfId="1"/>
    <cellStyle name="样式 3" xfId="5"/>
    <cellStyle name="样式 4" xfId="2"/>
    <cellStyle name="样式 5" xfId="3"/>
    <cellStyle name="样式 6" xfId="6"/>
    <cellStyle name="已访问的超链接" xfId="7" builtinId="9" hidden="1"/>
    <cellStyle name="已访问的超链接" xfId="8" builtinId="9" hidden="1"/>
    <cellStyle name="已访问的超链接" xfId="9" builtinId="9" hidden="1"/>
    <cellStyle name="已访问的超链接" xfId="10" builtinId="9" hidden="1"/>
    <cellStyle name="已访问的超链接" xfId="13" builtinId="9" hidden="1"/>
    <cellStyle name="已访问的超链接" xfId="14" builtinId="9" hidden="1"/>
  </cellStyles>
  <dxfs count="59">
    <dxf>
      <font>
        <color rgb="FF9C0006"/>
      </font>
      <fill>
        <patternFill>
          <bgColor rgb="FFFFC7CE"/>
        </patternFill>
      </fill>
    </dxf>
    <dxf>
      <font>
        <name val="微软雅黑"/>
        <scheme val="none"/>
      </font>
    </dxf>
    <dxf>
      <font>
        <name val="微软雅黑"/>
        <scheme val="none"/>
      </font>
    </dxf>
    <dxf>
      <font>
        <name val="微软雅黑"/>
        <scheme val="none"/>
      </font>
    </dxf>
    <dxf>
      <numFmt numFmtId="177" formatCode="0.0"/>
    </dxf>
    <dxf>
      <font>
        <name val="微软雅黑"/>
        <scheme val="none"/>
      </font>
    </dxf>
    <dxf>
      <font>
        <name val="微软雅黑"/>
        <scheme val="none"/>
      </font>
    </dxf>
    <dxf>
      <font>
        <name val="微软雅黑"/>
        <scheme val="none"/>
      </font>
    </dxf>
    <dxf>
      <numFmt numFmtId="177" formatCode="0.0"/>
    </dxf>
    <dxf>
      <numFmt numFmtId="177" formatCode="0.0"/>
    </dxf>
    <dxf>
      <font>
        <name val="微软雅黑"/>
        <scheme val="none"/>
      </font>
    </dxf>
    <dxf>
      <font>
        <name val="微软雅黑"/>
        <scheme val="none"/>
      </font>
    </dxf>
    <dxf>
      <font>
        <name val="微软雅黑"/>
        <scheme val="none"/>
      </font>
    </dxf>
    <dxf>
      <numFmt numFmtId="177" formatCode="0.0"/>
    </dxf>
    <dxf>
      <numFmt numFmtId="177" formatCode="0.0"/>
    </dxf>
    <dxf>
      <font>
        <name val="微软雅黑"/>
        <scheme val="none"/>
      </font>
    </dxf>
    <dxf>
      <font>
        <name val="微软雅黑"/>
        <scheme val="none"/>
      </font>
    </dxf>
    <dxf>
      <font>
        <name val="微软雅黑"/>
        <scheme val="none"/>
      </font>
    </dxf>
    <dxf>
      <font>
        <name val="微软雅黑"/>
        <scheme val="none"/>
      </font>
    </dxf>
    <dxf>
      <font>
        <name val="微软雅黑"/>
        <scheme val="none"/>
      </font>
    </dxf>
    <dxf>
      <font>
        <name val="微软雅黑"/>
        <scheme val="none"/>
      </font>
    </dxf>
    <dxf>
      <font>
        <name val="微软雅黑"/>
        <scheme val="none"/>
      </font>
    </dxf>
    <dxf>
      <font>
        <name val="微软雅黑"/>
        <scheme val="none"/>
      </font>
    </dxf>
    <dxf>
      <font>
        <name val="微软雅黑"/>
        <scheme val="none"/>
      </font>
    </dxf>
    <dxf>
      <font>
        <name val="微软雅黑"/>
        <scheme val="none"/>
      </font>
    </dxf>
    <dxf>
      <font>
        <name val="微软雅黑"/>
        <scheme val="none"/>
      </font>
    </dxf>
    <dxf>
      <font>
        <name val="微软雅黑"/>
        <scheme val="none"/>
      </font>
    </dxf>
    <dxf>
      <font>
        <name val="微软雅黑"/>
        <scheme val="none"/>
      </font>
    </dxf>
    <dxf>
      <font>
        <name val="微软雅黑"/>
        <scheme val="none"/>
      </font>
    </dxf>
    <dxf>
      <font>
        <name val="微软雅黑"/>
        <scheme val="none"/>
      </font>
    </dxf>
    <dxf>
      <font>
        <name val="微软雅黑"/>
        <scheme val="none"/>
      </font>
    </dxf>
    <dxf>
      <font>
        <name val="微软雅黑"/>
        <scheme val="none"/>
      </font>
    </dxf>
    <dxf>
      <font>
        <name val="微软雅黑"/>
        <scheme val="none"/>
      </font>
    </dxf>
    <dxf>
      <font>
        <name val="微软雅黑"/>
        <scheme val="none"/>
      </font>
    </dxf>
    <dxf>
      <font>
        <name val="微软雅黑"/>
        <scheme val="none"/>
      </font>
    </dxf>
    <dxf>
      <font>
        <name val="微软雅黑"/>
        <scheme val="none"/>
      </font>
    </dxf>
    <dxf>
      <font>
        <name val="微软雅黑"/>
        <scheme val="none"/>
      </font>
    </dxf>
    <dxf>
      <font>
        <name val="微软雅黑"/>
        <scheme val="none"/>
      </font>
    </dxf>
    <dxf>
      <font>
        <name val="微软雅黑"/>
        <scheme val="none"/>
      </font>
    </dxf>
    <dxf>
      <font>
        <name val="微软雅黑"/>
        <scheme val="none"/>
      </font>
    </dxf>
    <dxf>
      <font>
        <name val="微软雅黑"/>
        <scheme val="none"/>
      </font>
    </dxf>
    <dxf>
      <numFmt numFmtId="177" formatCode="0.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CD5B4"/>
      <color rgb="FFFF9999"/>
      <color rgb="FF17B92A"/>
      <color rgb="FF33CC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pivotCacheDefinition" Target="pivotCache/pivotCacheDefinition7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pivotCacheDefinition" Target="pivotCache/pivotCacheDefinition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pivotCacheDefinition" Target="pivotCache/pivotCacheDefinition1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pivotCacheDefinition" Target="pivotCache/pivotCacheDefinition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pivotCacheDefinition" Target="pivotCache/pivotCacheDefinition4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3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defRPr>
            </a:pPr>
            <a:r>
              <a:rPr lang="zh-CN"/>
              <a:t>和平区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Microsoft YaHei" panose="020B0503020204020204" pitchFamily="34" charset="-122"/>
              <a:ea typeface="Microsoft YaHei" panose="020B0503020204020204" pitchFamily="34" charset="-122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竞对数据!$A$9</c:f>
              <c:strCache>
                <c:ptCount val="1"/>
                <c:pt idx="0">
                  <c:v>曝光指数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Microsoft YaHei" panose="020B0503020204020204" pitchFamily="34" charset="-122"/>
                    <a:ea typeface="Microsoft YaHei" panose="020B0503020204020204" pitchFamily="34" charset="-122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竞对数据!$B$8:$M$8</c:f>
              <c:numCache>
                <c:formatCode>General</c:formatCode>
                <c:ptCount val="12"/>
                <c:pt idx="0">
                  <c:v>8.1</c:v>
                </c:pt>
                <c:pt idx="1">
                  <c:v>8.6999999999999993</c:v>
                </c:pt>
                <c:pt idx="2">
                  <c:v>8.15</c:v>
                </c:pt>
                <c:pt idx="3" formatCode="0.00">
                  <c:v>8.1999999999999993</c:v>
                </c:pt>
                <c:pt idx="4" formatCode="0.00">
                  <c:v>8.27</c:v>
                </c:pt>
                <c:pt idx="5" formatCode="0.00">
                  <c:v>8.3000000000000007</c:v>
                </c:pt>
              </c:numCache>
            </c:numRef>
          </c:cat>
          <c:val>
            <c:numRef>
              <c:f>竞对数据!$B$9:$M$9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E3-A74A-8771-32296952A85C}"/>
            </c:ext>
          </c:extLst>
        </c:ser>
        <c:ser>
          <c:idx val="2"/>
          <c:order val="1"/>
          <c:tx>
            <c:strRef>
              <c:f>竞对数据!$A$10</c:f>
              <c:strCache>
                <c:ptCount val="1"/>
                <c:pt idx="0">
                  <c:v>人气指数</c:v>
                </c:pt>
              </c:strCache>
            </c:strRef>
          </c:tx>
          <c:spPr>
            <a:ln w="25400" cap="rnd" cmpd="sng" algn="ctr">
              <a:solidFill>
                <a:schemeClr val="accent3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accent3"/>
                    </a:solidFill>
                    <a:latin typeface="Microsoft YaHei" panose="020B0503020204020204" pitchFamily="34" charset="-122"/>
                    <a:ea typeface="Microsoft YaHei" panose="020B0503020204020204" pitchFamily="34" charset="-122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竞对数据!$B$8:$M$8</c:f>
              <c:numCache>
                <c:formatCode>General</c:formatCode>
                <c:ptCount val="12"/>
                <c:pt idx="0">
                  <c:v>8.1</c:v>
                </c:pt>
                <c:pt idx="1">
                  <c:v>8.6999999999999993</c:v>
                </c:pt>
                <c:pt idx="2">
                  <c:v>8.15</c:v>
                </c:pt>
                <c:pt idx="3" formatCode="0.00">
                  <c:v>8.1999999999999993</c:v>
                </c:pt>
                <c:pt idx="4" formatCode="0.00">
                  <c:v>8.27</c:v>
                </c:pt>
                <c:pt idx="5" formatCode="0.00">
                  <c:v>8.3000000000000007</c:v>
                </c:pt>
              </c:numCache>
            </c:numRef>
          </c:cat>
          <c:val>
            <c:numRef>
              <c:f>竞对数据!$B$10:$M$10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E3-A74A-8771-32296952A85C}"/>
            </c:ext>
          </c:extLst>
        </c:ser>
        <c:ser>
          <c:idx val="3"/>
          <c:order val="2"/>
          <c:tx>
            <c:strRef>
              <c:f>竞对数据!$A$11</c:f>
              <c:strCache>
                <c:ptCount val="1"/>
                <c:pt idx="0">
                  <c:v>人均页面浏览</c:v>
                </c:pt>
              </c:strCache>
            </c:strRef>
          </c:tx>
          <c:spPr>
            <a:ln w="19050" cap="rnd" cmpd="sng" algn="ctr">
              <a:solidFill>
                <a:schemeClr val="accent4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Pt>
            <c:idx val="2"/>
            <c:marker>
              <c:symbol val="circle"/>
              <c:size val="17"/>
              <c:spPr>
                <a:solidFill>
                  <a:schemeClr val="lt1"/>
                </a:solidFill>
                <a:ln>
                  <a:noFill/>
                </a:ln>
                <a:effectLst/>
              </c:spPr>
            </c:marker>
            <c:bubble3D val="0"/>
            <c:spPr>
              <a:ln w="25400" cap="rnd" cmpd="sng" algn="ctr">
                <a:solidFill>
                  <a:schemeClr val="accent4">
                    <a:shade val="95000"/>
                    <a:satMod val="10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BFE3-A74A-8771-32296952A85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accent4"/>
                    </a:solidFill>
                    <a:latin typeface="Microsoft YaHei" panose="020B0503020204020204" pitchFamily="34" charset="-122"/>
                    <a:ea typeface="Microsoft YaHei" panose="020B0503020204020204" pitchFamily="34" charset="-122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竞对数据!$B$8:$M$8</c:f>
              <c:numCache>
                <c:formatCode>General</c:formatCode>
                <c:ptCount val="12"/>
                <c:pt idx="0">
                  <c:v>8.1</c:v>
                </c:pt>
                <c:pt idx="1">
                  <c:v>8.6999999999999993</c:v>
                </c:pt>
                <c:pt idx="2">
                  <c:v>8.15</c:v>
                </c:pt>
                <c:pt idx="3" formatCode="0.00">
                  <c:v>8.1999999999999993</c:v>
                </c:pt>
                <c:pt idx="4" formatCode="0.00">
                  <c:v>8.27</c:v>
                </c:pt>
                <c:pt idx="5" formatCode="0.00">
                  <c:v>8.3000000000000007</c:v>
                </c:pt>
              </c:numCache>
            </c:numRef>
          </c:cat>
          <c:val>
            <c:numRef>
              <c:f>竞对数据!$B$11:$M$11</c:f>
              <c:numCache>
                <c:formatCode>General</c:formatCode>
                <c:ptCount val="12"/>
                <c:pt idx="0">
                  <c:v>2</c:v>
                </c:pt>
                <c:pt idx="1">
                  <c:v>7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FE3-A74A-8771-32296952A85C}"/>
            </c:ext>
          </c:extLst>
        </c:ser>
        <c:ser>
          <c:idx val="4"/>
          <c:order val="3"/>
          <c:tx>
            <c:strRef>
              <c:f>竞对数据!$A$12</c:f>
              <c:strCache>
                <c:ptCount val="1"/>
                <c:pt idx="0">
                  <c:v>交易指数</c:v>
                </c:pt>
              </c:strCache>
            </c:strRef>
          </c:tx>
          <c:spPr>
            <a:ln w="25400" cap="rnd" cmpd="sng" algn="ctr">
              <a:solidFill>
                <a:schemeClr val="accent5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accent5"/>
                    </a:solidFill>
                    <a:latin typeface="Microsoft YaHei" panose="020B0503020204020204" pitchFamily="34" charset="-122"/>
                    <a:ea typeface="Microsoft YaHei" panose="020B0503020204020204" pitchFamily="34" charset="-122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竞对数据!$B$8:$M$8</c:f>
              <c:numCache>
                <c:formatCode>General</c:formatCode>
                <c:ptCount val="12"/>
                <c:pt idx="0">
                  <c:v>8.1</c:v>
                </c:pt>
                <c:pt idx="1">
                  <c:v>8.6999999999999993</c:v>
                </c:pt>
                <c:pt idx="2">
                  <c:v>8.15</c:v>
                </c:pt>
                <c:pt idx="3" formatCode="0.00">
                  <c:v>8.1999999999999993</c:v>
                </c:pt>
                <c:pt idx="4" formatCode="0.00">
                  <c:v>8.27</c:v>
                </c:pt>
                <c:pt idx="5" formatCode="0.00">
                  <c:v>8.3000000000000007</c:v>
                </c:pt>
              </c:numCache>
            </c:numRef>
          </c:cat>
          <c:val>
            <c:numRef>
              <c:f>竞对数据!$B$12:$M$12</c:f>
              <c:numCache>
                <c:formatCode>General</c:formatCode>
                <c:ptCount val="12"/>
                <c:pt idx="0">
                  <c:v>3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FE3-A74A-8771-32296952A85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37701696"/>
        <c:axId val="625545104"/>
      </c:lineChart>
      <c:catAx>
        <c:axId val="637701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defRPr>
            </a:pPr>
            <a:endParaRPr lang="zh-CN"/>
          </a:p>
        </c:txPr>
        <c:crossAx val="625545104"/>
        <c:crosses val="autoZero"/>
        <c:auto val="1"/>
        <c:lblAlgn val="ctr"/>
        <c:lblOffset val="100"/>
        <c:noMultiLvlLbl val="0"/>
      </c:catAx>
      <c:valAx>
        <c:axId val="62554510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37701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Microsoft YaHei" panose="020B0503020204020204" pitchFamily="34" charset="-122"/>
              <a:ea typeface="Microsoft YaHei" panose="020B0503020204020204" pitchFamily="34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latin typeface="Microsoft YaHei" panose="020B0503020204020204" pitchFamily="34" charset="-122"/>
          <a:ea typeface="Microsoft YaHei" panose="020B0503020204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1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defRPr>
            </a:pPr>
            <a:r>
              <a:rPr lang="zh-CN"/>
              <a:t>天津市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1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Microsoft YaHei" panose="020B0503020204020204" pitchFamily="34" charset="-122"/>
              <a:ea typeface="Microsoft YaHei" panose="020B0503020204020204" pitchFamily="34" charset="-122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竞对数据!$A$15</c:f>
              <c:strCache>
                <c:ptCount val="1"/>
                <c:pt idx="0">
                  <c:v>曝光指数</c:v>
                </c:pt>
              </c:strCache>
            </c:strRef>
          </c:tx>
          <c:spPr>
            <a:ln w="25400" cap="rnd" cmpd="sng" algn="ctr">
              <a:solidFill>
                <a:schemeClr val="accent2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accent2"/>
                    </a:solidFill>
                    <a:latin typeface="Microsoft YaHei" panose="020B0503020204020204" pitchFamily="34" charset="-122"/>
                    <a:ea typeface="Microsoft YaHei" panose="020B0503020204020204" pitchFamily="34" charset="-122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竞对数据!$B$15:$M$15</c:f>
              <c:numCache>
                <c:formatCode>General</c:formatCode>
                <c:ptCount val="12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60-1F46-B702-8E0C4D0F8F8C}"/>
            </c:ext>
          </c:extLst>
        </c:ser>
        <c:ser>
          <c:idx val="2"/>
          <c:order val="1"/>
          <c:tx>
            <c:strRef>
              <c:f>竞对数据!$A$16</c:f>
              <c:strCache>
                <c:ptCount val="1"/>
                <c:pt idx="0">
                  <c:v>人气指数</c:v>
                </c:pt>
              </c:strCache>
            </c:strRef>
          </c:tx>
          <c:spPr>
            <a:ln w="25400" cap="rnd" cmpd="sng" algn="ctr">
              <a:solidFill>
                <a:schemeClr val="accent3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accent3"/>
                    </a:solidFill>
                    <a:latin typeface="Microsoft YaHei" panose="020B0503020204020204" pitchFamily="34" charset="-122"/>
                    <a:ea typeface="Microsoft YaHei" panose="020B0503020204020204" pitchFamily="34" charset="-122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竞对数据!$B$16:$M$16</c:f>
              <c:numCache>
                <c:formatCode>General</c:formatCode>
                <c:ptCount val="12"/>
                <c:pt idx="0">
                  <c:v>14</c:v>
                </c:pt>
                <c:pt idx="1">
                  <c:v>16</c:v>
                </c:pt>
                <c:pt idx="2">
                  <c:v>18</c:v>
                </c:pt>
                <c:pt idx="3">
                  <c:v>18</c:v>
                </c:pt>
                <c:pt idx="4">
                  <c:v>18</c:v>
                </c:pt>
                <c:pt idx="5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60-1F46-B702-8E0C4D0F8F8C}"/>
            </c:ext>
          </c:extLst>
        </c:ser>
        <c:ser>
          <c:idx val="3"/>
          <c:order val="2"/>
          <c:tx>
            <c:strRef>
              <c:f>竞对数据!$A$17</c:f>
              <c:strCache>
                <c:ptCount val="1"/>
                <c:pt idx="0">
                  <c:v>人均页面浏览</c:v>
                </c:pt>
              </c:strCache>
            </c:strRef>
          </c:tx>
          <c:spPr>
            <a:ln w="25400" cap="rnd" cmpd="sng" algn="ctr">
              <a:solidFill>
                <a:schemeClr val="accent4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accent4"/>
                    </a:solidFill>
                    <a:latin typeface="Microsoft YaHei" panose="020B0503020204020204" pitchFamily="34" charset="-122"/>
                    <a:ea typeface="Microsoft YaHei" panose="020B0503020204020204" pitchFamily="34" charset="-122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竞对数据!$B$17:$M$17</c:f>
              <c:numCache>
                <c:formatCode>General</c:formatCode>
                <c:ptCount val="12"/>
                <c:pt idx="0">
                  <c:v>10</c:v>
                </c:pt>
                <c:pt idx="1">
                  <c:v>26</c:v>
                </c:pt>
                <c:pt idx="2">
                  <c:v>10</c:v>
                </c:pt>
                <c:pt idx="3">
                  <c:v>9</c:v>
                </c:pt>
                <c:pt idx="4">
                  <c:v>8</c:v>
                </c:pt>
                <c:pt idx="5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960-1F46-B702-8E0C4D0F8F8C}"/>
            </c:ext>
          </c:extLst>
        </c:ser>
        <c:ser>
          <c:idx val="4"/>
          <c:order val="3"/>
          <c:tx>
            <c:strRef>
              <c:f>竞对数据!$A$18</c:f>
              <c:strCache>
                <c:ptCount val="1"/>
                <c:pt idx="0">
                  <c:v>交易指数</c:v>
                </c:pt>
              </c:strCache>
            </c:strRef>
          </c:tx>
          <c:spPr>
            <a:ln w="25400" cap="rnd" cmpd="sng" algn="ctr">
              <a:solidFill>
                <a:schemeClr val="accent5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accent5"/>
                    </a:solidFill>
                    <a:latin typeface="Microsoft YaHei" panose="020B0503020204020204" pitchFamily="34" charset="-122"/>
                    <a:ea typeface="Microsoft YaHei" panose="020B0503020204020204" pitchFamily="34" charset="-122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竞对数据!$B$18:$M$18</c:f>
              <c:numCache>
                <c:formatCode>General</c:formatCode>
                <c:ptCount val="12"/>
                <c:pt idx="0">
                  <c:v>15</c:v>
                </c:pt>
                <c:pt idx="1">
                  <c:v>92</c:v>
                </c:pt>
                <c:pt idx="2">
                  <c:v>102</c:v>
                </c:pt>
                <c:pt idx="3">
                  <c:v>98</c:v>
                </c:pt>
                <c:pt idx="4">
                  <c:v>47</c:v>
                </c:pt>
                <c:pt idx="5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960-1F46-B702-8E0C4D0F8F8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62971872"/>
        <c:axId val="162977888"/>
      </c:lineChart>
      <c:catAx>
        <c:axId val="1629718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defRPr>
            </a:pPr>
            <a:endParaRPr lang="zh-CN"/>
          </a:p>
        </c:txPr>
        <c:crossAx val="162977888"/>
        <c:crosses val="autoZero"/>
        <c:auto val="1"/>
        <c:lblAlgn val="ctr"/>
        <c:lblOffset val="100"/>
        <c:noMultiLvlLbl val="0"/>
      </c:catAx>
      <c:valAx>
        <c:axId val="16297788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62971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Microsoft YaHei" panose="020B0503020204020204" pitchFamily="34" charset="-122"/>
              <a:ea typeface="Microsoft YaHei" panose="020B0503020204020204" pitchFamily="34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1100" b="1">
          <a:latin typeface="Microsoft YaHei" panose="020B0503020204020204" pitchFamily="34" charset="-122"/>
          <a:ea typeface="Microsoft YaHei" panose="020B0503020204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558800</xdr:colOff>
      <xdr:row>1</xdr:row>
      <xdr:rowOff>241300</xdr:rowOff>
    </xdr:from>
    <xdr:to>
      <xdr:col>11</xdr:col>
      <xdr:colOff>584200</xdr:colOff>
      <xdr:row>16</xdr:row>
      <xdr:rowOff>12700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641D94D-6723-2748-88BC-6BB7C39257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673100</xdr:colOff>
      <xdr:row>15</xdr:row>
      <xdr:rowOff>203200</xdr:rowOff>
    </xdr:from>
    <xdr:to>
      <xdr:col>11</xdr:col>
      <xdr:colOff>596900</xdr:colOff>
      <xdr:row>32</xdr:row>
      <xdr:rowOff>146050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96382BC1-498C-294A-9227-85DA162BED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用户" refreshedDate="43345.776074652778" createdVersion="6" refreshedVersion="6" minRefreshableVersion="3" recordCount="489">
  <cacheSource type="worksheet">
    <worksheetSource ref="A1:O1048576" sheet="CPC数据"/>
  </cacheSource>
  <cacheFields count="15">
    <cacheField name="年" numFmtId="0">
      <sharedItems containsString="0" containsBlank="1" containsNumber="1" containsInteger="1" minValue="1900" maxValue="2018" count="4">
        <n v="1900"/>
        <m/>
        <n v="2018" u="1"/>
        <n v="2017" u="1"/>
      </sharedItems>
    </cacheField>
    <cacheField name="月" numFmtId="0">
      <sharedItems containsString="0" containsBlank="1" containsNumber="1" containsInteger="1" minValue="1" maxValue="12" count="6">
        <n v="1"/>
        <m/>
        <n v="11" u="1"/>
        <n v="12" u="1"/>
        <n v="3" u="1"/>
        <n v="2" u="1"/>
      </sharedItems>
    </cacheField>
    <cacheField name="日" numFmtId="0">
      <sharedItems containsNonDate="0" containsDate="1" containsString="0" containsBlank="1" minDate="2017-11-22T00:00:00" maxDate="2018-04-01T00:00:00" count="131">
        <m/>
        <d v="2018-01-14T00:00:00" u="1"/>
        <d v="2018-03-31T00:00:00" u="1"/>
        <d v="2018-01-10T00:00:00" u="1"/>
        <d v="2018-03-27T00:00:00" u="1"/>
        <d v="2018-01-06T00:00:00" u="1"/>
        <d v="2018-03-23T00:00:00" u="1"/>
        <d v="2018-01-02T00:00:00" u="1"/>
        <d v="2017-12-29T00:00:00" u="1"/>
        <d v="2018-03-19T00:00:00" u="1"/>
        <d v="2017-12-25T00:00:00" u="1"/>
        <d v="2018-03-15T00:00:00" u="1"/>
        <d v="2017-12-21T00:00:00" u="1"/>
        <d v="2018-03-11T00:00:00" u="1"/>
        <d v="2018-02-26T00:00:00" u="1"/>
        <d v="2017-12-17T00:00:00" u="1"/>
        <d v="2018-03-07T00:00:00" u="1"/>
        <d v="2018-02-22T00:00:00" u="1"/>
        <d v="2017-12-13T00:00:00" u="1"/>
        <d v="2018-03-03T00:00:00" u="1"/>
        <d v="2017-11-28T00:00:00" u="1"/>
        <d v="2018-02-18T00:00:00" u="1"/>
        <d v="2017-12-09T00:00:00" u="1"/>
        <d v="2017-11-24T00:00:00" u="1"/>
        <d v="2018-02-14T00:00:00" u="1"/>
        <d v="2017-12-05T00:00:00" u="1"/>
        <d v="2018-01-29T00:00:00" u="1"/>
        <d v="2018-02-10T00:00:00" u="1"/>
        <d v="2017-12-01T00:00:00" u="1"/>
        <d v="2018-01-25T00:00:00" u="1"/>
        <d v="2018-02-06T00:00:00" u="1"/>
        <d v="2018-01-21T00:00:00" u="1"/>
        <d v="2018-02-02T00:00:00" u="1"/>
        <d v="2018-01-17T00:00:00" u="1"/>
        <d v="2018-01-13T00:00:00" u="1"/>
        <d v="2018-03-30T00:00:00" u="1"/>
        <d v="2018-01-09T00:00:00" u="1"/>
        <d v="2018-03-26T00:00:00" u="1"/>
        <d v="2018-01-05T00:00:00" u="1"/>
        <d v="2018-03-22T00:00:00" u="1"/>
        <d v="2018-01-01T00:00:00" u="1"/>
        <d v="2017-12-28T00:00:00" u="1"/>
        <d v="2018-03-18T00:00:00" u="1"/>
        <d v="2017-12-24T00:00:00" u="1"/>
        <d v="2018-03-14T00:00:00" u="1"/>
        <d v="2017-12-20T00:00:00" u="1"/>
        <d v="2018-03-10T00:00:00" u="1"/>
        <d v="2018-02-25T00:00:00" u="1"/>
        <d v="2017-12-16T00:00:00" u="1"/>
        <d v="2018-03-06T00:00:00" u="1"/>
        <d v="2018-02-21T00:00:00" u="1"/>
        <d v="2017-12-12T00:00:00" u="1"/>
        <d v="2018-03-02T00:00:00" u="1"/>
        <d v="2017-11-27T00:00:00" u="1"/>
        <d v="2018-02-17T00:00:00" u="1"/>
        <d v="2017-12-08T00:00:00" u="1"/>
        <d v="2017-11-23T00:00:00" u="1"/>
        <d v="2018-02-13T00:00:00" u="1"/>
        <d v="2017-12-04T00:00:00" u="1"/>
        <d v="2018-01-28T00:00:00" u="1"/>
        <d v="2018-02-09T00:00:00" u="1"/>
        <d v="2018-01-24T00:00:00" u="1"/>
        <d v="2018-02-05T00:00:00" u="1"/>
        <d v="2018-01-20T00:00:00" u="1"/>
        <d v="2018-02-01T00:00:00" u="1"/>
        <d v="2018-01-16T00:00:00" u="1"/>
        <d v="2018-01-12T00:00:00" u="1"/>
        <d v="2018-03-29T00:00:00" u="1"/>
        <d v="2018-01-08T00:00:00" u="1"/>
        <d v="2018-03-25T00:00:00" u="1"/>
        <d v="2018-01-04T00:00:00" u="1"/>
        <d v="2017-12-31T00:00:00" u="1"/>
        <d v="2018-03-21T00:00:00" u="1"/>
        <d v="2017-12-27T00:00:00" u="1"/>
        <d v="2018-03-17T00:00:00" u="1"/>
        <d v="2017-12-23T00:00:00" u="1"/>
        <d v="2018-03-13T00:00:00" u="1"/>
        <d v="2018-02-28T00:00:00" u="1"/>
        <d v="2017-12-19T00:00:00" u="1"/>
        <d v="2018-03-09T00:00:00" u="1"/>
        <d v="2018-02-24T00:00:00" u="1"/>
        <d v="2017-12-15T00:00:00" u="1"/>
        <d v="2018-03-05T00:00:00" u="1"/>
        <d v="2017-11-30T00:00:00" u="1"/>
        <d v="2018-02-20T00:00:00" u="1"/>
        <d v="2017-12-11T00:00:00" u="1"/>
        <d v="2018-03-01T00:00:00" u="1"/>
        <d v="2017-11-26T00:00:00" u="1"/>
        <d v="2018-02-16T00:00:00" u="1"/>
        <d v="2017-12-07T00:00:00" u="1"/>
        <d v="2018-01-31T00:00:00" u="1"/>
        <d v="2017-11-22T00:00:00" u="1"/>
        <d v="2018-02-12T00:00:00" u="1"/>
        <d v="2017-12-03T00:00:00" u="1"/>
        <d v="2018-01-27T00:00:00" u="1"/>
        <d v="2018-02-08T00:00:00" u="1"/>
        <d v="2018-01-23T00:00:00" u="1"/>
        <d v="2018-02-04T00:00:00" u="1"/>
        <d v="2018-01-19T00:00:00" u="1"/>
        <d v="2018-01-15T00:00:00" u="1"/>
        <d v="2018-01-11T00:00:00" u="1"/>
        <d v="2018-03-28T00:00:00" u="1"/>
        <d v="2018-01-07T00:00:00" u="1"/>
        <d v="2018-03-24T00:00:00" u="1"/>
        <d v="2018-01-03T00:00:00" u="1"/>
        <d v="2017-12-30T00:00:00" u="1"/>
        <d v="2018-03-20T00:00:00" u="1"/>
        <d v="2017-12-26T00:00:00" u="1"/>
        <d v="2018-03-16T00:00:00" u="1"/>
        <d v="2017-12-22T00:00:00" u="1"/>
        <d v="2018-03-12T00:00:00" u="1"/>
        <d v="2018-02-27T00:00:00" u="1"/>
        <d v="2017-12-18T00:00:00" u="1"/>
        <d v="2018-03-08T00:00:00" u="1"/>
        <d v="2018-02-23T00:00:00" u="1"/>
        <d v="2017-12-14T00:00:00" u="1"/>
        <d v="2018-03-04T00:00:00" u="1"/>
        <d v="2017-11-29T00:00:00" u="1"/>
        <d v="2018-02-19T00:00:00" u="1"/>
        <d v="2017-12-10T00:00:00" u="1"/>
        <d v="2017-11-25T00:00:00" u="1"/>
        <d v="2018-02-15T00:00:00" u="1"/>
        <d v="2017-12-06T00:00:00" u="1"/>
        <d v="2018-01-30T00:00:00" u="1"/>
        <d v="2018-02-11T00:00:00" u="1"/>
        <d v="2017-12-02T00:00:00" u="1"/>
        <d v="2018-01-26T00:00:00" u="1"/>
        <d v="2018-02-07T00:00:00" u="1"/>
        <d v="2018-01-22T00:00:00" u="1"/>
        <d v="2018-02-03T00:00:00" u="1"/>
        <d v="2018-01-18T00:00:00" u="1"/>
      </sharedItems>
    </cacheField>
    <cacheField name="门店名称" numFmtId="0">
      <sharedItems containsNonDate="0" containsString="0" containsBlank="1"/>
    </cacheField>
    <cacheField name="推广对象" numFmtId="0">
      <sharedItems containsNonDate="0" containsString="0" containsBlank="1"/>
    </cacheField>
    <cacheField name="花费" numFmtId="0">
      <sharedItems containsNonDate="0" containsString="0" containsBlank="1"/>
    </cacheField>
    <cacheField name="曝光" numFmtId="0">
      <sharedItems containsNonDate="0" containsString="0" containsBlank="1"/>
    </cacheField>
    <cacheField name="点击" numFmtId="0">
      <sharedItems containsNonDate="0" containsString="0" containsBlank="1"/>
    </cacheField>
    <cacheField name="点击均价" numFmtId="0">
      <sharedItems containsNonDate="0" containsString="0" containsBlank="1"/>
    </cacheField>
    <cacheField name="商户浏览量" numFmtId="0">
      <sharedItems containsNonDate="0" containsString="0" containsBlank="1"/>
    </cacheField>
    <cacheField name="价目表点击" numFmtId="0">
      <sharedItems containsNonDate="0" containsString="0" containsBlank="1"/>
    </cacheField>
    <cacheField name="预约量" numFmtId="0">
      <sharedItems containsNonDate="0" containsString="0" containsBlank="1"/>
    </cacheField>
    <cacheField name="团购订单量" numFmtId="0">
      <sharedItems containsNonDate="0" containsString="0" containsBlank="1"/>
    </cacheField>
    <cacheField name="闪惠交易量" numFmtId="0">
      <sharedItems containsNonDate="0" containsString="0" containsBlank="1"/>
    </cacheField>
    <cacheField name="扫码支付订单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icrosoft Office 用户" refreshedDate="43345.77607847222" createdVersion="6" refreshedVersion="6" minRefreshableVersion="3" recordCount="7">
  <cacheSource type="worksheet">
    <worksheetSource ref="A1:L1048576" sheet="回复口碑"/>
  </cacheSource>
  <cacheFields count="12">
    <cacheField name="年" numFmtId="0">
      <sharedItems containsString="0" containsBlank="1" containsNumber="1" containsInteger="1" minValue="2018" maxValue="2018" count="2">
        <n v="2018"/>
        <m/>
      </sharedItems>
    </cacheField>
    <cacheField name="月" numFmtId="0">
      <sharedItems containsString="0" containsBlank="1" containsNumber="1" containsInteger="1" minValue="4" maxValue="8" count="6">
        <n v="4"/>
        <n v="5"/>
        <n v="7"/>
        <m/>
        <n v="6" u="1"/>
        <n v="8" u="1"/>
      </sharedItems>
    </cacheField>
    <cacheField name="日" numFmtId="0">
      <sharedItems containsNonDate="0" containsDate="1" containsString="0" containsBlank="1" minDate="2018-04-23T00:00:00" maxDate="2018-08-15T00:00:00" count="9">
        <d v="2018-04-23T00:00:00"/>
        <d v="2018-05-09T00:00:00"/>
        <d v="2018-05-01T00:00:00"/>
        <d v="2018-07-30T00:00:00"/>
        <d v="2018-07-15T00:00:00"/>
        <d v="2018-07-07T00:00:00"/>
        <m/>
        <d v="2018-08-14T00:00:00" u="1"/>
        <d v="2018-05-17T00:00:00" u="1"/>
      </sharedItems>
    </cacheField>
    <cacheField name="TIME" numFmtId="0">
      <sharedItems containsNonDate="0" containsDate="1" containsString="0" containsBlank="1" minDate="1899-12-30T08:42:00" maxDate="1899-12-30T18:11:00"/>
    </cacheField>
    <cacheField name="城市" numFmtId="0">
      <sharedItems containsBlank="1"/>
    </cacheField>
    <cacheField name="评价门店" numFmtId="0">
      <sharedItems containsBlank="1"/>
    </cacheField>
    <cacheField name="用户昵称" numFmtId="0">
      <sharedItems containsBlank="1"/>
    </cacheField>
    <cacheField name="星级" numFmtId="0">
      <sharedItems containsBlank="1"/>
    </cacheField>
    <cacheField name="评分" numFmtId="0">
      <sharedItems containsBlank="1"/>
    </cacheField>
    <cacheField name="评价内容" numFmtId="0">
      <sharedItems containsBlank="1" longText="1"/>
    </cacheField>
    <cacheField name="是否消费评价" numFmtId="0">
      <sharedItems containsBlank="1"/>
    </cacheField>
    <cacheField name="消费时间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Microsoft Office 用户" refreshedDate="43345.776082523145" createdVersion="6" refreshedVersion="6" minRefreshableVersion="3" recordCount="154">
  <cacheSource type="worksheet">
    <worksheetSource ref="A1:G1048576" sheet="流量"/>
  </cacheSource>
  <cacheFields count="7">
    <cacheField name="年" numFmtId="0">
      <sharedItems containsString="0" containsBlank="1" containsNumber="1" containsInteger="1" minValue="2018" maxValue="2033" count="17">
        <n v="2018"/>
        <m/>
        <n v="2029" u="1"/>
        <n v="2022" u="1"/>
        <n v="2027" u="1"/>
        <n v="2020" u="1"/>
        <n v="2032" u="1"/>
        <n v="2025" u="1"/>
        <n v="2030" u="1"/>
        <n v="2023" u="1"/>
        <n v="2028" u="1"/>
        <n v="2021" u="1"/>
        <n v="2033" u="1"/>
        <n v="2026" u="1"/>
        <n v="2019" u="1"/>
        <n v="2031" u="1"/>
        <n v="2024" u="1"/>
      </sharedItems>
    </cacheField>
    <cacheField name="月" numFmtId="0">
      <sharedItems containsString="0" containsBlank="1" containsNumber="1" containsInteger="1" minValue="3" maxValue="8" count="7">
        <n v="4"/>
        <n v="5"/>
        <n v="6"/>
        <n v="7"/>
        <n v="8"/>
        <m/>
        <n v="3" u="1"/>
      </sharedItems>
    </cacheField>
    <cacheField name="日期" numFmtId="0">
      <sharedItems containsNonDate="0" containsDate="1" containsString="0" containsBlank="1" minDate="2018-03-10T00:00:00" maxDate="2018-09-01T00:00:00" count="176">
        <d v="2018-04-01T00:00:00"/>
        <d v="2018-04-02T00:00:00"/>
        <d v="2018-04-03T00:00:00"/>
        <d v="2018-04-04T00:00:00"/>
        <d v="2018-04-05T00:00:00"/>
        <d v="2018-04-06T00:00:00"/>
        <d v="2018-04-07T00:00:00"/>
        <d v="2018-04-08T00:00:00"/>
        <d v="2018-04-09T00:00:00"/>
        <d v="2018-04-10T00:00:00"/>
        <d v="2018-04-11T00:00:00"/>
        <d v="2018-04-12T00:00:00"/>
        <d v="2018-04-13T00:00:00"/>
        <d v="2018-04-14T00:00:00"/>
        <d v="2018-04-15T00:00:00"/>
        <d v="2018-04-16T00:00:00"/>
        <d v="2018-04-17T00:00:00"/>
        <d v="2018-04-18T00:00:00"/>
        <d v="2018-04-19T00:00:00"/>
        <d v="2018-04-20T00:00:00"/>
        <d v="2018-04-21T00:00:00"/>
        <d v="2018-04-22T00:00:00"/>
        <d v="2018-04-23T00:00:00"/>
        <d v="2018-04-24T00:00:00"/>
        <d v="2018-04-25T00:00:00"/>
        <d v="2018-04-26T00:00:00"/>
        <d v="2018-04-27T00:00:00"/>
        <d v="2018-04-28T00:00:00"/>
        <d v="2018-04-29T00:00:00"/>
        <d v="2018-04-30T00:00:00"/>
        <d v="2018-05-01T00:00:00"/>
        <d v="2018-05-02T00:00:00"/>
        <d v="2018-05-03T00:00:00"/>
        <d v="2018-05-04T00:00:00"/>
        <d v="2018-05-05T00:00:00"/>
        <d v="2018-05-06T00:00:00"/>
        <d v="2018-05-07T00:00:00"/>
        <d v="2018-05-08T00:00:00"/>
        <d v="2018-05-09T00:00:00"/>
        <d v="2018-05-10T00:00:00"/>
        <d v="2018-05-11T00:00:00"/>
        <d v="2018-05-12T00:00:00"/>
        <d v="2018-05-13T00:00:00"/>
        <d v="2018-05-14T00:00:00"/>
        <d v="2018-05-15T00:00:00"/>
        <d v="2018-05-16T00:00:00"/>
        <d v="2018-05-17T00:00:00"/>
        <d v="2018-05-18T00:00:00"/>
        <d v="2018-05-19T00:00:00"/>
        <d v="2018-05-20T00:00:00"/>
        <d v="2018-05-21T00:00:00"/>
        <d v="2018-05-22T00:00:00"/>
        <d v="2018-05-23T00:00:00"/>
        <d v="2018-05-24T00:00:00"/>
        <d v="2018-05-25T00:00:00"/>
        <d v="2018-05-26T00:00:00"/>
        <d v="2018-05-27T00:00:00"/>
        <d v="2018-05-28T00:00:00"/>
        <d v="2018-05-29T00:00:00"/>
        <d v="2018-05-30T00:00:00"/>
        <d v="2018-05-31T00:00:00"/>
        <d v="2018-06-01T00:00:00"/>
        <d v="2018-06-02T00:00:00"/>
        <d v="2018-06-03T00:00:00"/>
        <d v="2018-06-04T00:00:00"/>
        <d v="2018-06-05T00:00:00"/>
        <d v="2018-06-06T00:00:00"/>
        <d v="2018-06-07T00:00:00"/>
        <d v="2018-06-08T00:00:00"/>
        <d v="2018-06-09T00:00:00"/>
        <d v="2018-06-10T00:00:00"/>
        <d v="2018-06-11T00:00:00"/>
        <d v="2018-06-12T00:00:00"/>
        <d v="2018-06-13T00:00:00"/>
        <d v="2018-06-14T00:00:00"/>
        <d v="2018-06-15T00:00:00"/>
        <d v="2018-06-16T00:00:00"/>
        <d v="2018-06-17T00:00:00"/>
        <d v="2018-06-18T00:00:00"/>
        <d v="2018-06-19T00:00:00"/>
        <d v="2018-06-20T00:00:00"/>
        <d v="2018-06-21T00:00:00"/>
        <d v="2018-06-22T00:00:00"/>
        <d v="2018-06-23T00:00:00"/>
        <d v="2018-06-24T00:00:00"/>
        <d v="2018-06-25T00:00:00"/>
        <d v="2018-06-26T00:00:00"/>
        <d v="2018-06-27T00:00:00"/>
        <d v="2018-06-28T00:00:00"/>
        <d v="2018-06-29T00:00:00"/>
        <d v="2018-06-30T00:00:00"/>
        <d v="2018-07-01T00:00:00"/>
        <d v="2018-07-02T00:00:00"/>
        <d v="2018-07-03T00:00:00"/>
        <d v="2018-07-04T00:00:00"/>
        <d v="2018-07-05T00:00:00"/>
        <d v="2018-07-06T00:00:00"/>
        <d v="2018-07-07T00:00:00"/>
        <d v="2018-07-08T00:00:00"/>
        <d v="2018-07-09T00:00:00"/>
        <d v="2018-07-10T00:00:00"/>
        <d v="2018-07-11T00:00:00"/>
        <d v="2018-07-12T00:00:00"/>
        <d v="2018-07-13T00:00:00"/>
        <d v="2018-07-14T00:00:00"/>
        <d v="2018-07-15T00:00:00"/>
        <d v="2018-07-16T00:00:00"/>
        <d v="2018-07-17T00:00:00"/>
        <d v="2018-07-18T00:00:00"/>
        <d v="2018-07-19T00:00:00"/>
        <d v="2018-07-20T00:00:00"/>
        <d v="2018-07-21T00:00:00"/>
        <d v="2018-07-22T00:00:00"/>
        <d v="2018-07-23T00:00:00"/>
        <d v="2018-07-24T00:00:00"/>
        <d v="2018-07-25T00:00:00"/>
        <d v="2018-07-26T00:00:00"/>
        <d v="2018-07-27T00:00:00"/>
        <d v="2018-07-28T00:00:00"/>
        <d v="2018-07-29T00:00:00"/>
        <d v="2018-07-30T00:00:00"/>
        <d v="2018-07-31T00:00:00"/>
        <d v="2018-08-01T00:00:00"/>
        <d v="2018-08-02T00:00:00"/>
        <d v="2018-08-03T00:00:00"/>
        <d v="2018-08-04T00:00:00"/>
        <d v="2018-08-05T00:00:00"/>
        <d v="2018-08-06T00:00:00"/>
        <d v="2018-08-07T00:00:00"/>
        <d v="2018-08-08T00:00:00"/>
        <d v="2018-08-09T00:00:00"/>
        <d v="2018-08-10T00:00:00"/>
        <d v="2018-08-11T00:00:00"/>
        <d v="2018-08-12T00:00:00"/>
        <d v="2018-08-13T00:00:00"/>
        <d v="2018-08-14T00:00:00"/>
        <d v="2018-08-15T00:00:00"/>
        <d v="2018-08-16T00:00:00"/>
        <d v="2018-08-17T00:00:00"/>
        <d v="2018-08-18T00:00:00"/>
        <d v="2018-08-19T00:00:00"/>
        <d v="2018-08-20T00:00:00"/>
        <d v="2018-08-21T00:00:00"/>
        <d v="2018-08-22T00:00:00"/>
        <d v="2018-08-23T00:00:00"/>
        <d v="2018-08-24T00:00:00"/>
        <d v="2018-08-25T00:00:00"/>
        <d v="2018-08-26T00:00:00"/>
        <d v="2018-08-27T00:00:00"/>
        <d v="2018-08-28T00:00:00"/>
        <d v="2018-08-29T00:00:00"/>
        <d v="2018-08-30T00:00:00"/>
        <d v="2018-08-31T00:00:00"/>
        <m/>
        <d v="2018-03-31T00:00:00" u="1"/>
        <d v="2018-03-27T00:00:00" u="1"/>
        <d v="2018-03-23T00:00:00" u="1"/>
        <d v="2018-03-19T00:00:00" u="1"/>
        <d v="2018-03-15T00:00:00" u="1"/>
        <d v="2018-03-11T00:00:00" u="1"/>
        <d v="2018-03-30T00:00:00" u="1"/>
        <d v="2018-03-26T00:00:00" u="1"/>
        <d v="2018-03-22T00:00:00" u="1"/>
        <d v="2018-03-18T00:00:00" u="1"/>
        <d v="2018-03-14T00:00:00" u="1"/>
        <d v="2018-03-10T00:00:00" u="1"/>
        <d v="2018-03-29T00:00:00" u="1"/>
        <d v="2018-03-25T00:00:00" u="1"/>
        <d v="2018-03-21T00:00:00" u="1"/>
        <d v="2018-03-17T00:00:00" u="1"/>
        <d v="2018-03-13T00:00:00" u="1"/>
        <d v="2018-03-28T00:00:00" u="1"/>
        <d v="2018-03-24T00:00:00" u="1"/>
        <d v="2018-03-20T00:00:00" u="1"/>
        <d v="2018-03-16T00:00:00" u="1"/>
        <d v="2018-03-12T00:00:00" u="1"/>
      </sharedItems>
    </cacheField>
    <cacheField name="浏览量/次" numFmtId="0">
      <sharedItems containsString="0" containsBlank="1" containsNumber="1" containsInteger="1" minValue="11" maxValue="251"/>
    </cacheField>
    <cacheField name="访客数/人" numFmtId="0">
      <sharedItems containsString="0" containsBlank="1" containsNumber="1" containsInteger="1" minValue="6" maxValue="62"/>
    </cacheField>
    <cacheField name="平均停留时长/秒" numFmtId="0">
      <sharedItems containsString="0" containsBlank="1" containsNumber="1" minValue="8.17" maxValue="351.93"/>
    </cacheField>
    <cacheField name="跳失率/%" numFmtId="0">
      <sharedItems containsString="0" containsBlank="1" containsNumber="1" minValue="0" maxValue="50.7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Microsoft Office 用户" refreshedDate="43345.776088657411" createdVersion="6" refreshedVersion="6" minRefreshableVersion="3" recordCount="144">
  <cacheSource type="worksheet">
    <worksheetSource ref="A1:H1048576" sheet="咨询明细"/>
  </cacheSource>
  <cacheFields count="9">
    <cacheField name="年" numFmtId="0">
      <sharedItems containsString="0" containsBlank="1" containsNumber="1" containsInteger="1" minValue="2017" maxValue="2018" count="3">
        <n v="2017"/>
        <n v="2018"/>
        <m/>
      </sharedItems>
    </cacheField>
    <cacheField name="月" numFmtId="0">
      <sharedItems containsString="0" containsBlank="1" containsNumber="1" containsInteger="1" minValue="1" maxValue="8" count="9">
        <n v="1"/>
        <n v="2"/>
        <n v="3"/>
        <n v="4"/>
        <n v="5"/>
        <n v="6"/>
        <n v="7"/>
        <n v="8"/>
        <m/>
      </sharedItems>
    </cacheField>
    <cacheField name="姓名" numFmtId="0">
      <sharedItems containsBlank="1"/>
    </cacheField>
    <cacheField name="电话" numFmtId="0">
      <sharedItems containsNonDate="0" containsString="0" containsBlank="1"/>
    </cacheField>
    <cacheField name="首次沟通时间" numFmtId="0">
      <sharedItems containsNonDate="0" containsDate="1" containsString="0" containsBlank="1" minDate="2017-01-04T14:19:55" maxDate="2018-08-28T19:42:56"/>
    </cacheField>
    <cacheField name="最后沟通时间" numFmtId="0">
      <sharedItems containsNonDate="0" containsDate="1" containsString="0" containsBlank="1" minDate="2017-01-04T14:19:55" maxDate="2018-08-28T19:51:52"/>
    </cacheField>
    <cacheField name="顾客标签" numFmtId="0">
      <sharedItems containsBlank="1" count="20">
        <s v="玻尿酸"/>
        <s v="其他"/>
        <s v="祛痘"/>
        <s v="祛斑"/>
        <s v="肉毒素"/>
        <s v="埋线"/>
        <s v="祛痣"/>
        <s v="脱毛"/>
        <s v="眼部整形"/>
        <s v="皮肤修复"/>
        <s v="美体塑形"/>
        <s v="面部轮廓"/>
        <s v="自体脂肪填充"/>
        <s v="嫩肤"/>
        <s v="鼻部整形"/>
        <s v="水光针"/>
        <s v="皮秒"/>
        <s v="胸部整形"/>
        <m/>
        <s v="广告" u="1"/>
      </sharedItems>
    </cacheField>
    <cacheField name="所属门店" numFmtId="0">
      <sharedItems containsBlank="1"/>
    </cacheField>
    <cacheField name="所属城市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Microsoft Office 用户" refreshedDate="43345.776095023146" createdVersion="6" refreshedVersion="6" minRefreshableVersion="3" recordCount="8">
  <cacheSource type="worksheet">
    <worksheetSource ref="A1:O1048576" sheet="口碑数据"/>
  </cacheSource>
  <cacheFields count="15">
    <cacheField name="年" numFmtId="0">
      <sharedItems containsString="0" containsBlank="1" containsNumber="1" containsInteger="1" minValue="2017" maxValue="2018" count="3">
        <n v="2018"/>
        <m/>
        <n v="2017" u="1"/>
      </sharedItems>
    </cacheField>
    <cacheField name="月" numFmtId="0">
      <sharedItems containsString="0" containsBlank="1" containsNumber="1" containsInteger="1" minValue="1" maxValue="12" count="11">
        <n v="4"/>
        <n v="5"/>
        <n v="7"/>
        <m/>
        <n v="11" u="1"/>
        <n v="12" u="1"/>
        <n v="6" u="1"/>
        <n v="3" u="1"/>
        <n v="8" u="1"/>
        <n v="2" u="1"/>
        <n v="1" u="1"/>
      </sharedItems>
    </cacheField>
    <cacheField name="日" numFmtId="0">
      <sharedItems containsNonDate="0" containsDate="1" containsString="0" containsBlank="1" minDate="2017-11-09T00:00:00" maxDate="2018-08-15T00:00:00" count="30">
        <d v="2018-04-02T00:00:00"/>
        <d v="2018-04-23T00:00:00"/>
        <d v="2018-05-01T00:00:00"/>
        <d v="2018-05-09T00:00:00"/>
        <d v="2018-07-07T00:00:00"/>
        <d v="2018-07-15T00:00:00"/>
        <d v="2018-07-30T00:00:00"/>
        <m/>
        <d v="2018-01-30T00:00:00" u="1"/>
        <d v="2018-01-04T00:00:00" u="1"/>
        <d v="2018-01-23T00:00:00" u="1"/>
        <d v="2018-05-17T00:00:00" u="1"/>
        <d v="2017-11-09T00:00:00" u="1"/>
        <d v="2017-12-26T00:00:00" u="1"/>
        <d v="2018-05-15T00:00:00" u="1"/>
        <d v="2017-12-12T00:00:00" u="1"/>
        <d v="2017-11-19T00:00:00" u="1"/>
        <d v="2018-03-10T00:00:00" u="1"/>
        <d v="2018-02-24T00:00:00" u="1"/>
        <d v="2018-01-12T00:00:00" u="1"/>
        <d v="2017-11-17T00:00:00" u="1"/>
        <d v="2017-11-10T00:00:00" u="1"/>
        <d v="2018-08-14T00:00:00" u="1"/>
        <d v="2017-11-22T00:00:00" u="1"/>
        <d v="2017-12-27T00:00:00" u="1"/>
        <d v="2017-12-20T00:00:00" u="1"/>
        <d v="2018-02-13T00:00:00" u="1"/>
        <d v="2017-11-27T00:00:00" u="1"/>
        <d v="2017-11-18T00:00:00" u="1"/>
        <d v="2018-05-19T00:00:00" u="1"/>
      </sharedItems>
    </cacheField>
    <cacheField name="TIME" numFmtId="0">
      <sharedItems containsNonDate="0" containsDate="1" containsString="0" containsBlank="1" minDate="1899-12-30T08:42:00" maxDate="1899-12-30T18:11:00"/>
    </cacheField>
    <cacheField name="城市" numFmtId="0">
      <sharedItems containsBlank="1"/>
    </cacheField>
    <cacheField name="评价门店" numFmtId="0">
      <sharedItems containsBlank="1"/>
    </cacheField>
    <cacheField name="用户昵称" numFmtId="0">
      <sharedItems containsBlank="1"/>
    </cacheField>
    <cacheField name="星级" numFmtId="0">
      <sharedItems containsBlank="1" count="4">
        <s v="5星"/>
        <s v="1星"/>
        <m/>
        <s v="4星" u="1"/>
      </sharedItems>
    </cacheField>
    <cacheField name="评分" numFmtId="0">
      <sharedItems containsBlank="1"/>
    </cacheField>
    <cacheField name="效果" numFmtId="0">
      <sharedItems containsBlank="1"/>
    </cacheField>
    <cacheField name="环境" numFmtId="0">
      <sharedItems containsBlank="1"/>
    </cacheField>
    <cacheField name="服务" numFmtId="0">
      <sharedItems containsBlank="1"/>
    </cacheField>
    <cacheField name="评价内容" numFmtId="0">
      <sharedItems containsBlank="1" longText="1"/>
    </cacheField>
    <cacheField name="是否消费评价" numFmtId="0">
      <sharedItems containsBlank="1"/>
    </cacheField>
    <cacheField name="消费时间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r:id="rId1" refreshedBy="Microsoft Office 用户" refreshedDate="43345.776577662036" createdVersion="6" refreshedVersion="6" minRefreshableVersion="3" recordCount="33">
  <cacheSource type="worksheet">
    <worksheetSource ref="A1:M1048576" sheet="消费数据明细（线上）"/>
  </cacheSource>
  <cacheFields count="15">
    <cacheField name="年" numFmtId="0">
      <sharedItems containsString="0" containsBlank="1" containsNumber="1" containsInteger="1" minValue="2018" maxValue="2018"/>
    </cacheField>
    <cacheField name="月份" numFmtId="0">
      <sharedItems containsString="0" containsBlank="1" containsNumber="1" containsInteger="1" minValue="4" maxValue="8" count="6">
        <n v="4"/>
        <n v="5"/>
        <n v="6"/>
        <n v="7"/>
        <n v="8"/>
        <m/>
      </sharedItems>
    </cacheField>
    <cacheField name="成交价格" numFmtId="0">
      <sharedItems containsString="0" containsBlank="1" containsNumber="1" minValue="9.8999999999999986" maxValue="1030"/>
    </cacheField>
    <cacheField name="序列号" numFmtId="0">
      <sharedItems containsString="0" containsBlank="1" containsNumber="1" containsInteger="1" minValue="270024803" maxValue="97329621473"/>
    </cacheField>
    <cacheField name="用户手机号" numFmtId="0">
      <sharedItems containsBlank="1"/>
    </cacheField>
    <cacheField name="消费时间" numFmtId="0">
      <sharedItems containsNonDate="0" containsDate="1" containsString="0" containsBlank="1" minDate="2018-04-19T00:00:00" maxDate="2018-08-13T00:00:00"/>
    </cacheField>
    <cacheField name="TIME " numFmtId="0">
      <sharedItems containsNonDate="0" containsDate="1" containsString="0" containsBlank="1" minDate="1899-12-30T09:31:23" maxDate="1899-12-30T16:53:29"/>
    </cacheField>
    <cacheField name="套餐信息" numFmtId="0">
      <sharedItems containsBlank="1" count="18">
        <s v="[2018.04.09]皮秒激光祛雀斑[9.90元][30569565]"/>
        <s v="[2018.04.09]激光祛痣[9.90元][30569359]"/>
        <s v="[2018.04.09]水氧黑头清理[198.00元][30568246]"/>
        <s v="[2018.04.09]小气泡黑头管理[198.00元][30568246]"/>
        <s v="[2018.04.09]OPT嫩肤美白全脸[800.00元][30569823]"/>
        <s v="[2018.05.08]无菌穿耳洞[29.80元][31153259]"/>
        <s v="[2018.04.09]无针水光医用美白补水面膜[398.00元][30570123]"/>
        <s v="[2018.04.09]OPT月光真空脱毛 腋下唇毛[99.00元][30569200]"/>
        <s v="[2018.04.09]激光祛痣拜拜小黑点[29.90元][30569359]"/>
        <s v="[2018.04.09]小气泡黑头管理[198.00元][14189276]"/>
        <s v="[2018.04.09]OPT嫩肤美白全脸[800.00元][14197773]"/>
        <s v="[2018.04.09]无针水光医用美白补水面膜[398.00元][14194632]"/>
        <s v="[2018.04.23]衡力瘦肩瘦腿针院长亲自注射[1080.00元][14188871]"/>
        <s v="[2018.04.09]激光祛痣[29.90元][30569359]"/>
        <s v="[2018.04.09]激光祛痣拜拜小黑点[29.90元][14207221]"/>
        <s v="[2018.04.09]皮秒激光祛雀斑[9.90元][14194595]"/>
        <s v="[2018.04.09]OPT月光真空脱毛腋下唇毛[99.00元][14196252]"/>
        <m/>
      </sharedItems>
    </cacheField>
    <cacheField name="售价（元）" numFmtId="0">
      <sharedItems containsString="0" containsBlank="1" containsNumber="1" minValue="9.9" maxValue="1080"/>
    </cacheField>
    <cacheField name="商家优惠金额（元）" numFmtId="0">
      <sharedItems containsString="0" containsBlank="1" containsNumber="1" containsInteger="1" minValue="10" maxValue="137"/>
    </cacheField>
    <cacheField name="结算价（元）" numFmtId="0">
      <sharedItems containsBlank="1" containsMixedTypes="1" containsNumber="1" minValue="8.91" maxValue="720"/>
    </cacheField>
    <cacheField name="分店名" numFmtId="0">
      <sharedItems containsBlank="1"/>
    </cacheField>
    <cacheField name="验券帐号" numFmtId="0">
      <sharedItems containsBlank="1"/>
    </cacheField>
    <cacheField name="商户ID" numFmtId="0">
      <sharedItems containsString="0" containsBlank="1" containsNumber="1" containsInteger="1" minValue="4255672" maxValue="4255672"/>
    </cacheField>
    <cacheField name="分店城市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r:id="rId1" refreshedBy="johnny leaf" refreshedDate="43360.770723379632" createdVersion="6" refreshedVersion="6" minRefreshableVersion="3" recordCount="146">
  <cacheSource type="worksheet">
    <worksheetSource ref="A1:I1048576" sheet="预约数据"/>
  </cacheSource>
  <cacheFields count="9">
    <cacheField name="年" numFmtId="0">
      <sharedItems containsNonDate="0" containsString="0" containsBlank="1" containsNumber="1" containsInteger="1" minValue="2016" maxValue="2018" count="4">
        <m/>
        <n v="2018" u="1"/>
        <n v="2016" u="1"/>
        <n v="2017" u="1"/>
      </sharedItems>
    </cacheField>
    <cacheField name="月" numFmtId="0">
      <sharedItems containsNonDate="0" containsString="0" containsBlank="1" containsNumber="1" containsInteger="1" minValue="1" maxValue="12" count="12">
        <m/>
        <n v="11" u="1"/>
        <n v="12" u="1"/>
        <n v="6" u="1"/>
        <n v="3" u="1"/>
        <n v="7" u="1"/>
        <n v="8" u="1"/>
        <n v="4" u="1"/>
        <n v="2" u="1"/>
        <n v="1" u="1"/>
        <n v="10" u="1"/>
        <n v="5" u="1"/>
      </sharedItems>
    </cacheField>
    <cacheField name="日" numFmtId="0">
      <sharedItems containsNonDate="0" containsDate="1" containsString="0" containsBlank="1" minDate="2016-10-14T00:00:00" maxDate="2018-08-28T00:00:00" count="215">
        <m/>
        <d v="2018-07-22T00:00:00" u="1"/>
        <d v="2018-05-01T00:00:00" u="1"/>
        <d v="2018-01-14T00:00:00" u="1"/>
        <d v="2018-04-16T00:00:00" u="1"/>
        <d v="2018-07-18T00:00:00" u="1"/>
        <d v="2018-03-31T00:00:00" u="1"/>
        <d v="2018-01-10T00:00:00" u="1"/>
        <d v="2018-04-12T00:00:00" u="1"/>
        <d v="2018-07-14T00:00:00" u="1"/>
        <d v="2018-03-27T00:00:00" u="1"/>
        <d v="2018-01-06T00:00:00" u="1"/>
        <d v="2018-07-10T00:00:00" u="1"/>
        <d v="2018-03-23T00:00:00" u="1"/>
        <d v="2018-01-02T00:00:00" u="1"/>
        <d v="2018-06-25T00:00:00" u="1"/>
        <d v="2018-04-04T00:00:00" u="1"/>
        <d v="2017-12-29T00:00:00" u="1"/>
        <d v="2018-07-06T00:00:00" u="1"/>
        <d v="2018-03-19T00:00:00" u="1"/>
        <d v="2018-06-21T00:00:00" u="1"/>
        <d v="2017-12-25T00:00:00" u="1"/>
        <d v="2018-03-15T00:00:00" u="1"/>
        <d v="2018-06-17T00:00:00" u="1"/>
        <d v="2017-12-21T00:00:00" u="1"/>
        <d v="2018-03-11T00:00:00" u="1"/>
        <d v="2018-06-13T00:00:00" u="1"/>
        <d v="2018-02-26T00:00:00" u="1"/>
        <d v="2017-12-17T00:00:00" u="1"/>
        <d v="2018-03-07T00:00:00" u="1"/>
        <d v="2018-06-09T00:00:00" u="1"/>
        <d v="2018-02-22T00:00:00" u="1"/>
        <d v="2017-12-13T00:00:00" u="1"/>
        <d v="2018-05-24T00:00:00" u="1"/>
        <d v="2018-03-03T00:00:00" u="1"/>
        <d v="2018-08-26T00:00:00" u="1"/>
        <d v="2017-11-28T00:00:00" u="1"/>
        <d v="2018-06-05T00:00:00" u="1"/>
        <d v="2018-02-18T00:00:00" u="1"/>
        <d v="2017-12-09T00:00:00" u="1"/>
        <d v="2018-06-01T00:00:00" u="1"/>
        <d v="2018-02-14T00:00:00" u="1"/>
        <d v="2017-12-05T00:00:00" u="1"/>
        <d v="2018-01-29T00:00:00" u="1"/>
        <d v="2018-02-10T00:00:00" u="1"/>
        <d v="2018-05-12T00:00:00" u="1"/>
        <d v="2018-01-25T00:00:00" u="1"/>
        <d v="2018-02-06T00:00:00" u="1"/>
        <d v="2018-05-08T00:00:00" u="1"/>
        <d v="2018-01-21T00:00:00" u="1"/>
        <d v="2018-08-10T00:00:00" u="1"/>
        <d v="2018-04-23T00:00:00" u="1"/>
        <d v="2018-02-02T00:00:00" u="1"/>
        <d v="2018-01-17T00:00:00" u="1"/>
        <d v="2018-07-21T00:00:00" u="1"/>
        <d v="2018-01-13T00:00:00" u="1"/>
        <d v="2018-07-17T00:00:00" u="1"/>
        <d v="2018-03-30T00:00:00" u="1"/>
        <d v="2018-01-09T00:00:00" u="1"/>
        <d v="2018-03-26T00:00:00" u="1"/>
        <d v="2018-01-05T00:00:00" u="1"/>
        <d v="2018-06-28T00:00:00" u="1"/>
        <d v="2017-04-07T00:00:00" u="1"/>
        <d v="2018-03-22T00:00:00" u="1"/>
        <d v="2018-01-01T00:00:00" u="1"/>
        <d v="2017-12-28T00:00:00" u="1"/>
        <d v="2018-07-05T00:00:00" u="1"/>
        <d v="2018-03-18T00:00:00" u="1"/>
        <d v="2018-06-20T00:00:00" u="1"/>
        <d v="2017-12-24T00:00:00" u="1"/>
        <d v="2018-03-14T00:00:00" u="1"/>
        <d v="2018-06-16T00:00:00" u="1"/>
        <d v="2017-12-20T00:00:00" u="1"/>
        <d v="2018-03-10T00:00:00" u="1"/>
        <d v="2018-02-25T00:00:00" u="1"/>
        <d v="2017-12-16T00:00:00" u="1"/>
        <d v="2018-03-06T00:00:00" u="1"/>
        <d v="2018-02-21T00:00:00" u="1"/>
        <d v="2018-05-23T00:00:00" u="1"/>
        <d v="2018-03-02T00:00:00" u="1"/>
        <d v="2017-11-27T00:00:00" u="1"/>
        <d v="2018-06-04T00:00:00" u="1"/>
        <d v="2018-02-17T00:00:00" u="1"/>
        <d v="2017-12-08T00:00:00" u="1"/>
        <d v="2018-05-19T00:00:00" u="1"/>
        <d v="2018-02-13T00:00:00" u="1"/>
        <d v="2017-12-04T00:00:00" u="1"/>
        <d v="2018-05-15T00:00:00" u="1"/>
        <d v="2018-01-28T00:00:00" u="1"/>
        <d v="2018-08-17T00:00:00" u="1"/>
        <d v="2018-04-30T00:00:00" u="1"/>
        <d v="2018-02-09T00:00:00" u="1"/>
        <d v="2018-05-11T00:00:00" u="1"/>
        <d v="2018-01-24T00:00:00" u="1"/>
        <d v="2018-08-13T00:00:00" u="1"/>
        <d v="2018-04-26T00:00:00" u="1"/>
        <d v="2018-02-05T00:00:00" u="1"/>
        <d v="2018-05-07T00:00:00" u="1"/>
        <d v="2018-01-20T00:00:00" u="1"/>
        <d v="2018-08-09T00:00:00" u="1"/>
        <d v="2018-02-01T00:00:00" u="1"/>
        <d v="2018-05-03T00:00:00" u="1"/>
        <d v="2018-01-16T00:00:00" u="1"/>
        <d v="2018-08-05T00:00:00" u="1"/>
        <d v="2018-04-18T00:00:00" u="1"/>
        <d v="2018-07-20T00:00:00" u="1"/>
        <d v="2018-01-12T00:00:00" u="1"/>
        <d v="2018-04-14T00:00:00" u="1"/>
        <d v="2018-03-29T00:00:00" u="1"/>
        <d v="2018-01-08T00:00:00" u="1"/>
        <d v="2018-04-10T00:00:00" u="1"/>
        <d v="2016-10-14T00:00:00" u="1"/>
        <d v="2018-07-12T00:00:00" u="1"/>
        <d v="2018-03-25T00:00:00" u="1"/>
        <d v="2018-01-04T00:00:00" u="1"/>
        <d v="2018-06-27T00:00:00" u="1"/>
        <d v="2017-12-31T00:00:00" u="1"/>
        <d v="2018-07-08T00:00:00" u="1"/>
        <d v="2018-03-21T00:00:00" u="1"/>
        <d v="2018-04-02T00:00:00" u="1"/>
        <d v="2017-12-27T00:00:00" u="1"/>
        <d v="2018-03-17T00:00:00" u="1"/>
        <d v="2018-06-19T00:00:00" u="1"/>
        <d v="2017-12-23T00:00:00" u="1"/>
        <d v="2017-03-13T00:00:00" u="1"/>
        <d v="2018-03-13T00:00:00" u="1"/>
        <d v="2018-06-15T00:00:00" u="1"/>
        <d v="2018-02-28T00:00:00" u="1"/>
        <d v="2017-12-19T00:00:00" u="1"/>
        <d v="2018-03-09T00:00:00" u="1"/>
        <d v="2018-06-11T00:00:00" u="1"/>
        <d v="2018-02-24T00:00:00" u="1"/>
        <d v="2017-12-15T00:00:00" u="1"/>
        <d v="2018-03-05T00:00:00" u="1"/>
        <d v="2017-11-30T00:00:00" u="1"/>
        <d v="2018-06-07T00:00:00" u="1"/>
        <d v="2018-02-20T00:00:00" u="1"/>
        <d v="2017-12-11T00:00:00" u="1"/>
        <d v="2018-03-01T00:00:00" u="1"/>
        <d v="2018-06-03T00:00:00" u="1"/>
        <d v="2018-02-16T00:00:00" u="1"/>
        <d v="2017-12-07T00:00:00" u="1"/>
        <d v="2018-05-18T00:00:00" u="1"/>
        <d v="2018-01-31T00:00:00" u="1"/>
        <d v="2018-08-20T00:00:00" u="1"/>
        <d v="2018-02-12T00:00:00" u="1"/>
        <d v="2017-12-03T00:00:00" u="1"/>
        <d v="2018-05-14T00:00:00" u="1"/>
        <d v="2018-01-27T00:00:00" u="1"/>
        <d v="2018-08-16T00:00:00" u="1"/>
        <d v="2018-04-29T00:00:00" u="1"/>
        <d v="2018-02-08T00:00:00" u="1"/>
        <d v="2018-07-31T00:00:00" u="1"/>
        <d v="2018-05-10T00:00:00" u="1"/>
        <d v="2018-01-23T00:00:00" u="1"/>
        <d v="2018-04-25T00:00:00" u="1"/>
        <d v="2018-02-04T00:00:00" u="1"/>
        <d v="2018-07-27T00:00:00" u="1"/>
        <d v="2018-05-06T00:00:00" u="1"/>
        <d v="2018-01-19T00:00:00" u="1"/>
        <d v="2018-08-08T00:00:00" u="1"/>
        <d v="2018-07-23T00:00:00" u="1"/>
        <d v="2018-05-02T00:00:00" u="1"/>
        <d v="2018-01-15T00:00:00" u="1"/>
        <d v="2018-08-04T00:00:00" u="1"/>
        <d v="2018-07-19T00:00:00" u="1"/>
        <d v="2018-01-11T00:00:00" u="1"/>
        <d v="2018-04-13T00:00:00" u="1"/>
        <d v="2018-07-15T00:00:00" u="1"/>
        <d v="2018-03-28T00:00:00" u="1"/>
        <d v="2018-01-07T00:00:00" u="1"/>
        <d v="2018-06-30T00:00:00" u="1"/>
        <d v="2018-03-24T00:00:00" u="1"/>
        <d v="2018-01-03T00:00:00" u="1"/>
        <d v="2017-12-30T00:00:00" u="1"/>
        <d v="2018-03-20T00:00:00" u="1"/>
        <d v="2018-06-22T00:00:00" u="1"/>
        <d v="2017-12-26T00:00:00" u="1"/>
        <d v="2018-07-03T00:00:00" u="1"/>
        <d v="2018-03-16T00:00:00" u="1"/>
        <d v="2018-06-18T00:00:00" u="1"/>
        <d v="2017-12-22T00:00:00" u="1"/>
        <d v="2018-03-12T00:00:00" u="1"/>
        <d v="2018-06-14T00:00:00" u="1"/>
        <d v="2018-02-27T00:00:00" u="1"/>
        <d v="2017-12-18T00:00:00" u="1"/>
        <d v="2018-05-29T00:00:00" u="1"/>
        <d v="2018-03-08T00:00:00" u="1"/>
        <d v="2018-02-23T00:00:00" u="1"/>
        <d v="2017-12-14T00:00:00" u="1"/>
        <d v="2018-05-25T00:00:00" u="1"/>
        <d v="2018-03-04T00:00:00" u="1"/>
        <d v="2018-08-27T00:00:00" u="1"/>
        <d v="2017-11-29T00:00:00" u="1"/>
        <d v="2018-06-06T00:00:00" u="1"/>
        <d v="2018-02-19T00:00:00" u="1"/>
        <d v="2018-05-21T00:00:00" u="1"/>
        <d v="2017-11-25T00:00:00" u="1"/>
        <d v="2018-06-02T00:00:00" u="1"/>
        <d v="2018-02-15T00:00:00" u="1"/>
        <d v="2017-12-06T00:00:00" u="1"/>
        <d v="2018-01-30T00:00:00" u="1"/>
        <d v="2018-02-11T00:00:00" u="1"/>
        <d v="2017-12-02T00:00:00" u="1"/>
        <d v="2018-05-13T00:00:00" u="1"/>
        <d v="2018-01-26T00:00:00" u="1"/>
        <d v="2018-08-15T00:00:00" u="1"/>
        <d v="2018-04-28T00:00:00" u="1"/>
        <d v="2018-02-07T00:00:00" u="1"/>
        <d v="2018-05-09T00:00:00" u="1"/>
        <d v="2018-01-22T00:00:00" u="1"/>
        <d v="2018-02-03T00:00:00" u="1"/>
        <d v="2018-07-26T00:00:00" u="1"/>
        <d v="2018-05-05T00:00:00" u="1"/>
        <d v="2018-01-18T00:00:00" u="1"/>
      </sharedItems>
    </cacheField>
    <cacheField name="时间" numFmtId="0">
      <sharedItems containsNonDate="0" containsString="0" containsBlank="1"/>
    </cacheField>
    <cacheField name="订单来源" numFmtId="0">
      <sharedItems containsNonDate="0" containsBlank="1" count="7">
        <m/>
        <s v="400已接" u="1"/>
        <s v="技师预约" u="1"/>
        <s v="门店预约" u="1"/>
        <s v="咨询" u="1"/>
        <s v="项目预约" u="1"/>
        <s v="400未接" u="1"/>
      </sharedItems>
    </cacheField>
    <cacheField name="客户姓名" numFmtId="0">
      <sharedItems containsNonDate="0" containsString="0" containsBlank="1"/>
    </cacheField>
    <cacheField name="联系方式" numFmtId="0">
      <sharedItems containsNonDate="0" containsString="0" containsBlank="1"/>
    </cacheField>
    <cacheField name="顾客留言" numFmtId="0">
      <sharedItems containsNonDate="0" containsString="0" containsBlank="1"/>
    </cacheField>
    <cacheField name="订单状态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9"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1"/>
    <x v="1"/>
    <x v="0"/>
    <m/>
    <m/>
    <m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">
  <r>
    <x v="0"/>
    <x v="0"/>
    <x v="0"/>
    <d v="1899-12-30T11:13:00"/>
    <s v="天津"/>
    <s v="和谐同方医疗美容医院"/>
    <s v="郭宇_157"/>
    <s v="5星"/>
    <s v="{&quot;效果&quot;:5,&quot;环境&quot;:5,&quot;服务&quot;:5}"/>
    <s v="今天是吸脂后第七天，嘎嘎，我下了地铁骑着小黄一路风驰电掣的就来了，我都佩服自己的灵活和身轻如燕，我就是气自己当时为啥只做了后背，没做腰腹。哈哈，我也就现在牛气了，当时面诊时我可是有点怕怕的，现在看着术后效果好，我又后悔当时没多做几个部位了。没关系，待我休息一个月再战💪💪💪，今年的目标就是瘦瘦瘦^O^"/>
    <s v="否"/>
    <m/>
  </r>
  <r>
    <x v="0"/>
    <x v="1"/>
    <x v="1"/>
    <d v="1899-12-30T18:11:00"/>
    <s v="天津"/>
    <s v="和谐同方医疗美容医院"/>
    <s v="李艾蒙"/>
    <s v="5星"/>
    <s v="{&quot;效果&quot;:5,&quot;环境&quot;:5,&quot;服务&quot;:5}"/>
    <s v="之前是一直在她家做脱毛的，但是最近一直爆痘，小姐姐建议做水氧去除脏东西祛痘，不得不说说给我做护理的小姐姐人超好，还教我些小技巧，很细心也很有耐心，忘记问小姐姐叫什么了，太遗憾了，老板一定要给她加鸡腿哦。水氧凉凉的很舒服，以后有必要半个月一个月去下皮肤里面的脏东西，平时卸妆什么的，弄不干净的，总结：一次不错的体验，全程也没有什么推销，最讨厌那种了，如果觉得需要会问的，最喜欢她家这点了。对了，老板记得给小姐姐加鸡腿*\(^o^)/* (＾▽＾) ヾ(*๓´╰╯`๓)♡"/>
    <s v="是"/>
    <s v="2018-05-09 15:43:28"/>
  </r>
  <r>
    <x v="0"/>
    <x v="1"/>
    <x v="2"/>
    <d v="1899-12-30T15:27:00"/>
    <s v="天津"/>
    <s v="和谐同方医疗美容医院"/>
    <s v="云之物雨"/>
    <s v="5星"/>
    <s v="{&quot;效果&quot;:5,&quot;环境&quot;:5,&quot;服务&quot;:5}"/>
    <s v="环境舒适 医护人员很细心负责 也非常专业 是来给脸部做清洁补水的 效果很不错 以后还会光临！"/>
    <s v="否"/>
    <s v=""/>
  </r>
  <r>
    <x v="0"/>
    <x v="2"/>
    <x v="3"/>
    <d v="1899-12-30T08:42:00"/>
    <s v="天津"/>
    <s v="和谐同方医疗美容医院"/>
    <s v="800_user_1648580651ebba"/>
    <s v="1星"/>
    <s v="{&quot;效果&quot;:2,&quot;环境&quot;:1,&quot;服务&quot;:1}"/>
    <s v="上上周去他家做鼻背纹，还能做就说我的眉毛不好，她们 工作人员都说可以洗下去，我一想600块钱也不贵洗就洗吧，图三是我没洗前，其实也挺好的，现在洗完成这个德行，眉毛上起了好多疙瘩，也不知道哪里问题，最可气给我洗完出了好多血，就把我一人丢在工作，她们所有人都有外面聊天，聊旅行什么，我当时快急哭了，喊人也听不见，特别痛，一直流血，最后不容易把人喊来，敷衍我一下，我就离开了，这些我都忍了，现在眉毛洗成这样，我真是后悔死了，从新做也不行，太痛苦了，要了我得命，眉毛多重要，以后我不会让身边任何人来这家店[发怒][发怒]"/>
    <s v="否"/>
    <s v=""/>
  </r>
  <r>
    <x v="0"/>
    <x v="2"/>
    <x v="4"/>
    <d v="1899-12-30T09:43:00"/>
    <s v="天津"/>
    <s v="和谐同方医疗美容医院"/>
    <s v="懿宸_7724"/>
    <s v="5星"/>
    <s v="{&quot;效果&quot;:5,&quot;环境&quot;:5,&quot;服务&quot;:5}"/>
    <s v="我本身是双眼皮，还不小！以前我一直说我就眼睛好看[害羞]可是随着岁月的增长，地心引力的摧残，眼皮变松了，也垂了，看眼睛人就老了！每次化妆，总要贴双眼皮贴，把下垂的眼皮支上去才可以！时间长了，眼皮就更松了，甚是烦躁！于是动了从新弄双眼皮的念头！_x000a_咨询了很多家医院，觉得和谐同方最靠谱了，于是，我来了！哈哈，视频是刚做完的样子！第一张照片的做之前的，第二张是做后四个小时的，第三张是做完6个小时的！第四张是术后十五天上妆效果！[害羞][害羞][害羞]_x000a_对了，差点忘了说，医院的所有大夫和护士人都很好，手术过程很愉快！刘院长的技术棒棒哒！"/>
    <s v="否"/>
    <s v=""/>
  </r>
  <r>
    <x v="0"/>
    <x v="2"/>
    <x v="5"/>
    <d v="1899-12-30T11:59:00"/>
    <s v="天津"/>
    <s v="和谐同方医疗美容医院"/>
    <s v="白毛控儿酱"/>
    <s v="5星"/>
    <s v="{&quot;效果&quot;:5,&quot;环境&quot;:5,&quot;服务&quot;:5}"/>
    <s v="由于小伙伴总嘲笑我穿着“毛裤”，尤其到了夏天要穿短裤，腿毛就更明显，我就下定决心考完试一定得脱一下子，和小伙伴一起来了。接待的阿姨好特别是温柔，怕我疼都特意照顾我。效果很满意，就办了个疗程卡，要变成丝滑美女哦。_x000a_ps:脱完毛才知道自己这么白！"/>
    <s v="否"/>
    <s v=""/>
  </r>
  <r>
    <x v="1"/>
    <x v="3"/>
    <x v="6"/>
    <m/>
    <m/>
    <m/>
    <m/>
    <m/>
    <m/>
    <m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4">
  <r>
    <x v="0"/>
    <x v="0"/>
    <x v="0"/>
    <n v="33"/>
    <n v="8"/>
    <n v="20.5"/>
    <n v="32.049999999999997"/>
  </r>
  <r>
    <x v="0"/>
    <x v="0"/>
    <x v="1"/>
    <n v="30"/>
    <n v="11"/>
    <n v="41.6"/>
    <n v="24.13"/>
  </r>
  <r>
    <x v="0"/>
    <x v="0"/>
    <x v="2"/>
    <n v="16"/>
    <n v="9"/>
    <n v="8.27"/>
    <n v="24.31"/>
  </r>
  <r>
    <x v="0"/>
    <x v="0"/>
    <x v="3"/>
    <n v="34"/>
    <n v="7"/>
    <n v="40"/>
    <n v="22.58"/>
  </r>
  <r>
    <x v="0"/>
    <x v="0"/>
    <x v="4"/>
    <n v="31"/>
    <n v="9"/>
    <n v="35.799999999999997"/>
    <n v="30.52"/>
  </r>
  <r>
    <x v="0"/>
    <x v="0"/>
    <x v="5"/>
    <n v="11"/>
    <n v="7"/>
    <n v="10.75"/>
    <n v="28.57"/>
  </r>
  <r>
    <x v="0"/>
    <x v="0"/>
    <x v="6"/>
    <n v="16"/>
    <n v="7"/>
    <n v="17.5"/>
    <n v="0"/>
  </r>
  <r>
    <x v="0"/>
    <x v="0"/>
    <x v="7"/>
    <n v="11"/>
    <n v="6"/>
    <n v="8.17"/>
    <n v="9.09"/>
  </r>
  <r>
    <x v="0"/>
    <x v="0"/>
    <x v="8"/>
    <n v="50"/>
    <n v="18"/>
    <n v="31"/>
    <n v="39.29"/>
  </r>
  <r>
    <x v="0"/>
    <x v="0"/>
    <x v="9"/>
    <n v="189"/>
    <n v="59"/>
    <n v="49.72"/>
    <n v="18.760000000000002"/>
  </r>
  <r>
    <x v="0"/>
    <x v="0"/>
    <x v="10"/>
    <n v="91"/>
    <n v="26"/>
    <n v="50.75"/>
    <n v="11.48"/>
  </r>
  <r>
    <x v="0"/>
    <x v="0"/>
    <x v="11"/>
    <n v="75"/>
    <n v="29"/>
    <n v="93.67"/>
    <n v="25.23"/>
  </r>
  <r>
    <x v="0"/>
    <x v="0"/>
    <x v="12"/>
    <n v="92"/>
    <n v="29"/>
    <n v="47.03"/>
    <n v="15.12"/>
  </r>
  <r>
    <x v="0"/>
    <x v="0"/>
    <x v="13"/>
    <n v="107"/>
    <n v="28"/>
    <n v="39.93"/>
    <n v="11.92"/>
  </r>
  <r>
    <x v="0"/>
    <x v="0"/>
    <x v="14"/>
    <n v="60"/>
    <n v="26"/>
    <n v="56.85"/>
    <n v="18.600000000000001"/>
  </r>
  <r>
    <x v="0"/>
    <x v="0"/>
    <x v="15"/>
    <n v="94"/>
    <n v="31"/>
    <n v="26.55"/>
    <n v="22.94"/>
  </r>
  <r>
    <x v="0"/>
    <x v="0"/>
    <x v="16"/>
    <n v="102"/>
    <n v="27"/>
    <n v="26.05"/>
    <n v="12.55"/>
  </r>
  <r>
    <x v="0"/>
    <x v="0"/>
    <x v="17"/>
    <n v="103"/>
    <n v="41"/>
    <n v="41.34"/>
    <n v="12.8"/>
  </r>
  <r>
    <x v="0"/>
    <x v="0"/>
    <x v="18"/>
    <n v="62"/>
    <n v="27"/>
    <n v="57.36"/>
    <n v="25"/>
  </r>
  <r>
    <x v="0"/>
    <x v="0"/>
    <x v="19"/>
    <n v="118"/>
    <n v="38"/>
    <n v="52.25"/>
    <n v="11.44"/>
  </r>
  <r>
    <x v="0"/>
    <x v="0"/>
    <x v="20"/>
    <n v="136"/>
    <n v="36"/>
    <n v="47.6"/>
    <n v="18.34"/>
  </r>
  <r>
    <x v="0"/>
    <x v="0"/>
    <x v="21"/>
    <n v="114"/>
    <n v="37"/>
    <n v="50.51"/>
    <n v="18.309999999999999"/>
  </r>
  <r>
    <x v="0"/>
    <x v="0"/>
    <x v="22"/>
    <n v="82"/>
    <n v="39"/>
    <n v="34.520000000000003"/>
    <n v="16.68"/>
  </r>
  <r>
    <x v="0"/>
    <x v="0"/>
    <x v="23"/>
    <n v="152"/>
    <n v="53"/>
    <n v="121.71"/>
    <n v="13.97"/>
  </r>
  <r>
    <x v="0"/>
    <x v="0"/>
    <x v="24"/>
    <n v="131"/>
    <n v="43"/>
    <n v="56.12"/>
    <n v="12.72"/>
  </r>
  <r>
    <x v="0"/>
    <x v="0"/>
    <x v="25"/>
    <n v="109"/>
    <n v="35"/>
    <n v="207.43"/>
    <n v="13.26"/>
  </r>
  <r>
    <x v="0"/>
    <x v="0"/>
    <x v="26"/>
    <n v="105"/>
    <n v="38"/>
    <n v="99.68"/>
    <n v="21.51"/>
  </r>
  <r>
    <x v="0"/>
    <x v="0"/>
    <x v="27"/>
    <n v="108"/>
    <n v="30"/>
    <n v="79.69"/>
    <n v="14.14"/>
  </r>
  <r>
    <x v="0"/>
    <x v="0"/>
    <x v="28"/>
    <n v="81"/>
    <n v="33"/>
    <n v="86.66"/>
    <n v="11.32"/>
  </r>
  <r>
    <x v="0"/>
    <x v="0"/>
    <x v="29"/>
    <n v="85"/>
    <n v="33"/>
    <n v="72.8"/>
    <n v="9.2100000000000009"/>
  </r>
  <r>
    <x v="0"/>
    <x v="1"/>
    <x v="30"/>
    <n v="104"/>
    <n v="40"/>
    <n v="46.19"/>
    <n v="12.09"/>
  </r>
  <r>
    <x v="0"/>
    <x v="1"/>
    <x v="31"/>
    <n v="93"/>
    <n v="31"/>
    <n v="80.569999999999993"/>
    <n v="13.8"/>
  </r>
  <r>
    <x v="0"/>
    <x v="1"/>
    <x v="32"/>
    <n v="95"/>
    <n v="44"/>
    <n v="98.63"/>
    <n v="17.7"/>
  </r>
  <r>
    <x v="0"/>
    <x v="1"/>
    <x v="33"/>
    <n v="60"/>
    <n v="23"/>
    <n v="135.37"/>
    <n v="21.06"/>
  </r>
  <r>
    <x v="0"/>
    <x v="1"/>
    <x v="34"/>
    <n v="141"/>
    <n v="41"/>
    <n v="150.65"/>
    <n v="14.28"/>
  </r>
  <r>
    <x v="0"/>
    <x v="1"/>
    <x v="35"/>
    <n v="117"/>
    <n v="39"/>
    <n v="157.99"/>
    <n v="17.600000000000001"/>
  </r>
  <r>
    <x v="0"/>
    <x v="1"/>
    <x v="36"/>
    <n v="110"/>
    <n v="36"/>
    <n v="252.81"/>
    <n v="14.98"/>
  </r>
  <r>
    <x v="0"/>
    <x v="1"/>
    <x v="37"/>
    <n v="160"/>
    <n v="46"/>
    <n v="79.06"/>
    <n v="11.81"/>
  </r>
  <r>
    <x v="0"/>
    <x v="1"/>
    <x v="38"/>
    <n v="183"/>
    <n v="62"/>
    <n v="108.97"/>
    <n v="16.93"/>
  </r>
  <r>
    <x v="0"/>
    <x v="1"/>
    <x v="39"/>
    <n v="164"/>
    <n v="53"/>
    <n v="116.64"/>
    <n v="18.59"/>
  </r>
  <r>
    <x v="0"/>
    <x v="1"/>
    <x v="40"/>
    <n v="194"/>
    <n v="51"/>
    <n v="97.29"/>
    <n v="11.33"/>
  </r>
  <r>
    <x v="0"/>
    <x v="1"/>
    <x v="41"/>
    <n v="100"/>
    <n v="38"/>
    <n v="88.34"/>
    <n v="13.96"/>
  </r>
  <r>
    <x v="0"/>
    <x v="1"/>
    <x v="42"/>
    <n v="104"/>
    <n v="34"/>
    <n v="102.24"/>
    <n v="17"/>
  </r>
  <r>
    <x v="0"/>
    <x v="1"/>
    <x v="43"/>
    <n v="166"/>
    <n v="50"/>
    <n v="85.96"/>
    <n v="15.98"/>
  </r>
  <r>
    <x v="0"/>
    <x v="1"/>
    <x v="44"/>
    <n v="136"/>
    <n v="56"/>
    <n v="89.12"/>
    <n v="19.2"/>
  </r>
  <r>
    <x v="0"/>
    <x v="1"/>
    <x v="45"/>
    <n v="150"/>
    <n v="51"/>
    <n v="87.96"/>
    <n v="14.29"/>
  </r>
  <r>
    <x v="0"/>
    <x v="1"/>
    <x v="46"/>
    <n v="156"/>
    <n v="38"/>
    <n v="351.93"/>
    <n v="15.7"/>
  </r>
  <r>
    <x v="0"/>
    <x v="1"/>
    <x v="47"/>
    <n v="137"/>
    <n v="48"/>
    <n v="83.7"/>
    <n v="28.54"/>
  </r>
  <r>
    <x v="0"/>
    <x v="1"/>
    <x v="48"/>
    <n v="123"/>
    <n v="41"/>
    <n v="72.19"/>
    <n v="8.16"/>
  </r>
  <r>
    <x v="0"/>
    <x v="1"/>
    <x v="49"/>
    <n v="97"/>
    <n v="29"/>
    <n v="78.38"/>
    <n v="8.91"/>
  </r>
  <r>
    <x v="0"/>
    <x v="1"/>
    <x v="50"/>
    <n v="125"/>
    <n v="44"/>
    <n v="116.38"/>
    <n v="21.89"/>
  </r>
  <r>
    <x v="0"/>
    <x v="1"/>
    <x v="51"/>
    <n v="160"/>
    <n v="41"/>
    <n v="159.68"/>
    <n v="16.760000000000002"/>
  </r>
  <r>
    <x v="0"/>
    <x v="1"/>
    <x v="52"/>
    <n v="109"/>
    <n v="35"/>
    <n v="126.02"/>
    <n v="10.67"/>
  </r>
  <r>
    <x v="0"/>
    <x v="1"/>
    <x v="53"/>
    <n v="143"/>
    <n v="44"/>
    <n v="67"/>
    <n v="30.17"/>
  </r>
  <r>
    <x v="0"/>
    <x v="1"/>
    <x v="54"/>
    <n v="155"/>
    <n v="52"/>
    <n v="89.54"/>
    <n v="17.84"/>
  </r>
  <r>
    <x v="0"/>
    <x v="1"/>
    <x v="55"/>
    <n v="100"/>
    <n v="42"/>
    <n v="75.010000000000005"/>
    <n v="12.44"/>
  </r>
  <r>
    <x v="0"/>
    <x v="1"/>
    <x v="56"/>
    <n v="177"/>
    <n v="48"/>
    <n v="61.18"/>
    <n v="9.15"/>
  </r>
  <r>
    <x v="0"/>
    <x v="1"/>
    <x v="57"/>
    <n v="151"/>
    <n v="49"/>
    <n v="85.42"/>
    <n v="7.66"/>
  </r>
  <r>
    <x v="0"/>
    <x v="1"/>
    <x v="58"/>
    <n v="115"/>
    <n v="47"/>
    <n v="62.98"/>
    <n v="21.67"/>
  </r>
  <r>
    <x v="0"/>
    <x v="1"/>
    <x v="59"/>
    <n v="129"/>
    <n v="45"/>
    <n v="47.43"/>
    <n v="12.69"/>
  </r>
  <r>
    <x v="0"/>
    <x v="1"/>
    <x v="60"/>
    <n v="148"/>
    <n v="48"/>
    <n v="41.7"/>
    <n v="26.09"/>
  </r>
  <r>
    <x v="0"/>
    <x v="2"/>
    <x v="61"/>
    <n v="85"/>
    <n v="36"/>
    <n v="125.57"/>
    <n v="17.649999999999999"/>
  </r>
  <r>
    <x v="0"/>
    <x v="2"/>
    <x v="62"/>
    <n v="104"/>
    <n v="40"/>
    <n v="98.57"/>
    <n v="15.52"/>
  </r>
  <r>
    <x v="0"/>
    <x v="2"/>
    <x v="63"/>
    <n v="108"/>
    <n v="34"/>
    <n v="90.33"/>
    <n v="14.29"/>
  </r>
  <r>
    <x v="0"/>
    <x v="2"/>
    <x v="64"/>
    <n v="133"/>
    <n v="49"/>
    <n v="99.78"/>
    <n v="14.95"/>
  </r>
  <r>
    <x v="0"/>
    <x v="2"/>
    <x v="65"/>
    <n v="127"/>
    <n v="48"/>
    <n v="48.93"/>
    <n v="22.08"/>
  </r>
  <r>
    <x v="0"/>
    <x v="2"/>
    <x v="66"/>
    <n v="143"/>
    <n v="47"/>
    <n v="83.05"/>
    <n v="16.170000000000002"/>
  </r>
  <r>
    <x v="0"/>
    <x v="2"/>
    <x v="67"/>
    <n v="164"/>
    <n v="39"/>
    <n v="187.75"/>
    <n v="19.14"/>
  </r>
  <r>
    <x v="0"/>
    <x v="2"/>
    <x v="68"/>
    <n v="107"/>
    <n v="43"/>
    <n v="65.930000000000007"/>
    <n v="12.81"/>
  </r>
  <r>
    <x v="0"/>
    <x v="2"/>
    <x v="69"/>
    <n v="119"/>
    <n v="41"/>
    <n v="60.85"/>
    <n v="13.69"/>
  </r>
  <r>
    <x v="0"/>
    <x v="2"/>
    <x v="70"/>
    <n v="98"/>
    <n v="44"/>
    <n v="47.03"/>
    <n v="14.46"/>
  </r>
  <r>
    <x v="0"/>
    <x v="2"/>
    <x v="71"/>
    <n v="149"/>
    <n v="40"/>
    <n v="63.34"/>
    <n v="15.16"/>
  </r>
  <r>
    <x v="0"/>
    <x v="2"/>
    <x v="72"/>
    <n v="144"/>
    <n v="44"/>
    <n v="83.36"/>
    <n v="22.9"/>
  </r>
  <r>
    <x v="0"/>
    <x v="2"/>
    <x v="73"/>
    <n v="99"/>
    <n v="24"/>
    <n v="81.08"/>
    <n v="11.09"/>
  </r>
  <r>
    <x v="0"/>
    <x v="2"/>
    <x v="74"/>
    <n v="251"/>
    <n v="52"/>
    <n v="72.67"/>
    <n v="16.100000000000001"/>
  </r>
  <r>
    <x v="0"/>
    <x v="2"/>
    <x v="75"/>
    <n v="136"/>
    <n v="41"/>
    <n v="58.1"/>
    <n v="15.39"/>
  </r>
  <r>
    <x v="0"/>
    <x v="2"/>
    <x v="76"/>
    <n v="74"/>
    <n v="34"/>
    <n v="242.69"/>
    <n v="10.96"/>
  </r>
  <r>
    <x v="0"/>
    <x v="2"/>
    <x v="77"/>
    <n v="68"/>
    <n v="28"/>
    <n v="47.4"/>
    <n v="4.99"/>
  </r>
  <r>
    <x v="0"/>
    <x v="2"/>
    <x v="78"/>
    <n v="81"/>
    <n v="30"/>
    <n v="97.85"/>
    <n v="11.42"/>
  </r>
  <r>
    <x v="0"/>
    <x v="2"/>
    <x v="79"/>
    <n v="125"/>
    <n v="42"/>
    <n v="38.020000000000003"/>
    <n v="15.11"/>
  </r>
  <r>
    <x v="0"/>
    <x v="2"/>
    <x v="80"/>
    <n v="99"/>
    <n v="37"/>
    <n v="195.65"/>
    <n v="23.55"/>
  </r>
  <r>
    <x v="0"/>
    <x v="2"/>
    <x v="81"/>
    <n v="116"/>
    <n v="31"/>
    <n v="126.06"/>
    <n v="36.36"/>
  </r>
  <r>
    <x v="0"/>
    <x v="2"/>
    <x v="82"/>
    <n v="128"/>
    <n v="30"/>
    <n v="54.47"/>
    <n v="45.8"/>
  </r>
  <r>
    <x v="0"/>
    <x v="2"/>
    <x v="83"/>
    <n v="120"/>
    <n v="31"/>
    <n v="18.79"/>
    <n v="34.5"/>
  </r>
  <r>
    <x v="0"/>
    <x v="2"/>
    <x v="84"/>
    <n v="119"/>
    <n v="31"/>
    <n v="41.54"/>
    <n v="19.170000000000002"/>
  </r>
  <r>
    <x v="0"/>
    <x v="2"/>
    <x v="85"/>
    <n v="116"/>
    <n v="34"/>
    <n v="22.87"/>
    <n v="22.33"/>
  </r>
  <r>
    <x v="0"/>
    <x v="2"/>
    <x v="86"/>
    <n v="97"/>
    <n v="30"/>
    <n v="63.44"/>
    <n v="16.489999999999998"/>
  </r>
  <r>
    <x v="0"/>
    <x v="2"/>
    <x v="87"/>
    <n v="94"/>
    <n v="34"/>
    <n v="24.77"/>
    <n v="36.19"/>
  </r>
  <r>
    <x v="0"/>
    <x v="2"/>
    <x v="88"/>
    <n v="116"/>
    <n v="43"/>
    <n v="27.16"/>
    <n v="39.93"/>
  </r>
  <r>
    <x v="0"/>
    <x v="2"/>
    <x v="89"/>
    <n v="88"/>
    <n v="36"/>
    <n v="21.98"/>
    <n v="26.74"/>
  </r>
  <r>
    <x v="0"/>
    <x v="2"/>
    <x v="90"/>
    <n v="92"/>
    <n v="28"/>
    <n v="31.44"/>
    <n v="38.75"/>
  </r>
  <r>
    <x v="0"/>
    <x v="3"/>
    <x v="91"/>
    <n v="72"/>
    <n v="19"/>
    <n v="15.89"/>
    <n v="20.39"/>
  </r>
  <r>
    <x v="0"/>
    <x v="3"/>
    <x v="92"/>
    <n v="177"/>
    <n v="37"/>
    <n v="47"/>
    <n v="19.510000000000002"/>
  </r>
  <r>
    <x v="0"/>
    <x v="3"/>
    <x v="93"/>
    <n v="130"/>
    <n v="39"/>
    <n v="45.5"/>
    <n v="33.35"/>
  </r>
  <r>
    <x v="0"/>
    <x v="3"/>
    <x v="94"/>
    <n v="110"/>
    <n v="35"/>
    <n v="20.51"/>
    <n v="33.54"/>
  </r>
  <r>
    <x v="0"/>
    <x v="3"/>
    <x v="95"/>
    <n v="128"/>
    <n v="40"/>
    <n v="33.79"/>
    <n v="24.51"/>
  </r>
  <r>
    <x v="0"/>
    <x v="3"/>
    <x v="96"/>
    <n v="116"/>
    <n v="35"/>
    <n v="56.45"/>
    <n v="35.200000000000003"/>
  </r>
  <r>
    <x v="0"/>
    <x v="3"/>
    <x v="97"/>
    <n v="105"/>
    <n v="44"/>
    <n v="32.29"/>
    <n v="31.24"/>
  </r>
  <r>
    <x v="0"/>
    <x v="3"/>
    <x v="98"/>
    <n v="58"/>
    <n v="23"/>
    <n v="31.09"/>
    <n v="28.06"/>
  </r>
  <r>
    <x v="0"/>
    <x v="3"/>
    <x v="99"/>
    <n v="128"/>
    <n v="45"/>
    <n v="28.65"/>
    <n v="38.479999999999997"/>
  </r>
  <r>
    <x v="0"/>
    <x v="3"/>
    <x v="100"/>
    <n v="121"/>
    <n v="32"/>
    <n v="60.88"/>
    <n v="22.31"/>
  </r>
  <r>
    <x v="0"/>
    <x v="3"/>
    <x v="101"/>
    <n v="71"/>
    <n v="35"/>
    <n v="24.69"/>
    <n v="24.41"/>
  </r>
  <r>
    <x v="0"/>
    <x v="3"/>
    <x v="102"/>
    <n v="157"/>
    <n v="44"/>
    <n v="57.41"/>
    <n v="32.19"/>
  </r>
  <r>
    <x v="0"/>
    <x v="3"/>
    <x v="103"/>
    <n v="122"/>
    <n v="29"/>
    <n v="40.880000000000003"/>
    <n v="40.47"/>
  </r>
  <r>
    <x v="0"/>
    <x v="3"/>
    <x v="104"/>
    <n v="51"/>
    <n v="23"/>
    <n v="17.93"/>
    <n v="50.71"/>
  </r>
  <r>
    <x v="0"/>
    <x v="3"/>
    <x v="105"/>
    <n v="100"/>
    <n v="35"/>
    <n v="15.11"/>
    <n v="23.27"/>
  </r>
  <r>
    <x v="0"/>
    <x v="3"/>
    <x v="106"/>
    <n v="64"/>
    <n v="27"/>
    <n v="35.299999999999997"/>
    <n v="35.03"/>
  </r>
  <r>
    <x v="0"/>
    <x v="3"/>
    <x v="107"/>
    <n v="106"/>
    <n v="29"/>
    <n v="28.07"/>
    <n v="22.28"/>
  </r>
  <r>
    <x v="0"/>
    <x v="3"/>
    <x v="108"/>
    <n v="94"/>
    <n v="35"/>
    <n v="15.36"/>
    <n v="25.63"/>
  </r>
  <r>
    <x v="0"/>
    <x v="3"/>
    <x v="109"/>
    <n v="155"/>
    <n v="33"/>
    <n v="59.36"/>
    <n v="20.79"/>
  </r>
  <r>
    <x v="0"/>
    <x v="3"/>
    <x v="110"/>
    <n v="82"/>
    <n v="27"/>
    <n v="26.13"/>
    <n v="24.47"/>
  </r>
  <r>
    <x v="0"/>
    <x v="3"/>
    <x v="111"/>
    <n v="115"/>
    <n v="32"/>
    <n v="30.71"/>
    <n v="24.69"/>
  </r>
  <r>
    <x v="0"/>
    <x v="3"/>
    <x v="112"/>
    <n v="99"/>
    <n v="27"/>
    <n v="39.520000000000003"/>
    <n v="33.25"/>
  </r>
  <r>
    <x v="0"/>
    <x v="3"/>
    <x v="113"/>
    <n v="134"/>
    <n v="38"/>
    <n v="102.58"/>
    <n v="36.450000000000003"/>
  </r>
  <r>
    <x v="0"/>
    <x v="3"/>
    <x v="114"/>
    <n v="102"/>
    <n v="35"/>
    <n v="94.22"/>
    <n v="26.63"/>
  </r>
  <r>
    <x v="0"/>
    <x v="3"/>
    <x v="115"/>
    <n v="106"/>
    <n v="33"/>
    <n v="20.34"/>
    <n v="24.08"/>
  </r>
  <r>
    <x v="0"/>
    <x v="3"/>
    <x v="116"/>
    <n v="125"/>
    <n v="34"/>
    <n v="17.11"/>
    <n v="25.51"/>
  </r>
  <r>
    <x v="0"/>
    <x v="3"/>
    <x v="117"/>
    <n v="56"/>
    <n v="25"/>
    <n v="46.35"/>
    <n v="22.34"/>
  </r>
  <r>
    <x v="0"/>
    <x v="3"/>
    <x v="118"/>
    <n v="89"/>
    <n v="32"/>
    <n v="27.03"/>
    <n v="34.369999999999997"/>
  </r>
  <r>
    <x v="0"/>
    <x v="3"/>
    <x v="119"/>
    <n v="83"/>
    <n v="28"/>
    <n v="11.33"/>
    <n v="41.08"/>
  </r>
  <r>
    <x v="0"/>
    <x v="3"/>
    <x v="120"/>
    <n v="88"/>
    <n v="26"/>
    <n v="18.98"/>
    <n v="34.21"/>
  </r>
  <r>
    <x v="0"/>
    <x v="3"/>
    <x v="121"/>
    <n v="91"/>
    <n v="29"/>
    <n v="39.229999999999997"/>
    <n v="20.440000000000001"/>
  </r>
  <r>
    <x v="0"/>
    <x v="4"/>
    <x v="122"/>
    <n v="41"/>
    <n v="15"/>
    <n v="19.53"/>
    <n v="23.13"/>
  </r>
  <r>
    <x v="0"/>
    <x v="4"/>
    <x v="123"/>
    <n v="59"/>
    <n v="21"/>
    <n v="52.63"/>
    <n v="32.020000000000003"/>
  </r>
  <r>
    <x v="0"/>
    <x v="4"/>
    <x v="124"/>
    <n v="76"/>
    <n v="29"/>
    <n v="30.75"/>
    <n v="46.53"/>
  </r>
  <r>
    <x v="0"/>
    <x v="4"/>
    <x v="125"/>
    <n v="50"/>
    <n v="26"/>
    <n v="14.25"/>
    <n v="24.81"/>
  </r>
  <r>
    <x v="0"/>
    <x v="4"/>
    <x v="126"/>
    <n v="103"/>
    <n v="26"/>
    <n v="27.86"/>
    <n v="32.72"/>
  </r>
  <r>
    <x v="0"/>
    <x v="4"/>
    <x v="127"/>
    <n v="56"/>
    <n v="20"/>
    <n v="23.92"/>
    <n v="27.87"/>
  </r>
  <r>
    <x v="0"/>
    <x v="4"/>
    <x v="128"/>
    <n v="60"/>
    <n v="20"/>
    <n v="52.35"/>
    <n v="15.7"/>
  </r>
  <r>
    <x v="0"/>
    <x v="4"/>
    <x v="129"/>
    <n v="74"/>
    <n v="27"/>
    <n v="63.67"/>
    <n v="29.64"/>
  </r>
  <r>
    <x v="0"/>
    <x v="4"/>
    <x v="130"/>
    <n v="59"/>
    <n v="28"/>
    <n v="46.7"/>
    <n v="19.21"/>
  </r>
  <r>
    <x v="0"/>
    <x v="4"/>
    <x v="131"/>
    <n v="86"/>
    <n v="31"/>
    <n v="39.76"/>
    <n v="28.96"/>
  </r>
  <r>
    <x v="0"/>
    <x v="4"/>
    <x v="132"/>
    <n v="88"/>
    <n v="28"/>
    <n v="18.350000000000001"/>
    <n v="34.409999999999997"/>
  </r>
  <r>
    <x v="0"/>
    <x v="4"/>
    <x v="133"/>
    <n v="92"/>
    <n v="29"/>
    <n v="32.909999999999997"/>
    <n v="25.37"/>
  </r>
  <r>
    <x v="0"/>
    <x v="4"/>
    <x v="134"/>
    <n v="117"/>
    <n v="28"/>
    <n v="29.98"/>
    <n v="31.38"/>
  </r>
  <r>
    <x v="0"/>
    <x v="4"/>
    <x v="135"/>
    <n v="118"/>
    <n v="28"/>
    <n v="21.8"/>
    <n v="28.45"/>
  </r>
  <r>
    <x v="0"/>
    <x v="4"/>
    <x v="136"/>
    <n v="81"/>
    <n v="26"/>
    <n v="37.71"/>
    <n v="31.25"/>
  </r>
  <r>
    <x v="0"/>
    <x v="4"/>
    <x v="137"/>
    <n v="87"/>
    <n v="37"/>
    <n v="56.74"/>
    <n v="48.65"/>
  </r>
  <r>
    <x v="0"/>
    <x v="4"/>
    <x v="138"/>
    <n v="106"/>
    <n v="19"/>
    <n v="26.71"/>
    <n v="45.25"/>
  </r>
  <r>
    <x v="0"/>
    <x v="4"/>
    <x v="139"/>
    <n v="105"/>
    <n v="23"/>
    <n v="22.74"/>
    <n v="33.96"/>
  </r>
  <r>
    <x v="0"/>
    <x v="4"/>
    <x v="140"/>
    <n v="54"/>
    <n v="20"/>
    <n v="18.03"/>
    <n v="35.03"/>
  </r>
  <r>
    <x v="0"/>
    <x v="4"/>
    <x v="141"/>
    <n v="113"/>
    <n v="28"/>
    <n v="113.1"/>
    <n v="35.33"/>
  </r>
  <r>
    <x v="0"/>
    <x v="4"/>
    <x v="142"/>
    <n v="70"/>
    <n v="26"/>
    <n v="36.53"/>
    <n v="20.68"/>
  </r>
  <r>
    <x v="0"/>
    <x v="4"/>
    <x v="143"/>
    <n v="49"/>
    <n v="22"/>
    <n v="37.729999999999997"/>
    <n v="34.18"/>
  </r>
  <r>
    <x v="0"/>
    <x v="4"/>
    <x v="144"/>
    <n v="98"/>
    <n v="25"/>
    <n v="28.32"/>
    <n v="24.05"/>
  </r>
  <r>
    <x v="0"/>
    <x v="4"/>
    <x v="145"/>
    <n v="134"/>
    <n v="27"/>
    <n v="39.74"/>
    <n v="31.45"/>
  </r>
  <r>
    <x v="0"/>
    <x v="4"/>
    <x v="146"/>
    <n v="48"/>
    <n v="20"/>
    <n v="102.08"/>
    <n v="26.72"/>
  </r>
  <r>
    <x v="0"/>
    <x v="4"/>
    <x v="147"/>
    <n v="50"/>
    <n v="21"/>
    <n v="14.81"/>
    <n v="25.87"/>
  </r>
  <r>
    <x v="0"/>
    <x v="4"/>
    <x v="148"/>
    <n v="102"/>
    <n v="23"/>
    <n v="106.62"/>
    <n v="41.9"/>
  </r>
  <r>
    <x v="0"/>
    <x v="4"/>
    <x v="149"/>
    <n v="116"/>
    <n v="29"/>
    <n v="21.33"/>
    <n v="25.64"/>
  </r>
  <r>
    <x v="0"/>
    <x v="4"/>
    <x v="150"/>
    <n v="80"/>
    <n v="21"/>
    <n v="17.5"/>
    <n v="42.2"/>
  </r>
  <r>
    <x v="0"/>
    <x v="4"/>
    <x v="151"/>
    <n v="78"/>
    <n v="22"/>
    <n v="15.47"/>
    <n v="39.67"/>
  </r>
  <r>
    <x v="0"/>
    <x v="4"/>
    <x v="152"/>
    <n v="71"/>
    <n v="28"/>
    <n v="25.67"/>
    <n v="33.5"/>
  </r>
  <r>
    <x v="1"/>
    <x v="5"/>
    <x v="153"/>
    <m/>
    <m/>
    <m/>
    <m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4">
  <r>
    <x v="0"/>
    <x v="0"/>
    <s v="cherry筱丹丹"/>
    <m/>
    <d v="2017-01-04T14:19:55"/>
    <d v="2017-01-04T14:19:55"/>
    <x v="0"/>
    <s v="和谐同方医疗美容医院"/>
    <s v="天津"/>
  </r>
  <r>
    <x v="0"/>
    <x v="1"/>
    <s v="dpuser_71975769329"/>
    <m/>
    <d v="2017-02-21T23:03:42"/>
    <d v="2017-02-21T23:03:42"/>
    <x v="1"/>
    <s v="和谐同方医疗美容医院"/>
    <s v="天津"/>
  </r>
  <r>
    <x v="0"/>
    <x v="2"/>
    <s v="小厨子ll"/>
    <m/>
    <d v="2017-03-13T21:56:25"/>
    <d v="2017-03-13T21:56:25"/>
    <x v="2"/>
    <s v="和谐同方医疗美容医院"/>
    <s v="天津"/>
  </r>
  <r>
    <x v="0"/>
    <x v="3"/>
    <s v="dpuser_9339023768"/>
    <m/>
    <d v="2017-04-07T17:22:28"/>
    <d v="2017-04-07T17:22:28"/>
    <x v="1"/>
    <s v="和谐同方医疗美容医院"/>
    <s v="天津"/>
  </r>
  <r>
    <x v="1"/>
    <x v="3"/>
    <s v="Kod811698688"/>
    <m/>
    <d v="2018-04-01T07:08:17"/>
    <d v="2018-04-10T12:25:12"/>
    <x v="0"/>
    <s v="和谐同方医疗美容医院"/>
    <s v="天津"/>
  </r>
  <r>
    <x v="1"/>
    <x v="3"/>
    <s v="米米酱"/>
    <m/>
    <d v="2018-04-10T18:00:34"/>
    <d v="2018-04-10T19:10:27"/>
    <x v="3"/>
    <s v="和谐同方医疗美容医院"/>
    <s v="天津"/>
  </r>
  <r>
    <x v="1"/>
    <x v="3"/>
    <s v="liuchunming323"/>
    <m/>
    <d v="2018-04-11T13:03:13"/>
    <d v="2018-04-11T13:05:29"/>
    <x v="1"/>
    <s v="和谐同方医疗美容医院"/>
    <s v="天津"/>
  </r>
  <r>
    <x v="1"/>
    <x v="3"/>
    <s v="ecP130255966"/>
    <m/>
    <d v="2018-04-16T04:46:51"/>
    <d v="2018-04-16T07:23:11"/>
    <x v="4"/>
    <s v="和谐同方医疗美容医院"/>
    <s v="天津"/>
  </r>
  <r>
    <x v="1"/>
    <x v="3"/>
    <s v="花自飘凌_6780"/>
    <m/>
    <d v="2018-04-20T10:06:17"/>
    <d v="2018-04-20T10:35:41"/>
    <x v="5"/>
    <s v="和谐同方医疗美容医院"/>
    <s v="天津"/>
  </r>
  <r>
    <x v="1"/>
    <x v="3"/>
    <s v="dpuser_1679470975"/>
    <m/>
    <d v="2018-04-20T11:42:11"/>
    <d v="2018-04-20T11:54:44"/>
    <x v="3"/>
    <s v="和谐同方医疗美容医院"/>
    <s v="天津"/>
  </r>
  <r>
    <x v="1"/>
    <x v="3"/>
    <s v="xJv806104480"/>
    <m/>
    <d v="2018-04-22T22:03:20"/>
    <d v="2018-04-22T22:03:58"/>
    <x v="3"/>
    <s v="和谐同方医疗美容医院"/>
    <s v="天津"/>
  </r>
  <r>
    <x v="1"/>
    <x v="3"/>
    <s v="lipengfe"/>
    <m/>
    <d v="2018-04-23T09:42:31"/>
    <d v="2018-04-23T09:43:30"/>
    <x v="6"/>
    <s v="和谐同方医疗美容医院"/>
    <s v="天津"/>
  </r>
  <r>
    <x v="1"/>
    <x v="3"/>
    <s v="毕竟是个逗逼i"/>
    <m/>
    <d v="2018-04-25T09:38:44"/>
    <d v="2018-04-25T10:05:37"/>
    <x v="0"/>
    <s v="和谐同方医疗美容医院"/>
    <s v="天津"/>
  </r>
  <r>
    <x v="1"/>
    <x v="3"/>
    <s v="顺其自然_298623"/>
    <m/>
    <d v="2018-04-26T21:09:08"/>
    <d v="2018-04-26T21:19:29"/>
    <x v="1"/>
    <s v="和谐同方医疗美容医院"/>
    <s v="天津"/>
  </r>
  <r>
    <x v="1"/>
    <x v="3"/>
    <s v="Ksk854891474"/>
    <m/>
    <d v="2018-04-25T11:11:16"/>
    <d v="2018-04-27T18:24:39"/>
    <x v="3"/>
    <s v="和谐同方医疗美容医院"/>
    <s v="天津"/>
  </r>
  <r>
    <x v="1"/>
    <x v="4"/>
    <s v="AxZ334441496"/>
    <m/>
    <d v="2018-05-01T14:45:14"/>
    <d v="2018-05-01T14:48:00"/>
    <x v="7"/>
    <s v="和谐同方医疗美容医院"/>
    <s v="天津"/>
  </r>
  <r>
    <x v="1"/>
    <x v="4"/>
    <s v="天然迷糊妹"/>
    <m/>
    <d v="2018-05-01T23:23:28"/>
    <d v="2018-05-02T10:07:20"/>
    <x v="8"/>
    <s v="和谐同方医疗美容医院"/>
    <s v="天津"/>
  </r>
  <r>
    <x v="1"/>
    <x v="4"/>
    <s v="bada_young"/>
    <m/>
    <d v="2018-05-02T15:35:16"/>
    <d v="2018-05-03T12:14:02"/>
    <x v="1"/>
    <s v="和谐同方医疗美容医院"/>
    <s v="天津"/>
  </r>
  <r>
    <x v="1"/>
    <x v="4"/>
    <s v="爱哭鬼喵喵酱"/>
    <m/>
    <d v="2018-05-05T22:31:09"/>
    <d v="2018-05-05T22:52:35"/>
    <x v="9"/>
    <s v="和谐同方医疗美容医院"/>
    <s v="天津"/>
  </r>
  <r>
    <x v="1"/>
    <x v="4"/>
    <s v="dpuser_1042082820"/>
    <m/>
    <d v="2018-05-06T16:36:39"/>
    <d v="2018-05-06T16:40:00"/>
    <x v="8"/>
    <s v="和谐同方医疗美容医院"/>
    <s v="天津"/>
  </r>
  <r>
    <x v="1"/>
    <x v="4"/>
    <s v="dpuser_2439789199"/>
    <m/>
    <d v="2018-05-07T16:36:24"/>
    <d v="2018-05-07T16:42:27"/>
    <x v="10"/>
    <s v="和谐同方医疗美容医院"/>
    <s v="天津"/>
  </r>
  <r>
    <x v="1"/>
    <x v="4"/>
    <s v="DAh439359967"/>
    <m/>
    <d v="2018-05-08T02:06:36"/>
    <d v="2018-05-08T09:09:31"/>
    <x v="10"/>
    <s v="和谐同方医疗美容医院"/>
    <s v="天津"/>
  </r>
  <r>
    <x v="1"/>
    <x v="4"/>
    <s v="dpuser_2409062183"/>
    <m/>
    <d v="2018-05-08T23:39:51"/>
    <d v="2018-05-09T10:20:20"/>
    <x v="1"/>
    <s v="和谐同方医疗美容医院"/>
    <s v="天津"/>
  </r>
  <r>
    <x v="1"/>
    <x v="4"/>
    <s v="lyj815219731"/>
    <m/>
    <d v="2018-05-09T23:08:45"/>
    <d v="2018-05-09T23:12:37"/>
    <x v="8"/>
    <s v="和谐同方医疗美容医院"/>
    <s v="天津"/>
  </r>
  <r>
    <x v="1"/>
    <x v="4"/>
    <s v="开心每一（^*：*^）"/>
    <m/>
    <d v="2018-05-15T11:33:18"/>
    <d v="2018-05-15T11:41:27"/>
    <x v="6"/>
    <s v="和谐同方医疗美容医院"/>
    <s v="天津"/>
  </r>
  <r>
    <x v="1"/>
    <x v="4"/>
    <s v="庞旖旎"/>
    <m/>
    <d v="2018-05-19T15:20:48"/>
    <d v="2018-05-19T15:54:48"/>
    <x v="10"/>
    <s v="和谐同方医疗美容医院"/>
    <s v="天津"/>
  </r>
  <r>
    <x v="1"/>
    <x v="4"/>
    <s v="IeQ744870521"/>
    <m/>
    <d v="2018-05-18T21:04:39"/>
    <d v="2018-05-19T18:22:33"/>
    <x v="5"/>
    <s v="和谐同方医疗美容医院"/>
    <s v="天津"/>
  </r>
  <r>
    <x v="1"/>
    <x v="4"/>
    <s v="dpuser_9902166319"/>
    <m/>
    <d v="2018-05-16T01:23:17"/>
    <d v="2018-05-20T19:10:48"/>
    <x v="10"/>
    <s v="和谐同方医疗美容医院"/>
    <s v="天津"/>
  </r>
  <r>
    <x v="1"/>
    <x v="4"/>
    <s v="eco_010"/>
    <m/>
    <d v="2018-05-20T23:39:15"/>
    <d v="2018-05-21T11:23:03"/>
    <x v="6"/>
    <s v="和谐同方医疗美容医院"/>
    <s v="天津"/>
  </r>
  <r>
    <x v="1"/>
    <x v="4"/>
    <s v="Yem364866331"/>
    <m/>
    <d v="2018-05-12T18:45:37"/>
    <d v="2018-05-21T11:23:37"/>
    <x v="10"/>
    <s v="和谐同方医疗美容医院"/>
    <s v="天津"/>
  </r>
  <r>
    <x v="1"/>
    <x v="4"/>
    <s v="Uvv558480063"/>
    <m/>
    <d v="2018-05-21T23:08:27"/>
    <d v="2018-05-22T09:51:52"/>
    <x v="1"/>
    <s v="和谐同方医疗美容医院"/>
    <s v="天津"/>
  </r>
  <r>
    <x v="1"/>
    <x v="4"/>
    <s v="dpuser_8762289867"/>
    <m/>
    <d v="2018-05-26T01:01:23"/>
    <d v="2018-05-26T07:42:28"/>
    <x v="10"/>
    <s v="和谐同方医疗美容医院"/>
    <s v="天津"/>
  </r>
  <r>
    <x v="1"/>
    <x v="4"/>
    <s v="NIp300348798"/>
    <m/>
    <d v="2018-05-27T16:59:36"/>
    <d v="2018-05-27T17:00:46"/>
    <x v="11"/>
    <s v="和谐同方医疗美容医院"/>
    <s v="天津"/>
  </r>
  <r>
    <x v="1"/>
    <x v="4"/>
    <s v="CP少女bibi"/>
    <m/>
    <d v="2018-05-27T21:44:15"/>
    <d v="2018-05-27T22:57:43"/>
    <x v="10"/>
    <s v="和谐同方医疗美容医院"/>
    <s v="天津"/>
  </r>
  <r>
    <x v="1"/>
    <x v="4"/>
    <s v="岈"/>
    <m/>
    <d v="2018-05-28T15:07:56"/>
    <d v="2018-05-28T16:10:19"/>
    <x v="1"/>
    <s v="和谐同方医疗美容医院"/>
    <s v="天津"/>
  </r>
  <r>
    <x v="1"/>
    <x v="4"/>
    <s v="haru_8129"/>
    <m/>
    <d v="2018-05-14T11:26:04"/>
    <d v="2018-05-30T14:32:31"/>
    <x v="3"/>
    <s v="和谐同方医疗美容医院"/>
    <s v="天津"/>
  </r>
  <r>
    <x v="1"/>
    <x v="4"/>
    <s v="chenjie816"/>
    <m/>
    <d v="2018-05-31T10:10:34"/>
    <d v="2018-05-31T16:22:24"/>
    <x v="1"/>
    <s v="和谐同方医疗美容医院"/>
    <s v="天津"/>
  </r>
  <r>
    <x v="1"/>
    <x v="5"/>
    <s v="dpuser_8414468976"/>
    <m/>
    <d v="2018-06-07T20:44:14"/>
    <d v="2018-06-08T09:51:40"/>
    <x v="7"/>
    <s v="和谐同方医疗美容医院"/>
    <s v="天津"/>
  </r>
  <r>
    <x v="1"/>
    <x v="5"/>
    <s v="dpuser_24603683433"/>
    <m/>
    <d v="2018-06-08T10:25:45"/>
    <d v="2018-06-08T10:25:45"/>
    <x v="1"/>
    <s v="和谐同方医疗美容医院"/>
    <s v="天津"/>
  </r>
  <r>
    <x v="1"/>
    <x v="5"/>
    <s v="Sputnikt"/>
    <m/>
    <d v="2018-06-08T10:23:03"/>
    <d v="2018-06-09T16:15:18"/>
    <x v="1"/>
    <s v="和谐同方医疗美容医院"/>
    <s v="天津"/>
  </r>
  <r>
    <x v="1"/>
    <x v="5"/>
    <s v="biubiubiu"/>
    <m/>
    <d v="2018-06-14T22:41:13"/>
    <d v="2018-06-14T23:02:39"/>
    <x v="8"/>
    <s v="和谐同方医疗美容医院"/>
    <s v="天津"/>
  </r>
  <r>
    <x v="1"/>
    <x v="5"/>
    <s v="maomao_0702"/>
    <m/>
    <d v="2018-06-18T11:10:30"/>
    <d v="2018-06-18T11:12:24"/>
    <x v="9"/>
    <s v="和谐同方医疗美容医院"/>
    <s v="天津"/>
  </r>
  <r>
    <x v="1"/>
    <x v="5"/>
    <s v="ugH688212320"/>
    <m/>
    <d v="2018-06-20T09:55:26"/>
    <d v="2018-06-20T10:02:00"/>
    <x v="6"/>
    <s v="和谐同方医疗美容医院"/>
    <s v="天津"/>
  </r>
  <r>
    <x v="1"/>
    <x v="5"/>
    <s v="久酒_990"/>
    <m/>
    <d v="2018-06-24T11:08:23"/>
    <d v="2018-06-25T15:26:07"/>
    <x v="7"/>
    <s v="和谐同方医疗美容医院"/>
    <s v="天津"/>
  </r>
  <r>
    <x v="1"/>
    <x v="5"/>
    <s v="ugm558303678"/>
    <m/>
    <d v="2018-06-25T15:33:34"/>
    <d v="2018-06-25T17:11:32"/>
    <x v="9"/>
    <s v="和谐同方医疗美容医院"/>
    <s v="天津"/>
  </r>
  <r>
    <x v="1"/>
    <x v="5"/>
    <s v="dpuser_2839086515"/>
    <m/>
    <d v="2018-06-25T20:17:05"/>
    <d v="2018-06-25T21:31:43"/>
    <x v="1"/>
    <s v="和谐同方医疗美容医院"/>
    <s v="天津"/>
  </r>
  <r>
    <x v="1"/>
    <x v="5"/>
    <s v="懿宸_7724"/>
    <m/>
    <d v="2018-06-26T22:55:45"/>
    <d v="2018-06-27T16:47:26"/>
    <x v="8"/>
    <s v="和谐同方医疗美容医院"/>
    <s v="天津"/>
  </r>
  <r>
    <x v="1"/>
    <x v="5"/>
    <s v="夜空中最亮的星2"/>
    <m/>
    <d v="2018-06-27T21:13:31"/>
    <d v="2018-06-27T21:15:34"/>
    <x v="7"/>
    <s v="和谐同方医疗美容医院"/>
    <s v="天津"/>
  </r>
  <r>
    <x v="1"/>
    <x v="5"/>
    <s v="李文琪180"/>
    <m/>
    <d v="2018-06-30T11:18:00"/>
    <d v="2018-06-30T14:02:00"/>
    <x v="12"/>
    <s v="和谐同方医疗美容医院"/>
    <s v="天津"/>
  </r>
  <r>
    <x v="1"/>
    <x v="6"/>
    <s v="cqj293806994"/>
    <m/>
    <d v="2018-06-30T17:08:00"/>
    <d v="2018-07-01T17:10:00"/>
    <x v="4"/>
    <s v="和谐同方医疗美容医院"/>
    <s v="天津"/>
  </r>
  <r>
    <x v="1"/>
    <x v="6"/>
    <s v="吃货J小萌萌"/>
    <m/>
    <d v="2018-07-02T06:29:00"/>
    <d v="2018-07-02T08:19:00"/>
    <x v="10"/>
    <s v="和谐同方医疗美容医院"/>
    <s v="天津"/>
  </r>
  <r>
    <x v="1"/>
    <x v="6"/>
    <s v="liuliu0091"/>
    <m/>
    <d v="2018-07-02T14:28:00"/>
    <d v="2018-07-02T14:28:00"/>
    <x v="3"/>
    <s v="和谐同方医疗美容医院"/>
    <s v="天津"/>
  </r>
  <r>
    <x v="1"/>
    <x v="6"/>
    <s v="花形人偶"/>
    <m/>
    <d v="2018-07-03T09:22:00"/>
    <d v="2018-07-03T09:30:00"/>
    <x v="8"/>
    <s v="和谐同方医疗美容医院"/>
    <s v="天津"/>
  </r>
  <r>
    <x v="1"/>
    <x v="6"/>
    <s v="UBj603562159"/>
    <m/>
    <d v="2018-07-03T15:40:04"/>
    <d v="2018-07-03T15:43:00"/>
    <x v="4"/>
    <s v="和谐同方医疗美容医院"/>
    <s v="天津"/>
  </r>
  <r>
    <x v="1"/>
    <x v="6"/>
    <s v="锦昱满堂"/>
    <m/>
    <d v="2018-05-27T17:31:05"/>
    <d v="2018-07-04T09:48:25"/>
    <x v="10"/>
    <s v="和谐同方医疗美容医院"/>
    <s v="天津"/>
  </r>
  <r>
    <x v="1"/>
    <x v="6"/>
    <s v="颜小颜520"/>
    <m/>
    <d v="2018-07-04T10:19:45"/>
    <d v="2018-07-04T10:24:35"/>
    <x v="10"/>
    <s v="和谐同方医疗美容医院"/>
    <s v="天津"/>
  </r>
  <r>
    <x v="1"/>
    <x v="6"/>
    <s v="番茄_你个西红柿"/>
    <m/>
    <d v="2018-07-04T22:24:55"/>
    <d v="2018-07-05T09:18:36"/>
    <x v="4"/>
    <s v="和谐同方医疗美容医院"/>
    <s v="天津"/>
  </r>
  <r>
    <x v="1"/>
    <x v="6"/>
    <s v="Wsa616343510"/>
    <m/>
    <d v="2018-07-05T17:22:31"/>
    <d v="2018-07-05T17:41:23"/>
    <x v="8"/>
    <s v="和谐同方医疗美容医院"/>
    <s v="天津"/>
  </r>
  <r>
    <x v="1"/>
    <x v="6"/>
    <s v="鑫潼（九鼎投资九州证券）"/>
    <m/>
    <d v="2018-07-07T17:34:15"/>
    <d v="2018-07-07T17:41:09"/>
    <x v="13"/>
    <s v="和谐同方医疗美容医院"/>
    <s v="天津"/>
  </r>
  <r>
    <x v="1"/>
    <x v="6"/>
    <s v="温柔喵"/>
    <m/>
    <d v="2018-07-08T08:20:29"/>
    <d v="2018-07-08T11:43:30"/>
    <x v="10"/>
    <s v="和谐同方医疗美容医院"/>
    <s v="天津"/>
  </r>
  <r>
    <x v="1"/>
    <x v="6"/>
    <s v="360_Emma_lij"/>
    <m/>
    <d v="2018-07-08T12:01:50"/>
    <d v="2018-07-08T12:06:49"/>
    <x v="10"/>
    <s v="和谐同方医疗美容医院"/>
    <s v="天津"/>
  </r>
  <r>
    <x v="1"/>
    <x v="6"/>
    <s v="dpuser_48013378739"/>
    <m/>
    <d v="2018-07-08T18:35:21"/>
    <d v="2018-07-08T18:51:56"/>
    <x v="3"/>
    <s v="和谐同方医疗美容医院"/>
    <s v="天津"/>
  </r>
  <r>
    <x v="1"/>
    <x v="6"/>
    <s v="uZR258604416"/>
    <m/>
    <d v="2018-07-09T12:04:46"/>
    <d v="2018-07-09T12:11:09"/>
    <x v="3"/>
    <s v="和谐同方医疗美容医院"/>
    <s v="天津"/>
  </r>
  <r>
    <x v="1"/>
    <x v="6"/>
    <s v="rzwangruobing"/>
    <m/>
    <d v="2018-07-09T13:42:10"/>
    <d v="2018-07-09T13:43:12"/>
    <x v="1"/>
    <s v="和谐同方医疗美容医院"/>
    <s v="天津"/>
  </r>
  <r>
    <x v="1"/>
    <x v="6"/>
    <s v="嘉禾666444"/>
    <m/>
    <d v="2018-07-10T13:21:28"/>
    <d v="2018-07-10T13:26:43"/>
    <x v="11"/>
    <s v="和谐同方医疗美容医院"/>
    <s v="天津"/>
  </r>
  <r>
    <x v="1"/>
    <x v="6"/>
    <s v="dpuser_1814039937"/>
    <m/>
    <d v="2018-07-10T19:25:03"/>
    <d v="2018-07-10T19:33:09"/>
    <x v="3"/>
    <s v="和谐同方医疗美容医院"/>
    <s v="天津"/>
  </r>
  <r>
    <x v="1"/>
    <x v="6"/>
    <s v="Weixin_0699027013"/>
    <m/>
    <d v="2018-07-11T12:35:34"/>
    <d v="2018-07-12T09:57:05"/>
    <x v="13"/>
    <s v="和谐同方医疗美容医院"/>
    <s v="天津"/>
  </r>
  <r>
    <x v="1"/>
    <x v="6"/>
    <s v="隔壁小雨爱唱歌"/>
    <m/>
    <d v="2018-07-12T10:08:05"/>
    <d v="2018-07-12T10:08:38"/>
    <x v="3"/>
    <s v="和谐同方医疗美容医院"/>
    <s v="天津"/>
  </r>
  <r>
    <x v="1"/>
    <x v="6"/>
    <s v="阿拉蕾i"/>
    <m/>
    <d v="2018-07-12T18:50:33"/>
    <d v="2018-07-12T19:02:26"/>
    <x v="10"/>
    <s v="和谐同方医疗美容医院"/>
    <s v="天津"/>
  </r>
  <r>
    <x v="1"/>
    <x v="6"/>
    <s v="梦醒梦回梦中人"/>
    <m/>
    <d v="2018-07-12T18:57:56"/>
    <d v="2018-07-12T20:51:41"/>
    <x v="14"/>
    <s v="和谐同方医疗美容医院"/>
    <s v="天津"/>
  </r>
  <r>
    <x v="1"/>
    <x v="6"/>
    <s v="根硕宝宝"/>
    <m/>
    <d v="2018-07-12T20:44:48"/>
    <d v="2018-07-12T21:33:51"/>
    <x v="11"/>
    <s v="和谐同方医疗美容医院"/>
    <s v="天津"/>
  </r>
  <r>
    <x v="1"/>
    <x v="6"/>
    <s v="秋日纯情"/>
    <m/>
    <d v="2018-07-13T13:25:49"/>
    <d v="2018-07-13T14:31:26"/>
    <x v="3"/>
    <s v="和谐同方医疗美容医院"/>
    <s v="天津"/>
  </r>
  <r>
    <x v="1"/>
    <x v="6"/>
    <s v="哈哈9009"/>
    <m/>
    <d v="2018-07-13T11:29:30"/>
    <d v="2018-07-13T15:43:50"/>
    <x v="3"/>
    <s v="和谐同方医疗美容医院"/>
    <s v="天津"/>
  </r>
  <r>
    <x v="1"/>
    <x v="6"/>
    <s v="800_user_1648580651ebba"/>
    <m/>
    <d v="2018-06-21T17:46:19"/>
    <d v="2018-07-14T12:21:51"/>
    <x v="3"/>
    <s v="和谐同方医疗美容医院"/>
    <s v="天津"/>
  </r>
  <r>
    <x v="1"/>
    <x v="6"/>
    <s v="性感小嘴的大黄鸭"/>
    <m/>
    <d v="2018-07-15T15:37:48"/>
    <d v="2018-07-15T15:40:56"/>
    <x v="3"/>
    <s v="和谐同方医疗美容医院"/>
    <s v="天津"/>
  </r>
  <r>
    <x v="1"/>
    <x v="6"/>
    <s v="有诗两行"/>
    <m/>
    <d v="2018-07-16T14:36:24"/>
    <d v="2018-07-16T14:41:59"/>
    <x v="6"/>
    <s v="和谐同方医疗美容医院"/>
    <s v="天津"/>
  </r>
  <r>
    <x v="1"/>
    <x v="6"/>
    <s v="居里夫人1234"/>
    <m/>
    <d v="2018-07-16T21:51:51"/>
    <d v="2018-07-16T22:03:19"/>
    <x v="3"/>
    <s v="和谐同方医疗美容医院"/>
    <s v="天津"/>
  </r>
  <r>
    <x v="1"/>
    <x v="6"/>
    <s v="麻力～"/>
    <m/>
    <d v="2018-07-17T07:44:12"/>
    <d v="2018-07-17T08:43:50"/>
    <x v="9"/>
    <s v="和谐同方医疗美容医院"/>
    <s v="天津"/>
  </r>
  <r>
    <x v="1"/>
    <x v="6"/>
    <s v="A丢了微笑要怎么伪装"/>
    <m/>
    <d v="2018-07-17T15:52:48"/>
    <d v="2018-07-17T15:52:59"/>
    <x v="9"/>
    <s v="和谐同方医疗美容医院"/>
    <s v="天津"/>
  </r>
  <r>
    <x v="1"/>
    <x v="6"/>
    <s v="蜜糖丰色"/>
    <m/>
    <d v="2018-07-17T16:35:48"/>
    <d v="2018-07-17T16:41:58"/>
    <x v="13"/>
    <s v="和谐同方医疗美容医院"/>
    <s v="天津"/>
  </r>
  <r>
    <x v="1"/>
    <x v="6"/>
    <s v="tbxx2011"/>
    <m/>
    <d v="2018-07-19T10:02:34"/>
    <d v="2018-07-19T10:03:42"/>
    <x v="3"/>
    <s v="和谐同方医疗美容医院"/>
    <s v="天津"/>
  </r>
  <r>
    <x v="1"/>
    <x v="6"/>
    <s v="拾忆_5384"/>
    <m/>
    <d v="2018-07-20T08:58:39"/>
    <d v="2018-07-20T08:58:39"/>
    <x v="10"/>
    <s v="和谐同方医疗美容医院"/>
    <s v="天津"/>
  </r>
  <r>
    <x v="1"/>
    <x v="6"/>
    <s v="YandLendS"/>
    <m/>
    <d v="2018-07-21T18:07:41"/>
    <d v="2018-07-21T18:18:30"/>
    <x v="15"/>
    <s v="和谐同方医疗美容医院"/>
    <s v="天津"/>
  </r>
  <r>
    <x v="1"/>
    <x v="6"/>
    <s v="会玲414"/>
    <m/>
    <d v="2018-07-21T19:55:20"/>
    <d v="2018-07-21T19:57:19"/>
    <x v="3"/>
    <s v="和谐同方医疗美容医院"/>
    <s v="天津"/>
  </r>
  <r>
    <x v="1"/>
    <x v="6"/>
    <s v="pYF126547448"/>
    <m/>
    <d v="2018-07-22T16:38:57"/>
    <d v="2018-07-22T17:10:17"/>
    <x v="3"/>
    <s v="和谐同方医疗美容医院"/>
    <s v="天津"/>
  </r>
  <r>
    <x v="1"/>
    <x v="6"/>
    <s v="zja桉"/>
    <m/>
    <d v="2018-07-23T17:38:37"/>
    <d v="2018-07-23T17:42:31"/>
    <x v="6"/>
    <s v="和谐同方医疗美容医院"/>
    <s v="天津"/>
  </r>
  <r>
    <x v="1"/>
    <x v="6"/>
    <s v="360_王二妖"/>
    <m/>
    <d v="2018-07-24T12:41:33"/>
    <d v="2018-07-24T13:48:52"/>
    <x v="5"/>
    <s v="和谐同方医疗美容医院"/>
    <s v="天津"/>
  </r>
  <r>
    <x v="1"/>
    <x v="6"/>
    <s v="RzV858393470"/>
    <m/>
    <d v="2018-07-25T10:12:11"/>
    <d v="2018-07-25T10:34:28"/>
    <x v="5"/>
    <s v="和谐同方医疗美容医院"/>
    <s v="天津"/>
  </r>
  <r>
    <x v="1"/>
    <x v="6"/>
    <s v="phI430188066"/>
    <m/>
    <d v="2018-07-25T11:57:36"/>
    <d v="2018-07-25T12:03:54"/>
    <x v="3"/>
    <s v="和谐同方医疗美容医院"/>
    <s v="天津"/>
  </r>
  <r>
    <x v="1"/>
    <x v="6"/>
    <s v="Lur215021490"/>
    <m/>
    <d v="2018-07-26T08:58:12"/>
    <d v="2018-07-26T11:03:07"/>
    <x v="16"/>
    <s v="和谐同方医疗美容医院"/>
    <s v="天津"/>
  </r>
  <r>
    <x v="1"/>
    <x v="6"/>
    <s v="再靠近一点点Ts"/>
    <m/>
    <d v="2018-07-26T15:36:43"/>
    <d v="2018-07-26T16:41:07"/>
    <x v="4"/>
    <s v="和谐同方医疗美容医院"/>
    <s v="天津"/>
  </r>
  <r>
    <x v="1"/>
    <x v="6"/>
    <s v="萱宝326"/>
    <m/>
    <d v="2018-07-26T17:05:01"/>
    <d v="2018-07-26T17:08:06"/>
    <x v="3"/>
    <s v="和谐同方医疗美容医院"/>
    <s v="天津"/>
  </r>
  <r>
    <x v="1"/>
    <x v="6"/>
    <s v="高悦涵_4085"/>
    <m/>
    <d v="2018-07-28T09:11:52"/>
    <d v="2018-07-28T09:30:41"/>
    <x v="10"/>
    <s v="和谐同方医疗美容医院"/>
    <s v="天津"/>
  </r>
  <r>
    <x v="1"/>
    <x v="6"/>
    <s v="我是戳妞小苏三"/>
    <m/>
    <d v="2018-07-28T10:03:56"/>
    <d v="2018-07-28T10:08:51"/>
    <x v="16"/>
    <s v="和谐同方医疗美容医院"/>
    <s v="天津"/>
  </r>
  <r>
    <x v="1"/>
    <x v="6"/>
    <s v="金磊442233"/>
    <m/>
    <d v="2018-07-28T11:02:11"/>
    <d v="2018-07-28T11:03:11"/>
    <x v="8"/>
    <s v="和谐同方医疗美容医院"/>
    <s v="天津"/>
  </r>
  <r>
    <x v="1"/>
    <x v="6"/>
    <s v="b了个哥"/>
    <m/>
    <d v="2018-07-28T19:26:10"/>
    <d v="2018-07-28T21:25:28"/>
    <x v="10"/>
    <s v="和谐同方医疗美容医院"/>
    <s v="天津"/>
  </r>
  <r>
    <x v="1"/>
    <x v="6"/>
    <s v="cindy爱吃草莓"/>
    <m/>
    <d v="2018-07-30T10:46:08"/>
    <d v="2018-07-30T10:55:15"/>
    <x v="6"/>
    <s v="和谐同方医疗美容医院"/>
    <s v="天津"/>
  </r>
  <r>
    <x v="1"/>
    <x v="6"/>
    <s v="星期八1224"/>
    <m/>
    <d v="2018-07-29T23:45:21"/>
    <d v="2018-07-30T11:51:13"/>
    <x v="7"/>
    <s v="和谐同方医疗美容医院"/>
    <s v="天津"/>
  </r>
  <r>
    <x v="1"/>
    <x v="6"/>
    <s v="love静aini"/>
    <m/>
    <d v="2018-07-30T16:54:02"/>
    <d v="2018-07-30T17:00:21"/>
    <x v="6"/>
    <s v="和谐同方医疗美容医院"/>
    <s v="天津"/>
  </r>
  <r>
    <x v="1"/>
    <x v="6"/>
    <s v="chenjie816"/>
    <m/>
    <d v="2018-05-31T10:10:34"/>
    <d v="2018-07-30T19:06:44"/>
    <x v="6"/>
    <s v="和谐同方医疗美容医院"/>
    <s v="天津"/>
  </r>
  <r>
    <x v="1"/>
    <x v="6"/>
    <s v="ice"/>
    <m/>
    <d v="2018-07-31T10:55:25"/>
    <d v="2018-07-31T11:03:25"/>
    <x v="6"/>
    <s v="和谐同方医疗美容医院"/>
    <s v="天津"/>
  </r>
  <r>
    <x v="1"/>
    <x v="6"/>
    <s v="dpuser_15222511697"/>
    <m/>
    <d v="2018-07-31T10:25:17"/>
    <d v="2018-07-31T11:03:45"/>
    <x v="6"/>
    <s v="和谐同方医疗美容医院"/>
    <s v="天津"/>
  </r>
  <r>
    <x v="1"/>
    <x v="6"/>
    <s v="咖咖咖桑"/>
    <m/>
    <d v="2018-07-31T13:20:43"/>
    <d v="2018-07-31T13:37:02"/>
    <x v="16"/>
    <s v="和谐同方医疗美容医院"/>
    <s v="天津"/>
  </r>
  <r>
    <x v="1"/>
    <x v="6"/>
    <s v="Devil"/>
    <m/>
    <d v="2018-07-31T14:23:39"/>
    <d v="2018-07-31T14:28:18"/>
    <x v="16"/>
    <s v="和谐同方医疗美容医院"/>
    <s v="天津"/>
  </r>
  <r>
    <x v="1"/>
    <x v="7"/>
    <s v="oLM427007059"/>
    <m/>
    <d v="2018-08-02T12:24:45"/>
    <d v="2018-08-02T12:26:17"/>
    <x v="10"/>
    <s v="和谐同方医疗美容医院"/>
    <s v="天津"/>
  </r>
  <r>
    <x v="1"/>
    <x v="7"/>
    <s v="HOU。_752"/>
    <m/>
    <d v="2018-08-07T16:46:30"/>
    <d v="2018-08-07T16:48:27"/>
    <x v="16"/>
    <s v="和谐同方医疗美容医院"/>
    <s v="天津"/>
  </r>
  <r>
    <x v="1"/>
    <x v="7"/>
    <s v="殺生丸17"/>
    <m/>
    <d v="2018-08-09T11:02:29"/>
    <d v="2018-08-09T11:10:39"/>
    <x v="6"/>
    <s v="和谐同方医疗美容医院"/>
    <s v="天津"/>
  </r>
  <r>
    <x v="1"/>
    <x v="7"/>
    <s v="TBT930511844"/>
    <m/>
    <d v="2018-08-10T13:02:04"/>
    <d v="2018-08-10T14:30:53"/>
    <x v="6"/>
    <s v="和谐同方医疗美容医院"/>
    <s v="天津"/>
  </r>
  <r>
    <x v="1"/>
    <x v="7"/>
    <s v="QTj365479107"/>
    <m/>
    <d v="2018-08-10T21:08:31"/>
    <d v="2018-08-10T21:37:24"/>
    <x v="6"/>
    <s v="和谐同方医疗美容医院"/>
    <s v="天津"/>
  </r>
  <r>
    <x v="1"/>
    <x v="7"/>
    <s v="dpuser_8717513497"/>
    <m/>
    <d v="2018-08-10T09:09:32"/>
    <d v="2018-08-11T16:07:23"/>
    <x v="4"/>
    <s v="和谐同方医疗美容医院"/>
    <s v="天津"/>
  </r>
  <r>
    <x v="1"/>
    <x v="7"/>
    <s v="OFs392348713"/>
    <m/>
    <d v="2018-08-12T00:21:46"/>
    <d v="2018-08-12T08:10:56"/>
    <x v="9"/>
    <s v="和谐同方医疗美容医院"/>
    <s v="天津"/>
  </r>
  <r>
    <x v="1"/>
    <x v="7"/>
    <s v="二凉i"/>
    <m/>
    <d v="2018-08-12T08:51:30"/>
    <d v="2018-08-12T14:40:42"/>
    <x v="17"/>
    <s v="和谐同方医疗美容医院"/>
    <s v="天津"/>
  </r>
  <r>
    <x v="1"/>
    <x v="7"/>
    <s v="GZE606832747"/>
    <m/>
    <d v="2018-08-12T21:36:39"/>
    <d v="2018-08-12T21:59:59"/>
    <x v="3"/>
    <s v="和谐同方医疗美容医院"/>
    <s v="天津"/>
  </r>
  <r>
    <x v="1"/>
    <x v="7"/>
    <s v="宋旻浩我们走"/>
    <m/>
    <d v="2018-08-13T08:12:35"/>
    <d v="2018-08-13T08:17:31"/>
    <x v="6"/>
    <s v="和谐同方医疗美容医院"/>
    <s v="天津"/>
  </r>
  <r>
    <x v="1"/>
    <x v="7"/>
    <s v="会玲414"/>
    <m/>
    <d v="2018-07-21T19:55:20"/>
    <d v="2018-08-13T14:34:01"/>
    <x v="3"/>
    <s v="和谐同方医疗美容医院"/>
    <s v="天津"/>
  </r>
  <r>
    <x v="1"/>
    <x v="7"/>
    <s v="溪山款款风"/>
    <m/>
    <d v="2018-08-14T13:41:39"/>
    <d v="2018-08-14T13:43:18"/>
    <x v="6"/>
    <s v="和谐同方医疗美容医院"/>
    <s v="天津"/>
  </r>
  <r>
    <x v="1"/>
    <x v="7"/>
    <s v="QAl350580251"/>
    <m/>
    <d v="2018-08-14T22:21:07"/>
    <d v="2018-08-15T08:14:49"/>
    <x v="6"/>
    <s v="和谐同方医疗美容医院"/>
    <s v="天津"/>
  </r>
  <r>
    <x v="1"/>
    <x v="7"/>
    <s v="黑山羊zxy"/>
    <m/>
    <d v="2018-08-18T08:35:13"/>
    <d v="2018-08-18T09:06:02"/>
    <x v="12"/>
    <s v="和谐同方医疗美容医院"/>
    <s v="天津"/>
  </r>
  <r>
    <x v="1"/>
    <x v="7"/>
    <s v="FDx776145737"/>
    <m/>
    <d v="2018-08-18T09:20:16"/>
    <d v="2018-08-18T09:25:56"/>
    <x v="5"/>
    <s v="和谐同方医疗美容医院"/>
    <s v="天津"/>
  </r>
  <r>
    <x v="1"/>
    <x v="7"/>
    <s v="dpuser_8063987092"/>
    <m/>
    <d v="2018-08-18T12:26:14"/>
    <d v="2018-08-18T12:28:38"/>
    <x v="16"/>
    <s v="和谐同方医疗美容医院"/>
    <s v="天津"/>
  </r>
  <r>
    <x v="1"/>
    <x v="7"/>
    <s v="ada&amp;tian"/>
    <m/>
    <d v="2018-08-20T15:29:17"/>
    <d v="2018-08-20T15:32:35"/>
    <x v="16"/>
    <s v="和谐同方医疗美容医院"/>
    <s v="天津"/>
  </r>
  <r>
    <x v="1"/>
    <x v="7"/>
    <s v="Weixin_0699027013"/>
    <m/>
    <d v="2018-07-11T12:35:34"/>
    <d v="2018-08-22T09:55:45"/>
    <x v="16"/>
    <s v="和谐同方医疗美容医院"/>
    <s v="天津"/>
  </r>
  <r>
    <x v="1"/>
    <x v="7"/>
    <s v="徐同學Deer*"/>
    <m/>
    <d v="2018-08-23T08:42:23"/>
    <d v="2018-08-23T08:44:04"/>
    <x v="4"/>
    <s v="和谐同方医疗美容医院"/>
    <s v="天津"/>
  </r>
  <r>
    <x v="1"/>
    <x v="7"/>
    <s v="西敏_suphia999"/>
    <m/>
    <d v="2018-08-23T23:18:06"/>
    <d v="2018-08-23T23:18:40"/>
    <x v="1"/>
    <s v="和谐同方医疗美容医院"/>
    <s v="天津"/>
  </r>
  <r>
    <x v="1"/>
    <x v="7"/>
    <s v="Sputnikt"/>
    <m/>
    <d v="2018-06-08T10:23:03"/>
    <d v="2018-08-24T11:15:20"/>
    <x v="1"/>
    <m/>
    <s v="天津"/>
  </r>
  <r>
    <x v="1"/>
    <x v="7"/>
    <s v="Coco_霖"/>
    <m/>
    <d v="2018-08-26T09:34:33"/>
    <d v="2018-08-26T09:36:39"/>
    <x v="1"/>
    <s v="和谐同方医疗美容医院"/>
    <s v="天津"/>
  </r>
  <r>
    <x v="1"/>
    <x v="7"/>
    <s v="爸比娃娃"/>
    <m/>
    <d v="2018-08-26T19:31:53"/>
    <d v="2018-08-26T19:46:58"/>
    <x v="0"/>
    <s v="和谐同方医疗美容医院"/>
    <s v="天津"/>
  </r>
  <r>
    <x v="1"/>
    <x v="7"/>
    <s v="sweety妹妹"/>
    <m/>
    <d v="2018-08-28T19:42:56"/>
    <d v="2018-08-28T19:51:52"/>
    <x v="10"/>
    <s v="和谐同方医疗美容医院"/>
    <s v="天津"/>
  </r>
  <r>
    <x v="1"/>
    <x v="7"/>
    <s v="爸比娃娃"/>
    <m/>
    <d v="2018-08-26T19:31:53"/>
    <d v="2018-08-28T11:33:06"/>
    <x v="0"/>
    <s v="和谐同方医疗美容医院"/>
    <s v="天津"/>
  </r>
  <r>
    <x v="2"/>
    <x v="8"/>
    <m/>
    <m/>
    <m/>
    <m/>
    <x v="18"/>
    <m/>
    <m/>
  </r>
  <r>
    <x v="2"/>
    <x v="8"/>
    <m/>
    <m/>
    <m/>
    <m/>
    <x v="18"/>
    <m/>
    <m/>
  </r>
  <r>
    <x v="2"/>
    <x v="8"/>
    <m/>
    <m/>
    <m/>
    <m/>
    <x v="18"/>
    <m/>
    <m/>
  </r>
  <r>
    <x v="2"/>
    <x v="8"/>
    <m/>
    <m/>
    <m/>
    <m/>
    <x v="18"/>
    <m/>
    <m/>
  </r>
  <r>
    <x v="2"/>
    <x v="8"/>
    <m/>
    <m/>
    <m/>
    <m/>
    <x v="18"/>
    <m/>
    <m/>
  </r>
  <r>
    <x v="2"/>
    <x v="8"/>
    <m/>
    <m/>
    <m/>
    <m/>
    <x v="18"/>
    <m/>
    <m/>
  </r>
  <r>
    <x v="2"/>
    <x v="8"/>
    <m/>
    <m/>
    <m/>
    <m/>
    <x v="18"/>
    <m/>
    <m/>
  </r>
  <r>
    <x v="2"/>
    <x v="8"/>
    <m/>
    <m/>
    <m/>
    <m/>
    <x v="18"/>
    <m/>
    <m/>
  </r>
  <r>
    <x v="2"/>
    <x v="8"/>
    <m/>
    <m/>
    <m/>
    <m/>
    <x v="18"/>
    <m/>
    <m/>
  </r>
  <r>
    <x v="2"/>
    <x v="8"/>
    <m/>
    <m/>
    <m/>
    <m/>
    <x v="18"/>
    <m/>
    <m/>
  </r>
  <r>
    <x v="2"/>
    <x v="8"/>
    <m/>
    <m/>
    <m/>
    <m/>
    <x v="18"/>
    <m/>
    <m/>
  </r>
  <r>
    <x v="2"/>
    <x v="8"/>
    <m/>
    <m/>
    <m/>
    <m/>
    <x v="18"/>
    <m/>
    <m/>
  </r>
  <r>
    <x v="2"/>
    <x v="8"/>
    <m/>
    <m/>
    <m/>
    <m/>
    <x v="18"/>
    <m/>
    <m/>
  </r>
  <r>
    <x v="2"/>
    <x v="8"/>
    <m/>
    <m/>
    <m/>
    <m/>
    <x v="18"/>
    <m/>
    <m/>
  </r>
  <r>
    <x v="2"/>
    <x v="8"/>
    <m/>
    <m/>
    <m/>
    <m/>
    <x v="18"/>
    <m/>
    <m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">
  <r>
    <x v="0"/>
    <x v="0"/>
    <x v="0"/>
    <d v="1899-12-30T15:01:00"/>
    <s v="天津"/>
    <s v="和谐同方医疗美容医院"/>
    <s v="月亮上的小伙伴"/>
    <x v="0"/>
    <s v="{&quot;效果&quot;:5,&quot;环境&quot;:5,&quot;服务&quot;:5}"/>
    <s v="5"/>
    <s v="5"/>
    <s v="5"/>
    <s v="自从朋友介绍了和谐同方，我感觉就像打开了新世界的大门，谁说长相是天生父母给的，改变不了！刘院长给的不也一样吗？而且还更漂亮了！我以前眼间距有点大，第一张照片就可以看出来，经过刘院长的精心设计现在形状特别好看，这几张照片是恢复10天之后的，还有些微肿！过几个月会更自然！鼻子做了线雕，虽然没有假体那么夸张那么高但是已经很美了，毕竟脸部的五官要符合比例的，特别高了会怪怪的！手术过程中小姐姐们都特别可爱，怕我紧张一直和我聊天，一点也不疼，打完麻药我差点睡着了😴术后三天去拆线，眼角的位置弄得我提心吊胆，因为我是瘢痕体质生怕增生留下两个疙瘩，还好没有，果然专利的就是牛啊！👍小仙女们不要听你们的老公说什么自然美，自然只能丑，再贵的化妆品也垫不起你的鼻子，也不能把你从单眼皮变成双眼皮！所以投资脸才是最正确的决定!👏👏👏"/>
    <s v="否"/>
    <m/>
  </r>
  <r>
    <x v="0"/>
    <x v="0"/>
    <x v="1"/>
    <d v="1899-12-30T11:13:00"/>
    <s v="天津"/>
    <s v="和谐同方医疗美容医院"/>
    <s v="郭宇_157"/>
    <x v="0"/>
    <s v="{&quot;效果&quot;:5,&quot;环境&quot;:5,&quot;服务&quot;:5}"/>
    <s v="5"/>
    <s v="5"/>
    <s v="5"/>
    <s v="今天是吸脂后第七天，嘎嘎，我下了地铁骑着小黄一路风驰电掣的就来了，我都佩服自己的灵活和身轻如燕，我就是气自己当时为啥只做了后背，没做腰腹。哈哈，我也就现在牛气了，当时面诊时我可是有点怕怕的，现在看着术后效果好，我又后悔当时没多做几个部位了。没关系，待我休息一个月再战💪💪💪，今年的目标就是瘦瘦瘦^O^"/>
    <s v="否"/>
    <m/>
  </r>
  <r>
    <x v="0"/>
    <x v="1"/>
    <x v="2"/>
    <d v="1899-12-30T15:27:00"/>
    <s v="天津"/>
    <s v="和谐同方医疗美容医院"/>
    <s v="云之物雨"/>
    <x v="0"/>
    <s v="{&quot;效果&quot;:5,&quot;环境&quot;:5,&quot;服务&quot;:5}"/>
    <s v="5"/>
    <s v="5"/>
    <s v="5"/>
    <s v="环境舒适 医护人员很细心负责 也非常专业 是来给脸部做清洁补水的 效果很不错 以后还会光临！"/>
    <s v="否"/>
    <s v=""/>
  </r>
  <r>
    <x v="0"/>
    <x v="1"/>
    <x v="3"/>
    <d v="1899-12-30T18:11:00"/>
    <s v="天津"/>
    <s v="和谐同方医疗美容医院"/>
    <s v="李艾蒙"/>
    <x v="0"/>
    <s v="{&quot;效果&quot;:5,&quot;环境&quot;:5,&quot;服务&quot;:5}"/>
    <s v="5"/>
    <s v="5"/>
    <s v="5"/>
    <s v="之前是一直在她家做脱毛的，但是最近一直爆痘，小姐姐建议做水氧去除脏东西祛痘，不得不说说给我做护理的小姐姐人超好，还教我些小技巧，很细心也很有耐心，忘记问小姐姐叫什么了，太遗憾了，老板一定要给她加鸡腿哦。水氧凉凉的很舒服，以后有必要半个月一个月去下皮肤里面的脏东西，平时卸妆什么的，弄不干净的，总结：一次不错的体验，全程也没有什么推销，最讨厌那种了，如果觉得需要会问的，最喜欢她家这点了。对了，老板记得给小姐姐加鸡腿*\(^o^)/* (＾▽＾) ヾ(*๓´╰╯`๓)♡"/>
    <s v="是"/>
    <s v="2018-05-09 15:43:28"/>
  </r>
  <r>
    <x v="0"/>
    <x v="2"/>
    <x v="4"/>
    <d v="1899-12-30T11:59:00"/>
    <s v="天津"/>
    <s v="和谐同方医疗美容医院"/>
    <s v="白毛控儿酱"/>
    <x v="0"/>
    <s v="{&quot;效果&quot;:5,&quot;环境&quot;:5,&quot;服务&quot;:5}"/>
    <s v="5"/>
    <s v="5"/>
    <s v="5"/>
    <s v="由于小伙伴总嘲笑我穿着“毛裤”，尤其到了夏天要穿短裤，腿毛就更明显，我就下定决心考完试一定得脱一下子，和小伙伴一起来了。接待的阿姨好特别是温柔，怕我疼都特意照顾我。效果很满意，就办了个疗程卡，要变成丝滑美女哦。_x000a_ps:脱完毛才知道自己这么白！"/>
    <s v="否"/>
    <s v=""/>
  </r>
  <r>
    <x v="0"/>
    <x v="2"/>
    <x v="5"/>
    <d v="1899-12-30T09:43:00"/>
    <s v="天津"/>
    <s v="和谐同方医疗美容医院"/>
    <s v="懿宸_7724"/>
    <x v="0"/>
    <s v="{&quot;效果&quot;:5,&quot;环境&quot;:5,&quot;服务&quot;:5}"/>
    <s v="5"/>
    <s v="5"/>
    <s v="5"/>
    <s v="我本身是双眼皮，还不小！以前我一直说我就眼睛好看[害羞]可是随着岁月的增长，地心引力的摧残，眼皮变松了，也垂了，看眼睛人就老了！每次化妆，总要贴双眼皮贴，把下垂的眼皮支上去才可以！时间长了，眼皮就更松了，甚是烦躁！于是动了从新弄双眼皮的念头！_x000a_咨询了很多家医院，觉得和谐同方最靠谱了，于是，我来了！哈哈，视频是刚做完的样子！第一张照片的做之前的，第二张是做后四个小时的，第三张是做完6个小时的！第四张是术后十五天上妆效果！[害羞][害羞][害羞]_x000a_对了，差点忘了说，医院的所有大夫和护士人都很好，手术过程很愉快！刘院长的技术棒棒哒！"/>
    <s v="否"/>
    <s v=""/>
  </r>
  <r>
    <x v="0"/>
    <x v="2"/>
    <x v="6"/>
    <d v="1899-12-30T08:42:00"/>
    <s v="天津"/>
    <s v="和谐同方医疗美容医院"/>
    <s v="800_user_1648580651ebba"/>
    <x v="1"/>
    <s v="{&quot;效果&quot;:2,&quot;环境&quot;:1,&quot;服务&quot;:1}"/>
    <s v="2"/>
    <s v="1"/>
    <s v="1"/>
    <s v="上上周去他家做鼻背纹，还能做就说我的眉毛不好，她们 工作人员都说可以洗下去，我一想600块钱也不贵洗就洗吧，图三是我没洗前，其实也挺好的，现在洗完成这个德行，眉毛上起了好多疙瘩，也不知道哪里问题，最可气给我洗完出了好多血，就把我一人丢在工作，她们所有人都有外面聊天，聊旅行什么，我当时快急哭了，喊人也听不见，特别痛，一直流血，最后不容易把人喊来，敷衍我一下，我就离开了，这些我都忍了，现在眉毛洗成这样，我真是后悔死了，从新做也不行，太痛苦了，要了我得命，眉毛多重要，以后我不会让身边任何人来这家店[发怒][发怒]"/>
    <s v="否"/>
    <s v=""/>
  </r>
  <r>
    <x v="1"/>
    <x v="3"/>
    <x v="7"/>
    <m/>
    <m/>
    <m/>
    <m/>
    <x v="2"/>
    <m/>
    <m/>
    <m/>
    <m/>
    <m/>
    <m/>
    <m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">
  <r>
    <n v="2018"/>
    <x v="0"/>
    <n v="9.9"/>
    <n v="270024803"/>
    <s v="138xxxx9784"/>
    <d v="2018-04-19T00:00:00"/>
    <d v="1899-12-30T13:33:42"/>
    <x v="0"/>
    <n v="9.9"/>
    <m/>
    <n v="8.91"/>
    <s v="和谐同方医疗美容医院"/>
    <s v="HX73357653"/>
    <n v="4255672"/>
    <s v="天津"/>
  </r>
  <r>
    <n v="2018"/>
    <x v="0"/>
    <n v="9.9"/>
    <n v="5560498733"/>
    <s v="138xxxx9784"/>
    <d v="2018-04-19T00:00:00"/>
    <d v="1899-12-30T13:33:35"/>
    <x v="1"/>
    <n v="9.9"/>
    <m/>
    <n v="8.91"/>
    <s v="和谐同方医疗美容医院"/>
    <s v="HX73357653"/>
    <n v="4255672"/>
    <s v="天津"/>
  </r>
  <r>
    <n v="2018"/>
    <x v="1"/>
    <n v="88"/>
    <n v="5578179208"/>
    <s v="176xxxx9027"/>
    <d v="2018-05-01T00:00:00"/>
    <d v="1899-12-30T14:23:44"/>
    <x v="2"/>
    <n v="198"/>
    <n v="110"/>
    <n v="178.2"/>
    <s v="和谐同方医疗美容医院"/>
    <s v="HX73357653"/>
    <n v="4255672"/>
    <s v="天津"/>
  </r>
  <r>
    <n v="2018"/>
    <x v="2"/>
    <n v="61"/>
    <n v="5846508343"/>
    <s v="183xxxx9607"/>
    <d v="2018-06-03T00:00:00"/>
    <d v="1899-12-30T15:39:52"/>
    <x v="3"/>
    <n v="198"/>
    <n v="137"/>
    <n v="196.02"/>
    <s v="和谐同方医疗美容医院"/>
    <s v="HX73357653"/>
    <n v="4255672"/>
    <s v="天津"/>
  </r>
  <r>
    <n v="2018"/>
    <x v="2"/>
    <n v="800"/>
    <n v="3817347821"/>
    <s v="183xxxx9607"/>
    <d v="2018-06-03T00:00:00"/>
    <d v="1899-12-30T15:39:20"/>
    <x v="4"/>
    <n v="800"/>
    <m/>
    <n v="720"/>
    <s v="和谐同方医疗美容医院"/>
    <s v="HX73357653"/>
    <n v="4255672"/>
    <s v="天津"/>
  </r>
  <r>
    <n v="2018"/>
    <x v="2"/>
    <n v="19.8"/>
    <n v="7494719038"/>
    <s v="130xxxx0926"/>
    <d v="2018-06-03T00:00:00"/>
    <d v="1899-12-30T13:59:31"/>
    <x v="5"/>
    <n v="29.8"/>
    <n v="10"/>
    <n v="26.82"/>
    <s v="和谐同方医疗美容医院"/>
    <s v="HX73357653"/>
    <n v="4255672"/>
    <s v="天津"/>
  </r>
  <r>
    <n v="2018"/>
    <x v="2"/>
    <n v="348"/>
    <n v="4429715854"/>
    <s v="183xxxx9607"/>
    <d v="2018-06-04T00:00:00"/>
    <d v="1899-12-30T16:01:05"/>
    <x v="6"/>
    <n v="398"/>
    <n v="50"/>
    <n v="358.2"/>
    <s v="和谐同方医疗美容医院"/>
    <s v="HX73357653"/>
    <n v="4255672"/>
    <s v="天津"/>
  </r>
  <r>
    <n v="2018"/>
    <x v="2"/>
    <n v="61"/>
    <n v="5733503440"/>
    <s v="130xxxx6046"/>
    <d v="2018-06-05T00:00:00"/>
    <d v="1899-12-30T14:03:14"/>
    <x v="3"/>
    <n v="198"/>
    <n v="137"/>
    <n v="178.2"/>
    <s v="和谐同方医疗美容医院"/>
    <s v="HX73357653"/>
    <n v="4255672"/>
    <s v="天津"/>
  </r>
  <r>
    <n v="2018"/>
    <x v="2"/>
    <n v="19.8"/>
    <n v="7869621468"/>
    <s v="180xxxx0765"/>
    <d v="2018-06-07T00:00:00"/>
    <d v="1899-12-30T09:31:23"/>
    <x v="5"/>
    <n v="29.8"/>
    <n v="10"/>
    <n v="26.82"/>
    <s v="和谐同方医疗美容医院"/>
    <s v="HX73357653"/>
    <n v="4255672"/>
    <s v="天津"/>
  </r>
  <r>
    <n v="2018"/>
    <x v="2"/>
    <n v="198"/>
    <n v="5134973603"/>
    <s v="183xxxx9607"/>
    <d v="2018-06-09T00:00:00"/>
    <d v="1899-12-30T14:25:38"/>
    <x v="3"/>
    <n v="198"/>
    <m/>
    <n v="178.2"/>
    <s v="和谐同方医疗美容医院"/>
    <s v="HX73357653"/>
    <n v="4255672"/>
    <s v="天津"/>
  </r>
  <r>
    <n v="2018"/>
    <x v="2"/>
    <n v="348"/>
    <n v="4896862435"/>
    <s v="183xxxx9607"/>
    <d v="2018-06-09T00:00:00"/>
    <d v="1899-12-30T14:25:20"/>
    <x v="6"/>
    <n v="398"/>
    <n v="50"/>
    <n v="358.2"/>
    <s v="和谐同方医疗美容医院"/>
    <s v="HX73357653"/>
    <n v="4255672"/>
    <s v="天津"/>
  </r>
  <r>
    <n v="2018"/>
    <x v="2"/>
    <n v="61"/>
    <n v="5383528313"/>
    <s v="135xxxx6767"/>
    <d v="2018-06-10T00:00:00"/>
    <d v="1899-12-30T14:48:05"/>
    <x v="3"/>
    <n v="198"/>
    <n v="137"/>
    <n v="178.2"/>
    <s v="和谐同方医疗美容医院"/>
    <s v="HX73357653"/>
    <n v="4255672"/>
    <s v="天津"/>
  </r>
  <r>
    <n v="2018"/>
    <x v="2"/>
    <n v="69"/>
    <n v="6008225911"/>
    <s v="131xxxx7688"/>
    <d v="2018-06-17T00:00:00"/>
    <d v="1899-12-30T15:47:43"/>
    <x v="7"/>
    <n v="99"/>
    <n v="30"/>
    <n v="89.1"/>
    <s v="和谐同方医疗美容医院"/>
    <s v="HX73357653"/>
    <n v="4255672"/>
    <s v="天津"/>
  </r>
  <r>
    <n v="2018"/>
    <x v="2"/>
    <n v="9.8999999999999986"/>
    <n v="5847186835"/>
    <s v="158xxxx7536"/>
    <d v="2018-06-19T00:00:00"/>
    <d v="1899-12-30T16:53:29"/>
    <x v="8"/>
    <n v="29.9"/>
    <n v="20"/>
    <n v="26.91"/>
    <s v="和谐同方医疗美容医院"/>
    <s v="HX73357653"/>
    <n v="4255672"/>
    <s v="天津"/>
  </r>
  <r>
    <n v="2018"/>
    <x v="2"/>
    <n v="348"/>
    <n v="4569199952"/>
    <s v="183xxxx9607"/>
    <d v="2018-06-21T00:00:00"/>
    <d v="1899-12-30T15:49:54"/>
    <x v="6"/>
    <n v="398"/>
    <n v="50"/>
    <n v="358.2"/>
    <s v="和谐同方医疗美容医院"/>
    <s v="HX73357653"/>
    <n v="4255672"/>
    <s v="天津"/>
  </r>
  <r>
    <n v="2018"/>
    <x v="2"/>
    <n v="800"/>
    <n v="3504829653"/>
    <s v="183xxxx9607"/>
    <d v="2018-06-21T00:00:00"/>
    <d v="1899-12-30T15:49:48"/>
    <x v="4"/>
    <n v="800"/>
    <m/>
    <n v="720"/>
    <s v="和谐同方医疗美容医院"/>
    <s v="HX73357653"/>
    <n v="4255672"/>
    <s v="天津"/>
  </r>
  <r>
    <n v="2018"/>
    <x v="2"/>
    <n v="198"/>
    <n v="5830216858"/>
    <s v="183xxxx9607"/>
    <d v="2018-06-21T00:00:00"/>
    <d v="1899-12-30T15:49:42"/>
    <x v="3"/>
    <n v="198"/>
    <m/>
    <n v="178.2"/>
    <s v="和谐同方医疗美容医院"/>
    <s v="HX73357653"/>
    <n v="4255672"/>
    <s v="天津"/>
  </r>
  <r>
    <n v="2018"/>
    <x v="3"/>
    <n v="61"/>
    <n v="51619289159"/>
    <s v="183xxxx9607"/>
    <d v="2018-07-03T00:00:00"/>
    <d v="1899-12-30T14:53:39"/>
    <x v="9"/>
    <n v="198"/>
    <n v="137"/>
    <s v="请至预付订单管理查看"/>
    <s v="和谐同方医疗美容医院"/>
    <s v="HX73357653"/>
    <n v="4255672"/>
    <s v="天津"/>
  </r>
  <r>
    <n v="2018"/>
    <x v="3"/>
    <n v="800"/>
    <n v="14142552310"/>
    <s v="183xxxx9607"/>
    <d v="2018-07-03T00:00:00"/>
    <d v="1899-12-30T14:53:26"/>
    <x v="10"/>
    <n v="800"/>
    <m/>
    <s v="请至预付订单管理查看"/>
    <s v="和谐同方医疗美容医院"/>
    <s v="HX73357653"/>
    <n v="4255672"/>
    <s v="天津"/>
  </r>
  <r>
    <n v="2018"/>
    <x v="3"/>
    <n v="348"/>
    <n v="21752143061"/>
    <s v="183xxxx9607"/>
    <d v="2018-07-03T00:00:00"/>
    <d v="1899-12-30T14:53:15"/>
    <x v="11"/>
    <n v="398"/>
    <n v="50"/>
    <s v="请至预付订单管理查看"/>
    <s v="和谐同方医疗美容医院"/>
    <s v="HX73357653"/>
    <n v="4255672"/>
    <s v="天津"/>
  </r>
  <r>
    <n v="2018"/>
    <x v="3"/>
    <n v="1030"/>
    <n v="60190928349"/>
    <s v="139xxxx5121"/>
    <d v="2018-07-04T00:00:00"/>
    <d v="1899-12-30T10:42:40"/>
    <x v="12"/>
    <n v="1080"/>
    <n v="50"/>
    <s v="请至预付订单管理查看"/>
    <s v="和谐同方医疗美容医院"/>
    <s v="HX73357653"/>
    <n v="4255672"/>
    <s v="天津"/>
  </r>
  <r>
    <n v="2018"/>
    <x v="3"/>
    <n v="61"/>
    <n v="40403515215"/>
    <s v="186xxxx0930"/>
    <d v="2018-07-06T00:00:00"/>
    <d v="1899-12-30T12:34:34"/>
    <x v="9"/>
    <n v="198"/>
    <n v="137"/>
    <s v="请至预付订单管理查看"/>
    <s v="和谐同方医疗美容医院"/>
    <s v="HX73357653"/>
    <n v="4255672"/>
    <s v="天津"/>
  </r>
  <r>
    <n v="2018"/>
    <x v="3"/>
    <n v="198"/>
    <n v="5062951237"/>
    <s v="130xxxx6046"/>
    <d v="2018-07-10T00:00:00"/>
    <d v="1899-12-30T14:08:25"/>
    <x v="3"/>
    <n v="198"/>
    <m/>
    <n v="178.2"/>
    <s v="和谐同方医疗美容医院"/>
    <s v="HX73357653"/>
    <n v="4255672"/>
    <s v="天津"/>
  </r>
  <r>
    <n v="2018"/>
    <x v="3"/>
    <n v="9.8999999999999986"/>
    <n v="5860612606"/>
    <s v="139xxxx8639"/>
    <d v="2018-07-14T00:00:00"/>
    <d v="1899-12-30T10:00:37"/>
    <x v="13"/>
    <n v="29.9"/>
    <n v="20"/>
    <n v="26.91"/>
    <s v="和谐同方医疗美容医院"/>
    <s v="HX73357653"/>
    <n v="4255672"/>
    <s v="天津"/>
  </r>
  <r>
    <n v="2018"/>
    <x v="3"/>
    <n v="9.8999999999999986"/>
    <n v="63222234344"/>
    <s v="151xxxx0255"/>
    <d v="2018-07-30T00:00:00"/>
    <d v="1899-12-30T11:13:36"/>
    <x v="14"/>
    <n v="29.9"/>
    <n v="20"/>
    <s v="请至预付订单管理查看"/>
    <s v="和谐同方医疗美容医院"/>
    <s v="HX73357653"/>
    <n v="4255672"/>
    <s v="天津"/>
  </r>
  <r>
    <n v="2018"/>
    <x v="4"/>
    <n v="9.9"/>
    <n v="80772645735"/>
    <s v="166xxxx7485"/>
    <d v="2018-08-09T00:00:00"/>
    <d v="1899-12-30T13:33:25"/>
    <x v="15"/>
    <n v="9.9"/>
    <m/>
    <s v="请至预付订单管理查看"/>
    <s v="和谐同方医疗美容医院"/>
    <s v="HX73357653"/>
    <n v="4255672"/>
    <s v="天津"/>
  </r>
  <r>
    <n v="2018"/>
    <x v="4"/>
    <n v="9.8999999999999986"/>
    <n v="57420817485"/>
    <s v="182xxxx8011"/>
    <d v="2018-08-10T00:00:00"/>
    <d v="1899-12-30T11:43:51"/>
    <x v="14"/>
    <n v="29.9"/>
    <n v="20"/>
    <s v="请至预付订单管理查看"/>
    <s v="和谐同方医疗美容医院"/>
    <s v="HX73357653"/>
    <n v="4255672"/>
    <s v="天津"/>
  </r>
  <r>
    <n v="2018"/>
    <x v="4"/>
    <n v="348"/>
    <n v="93481968072"/>
    <s v="183xxxx8425"/>
    <d v="2018-08-11T00:00:00"/>
    <d v="1899-12-30T10:41:15"/>
    <x v="11"/>
    <n v="398"/>
    <n v="50"/>
    <s v="请至预付订单管理查看"/>
    <s v="和谐同方医疗美容医院"/>
    <s v="HX73357653"/>
    <n v="4255672"/>
    <s v="天津"/>
  </r>
  <r>
    <n v="2018"/>
    <x v="4"/>
    <n v="61"/>
    <n v="50035727748"/>
    <s v="183xxxx8425"/>
    <d v="2018-08-11T00:00:00"/>
    <d v="1899-12-30T10:39:54"/>
    <x v="9"/>
    <n v="198"/>
    <n v="137"/>
    <s v="请至预付订单管理查看"/>
    <s v="和谐同方医疗美容医院"/>
    <s v="HX73357653"/>
    <n v="4255672"/>
    <s v="天津"/>
  </r>
  <r>
    <n v="2018"/>
    <x v="4"/>
    <n v="61"/>
    <n v="4934348041"/>
    <s v="177xxxx7959"/>
    <d v="2018-08-11T00:00:00"/>
    <d v="1899-12-30T10:38:56"/>
    <x v="9"/>
    <n v="198"/>
    <n v="137"/>
    <s v="请至预付订单管理查看"/>
    <s v="和谐同方医疗美容医院"/>
    <s v="HX73357653"/>
    <n v="4255672"/>
    <s v="天津"/>
  </r>
  <r>
    <n v="2018"/>
    <x v="4"/>
    <n v="61"/>
    <n v="53567403145"/>
    <s v="136xxxx7521"/>
    <d v="2018-08-12T00:00:00"/>
    <d v="1899-12-30T14:38:29"/>
    <x v="9"/>
    <n v="198"/>
    <n v="137"/>
    <s v="请至预付订单管理查看"/>
    <s v="和谐同方医疗美容医院"/>
    <s v="HX73357653"/>
    <n v="4255672"/>
    <s v="天津"/>
  </r>
  <r>
    <n v="2018"/>
    <x v="4"/>
    <n v="69"/>
    <n v="97329621473"/>
    <s v="136xxxx7521"/>
    <d v="2018-08-12T00:00:00"/>
    <d v="1899-12-30T14:37:31"/>
    <x v="16"/>
    <n v="99"/>
    <n v="30"/>
    <s v="请至预付订单管理查看"/>
    <s v="和谐同方医疗美容医院"/>
    <s v="HX73357653"/>
    <n v="4255672"/>
    <s v="天津"/>
  </r>
  <r>
    <m/>
    <x v="5"/>
    <m/>
    <m/>
    <m/>
    <m/>
    <m/>
    <x v="17"/>
    <m/>
    <m/>
    <m/>
    <m/>
    <m/>
    <m/>
    <m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count="146"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  <r>
    <x v="0"/>
    <x v="0"/>
    <x v="0"/>
    <m/>
    <x v="0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name="数据透视表4" cacheId="45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F16:F17" firstHeaderRow="1" firstDataRow="1" firstDataCol="0" rowPageCount="2" colPageCount="1"/>
  <pivotFields count="9">
    <pivotField axis="axisPage" multipleItemSelectionAllowed="1" showAll="0">
      <items count="4">
        <item x="1"/>
        <item h="1" x="2"/>
        <item h="1" x="0"/>
        <item t="default"/>
      </items>
    </pivotField>
    <pivotField axis="axisPage" multipleItemSelectionAllowed="1" showAll="0">
      <items count="10">
        <item h="1" x="8"/>
        <item h="1" x="3"/>
        <item h="1" x="4"/>
        <item h="1" x="5"/>
        <item x="6"/>
        <item h="1" x="0"/>
        <item h="1" x="1"/>
        <item h="1" x="2"/>
        <item h="1" x="7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</pivotFields>
  <rowItems count="1">
    <i/>
  </rowItems>
  <colItems count="1">
    <i/>
  </colItems>
  <pageFields count="2">
    <pageField fld="0" hier="-1"/>
    <pageField fld="1" hier="-1"/>
  </pageFields>
  <dataFields count="1">
    <dataField name="计数项:姓名" fld="2" subtotal="count" baseField="0" baseItem="0"/>
  </dataFields>
  <formats count="3">
    <format dxfId="3">
      <pivotArea type="all" dataOnly="0" outline="0" fieldPosition="0"/>
    </format>
    <format dxfId="2">
      <pivotArea outline="0" collapsedLevelsAreSubtotals="1" fieldPosition="0"/>
    </format>
    <format dxfId="1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name="数据透视表3" cacheId="45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F6:F7" firstHeaderRow="1" firstDataRow="1" firstDataCol="0" rowPageCount="2" colPageCount="1"/>
  <pivotFields count="9">
    <pivotField axis="axisPage" multipleItemSelectionAllowed="1" showAll="0">
      <items count="4">
        <item x="1"/>
        <item h="1" x="2"/>
        <item h="1" x="0"/>
        <item t="default"/>
      </items>
    </pivotField>
    <pivotField axis="axisPage" multipleItemSelectionAllowed="1" showAll="0">
      <items count="10">
        <item h="1" x="8"/>
        <item h="1" x="3"/>
        <item h="1" x="4"/>
        <item h="1" x="5"/>
        <item h="1" x="6"/>
        <item h="1" x="0"/>
        <item h="1" x="1"/>
        <item h="1" x="2"/>
        <item x="7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</pivotFields>
  <rowItems count="1">
    <i/>
  </rowItems>
  <colItems count="1">
    <i/>
  </colItems>
  <pageFields count="2">
    <pageField fld="0" hier="-1"/>
    <pageField fld="1" hier="-1"/>
  </pageFields>
  <dataFields count="1">
    <dataField name="计数项:姓名" fld="2" subtotal="count" baseField="0" baseItem="0"/>
  </dataFields>
  <formats count="3">
    <format dxfId="34">
      <pivotArea type="all" dataOnly="0" outline="0" fieldPosition="0"/>
    </format>
    <format dxfId="33">
      <pivotArea outline="0" collapsedLevelsAreSubtotals="1" fieldPosition="0"/>
    </format>
    <format dxfId="32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name="数据透视表6" cacheId="48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L6:M7" firstHeaderRow="1" firstDataRow="1" firstDataCol="1" rowPageCount="3" colPageCount="1"/>
  <pivotFields count="9">
    <pivotField axis="axisPage" multipleItemSelectionAllowed="1" showAll="0">
      <items count="5">
        <item h="1" m="1" x="3"/>
        <item m="1" x="1"/>
        <item h="1" x="0"/>
        <item h="1" m="1" x="2"/>
        <item t="default"/>
      </items>
    </pivotField>
    <pivotField axis="axisPage" multipleItemSelectionAllowed="1" showAll="0">
      <items count="13">
        <item h="1" m="1" x="9"/>
        <item h="1" m="1" x="8"/>
        <item h="1" m="1" x="4"/>
        <item h="1" m="1" x="1"/>
        <item h="1" m="1" x="2"/>
        <item h="1" x="0"/>
        <item h="1" m="1" x="10"/>
        <item h="1" m="1" x="7"/>
        <item h="1" m="1" x="11"/>
        <item h="1" m="1" x="3"/>
        <item m="1" x="5"/>
        <item h="1" m="1" x="6"/>
        <item t="default"/>
      </items>
    </pivotField>
    <pivotField axis="axisPage" showAll="0">
      <items count="216">
        <item m="1" x="197"/>
        <item m="1" x="80"/>
        <item m="1" x="36"/>
        <item m="1" x="193"/>
        <item m="1" x="134"/>
        <item m="1" x="203"/>
        <item m="1" x="146"/>
        <item m="1" x="86"/>
        <item m="1" x="42"/>
        <item m="1" x="200"/>
        <item m="1" x="141"/>
        <item m="1" x="83"/>
        <item m="1" x="39"/>
        <item m="1" x="137"/>
        <item m="1" x="32"/>
        <item m="1" x="189"/>
        <item m="1" x="132"/>
        <item m="1" x="75"/>
        <item m="1" x="28"/>
        <item m="1" x="185"/>
        <item m="1" x="128"/>
        <item m="1" x="72"/>
        <item m="1" x="24"/>
        <item m="1" x="181"/>
        <item m="1" x="123"/>
        <item m="1" x="69"/>
        <item m="1" x="21"/>
        <item m="1" x="177"/>
        <item m="1" x="120"/>
        <item m="1" x="65"/>
        <item m="1" x="17"/>
        <item m="1" x="174"/>
        <item m="1" x="116"/>
        <item m="1" x="64"/>
        <item m="1" x="14"/>
        <item m="1" x="173"/>
        <item m="1" x="114"/>
        <item m="1" x="60"/>
        <item m="1" x="11"/>
        <item m="1" x="170"/>
        <item m="1" x="109"/>
        <item m="1" x="58"/>
        <item m="1" x="7"/>
        <item m="1" x="166"/>
        <item m="1" x="106"/>
        <item m="1" x="55"/>
        <item m="1" x="3"/>
        <item m="1" x="163"/>
        <item m="1" x="102"/>
        <item m="1" x="53"/>
        <item m="1" x="214"/>
        <item m="1" x="159"/>
        <item m="1" x="98"/>
        <item m="1" x="49"/>
        <item m="1" x="210"/>
        <item m="1" x="154"/>
        <item m="1" x="93"/>
        <item m="1" x="46"/>
        <item m="1" x="205"/>
        <item m="1" x="148"/>
        <item m="1" x="88"/>
        <item m="1" x="43"/>
        <item m="1" x="201"/>
        <item m="1" x="143"/>
        <item m="1" x="100"/>
        <item m="1" x="52"/>
        <item m="1" x="211"/>
        <item m="1" x="156"/>
        <item m="1" x="96"/>
        <item m="1" x="47"/>
        <item m="1" x="208"/>
        <item m="1" x="151"/>
        <item m="1" x="91"/>
        <item m="1" x="44"/>
        <item m="1" x="202"/>
        <item m="1" x="145"/>
        <item m="1" x="85"/>
        <item m="1" x="41"/>
        <item m="1" x="199"/>
        <item m="1" x="140"/>
        <item m="1" x="82"/>
        <item m="1" x="38"/>
        <item m="1" x="195"/>
        <item m="1" x="136"/>
        <item m="1" x="77"/>
        <item m="1" x="31"/>
        <item m="1" x="188"/>
        <item m="1" x="131"/>
        <item m="1" x="74"/>
        <item m="1" x="27"/>
        <item m="1" x="184"/>
        <item m="1" x="127"/>
        <item m="1" x="138"/>
        <item m="1" x="79"/>
        <item m="1" x="34"/>
        <item m="1" x="191"/>
        <item m="1" x="133"/>
        <item m="1" x="76"/>
        <item m="1" x="29"/>
        <item m="1" x="187"/>
        <item m="1" x="129"/>
        <item m="1" x="73"/>
        <item m="1" x="25"/>
        <item m="1" x="182"/>
        <item m="1" x="125"/>
        <item m="1" x="70"/>
        <item m="1" x="22"/>
        <item m="1" x="179"/>
        <item m="1" x="121"/>
        <item m="1" x="67"/>
        <item m="1" x="19"/>
        <item x="0"/>
        <item m="1" x="175"/>
        <item m="1" x="118"/>
        <item m="1" x="63"/>
        <item m="1" x="13"/>
        <item m="1" x="172"/>
        <item m="1" x="113"/>
        <item m="1" x="59"/>
        <item m="1" x="10"/>
        <item m="1" x="169"/>
        <item m="1" x="108"/>
        <item m="1" x="57"/>
        <item m="1" x="6"/>
        <item m="1" x="111"/>
        <item m="1" x="124"/>
        <item m="1" x="62"/>
        <item m="1" x="119"/>
        <item m="1" x="16"/>
        <item m="1" x="110"/>
        <item m="1" x="8"/>
        <item m="1" x="167"/>
        <item m="1" x="107"/>
        <item m="1" x="4"/>
        <item m="1" x="104"/>
        <item m="1" x="51"/>
        <item m="1" x="155"/>
        <item m="1" x="95"/>
        <item m="1" x="207"/>
        <item m="1" x="150"/>
        <item m="1" x="90"/>
        <item m="1" x="2"/>
        <item m="1" x="162"/>
        <item m="1" x="101"/>
        <item m="1" x="213"/>
        <item m="1" x="158"/>
        <item m="1" x="97"/>
        <item m="1" x="48"/>
        <item m="1" x="209"/>
        <item m="1" x="153"/>
        <item m="1" x="92"/>
        <item m="1" x="45"/>
        <item m="1" x="204"/>
        <item m="1" x="147"/>
        <item m="1" x="87"/>
        <item m="1" x="78"/>
        <item m="1" x="196"/>
        <item m="1" x="84"/>
        <item m="1" x="142"/>
        <item m="1" x="186"/>
        <item m="1" x="190"/>
        <item m="1" x="33"/>
        <item m="1" x="40"/>
        <item m="1" x="198"/>
        <item m="1" x="139"/>
        <item m="1" x="81"/>
        <item m="1" x="37"/>
        <item m="1" x="194"/>
        <item m="1" x="26"/>
        <item m="1" x="130"/>
        <item m="1" x="30"/>
        <item m="1" x="135"/>
        <item m="1" x="183"/>
        <item m="1" x="126"/>
        <item m="1" x="122"/>
        <item m="1" x="180"/>
        <item m="1" x="71"/>
        <item m="1" x="23"/>
        <item m="1" x="68"/>
        <item m="1" x="20"/>
        <item m="1" x="176"/>
        <item m="1" x="15"/>
        <item m="1" x="115"/>
        <item m="1" x="61"/>
        <item m="1" x="171"/>
        <item m="1" x="178"/>
        <item m="1" x="66"/>
        <item m="1" x="18"/>
        <item m="1" x="117"/>
        <item m="1" x="12"/>
        <item m="1" x="112"/>
        <item m="1" x="9"/>
        <item m="1" x="168"/>
        <item m="1" x="5"/>
        <item m="1" x="56"/>
        <item m="1" x="165"/>
        <item m="1" x="105"/>
        <item m="1" x="54"/>
        <item m="1" x="1"/>
        <item m="1" x="161"/>
        <item m="1" x="212"/>
        <item m="1" x="157"/>
        <item m="1" x="152"/>
        <item m="1" x="164"/>
        <item m="1" x="103"/>
        <item m="1" x="160"/>
        <item m="1" x="99"/>
        <item m="1" x="50"/>
        <item m="1" x="94"/>
        <item m="1" x="206"/>
        <item m="1" x="149"/>
        <item m="1" x="89"/>
        <item m="1" x="144"/>
        <item m="1" x="35"/>
        <item m="1" x="192"/>
        <item t="default"/>
      </items>
    </pivotField>
    <pivotField showAll="0"/>
    <pivotField axis="axisRow" dataField="1" showAll="0">
      <items count="8">
        <item m="1" x="6"/>
        <item m="1" x="1"/>
        <item m="1" x="2"/>
        <item m="1" x="3"/>
        <item m="1" x="5"/>
        <item m="1" x="4"/>
        <item x="0"/>
        <item t="default"/>
      </items>
    </pivotField>
    <pivotField showAll="0"/>
    <pivotField showAll="0"/>
    <pivotField showAll="0"/>
    <pivotField showAll="0"/>
  </pivotFields>
  <rowFields count="1">
    <field x="4"/>
  </rowFields>
  <rowItems count="1">
    <i t="grand">
      <x/>
    </i>
  </rowItems>
  <colItems count="1">
    <i/>
  </colItems>
  <pageFields count="3">
    <pageField fld="0" hier="-1"/>
    <pageField fld="1" hier="-1"/>
    <pageField fld="2" hier="-1"/>
  </pageFields>
  <dataFields count="1">
    <dataField name="计数项:订单来源" fld="4" subtotal="count" baseField="0" baseItem="0"/>
  </dataFields>
  <formats count="6">
    <format dxfId="40">
      <pivotArea type="all" dataOnly="0" outline="0" fieldPosition="0"/>
    </format>
    <format dxfId="39">
      <pivotArea outline="0" collapsedLevelsAreSubtotals="1" fieldPosition="0"/>
    </format>
    <format dxfId="38">
      <pivotArea field="4" type="button" dataOnly="0" labelOnly="1" outline="0" axis="axisRow" fieldPosition="0"/>
    </format>
    <format dxfId="37">
      <pivotArea dataOnly="0" labelOnly="1" fieldPosition="0">
        <references count="1">
          <reference field="4" count="6">
            <x v="0"/>
            <x v="1"/>
            <x v="2"/>
            <x v="3"/>
            <x v="4"/>
            <x v="5"/>
          </reference>
        </references>
      </pivotArea>
    </format>
    <format dxfId="36">
      <pivotArea dataOnly="0" labelOnly="1" grandRow="1" outline="0" fieldPosition="0"/>
    </format>
    <format dxfId="35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name="数据透视表12" cacheId="42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Y17:AC18" firstHeaderRow="0" firstDataRow="1" firstDataCol="0" rowPageCount="3" colPageCount="1"/>
  <pivotFields count="15">
    <pivotField axis="axisPage" multipleItemSelectionAllowed="1" showAll="0">
      <items count="5">
        <item h="1" m="1" x="3"/>
        <item m="1" x="2"/>
        <item h="1" x="1"/>
        <item h="1" x="0"/>
        <item t="default"/>
      </items>
    </pivotField>
    <pivotField axis="axisPage" multipleItemSelectionAllowed="1" showAll="0">
      <items count="7">
        <item h="1" x="0"/>
        <item m="1" x="5"/>
        <item h="1" m="1" x="4"/>
        <item h="1" m="1" x="2"/>
        <item h="1" m="1" x="3"/>
        <item h="1" x="1"/>
        <item t="default"/>
      </items>
    </pivotField>
    <pivotField axis="axisPage" showAll="0">
      <items count="132">
        <item m="1" x="91"/>
        <item m="1" x="56"/>
        <item m="1" x="23"/>
        <item m="1" x="120"/>
        <item m="1" x="87"/>
        <item m="1" x="53"/>
        <item m="1" x="20"/>
        <item m="1" x="117"/>
        <item m="1" x="83"/>
        <item m="1" x="28"/>
        <item m="1" x="125"/>
        <item m="1" x="93"/>
        <item m="1" x="58"/>
        <item m="1" x="25"/>
        <item m="1" x="122"/>
        <item m="1" x="89"/>
        <item m="1" x="55"/>
        <item m="1" x="22"/>
        <item m="1" x="119"/>
        <item m="1" x="85"/>
        <item m="1" x="51"/>
        <item m="1" x="18"/>
        <item m="1" x="115"/>
        <item m="1" x="81"/>
        <item m="1" x="48"/>
        <item m="1" x="15"/>
        <item m="1" x="112"/>
        <item m="1" x="78"/>
        <item m="1" x="45"/>
        <item m="1" x="12"/>
        <item m="1" x="109"/>
        <item m="1" x="75"/>
        <item m="1" x="43"/>
        <item m="1" x="10"/>
        <item m="1" x="107"/>
        <item m="1" x="73"/>
        <item m="1" x="41"/>
        <item m="1" x="8"/>
        <item m="1" x="105"/>
        <item m="1" x="71"/>
        <item m="1" x="40"/>
        <item m="1" x="7"/>
        <item m="1" x="104"/>
        <item m="1" x="70"/>
        <item m="1" x="38"/>
        <item m="1" x="5"/>
        <item m="1" x="102"/>
        <item m="1" x="68"/>
        <item m="1" x="36"/>
        <item m="1" x="3"/>
        <item m="1" x="100"/>
        <item m="1" x="66"/>
        <item m="1" x="34"/>
        <item m="1" x="1"/>
        <item m="1" x="99"/>
        <item m="1" x="65"/>
        <item m="1" x="33"/>
        <item m="1" x="130"/>
        <item m="1" x="98"/>
        <item m="1" x="63"/>
        <item m="1" x="31"/>
        <item m="1" x="128"/>
        <item m="1" x="96"/>
        <item m="1" x="61"/>
        <item m="1" x="29"/>
        <item m="1" x="126"/>
        <item m="1" x="94"/>
        <item m="1" x="59"/>
        <item m="1" x="26"/>
        <item m="1" x="123"/>
        <item m="1" x="90"/>
        <item m="1" x="64"/>
        <item m="1" x="32"/>
        <item m="1" x="129"/>
        <item m="1" x="97"/>
        <item m="1" x="62"/>
        <item m="1" x="30"/>
        <item m="1" x="127"/>
        <item m="1" x="95"/>
        <item m="1" x="60"/>
        <item m="1" x="27"/>
        <item m="1" x="124"/>
        <item m="1" x="92"/>
        <item m="1" x="57"/>
        <item m="1" x="24"/>
        <item m="1" x="121"/>
        <item m="1" x="88"/>
        <item m="1" x="54"/>
        <item m="1" x="21"/>
        <item m="1" x="118"/>
        <item m="1" x="84"/>
        <item m="1" x="50"/>
        <item m="1" x="17"/>
        <item m="1" x="114"/>
        <item m="1" x="80"/>
        <item m="1" x="47"/>
        <item m="1" x="14"/>
        <item m="1" x="111"/>
        <item m="1" x="77"/>
        <item m="1" x="86"/>
        <item m="1" x="52"/>
        <item m="1" x="19"/>
        <item m="1" x="116"/>
        <item m="1" x="82"/>
        <item m="1" x="49"/>
        <item m="1" x="16"/>
        <item m="1" x="113"/>
        <item m="1" x="79"/>
        <item m="1" x="46"/>
        <item m="1" x="13"/>
        <item m="1" x="110"/>
        <item m="1" x="76"/>
        <item m="1" x="44"/>
        <item x="0"/>
        <item m="1" x="11"/>
        <item m="1" x="108"/>
        <item m="1" x="74"/>
        <item m="1" x="42"/>
        <item m="1" x="9"/>
        <item m="1" x="106"/>
        <item m="1" x="72"/>
        <item m="1" x="39"/>
        <item m="1" x="6"/>
        <item m="1" x="103"/>
        <item m="1" x="69"/>
        <item m="1" x="37"/>
        <item m="1" x="4"/>
        <item m="1" x="101"/>
        <item m="1" x="67"/>
        <item m="1" x="35"/>
        <item m="1" x="2"/>
        <item t="default"/>
      </items>
    </pivotField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</pivotFields>
  <rowItems count="1">
    <i/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3">
    <pageField fld="0" hier="-1"/>
    <pageField fld="1" hier="-1"/>
    <pageField fld="2" hier="-1"/>
  </pageFields>
  <dataFields count="5">
    <dataField name="求和项:花费" fld="5" baseField="0" baseItem="0"/>
    <dataField name="求和项:点击" fld="7" baseField="0" baseItem="0"/>
    <dataField name="平均值项:点击均价" fld="8" subtotal="average" baseField="0" baseItem="1" numFmtId="177"/>
    <dataField name="求和项:曝光" fld="6" baseField="0" baseItem="0"/>
    <dataField name="求和项:商户浏览量" fld="9" baseField="0" baseItem="0"/>
  </dataFields>
  <formats count="1">
    <format dxfId="41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name="数据透视表10" cacheId="43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U16:U17" firstHeaderRow="1" firstDataRow="1" firstDataCol="0" rowPageCount="3" colPageCount="1"/>
  <pivotFields count="12">
    <pivotField axis="axisPage" multipleItemSelectionAllowed="1" showAll="0">
      <items count="3">
        <item x="0"/>
        <item h="1" x="1"/>
        <item t="default"/>
      </items>
    </pivotField>
    <pivotField axis="axisPage" multipleItemSelectionAllowed="1" showAll="0">
      <items count="7">
        <item h="1" x="3"/>
        <item h="1" x="0"/>
        <item h="1" x="1"/>
        <item h="1" m="1" x="4"/>
        <item x="2"/>
        <item h="1" m="1" x="5"/>
        <item t="default"/>
      </items>
    </pivotField>
    <pivotField axis="axisPage" showAll="0">
      <items count="10">
        <item x="6"/>
        <item x="0"/>
        <item x="1"/>
        <item x="2"/>
        <item m="1" x="8"/>
        <item x="5"/>
        <item x="4"/>
        <item x="3"/>
        <item m="1" x="7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</pivotFields>
  <rowItems count="1">
    <i/>
  </rowItems>
  <colItems count="1">
    <i/>
  </colItems>
  <pageFields count="3">
    <pageField fld="0" hier="-1"/>
    <pageField fld="1" hier="-1"/>
    <pageField fld="2" hier="-1"/>
  </pageFields>
  <dataFields count="1">
    <dataField name="计数项:星级" fld="7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name="数据透视表17" cacheId="45" applyNumberFormats="0" applyBorderFormats="0" applyFontFormats="0" applyPatternFormats="0" applyAlignmentFormats="0" applyWidthHeightFormats="1" dataCaption="值" updatedVersion="6" minRefreshableVersion="3" useAutoFormatting="1" colGrandTotals="0" itemPrintTitles="1" createdVersion="6" indent="0" outline="1" outlineData="1" multipleFieldFilters="0">
  <location ref="A20:C39" firstHeaderRow="1" firstDataRow="2" firstDataCol="1"/>
  <pivotFields count="9">
    <pivotField showAll="0" defaultSubtotal="0"/>
    <pivotField axis="axisCol" showAll="0" defaultSubtotal="0">
      <items count="9">
        <item h="1" x="0"/>
        <item h="1" x="1"/>
        <item h="1" x="2"/>
        <item h="1" x="3"/>
        <item h="1" x="4"/>
        <item h="1" x="5"/>
        <item x="6"/>
        <item x="7"/>
        <item h="1" x="8"/>
      </items>
    </pivotField>
    <pivotField showAll="0" defaultSubtotal="0"/>
    <pivotField showAll="0" defaultSubtotal="0"/>
    <pivotField showAll="0" defaultSubtotal="0"/>
    <pivotField showAll="0" defaultSubtotal="0"/>
    <pivotField axis="axisRow" dataField="1" showAll="0" sortType="descending" defaultSubtotal="0">
      <items count="20">
        <item x="14"/>
        <item x="0"/>
        <item m="1" x="19"/>
        <item x="5"/>
        <item x="10"/>
        <item x="11"/>
        <item x="13"/>
        <item x="9"/>
        <item x="16"/>
        <item x="1"/>
        <item x="3"/>
        <item x="2"/>
        <item x="6"/>
        <item x="4"/>
        <item x="15"/>
        <item x="7"/>
        <item x="17"/>
        <item x="8"/>
        <item x="12"/>
        <item x="18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1" count="1" selected="0">
              <x v="7"/>
            </reference>
          </references>
        </pivotArea>
      </autoSortScope>
    </pivotField>
    <pivotField showAll="0" defaultSubtotal="0"/>
    <pivotField showAll="0" defaultSubtotal="0"/>
  </pivotFields>
  <rowFields count="1">
    <field x="6"/>
  </rowFields>
  <rowItems count="18">
    <i>
      <x v="12"/>
    </i>
    <i>
      <x v="8"/>
    </i>
    <i>
      <x v="9"/>
    </i>
    <i>
      <x v="13"/>
    </i>
    <i>
      <x v="4"/>
    </i>
    <i>
      <x v="1"/>
    </i>
    <i>
      <x v="10"/>
    </i>
    <i>
      <x v="18"/>
    </i>
    <i>
      <x v="16"/>
    </i>
    <i>
      <x v="3"/>
    </i>
    <i>
      <x v="7"/>
    </i>
    <i>
      <x v="6"/>
    </i>
    <i>
      <x/>
    </i>
    <i>
      <x v="17"/>
    </i>
    <i>
      <x v="14"/>
    </i>
    <i>
      <x v="5"/>
    </i>
    <i>
      <x v="15"/>
    </i>
    <i t="grand">
      <x/>
    </i>
  </rowItems>
  <colFields count="1">
    <field x="1"/>
  </colFields>
  <colItems count="2">
    <i>
      <x v="6"/>
    </i>
    <i>
      <x v="7"/>
    </i>
  </colItems>
  <dataFields count="1">
    <dataField name="计数项:顾客标签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name="数据透视表9" cacheId="43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U6:U7" firstHeaderRow="1" firstDataRow="1" firstDataCol="0" rowPageCount="3" colPageCount="1"/>
  <pivotFields count="12">
    <pivotField axis="axisPage" multipleItemSelectionAllowed="1" showAll="0">
      <items count="3">
        <item x="0"/>
        <item h="1" x="1"/>
        <item t="default"/>
      </items>
    </pivotField>
    <pivotField axis="axisPage" multipleItemSelectionAllowed="1" showAll="0">
      <items count="7">
        <item h="1" x="3"/>
        <item h="1" x="0"/>
        <item h="1" x="1"/>
        <item h="1" m="1" x="4"/>
        <item h="1" x="2"/>
        <item m="1" x="5"/>
        <item t="default"/>
      </items>
    </pivotField>
    <pivotField axis="axisPage" showAll="0">
      <items count="10">
        <item x="6"/>
        <item x="0"/>
        <item x="1"/>
        <item x="2"/>
        <item m="1" x="8"/>
        <item x="5"/>
        <item x="4"/>
        <item x="3"/>
        <item m="1" x="7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</pivotFields>
  <rowItems count="1">
    <i/>
  </rowItems>
  <colItems count="1">
    <i/>
  </colItems>
  <pageFields count="3">
    <pageField fld="0" hier="-1"/>
    <pageField fld="1" hier="-1"/>
    <pageField fld="2" hier="-1"/>
  </pageFields>
  <dataFields count="1">
    <dataField name="计数项:星级" fld="7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数据透视表11" cacheId="42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Y6:AC7" firstHeaderRow="0" firstDataRow="1" firstDataCol="0" rowPageCount="3" colPageCount="1"/>
  <pivotFields count="15">
    <pivotField axis="axisPage" multipleItemSelectionAllowed="1" showAll="0">
      <items count="5">
        <item h="1" m="1" x="3"/>
        <item m="1" x="2"/>
        <item h="1" x="1"/>
        <item h="1" x="0"/>
        <item t="default"/>
      </items>
    </pivotField>
    <pivotField axis="axisPage" multipleItemSelectionAllowed="1" showAll="0">
      <items count="7">
        <item h="1" x="0"/>
        <item h="1" m="1" x="5"/>
        <item m="1" x="4"/>
        <item h="1" m="1" x="2"/>
        <item h="1" m="1" x="3"/>
        <item h="1" x="1"/>
        <item t="default"/>
      </items>
    </pivotField>
    <pivotField axis="axisPage" showAll="0">
      <items count="132">
        <item m="1" x="91"/>
        <item m="1" x="56"/>
        <item m="1" x="23"/>
        <item m="1" x="120"/>
        <item m="1" x="87"/>
        <item m="1" x="53"/>
        <item m="1" x="20"/>
        <item m="1" x="117"/>
        <item m="1" x="83"/>
        <item m="1" x="28"/>
        <item m="1" x="125"/>
        <item m="1" x="93"/>
        <item m="1" x="58"/>
        <item m="1" x="25"/>
        <item m="1" x="122"/>
        <item m="1" x="89"/>
        <item m="1" x="55"/>
        <item m="1" x="22"/>
        <item m="1" x="119"/>
        <item m="1" x="85"/>
        <item m="1" x="51"/>
        <item m="1" x="18"/>
        <item m="1" x="115"/>
        <item m="1" x="81"/>
        <item m="1" x="48"/>
        <item m="1" x="15"/>
        <item m="1" x="112"/>
        <item m="1" x="78"/>
        <item m="1" x="45"/>
        <item m="1" x="12"/>
        <item m="1" x="109"/>
        <item m="1" x="75"/>
        <item m="1" x="43"/>
        <item m="1" x="10"/>
        <item m="1" x="107"/>
        <item m="1" x="73"/>
        <item m="1" x="41"/>
        <item m="1" x="8"/>
        <item m="1" x="105"/>
        <item m="1" x="71"/>
        <item m="1" x="40"/>
        <item m="1" x="7"/>
        <item m="1" x="104"/>
        <item m="1" x="70"/>
        <item m="1" x="38"/>
        <item m="1" x="5"/>
        <item m="1" x="102"/>
        <item m="1" x="68"/>
        <item m="1" x="36"/>
        <item m="1" x="3"/>
        <item m="1" x="100"/>
        <item m="1" x="66"/>
        <item m="1" x="34"/>
        <item m="1" x="1"/>
        <item m="1" x="99"/>
        <item m="1" x="65"/>
        <item m="1" x="33"/>
        <item m="1" x="130"/>
        <item m="1" x="98"/>
        <item m="1" x="63"/>
        <item m="1" x="31"/>
        <item m="1" x="128"/>
        <item m="1" x="96"/>
        <item m="1" x="61"/>
        <item m="1" x="29"/>
        <item m="1" x="126"/>
        <item m="1" x="94"/>
        <item m="1" x="59"/>
        <item m="1" x="26"/>
        <item m="1" x="123"/>
        <item m="1" x="90"/>
        <item m="1" x="64"/>
        <item m="1" x="32"/>
        <item m="1" x="129"/>
        <item m="1" x="97"/>
        <item m="1" x="62"/>
        <item m="1" x="30"/>
        <item m="1" x="127"/>
        <item m="1" x="95"/>
        <item m="1" x="60"/>
        <item m="1" x="27"/>
        <item m="1" x="124"/>
        <item m="1" x="92"/>
        <item m="1" x="57"/>
        <item m="1" x="24"/>
        <item m="1" x="121"/>
        <item m="1" x="88"/>
        <item m="1" x="54"/>
        <item m="1" x="21"/>
        <item m="1" x="118"/>
        <item m="1" x="84"/>
        <item m="1" x="50"/>
        <item m="1" x="17"/>
        <item m="1" x="114"/>
        <item m="1" x="80"/>
        <item m="1" x="47"/>
        <item m="1" x="14"/>
        <item m="1" x="111"/>
        <item m="1" x="77"/>
        <item m="1" x="86"/>
        <item m="1" x="52"/>
        <item m="1" x="19"/>
        <item m="1" x="116"/>
        <item m="1" x="82"/>
        <item m="1" x="49"/>
        <item m="1" x="16"/>
        <item m="1" x="113"/>
        <item m="1" x="79"/>
        <item m="1" x="46"/>
        <item m="1" x="13"/>
        <item m="1" x="110"/>
        <item m="1" x="76"/>
        <item m="1" x="44"/>
        <item x="0"/>
        <item m="1" x="11"/>
        <item m="1" x="108"/>
        <item m="1" x="74"/>
        <item m="1" x="42"/>
        <item m="1" x="9"/>
        <item m="1" x="106"/>
        <item m="1" x="72"/>
        <item m="1" x="39"/>
        <item m="1" x="6"/>
        <item m="1" x="103"/>
        <item m="1" x="69"/>
        <item m="1" x="37"/>
        <item m="1" x="4"/>
        <item m="1" x="101"/>
        <item m="1" x="67"/>
        <item m="1" x="35"/>
        <item m="1" x="2"/>
        <item t="default"/>
      </items>
    </pivotField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</pivotFields>
  <rowItems count="1">
    <i/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3">
    <pageField fld="0" hier="-1"/>
    <pageField fld="1" hier="-1"/>
    <pageField fld="2" hier="-1"/>
  </pageFields>
  <dataFields count="5">
    <dataField name="求和项:花费" fld="5" baseField="0" baseItem="0"/>
    <dataField name="求和项:点击" fld="7" baseField="0" baseItem="0"/>
    <dataField name="平均值项:点击均价" fld="8" subtotal="average" baseField="0" baseItem="1" numFmtId="177"/>
    <dataField name="求和项:曝光" fld="6" baseField="0" baseItem="0"/>
    <dataField name="求和项:商户浏览量" fld="9" baseField="0" baseItem="0"/>
  </dataFields>
  <formats count="1">
    <format dxfId="4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数据透视表2" cacheId="44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A16:D17" firstHeaderRow="0" firstDataRow="1" firstDataCol="0" rowPageCount="3" colPageCount="1"/>
  <pivotFields count="7">
    <pivotField axis="axisPage" multipleItemSelectionAllowed="1" showAll="0">
      <items count="18">
        <item x="0"/>
        <item h="1" x="1"/>
        <item h="1" m="1" x="9"/>
        <item h="1" m="1" x="3"/>
        <item h="1" m="1" x="11"/>
        <item h="1" m="1" x="5"/>
        <item h="1" m="1" x="14"/>
        <item h="1" m="1" x="12"/>
        <item h="1" m="1" x="6"/>
        <item h="1" m="1" x="15"/>
        <item h="1" m="1" x="8"/>
        <item h="1" m="1" x="2"/>
        <item h="1" m="1" x="10"/>
        <item h="1" m="1" x="4"/>
        <item h="1" m="1" x="13"/>
        <item h="1" m="1" x="7"/>
        <item h="1" m="1" x="16"/>
        <item t="default"/>
      </items>
    </pivotField>
    <pivotField axis="axisPage" multipleItemSelectionAllowed="1" showAll="0">
      <items count="8">
        <item h="1" m="1" x="6"/>
        <item h="1" x="5"/>
        <item h="1" x="0"/>
        <item h="1" x="1"/>
        <item h="1" x="2"/>
        <item x="3"/>
        <item h="1" x="4"/>
        <item t="default"/>
      </items>
    </pivotField>
    <pivotField axis="axisPage" multipleItemSelectionAllowed="1" showAll="0">
      <items count="177">
        <item m="1" x="165"/>
        <item m="1" x="159"/>
        <item m="1" x="175"/>
        <item m="1" x="170"/>
        <item m="1" x="164"/>
        <item m="1" x="158"/>
        <item m="1" x="174"/>
        <item m="1" x="169"/>
        <item m="1" x="163"/>
        <item m="1" x="157"/>
        <item x="153"/>
        <item m="1" x="173"/>
        <item m="1" x="168"/>
        <item m="1" x="162"/>
        <item m="1" x="156"/>
        <item m="1" x="172"/>
        <item m="1" x="167"/>
        <item m="1" x="161"/>
        <item m="1" x="155"/>
        <item m="1" x="171"/>
        <item m="1" x="166"/>
        <item m="1" x="160"/>
        <item m="1" x="154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9"/>
        <item x="28"/>
        <item x="27"/>
        <item x="26"/>
        <item x="25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5"/>
        <item x="74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40"/>
        <item x="139"/>
        <item x="138"/>
        <item x="144"/>
        <item x="143"/>
        <item x="142"/>
        <item x="141"/>
        <item x="147"/>
        <item x="146"/>
        <item x="145"/>
        <item x="148"/>
        <item x="149"/>
        <item x="150"/>
        <item x="151"/>
        <item x="152"/>
        <item t="default"/>
      </items>
    </pivotField>
    <pivotField dataField="1" showAll="0"/>
    <pivotField dataField="1" showAll="0"/>
    <pivotField dataField="1" showAll="0"/>
    <pivotField dataField="1" showAll="0"/>
  </pivotFields>
  <rowItems count="1">
    <i/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3">
    <pageField fld="0" hier="-1"/>
    <pageField fld="1" hier="-1"/>
    <pageField fld="2" hier="-1"/>
  </pageFields>
  <dataFields count="4">
    <dataField name="浏览量" fld="3" baseField="0" baseItem="1"/>
    <dataField name="访客数" fld="4" baseField="0" baseItem="1"/>
    <dataField name="平均停留时长" fld="5" subtotal="average" baseField="0" baseItem="2" numFmtId="177"/>
    <dataField name="跳失率" fld="6" subtotal="average" baseField="0" baseItem="3" numFmtId="177"/>
  </dataFields>
  <formats count="5">
    <format dxfId="9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8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7">
      <pivotArea type="all" dataOnly="0" outline="0" fieldPosition="0"/>
    </format>
    <format dxfId="6">
      <pivotArea outline="0" collapsedLevelsAreSubtotals="1" fieldPosition="0"/>
    </format>
    <format dxfId="5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name="数据透视表1" cacheId="44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A6:D7" firstHeaderRow="0" firstDataRow="1" firstDataCol="0" rowPageCount="3" colPageCount="1"/>
  <pivotFields count="7">
    <pivotField axis="axisPage" multipleItemSelectionAllowed="1" showAll="0">
      <items count="18">
        <item x="0"/>
        <item h="1" x="1"/>
        <item h="1" m="1" x="9"/>
        <item h="1" m="1" x="3"/>
        <item h="1" m="1" x="11"/>
        <item h="1" m="1" x="5"/>
        <item h="1" m="1" x="14"/>
        <item h="1" m="1" x="12"/>
        <item h="1" m="1" x="6"/>
        <item h="1" m="1" x="15"/>
        <item h="1" m="1" x="8"/>
        <item h="1" m="1" x="2"/>
        <item h="1" m="1" x="10"/>
        <item h="1" m="1" x="4"/>
        <item h="1" m="1" x="13"/>
        <item h="1" m="1" x="7"/>
        <item h="1" m="1" x="16"/>
        <item t="default"/>
      </items>
    </pivotField>
    <pivotField axis="axisPage" multipleItemSelectionAllowed="1" showAll="0">
      <items count="8">
        <item h="1" m="1" x="6"/>
        <item h="1" x="5"/>
        <item h="1" x="0"/>
        <item h="1" x="1"/>
        <item h="1" x="2"/>
        <item h="1" x="3"/>
        <item x="4"/>
        <item t="default"/>
      </items>
    </pivotField>
    <pivotField axis="axisPage" showAll="0">
      <items count="177">
        <item m="1" x="165"/>
        <item m="1" x="159"/>
        <item m="1" x="175"/>
        <item m="1" x="170"/>
        <item m="1" x="164"/>
        <item m="1" x="158"/>
        <item m="1" x="174"/>
        <item m="1" x="169"/>
        <item m="1" x="163"/>
        <item m="1" x="157"/>
        <item x="153"/>
        <item m="1" x="173"/>
        <item m="1" x="168"/>
        <item m="1" x="162"/>
        <item m="1" x="156"/>
        <item m="1" x="172"/>
        <item m="1" x="167"/>
        <item m="1" x="161"/>
        <item m="1" x="155"/>
        <item m="1" x="171"/>
        <item m="1" x="166"/>
        <item m="1" x="160"/>
        <item m="1" x="154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9"/>
        <item x="28"/>
        <item x="27"/>
        <item x="26"/>
        <item x="25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5"/>
        <item x="74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40"/>
        <item x="139"/>
        <item x="138"/>
        <item x="144"/>
        <item x="143"/>
        <item x="142"/>
        <item x="141"/>
        <item x="147"/>
        <item x="146"/>
        <item x="145"/>
        <item x="148"/>
        <item x="149"/>
        <item x="150"/>
        <item x="151"/>
        <item x="152"/>
        <item t="default"/>
      </items>
    </pivotField>
    <pivotField dataField="1" showAll="0"/>
    <pivotField dataField="1" showAll="0"/>
    <pivotField dataField="1" showAll="0"/>
    <pivotField dataField="1" showAll="0"/>
  </pivotFields>
  <rowItems count="1">
    <i/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3">
    <pageField fld="0" hier="-1"/>
    <pageField fld="1" hier="-1"/>
    <pageField fld="2" hier="-1"/>
  </pageFields>
  <dataFields count="4">
    <dataField name="浏览量" fld="3" baseField="0" baseItem="1"/>
    <dataField name="访客数" fld="4" baseField="0" baseItem="1"/>
    <dataField name="平均停留时长" fld="5" subtotal="average" baseField="0" baseItem="2" numFmtId="177"/>
    <dataField name="跳失率" fld="6" subtotal="average" baseField="0" baseItem="3" numFmtId="177"/>
  </dataFields>
  <formats count="5">
    <format dxfId="14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13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12">
      <pivotArea type="all" dataOnly="0" outline="0" fieldPosition="0"/>
    </format>
    <format dxfId="11">
      <pivotArea outline="0" collapsedLevelsAreSubtotals="1" fieldPosition="0"/>
    </format>
    <format dxfId="10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name="数据透视表15" cacheId="47" applyNumberFormats="0" applyBorderFormats="0" applyFontFormats="0" applyPatternFormats="0" applyAlignmentFormats="0" applyWidthHeightFormats="1" dataCaption="值" updatedVersion="6" minRefreshableVersion="3" useAutoFormatting="1" colGrandTotals="0" itemPrintTitles="1" createdVersion="6" indent="0" outline="1" outlineData="1" multipleFieldFilters="0">
  <location ref="AE4:AI16" firstHeaderRow="1" firstDataRow="3" firstDataCol="1"/>
  <pivotFields count="15">
    <pivotField showAll="0"/>
    <pivotField axis="axisCol" showAll="0">
      <items count="7">
        <item h="1" x="0"/>
        <item h="1" x="1"/>
        <item h="1" x="2"/>
        <item h="1" x="5"/>
        <item x="3"/>
        <item x="4"/>
        <item t="default"/>
      </items>
    </pivotField>
    <pivotField dataField="1" showAll="0"/>
    <pivotField showAll="0"/>
    <pivotField showAll="0"/>
    <pivotField showAll="0"/>
    <pivotField showAll="0"/>
    <pivotField axis="axisRow" showAll="0">
      <items count="19">
        <item x="4"/>
        <item x="1"/>
        <item x="0"/>
        <item x="2"/>
        <item x="6"/>
        <item x="3"/>
        <item x="5"/>
        <item x="17"/>
        <item x="8"/>
        <item x="7"/>
        <item x="9"/>
        <item x="12"/>
        <item x="10"/>
        <item x="11"/>
        <item x="13"/>
        <item x="14"/>
        <item x="15"/>
        <item x="16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7"/>
  </rowFields>
  <rowItems count="10">
    <i>
      <x v="5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2">
    <field x="1"/>
    <field x="-2"/>
  </colFields>
  <colItems count="4">
    <i>
      <x v="4"/>
      <x/>
    </i>
    <i r="1" i="1">
      <x v="1"/>
    </i>
    <i>
      <x v="5"/>
      <x/>
    </i>
    <i r="1" i="1">
      <x v="1"/>
    </i>
  </colItems>
  <dataFields count="2">
    <dataField name="计数项:售价（元）" fld="8" subtotal="count" baseField="5" baseItem="0"/>
    <dataField name="求和项:成交价格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name="数据透视表5" cacheId="48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I6:J7" firstHeaderRow="1" firstDataRow="1" firstDataCol="1" rowPageCount="3" colPageCount="1"/>
  <pivotFields count="9">
    <pivotField axis="axisPage" multipleItemSelectionAllowed="1" showAll="0">
      <items count="5">
        <item h="1" m="1" x="3"/>
        <item m="1" x="1"/>
        <item h="1" x="0"/>
        <item h="1" m="1" x="2"/>
        <item t="default"/>
      </items>
    </pivotField>
    <pivotField axis="axisPage" multipleItemSelectionAllowed="1" showAll="0">
      <items count="13">
        <item h="1" m="1" x="9"/>
        <item h="1" m="1" x="8"/>
        <item h="1" m="1" x="4"/>
        <item h="1" m="1" x="1"/>
        <item h="1" m="1" x="2"/>
        <item h="1" x="0"/>
        <item h="1" m="1" x="10"/>
        <item h="1" m="1" x="7"/>
        <item h="1" m="1" x="11"/>
        <item h="1" m="1" x="3"/>
        <item h="1" m="1" x="5"/>
        <item m="1" x="6"/>
        <item t="default"/>
      </items>
    </pivotField>
    <pivotField axis="axisPage" showAll="0">
      <items count="216">
        <item m="1" x="197"/>
        <item m="1" x="80"/>
        <item m="1" x="36"/>
        <item m="1" x="193"/>
        <item m="1" x="134"/>
        <item m="1" x="203"/>
        <item m="1" x="146"/>
        <item m="1" x="86"/>
        <item m="1" x="42"/>
        <item m="1" x="200"/>
        <item m="1" x="141"/>
        <item m="1" x="83"/>
        <item m="1" x="39"/>
        <item m="1" x="137"/>
        <item m="1" x="32"/>
        <item m="1" x="189"/>
        <item m="1" x="132"/>
        <item m="1" x="75"/>
        <item m="1" x="28"/>
        <item m="1" x="185"/>
        <item m="1" x="128"/>
        <item m="1" x="72"/>
        <item m="1" x="24"/>
        <item m="1" x="181"/>
        <item m="1" x="123"/>
        <item m="1" x="69"/>
        <item m="1" x="21"/>
        <item m="1" x="177"/>
        <item m="1" x="120"/>
        <item m="1" x="65"/>
        <item m="1" x="17"/>
        <item m="1" x="174"/>
        <item m="1" x="116"/>
        <item m="1" x="64"/>
        <item m="1" x="14"/>
        <item m="1" x="173"/>
        <item m="1" x="114"/>
        <item m="1" x="60"/>
        <item m="1" x="11"/>
        <item m="1" x="170"/>
        <item m="1" x="109"/>
        <item m="1" x="58"/>
        <item m="1" x="7"/>
        <item m="1" x="166"/>
        <item m="1" x="106"/>
        <item m="1" x="55"/>
        <item m="1" x="3"/>
        <item m="1" x="163"/>
        <item m="1" x="102"/>
        <item m="1" x="53"/>
        <item m="1" x="214"/>
        <item m="1" x="159"/>
        <item m="1" x="98"/>
        <item m="1" x="49"/>
        <item m="1" x="210"/>
        <item m="1" x="154"/>
        <item m="1" x="93"/>
        <item m="1" x="46"/>
        <item m="1" x="205"/>
        <item m="1" x="148"/>
        <item m="1" x="88"/>
        <item m="1" x="43"/>
        <item m="1" x="201"/>
        <item m="1" x="143"/>
        <item m="1" x="100"/>
        <item m="1" x="52"/>
        <item m="1" x="211"/>
        <item m="1" x="156"/>
        <item m="1" x="96"/>
        <item m="1" x="47"/>
        <item m="1" x="208"/>
        <item m="1" x="151"/>
        <item m="1" x="91"/>
        <item m="1" x="44"/>
        <item m="1" x="202"/>
        <item m="1" x="145"/>
        <item m="1" x="85"/>
        <item m="1" x="41"/>
        <item m="1" x="199"/>
        <item m="1" x="140"/>
        <item m="1" x="82"/>
        <item m="1" x="38"/>
        <item m="1" x="195"/>
        <item m="1" x="136"/>
        <item m="1" x="77"/>
        <item m="1" x="31"/>
        <item m="1" x="188"/>
        <item m="1" x="131"/>
        <item m="1" x="74"/>
        <item m="1" x="27"/>
        <item m="1" x="184"/>
        <item m="1" x="127"/>
        <item m="1" x="138"/>
        <item m="1" x="79"/>
        <item m="1" x="34"/>
        <item m="1" x="191"/>
        <item m="1" x="133"/>
        <item m="1" x="76"/>
        <item m="1" x="29"/>
        <item m="1" x="187"/>
        <item m="1" x="129"/>
        <item m="1" x="73"/>
        <item m="1" x="25"/>
        <item m="1" x="182"/>
        <item m="1" x="125"/>
        <item m="1" x="70"/>
        <item m="1" x="22"/>
        <item m="1" x="179"/>
        <item m="1" x="121"/>
        <item m="1" x="67"/>
        <item m="1" x="19"/>
        <item x="0"/>
        <item m="1" x="175"/>
        <item m="1" x="118"/>
        <item m="1" x="63"/>
        <item m="1" x="13"/>
        <item m="1" x="172"/>
        <item m="1" x="113"/>
        <item m="1" x="59"/>
        <item m="1" x="10"/>
        <item m="1" x="169"/>
        <item m="1" x="108"/>
        <item m="1" x="57"/>
        <item m="1" x="6"/>
        <item m="1" x="111"/>
        <item m="1" x="124"/>
        <item m="1" x="62"/>
        <item m="1" x="119"/>
        <item m="1" x="16"/>
        <item m="1" x="110"/>
        <item m="1" x="8"/>
        <item m="1" x="167"/>
        <item m="1" x="107"/>
        <item m="1" x="4"/>
        <item m="1" x="104"/>
        <item m="1" x="51"/>
        <item m="1" x="155"/>
        <item m="1" x="95"/>
        <item m="1" x="207"/>
        <item m="1" x="150"/>
        <item m="1" x="90"/>
        <item m="1" x="2"/>
        <item m="1" x="162"/>
        <item m="1" x="101"/>
        <item m="1" x="213"/>
        <item m="1" x="158"/>
        <item m="1" x="97"/>
        <item m="1" x="48"/>
        <item m="1" x="209"/>
        <item m="1" x="153"/>
        <item m="1" x="92"/>
        <item m="1" x="45"/>
        <item m="1" x="204"/>
        <item m="1" x="147"/>
        <item m="1" x="87"/>
        <item m="1" x="78"/>
        <item m="1" x="196"/>
        <item m="1" x="84"/>
        <item m="1" x="142"/>
        <item m="1" x="186"/>
        <item m="1" x="190"/>
        <item m="1" x="33"/>
        <item m="1" x="40"/>
        <item m="1" x="198"/>
        <item m="1" x="139"/>
        <item m="1" x="81"/>
        <item m="1" x="37"/>
        <item m="1" x="194"/>
        <item m="1" x="26"/>
        <item m="1" x="130"/>
        <item m="1" x="30"/>
        <item m="1" x="135"/>
        <item m="1" x="183"/>
        <item m="1" x="126"/>
        <item m="1" x="122"/>
        <item m="1" x="180"/>
        <item m="1" x="71"/>
        <item m="1" x="23"/>
        <item m="1" x="68"/>
        <item m="1" x="20"/>
        <item m="1" x="176"/>
        <item m="1" x="15"/>
        <item m="1" x="115"/>
        <item m="1" x="61"/>
        <item m="1" x="171"/>
        <item m="1" x="178"/>
        <item m="1" x="66"/>
        <item m="1" x="18"/>
        <item m="1" x="117"/>
        <item m="1" x="12"/>
        <item m="1" x="112"/>
        <item m="1" x="9"/>
        <item m="1" x="168"/>
        <item m="1" x="5"/>
        <item m="1" x="56"/>
        <item m="1" x="165"/>
        <item m="1" x="105"/>
        <item m="1" x="54"/>
        <item m="1" x="1"/>
        <item m="1" x="161"/>
        <item m="1" x="212"/>
        <item m="1" x="157"/>
        <item m="1" x="152"/>
        <item m="1" x="164"/>
        <item m="1" x="103"/>
        <item m="1" x="160"/>
        <item m="1" x="99"/>
        <item m="1" x="50"/>
        <item m="1" x="94"/>
        <item m="1" x="206"/>
        <item m="1" x="149"/>
        <item m="1" x="89"/>
        <item m="1" x="144"/>
        <item m="1" x="35"/>
        <item m="1" x="192"/>
        <item t="default"/>
      </items>
    </pivotField>
    <pivotField showAll="0"/>
    <pivotField axis="axisRow" dataField="1" showAll="0">
      <items count="8">
        <item m="1" x="6"/>
        <item m="1" x="1"/>
        <item m="1" x="2"/>
        <item m="1" x="3"/>
        <item m="1" x="5"/>
        <item m="1" x="4"/>
        <item x="0"/>
        <item t="default"/>
      </items>
    </pivotField>
    <pivotField showAll="0"/>
    <pivotField showAll="0"/>
    <pivotField showAll="0"/>
    <pivotField showAll="0"/>
  </pivotFields>
  <rowFields count="1">
    <field x="4"/>
  </rowFields>
  <rowItems count="1">
    <i t="grand">
      <x/>
    </i>
  </rowItems>
  <colItems count="1">
    <i/>
  </colItems>
  <pageFields count="3">
    <pageField fld="0" hier="-1"/>
    <pageField fld="1" hier="-1"/>
    <pageField fld="2" hier="-1"/>
  </pageFields>
  <dataFields count="1">
    <dataField name="计数项:订单来源" fld="4" subtotal="count" baseField="0" baseItem="0"/>
  </dataFields>
  <formats count="6">
    <format dxfId="20">
      <pivotArea type="all" dataOnly="0" outline="0" fieldPosition="0"/>
    </format>
    <format dxfId="19">
      <pivotArea outline="0" collapsedLevelsAreSubtotals="1" fieldPosition="0"/>
    </format>
    <format dxfId="18">
      <pivotArea field="4" type="button" dataOnly="0" labelOnly="1" outline="0" axis="axisRow" fieldPosition="0"/>
    </format>
    <format dxfId="17">
      <pivotArea dataOnly="0" labelOnly="1" fieldPosition="0">
        <references count="1">
          <reference field="4" count="6">
            <x v="0"/>
            <x v="1"/>
            <x v="2"/>
            <x v="3"/>
            <x v="4"/>
            <x v="5"/>
          </reference>
        </references>
      </pivotArea>
    </format>
    <format dxfId="16">
      <pivotArea dataOnly="0" labelOnly="1" grandRow="1" outline="0" fieldPosition="0"/>
    </format>
    <format dxfId="15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name="数据透视表7" cacheId="46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O6:P7" firstHeaderRow="1" firstDataRow="1" firstDataCol="1" rowPageCount="3" colPageCount="1"/>
  <pivotFields count="15">
    <pivotField axis="axisPage" multipleItemSelectionAllowed="1" showAll="0">
      <items count="4">
        <item h="1" m="1" x="2"/>
        <item x="0"/>
        <item h="1" x="1"/>
        <item t="default"/>
      </items>
    </pivotField>
    <pivotField axis="axisPage" multipleItemSelectionAllowed="1" showAll="0">
      <items count="12">
        <item h="1" m="1" x="10"/>
        <item h="1" m="1" x="9"/>
        <item h="1" m="1" x="4"/>
        <item h="1" m="1" x="5"/>
        <item h="1" x="3"/>
        <item h="1" m="1" x="7"/>
        <item h="1" x="0"/>
        <item h="1" x="1"/>
        <item h="1" m="1" x="6"/>
        <item h="1" x="2"/>
        <item m="1" x="8"/>
        <item t="default"/>
      </items>
    </pivotField>
    <pivotField axis="axisPage" showAll="0">
      <items count="31">
        <item m="1" x="12"/>
        <item m="1" x="21"/>
        <item m="1" x="20"/>
        <item m="1" x="28"/>
        <item m="1" x="16"/>
        <item m="1" x="23"/>
        <item m="1" x="27"/>
        <item m="1" x="15"/>
        <item m="1" x="25"/>
        <item m="1" x="13"/>
        <item m="1" x="24"/>
        <item m="1" x="9"/>
        <item m="1" x="19"/>
        <item m="1" x="10"/>
        <item m="1" x="8"/>
        <item m="1" x="26"/>
        <item m="1" x="18"/>
        <item x="7"/>
        <item x="0"/>
        <item m="1" x="17"/>
        <item x="1"/>
        <item x="3"/>
        <item x="2"/>
        <item m="1" x="29"/>
        <item m="1" x="11"/>
        <item m="1" x="14"/>
        <item x="4"/>
        <item x="5"/>
        <item x="6"/>
        <item m="1" x="22"/>
        <item t="default"/>
      </items>
    </pivotField>
    <pivotField showAll="0"/>
    <pivotField showAll="0"/>
    <pivotField showAll="0"/>
    <pivotField showAll="0"/>
    <pivotField axis="axisRow" dataField="1" showAll="0">
      <items count="5">
        <item x="1"/>
        <item m="1" x="3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7"/>
  </rowFields>
  <rowItems count="1">
    <i t="grand">
      <x/>
    </i>
  </rowItems>
  <colItems count="1">
    <i/>
  </colItems>
  <pageFields count="3">
    <pageField fld="0" hier="-1"/>
    <pageField fld="1" hier="-1"/>
    <pageField fld="2" hier="-1"/>
  </pageFields>
  <dataFields count="1">
    <dataField name="计数项:星级" fld="7" subtotal="count" baseField="0" baseItem="0"/>
  </dataFields>
  <formats count="5">
    <format dxfId="25">
      <pivotArea type="all" dataOnly="0" outline="0" fieldPosition="0"/>
    </format>
    <format dxfId="24">
      <pivotArea outline="0" collapsedLevelsAreSubtotals="1" fieldPosition="0"/>
    </format>
    <format dxfId="23">
      <pivotArea field="7" type="button" dataOnly="0" labelOnly="1" outline="0" axis="axisRow" fieldPosition="0"/>
    </format>
    <format dxfId="22">
      <pivotArea dataOnly="0" labelOnly="1" grandRow="1" outline="0" fieldPosition="0"/>
    </format>
    <format dxfId="21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name="数据透视表8" cacheId="46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R6:S9" firstHeaderRow="1" firstDataRow="1" firstDataCol="1" rowPageCount="3" colPageCount="1"/>
  <pivotFields count="15">
    <pivotField axis="axisPage" multipleItemSelectionAllowed="1" showAll="0">
      <items count="4">
        <item h="1" m="1" x="2"/>
        <item x="0"/>
        <item h="1" x="1"/>
        <item t="default"/>
      </items>
    </pivotField>
    <pivotField axis="axisPage" multipleItemSelectionAllowed="1" showAll="0">
      <items count="12">
        <item h="1" m="1" x="10"/>
        <item h="1" m="1" x="9"/>
        <item h="1" m="1" x="4"/>
        <item h="1" m="1" x="5"/>
        <item h="1" x="3"/>
        <item h="1" m="1" x="7"/>
        <item h="1" x="0"/>
        <item h="1" x="1"/>
        <item h="1" m="1" x="6"/>
        <item x="2"/>
        <item h="1" m="1" x="8"/>
        <item t="default"/>
      </items>
    </pivotField>
    <pivotField axis="axisPage" showAll="0">
      <items count="31">
        <item m="1" x="12"/>
        <item m="1" x="21"/>
        <item m="1" x="20"/>
        <item m="1" x="28"/>
        <item m="1" x="16"/>
        <item m="1" x="23"/>
        <item m="1" x="27"/>
        <item m="1" x="15"/>
        <item m="1" x="25"/>
        <item m="1" x="13"/>
        <item m="1" x="24"/>
        <item m="1" x="9"/>
        <item m="1" x="19"/>
        <item m="1" x="10"/>
        <item m="1" x="8"/>
        <item m="1" x="26"/>
        <item m="1" x="18"/>
        <item x="7"/>
        <item x="0"/>
        <item m="1" x="17"/>
        <item x="1"/>
        <item x="3"/>
        <item x="2"/>
        <item m="1" x="29"/>
        <item m="1" x="11"/>
        <item m="1" x="14"/>
        <item x="4"/>
        <item x="5"/>
        <item x="6"/>
        <item m="1" x="22"/>
        <item t="default"/>
      </items>
    </pivotField>
    <pivotField showAll="0"/>
    <pivotField showAll="0"/>
    <pivotField showAll="0"/>
    <pivotField showAll="0"/>
    <pivotField axis="axisRow" dataField="1" showAll="0">
      <items count="5">
        <item x="1"/>
        <item m="1" x="3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7"/>
  </rowFields>
  <rowItems count="3">
    <i>
      <x/>
    </i>
    <i>
      <x v="2"/>
    </i>
    <i t="grand">
      <x/>
    </i>
  </rowItems>
  <colItems count="1">
    <i/>
  </colItems>
  <pageFields count="3">
    <pageField fld="0" hier="-1"/>
    <pageField fld="1" hier="-1"/>
    <pageField fld="2" hier="-1"/>
  </pageFields>
  <dataFields count="1">
    <dataField name="计数项:星级" fld="7" subtotal="count" baseField="0" baseItem="0"/>
  </dataFields>
  <formats count="6">
    <format dxfId="31">
      <pivotArea type="all" dataOnly="0" outline="0" fieldPosition="0"/>
    </format>
    <format dxfId="30">
      <pivotArea outline="0" collapsedLevelsAreSubtotals="1" fieldPosition="0"/>
    </format>
    <format dxfId="29">
      <pivotArea field="7" type="button" dataOnly="0" labelOnly="1" outline="0" axis="axisRow" fieldPosition="0"/>
    </format>
    <format dxfId="28">
      <pivotArea dataOnly="0" labelOnly="1" fieldPosition="0">
        <references count="1">
          <reference field="7" count="1">
            <x v="0"/>
          </reference>
        </references>
      </pivotArea>
    </format>
    <format dxfId="27">
      <pivotArea dataOnly="0" labelOnly="1" grandRow="1" outline="0" fieldPosition="0"/>
    </format>
    <format dxfId="26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pivotTable" Target="../pivotTables/pivotTable13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5" Type="http://schemas.openxmlformats.org/officeDocument/2006/relationships/printerSettings" Target="../printerSettings/printerSettings7.bin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pivotTable" Target="../pivotTables/pivot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B1:I13"/>
  <sheetViews>
    <sheetView showGridLines="0" workbookViewId="0">
      <selection activeCell="B2" sqref="B2:E10"/>
    </sheetView>
  </sheetViews>
  <sheetFormatPr defaultColWidth="9" defaultRowHeight="17.25"/>
  <cols>
    <col min="1" max="1" width="9" style="15"/>
    <col min="2" max="2" width="19.125" style="15" customWidth="1"/>
    <col min="3" max="4" width="15.625" style="15" customWidth="1"/>
    <col min="5" max="5" width="16.5" style="15" customWidth="1"/>
    <col min="6" max="6" width="15.625" style="15" hidden="1" customWidth="1"/>
    <col min="7" max="7" width="10.125" style="15" hidden="1" customWidth="1"/>
    <col min="8" max="8" width="9" style="15" hidden="1" customWidth="1"/>
    <col min="9" max="16384" width="9" style="15"/>
  </cols>
  <sheetData>
    <row r="1" spans="2:9" ht="18" thickBot="1">
      <c r="B1" s="15" t="s">
        <v>108</v>
      </c>
    </row>
    <row r="2" spans="2:9" ht="22.5" customHeight="1">
      <c r="B2" s="20" t="s">
        <v>99</v>
      </c>
      <c r="C2" s="20">
        <v>2018.3</v>
      </c>
      <c r="D2" s="20" t="s">
        <v>110</v>
      </c>
      <c r="E2" s="20">
        <v>2018.2</v>
      </c>
      <c r="F2" s="20">
        <v>2017.11</v>
      </c>
      <c r="G2" s="20">
        <v>2017.12</v>
      </c>
      <c r="H2" s="20">
        <v>2018.1</v>
      </c>
    </row>
    <row r="3" spans="2:9" ht="22.5" customHeight="1" thickBot="1">
      <c r="B3" s="21" t="s">
        <v>94</v>
      </c>
      <c r="C3" s="38">
        <f>GETPIVOTDATA("求和项:花费",透视表!$Y$6)</f>
        <v>0</v>
      </c>
      <c r="D3" s="19" t="e">
        <f>C3/E3-1</f>
        <v>#DIV/0!</v>
      </c>
      <c r="E3" s="38">
        <f>GETPIVOTDATA("求和项:花费",透视表!$Y$17)</f>
        <v>0</v>
      </c>
      <c r="F3" s="38">
        <f>SUMIFS(CPC数据!$F:$F,CPC数据!$C:$C,"&gt;=2017/11/1",CPC数据!$C:$C,"&lt;=2017/11/30")</f>
        <v>0</v>
      </c>
      <c r="G3" s="38">
        <f>SUMIFS(CPC数据!$F:$F,CPC数据!$C:$C,"&gt;=2017/12/1",CPC数据!$C:$C,"&lt;=2017/12/31")</f>
        <v>0</v>
      </c>
      <c r="H3" s="27">
        <f>SUMIFS(CPC数据!$F:$F,CPC数据!$C:$C,"&gt;=2018/1/1",CPC数据!$C:$C,"&lt;=2018/1/31")</f>
        <v>0</v>
      </c>
    </row>
    <row r="4" spans="2:9" ht="22.5" customHeight="1" thickBot="1">
      <c r="B4" s="22" t="s">
        <v>95</v>
      </c>
      <c r="C4" s="38">
        <f>GETPIVOTDATA("求和项:点击",透视表!$Y$6)</f>
        <v>0</v>
      </c>
      <c r="D4" s="19" t="e">
        <f t="shared" ref="D4:D10" si="0">C4/E4-1</f>
        <v>#DIV/0!</v>
      </c>
      <c r="E4" s="38">
        <f>GETPIVOTDATA("求和项:点击",透视表!$Y$17)</f>
        <v>0</v>
      </c>
      <c r="F4" s="38">
        <f>SUMIFS(CPC数据!$H:$H,CPC数据!$C:$C,"&gt;=2017/11/1",CPC数据!$C:$C,"&lt;=2017/11/30")</f>
        <v>0</v>
      </c>
      <c r="G4" s="38">
        <f>SUMIFS(CPC数据!$H:$H,CPC数据!$C:$C,"&gt;=2017/12/1",CPC数据!$C:$C,"&lt;=2017/12/31")</f>
        <v>0</v>
      </c>
      <c r="H4" s="30">
        <f>SUMIFS(CPC数据!$H:$H,CPC数据!$C:$C,"&gt;=2018/1/1",CPC数据!$C:$C,"&lt;=2018/1/31")</f>
        <v>0</v>
      </c>
    </row>
    <row r="5" spans="2:9" ht="22.5" customHeight="1" thickBot="1">
      <c r="B5" s="22" t="s">
        <v>96</v>
      </c>
      <c r="C5" s="29">
        <f>GETPIVOTDATA("平均值项:点击均价",透视表!$Y$6)</f>
        <v>0</v>
      </c>
      <c r="D5" s="19" t="e">
        <f t="shared" si="0"/>
        <v>#DIV/0!</v>
      </c>
      <c r="E5" s="29">
        <f>GETPIVOTDATA("平均值项:点击均价",透视表!$Y$17)</f>
        <v>0</v>
      </c>
      <c r="F5" s="29" t="e">
        <f>F3/F4</f>
        <v>#DIV/0!</v>
      </c>
      <c r="G5" s="29" t="e">
        <f>G3/G4</f>
        <v>#DIV/0!</v>
      </c>
      <c r="H5" s="29" t="e">
        <f>H3/H4</f>
        <v>#DIV/0!</v>
      </c>
    </row>
    <row r="6" spans="2:9" ht="22.5" customHeight="1" thickBot="1">
      <c r="B6" s="22" t="s">
        <v>97</v>
      </c>
      <c r="C6" s="38">
        <f>GETPIVOTDATA("求和项:曝光",透视表!$Y$6)</f>
        <v>0</v>
      </c>
      <c r="D6" s="19" t="e">
        <f t="shared" si="0"/>
        <v>#DIV/0!</v>
      </c>
      <c r="E6" s="38">
        <f>GETPIVOTDATA("求和项:曝光",透视表!$Y$17)</f>
        <v>0</v>
      </c>
      <c r="F6" s="38">
        <f>SUMIFS(CPC数据!$G:$G,CPC数据!$C:$C,"&gt;=2017/11/1",CPC数据!$C:$C,"&lt;=2017/11/30")</f>
        <v>0</v>
      </c>
      <c r="G6" s="38">
        <f>SUMIFS(CPC数据!$G:$G,CPC数据!$C:$C,"&gt;=2017/12/1",CPC数据!$C:$C,"&lt;=2017/12/31")</f>
        <v>0</v>
      </c>
      <c r="H6" s="30">
        <f>SUMIFS(CPC数据!$G:$G,CPC数据!$C:$C,"&gt;=2018/1/1",CPC数据!$C:$C,"&lt;=2018/1/31")</f>
        <v>0</v>
      </c>
    </row>
    <row r="7" spans="2:9" ht="22.5" customHeight="1" thickBot="1">
      <c r="B7" s="22" t="s">
        <v>98</v>
      </c>
      <c r="C7" s="38">
        <f>GETPIVOTDATA("求和项:商户浏览量",透视表!$Y$6)</f>
        <v>0</v>
      </c>
      <c r="D7" s="19" t="e">
        <f t="shared" si="0"/>
        <v>#DIV/0!</v>
      </c>
      <c r="E7" s="38">
        <f>GETPIVOTDATA("求和项:商户浏览量",透视表!$Y$17)</f>
        <v>0</v>
      </c>
      <c r="F7" s="38">
        <f>SUMIFS(CPC数据!$J:$J,CPC数据!$C:$C,"&gt;=2017/11/1",CPC数据!$C:$C,"&lt;=2017/11/30")</f>
        <v>0</v>
      </c>
      <c r="G7" s="38">
        <f>SUMIFS(CPC数据!$J:$J,CPC数据!$C:$C,"&gt;=2017/12/1",CPC数据!$C:$C,"&lt;=2017/12/31")</f>
        <v>0</v>
      </c>
      <c r="H7" s="30">
        <f>SUMIFS(CPC数据!$J:$J,CPC数据!$C:$C,"&gt;=2018/1/1",CPC数据!$C:$C,"&lt;=2018/1/31")</f>
        <v>0</v>
      </c>
    </row>
    <row r="8" spans="2:9" ht="22.5" customHeight="1" thickBot="1">
      <c r="B8" s="22" t="s">
        <v>113</v>
      </c>
      <c r="C8" s="50" t="e">
        <f>C7/C6</f>
        <v>#DIV/0!</v>
      </c>
      <c r="D8" s="19" t="e">
        <f>C8-E8</f>
        <v>#DIV/0!</v>
      </c>
      <c r="E8" s="50" t="e">
        <f>E7/E6</f>
        <v>#DIV/0!</v>
      </c>
      <c r="F8" s="35" t="e">
        <f>F6/F7</f>
        <v>#DIV/0!</v>
      </c>
      <c r="G8" s="35" t="e">
        <f>G6/G7</f>
        <v>#DIV/0!</v>
      </c>
      <c r="H8" s="35" t="e">
        <f>H6/H7</f>
        <v>#DIV/0!</v>
      </c>
      <c r="I8" s="15" t="s">
        <v>126</v>
      </c>
    </row>
    <row r="9" spans="2:9" ht="22.5" customHeight="1" thickBot="1">
      <c r="B9" s="32" t="s">
        <v>114</v>
      </c>
      <c r="C9" s="81">
        <v>421176</v>
      </c>
      <c r="D9" s="19">
        <f t="shared" si="0"/>
        <v>12.782839191046534</v>
      </c>
      <c r="E9" s="81">
        <v>30558</v>
      </c>
      <c r="F9" s="38">
        <v>0</v>
      </c>
      <c r="G9" s="38">
        <v>100845</v>
      </c>
      <c r="H9" s="30">
        <v>252525.5</v>
      </c>
    </row>
    <row r="10" spans="2:9" ht="22.5" customHeight="1">
      <c r="B10" s="33" t="s">
        <v>115</v>
      </c>
      <c r="C10" s="31" t="e">
        <f>C9/C3</f>
        <v>#DIV/0!</v>
      </c>
      <c r="D10" s="19" t="e">
        <f t="shared" si="0"/>
        <v>#DIV/0!</v>
      </c>
      <c r="E10" s="31" t="e">
        <f>E9/E3</f>
        <v>#DIV/0!</v>
      </c>
      <c r="F10" s="31" t="e">
        <f>F9/F3</f>
        <v>#DIV/0!</v>
      </c>
      <c r="G10" s="31" t="e">
        <f>G9/G3</f>
        <v>#DIV/0!</v>
      </c>
      <c r="H10" s="31" t="e">
        <f>H9/H3</f>
        <v>#DIV/0!</v>
      </c>
      <c r="I10" s="15" t="s">
        <v>127</v>
      </c>
    </row>
    <row r="13" spans="2:9">
      <c r="G13" s="28"/>
    </row>
  </sheetData>
  <phoneticPr fontId="9" type="noConversion"/>
  <conditionalFormatting sqref="D3:D10">
    <cfRule type="cellIs" dxfId="58" priority="2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1"/>
  <sheetViews>
    <sheetView topLeftCell="A3" zoomScale="99" workbookViewId="0">
      <selection activeCell="J18" sqref="J18"/>
    </sheetView>
  </sheetViews>
  <sheetFormatPr defaultColWidth="9" defaultRowHeight="16.5"/>
  <cols>
    <col min="1" max="1" width="12.375" style="123" customWidth="1"/>
    <col min="2" max="5" width="10.625" style="123" customWidth="1"/>
    <col min="6" max="9" width="11.5" style="123" customWidth="1"/>
    <col min="10" max="13" width="12.5" style="123" customWidth="1"/>
    <col min="14" max="14" width="13.875" style="124" customWidth="1"/>
    <col min="15" max="16384" width="9" style="124"/>
  </cols>
  <sheetData>
    <row r="1" spans="1:24">
      <c r="A1" s="122" t="s">
        <v>204</v>
      </c>
    </row>
    <row r="2" spans="1:24">
      <c r="A2" s="190" t="s">
        <v>246</v>
      </c>
      <c r="B2" s="211">
        <v>8.1</v>
      </c>
      <c r="C2" s="211">
        <v>8.6999999999999993</v>
      </c>
      <c r="D2" s="211">
        <v>8.15</v>
      </c>
      <c r="E2" s="210">
        <v>8.1999999999999993</v>
      </c>
      <c r="F2" s="210">
        <v>8.27</v>
      </c>
      <c r="G2" s="210">
        <v>8.3000000000000007</v>
      </c>
      <c r="H2" s="211"/>
      <c r="I2" s="211"/>
      <c r="J2" s="211"/>
      <c r="K2" s="211"/>
      <c r="L2" s="211"/>
      <c r="M2" s="211"/>
      <c r="O2" s="126" t="s">
        <v>209</v>
      </c>
      <c r="P2" s="126" t="s">
        <v>210</v>
      </c>
      <c r="Q2" s="126" t="s">
        <v>205</v>
      </c>
      <c r="R2" s="126" t="s">
        <v>224</v>
      </c>
      <c r="S2" s="126" t="s">
        <v>233</v>
      </c>
      <c r="T2" s="126" t="s">
        <v>240</v>
      </c>
      <c r="U2" s="126" t="s">
        <v>245</v>
      </c>
      <c r="V2" s="126">
        <v>7.15</v>
      </c>
      <c r="W2" s="126">
        <v>7.31</v>
      </c>
      <c r="X2" s="126">
        <v>8.6999999999999993</v>
      </c>
    </row>
    <row r="3" spans="1:24">
      <c r="A3" s="123" t="s">
        <v>31</v>
      </c>
      <c r="B3" s="127">
        <v>2</v>
      </c>
      <c r="C3" s="127">
        <v>2</v>
      </c>
      <c r="D3" s="127">
        <v>2</v>
      </c>
      <c r="E3" s="127">
        <v>2</v>
      </c>
      <c r="F3" s="127">
        <v>2</v>
      </c>
      <c r="G3" s="127">
        <v>2</v>
      </c>
      <c r="H3" s="127"/>
      <c r="I3" s="127"/>
      <c r="J3" s="127"/>
      <c r="K3" s="127"/>
      <c r="L3" s="127"/>
      <c r="M3" s="127"/>
      <c r="O3" s="127">
        <v>1</v>
      </c>
      <c r="P3" s="127">
        <v>1</v>
      </c>
      <c r="Q3" s="127">
        <v>1</v>
      </c>
      <c r="R3" s="127">
        <v>1</v>
      </c>
      <c r="S3" s="127">
        <v>1</v>
      </c>
      <c r="T3" s="127">
        <v>1</v>
      </c>
      <c r="U3" s="127">
        <v>2</v>
      </c>
      <c r="V3" s="127">
        <v>2</v>
      </c>
      <c r="W3" s="127">
        <v>2</v>
      </c>
      <c r="X3" s="127">
        <v>2</v>
      </c>
    </row>
    <row r="4" spans="1:24">
      <c r="A4" s="123" t="s">
        <v>32</v>
      </c>
      <c r="B4" s="127">
        <v>2</v>
      </c>
      <c r="C4" s="127">
        <v>2</v>
      </c>
      <c r="D4" s="127">
        <v>2</v>
      </c>
      <c r="E4" s="127">
        <v>2</v>
      </c>
      <c r="F4" s="127">
        <v>2</v>
      </c>
      <c r="G4" s="127">
        <v>2</v>
      </c>
      <c r="H4" s="127"/>
      <c r="I4" s="127"/>
      <c r="J4" s="127"/>
      <c r="K4" s="127"/>
      <c r="L4" s="127"/>
      <c r="M4" s="127"/>
      <c r="O4" s="127">
        <v>2</v>
      </c>
      <c r="P4" s="127">
        <v>1</v>
      </c>
      <c r="Q4" s="127">
        <v>1</v>
      </c>
      <c r="R4" s="127">
        <v>1</v>
      </c>
      <c r="S4" s="127">
        <v>1</v>
      </c>
      <c r="T4" s="127">
        <v>2</v>
      </c>
      <c r="U4" s="127">
        <v>2</v>
      </c>
      <c r="V4" s="127">
        <v>2</v>
      </c>
      <c r="W4" s="127">
        <v>2</v>
      </c>
      <c r="X4" s="127">
        <v>2</v>
      </c>
    </row>
    <row r="5" spans="1:24">
      <c r="A5" s="123" t="s">
        <v>63</v>
      </c>
      <c r="B5" s="123">
        <v>1</v>
      </c>
      <c r="C5" s="123">
        <v>2</v>
      </c>
      <c r="D5" s="123">
        <v>1</v>
      </c>
      <c r="E5" s="123">
        <v>1</v>
      </c>
      <c r="F5" s="123">
        <v>1</v>
      </c>
      <c r="G5" s="123">
        <v>1</v>
      </c>
      <c r="O5" s="123">
        <v>1</v>
      </c>
      <c r="P5" s="123">
        <v>1</v>
      </c>
      <c r="Q5" s="123">
        <v>1</v>
      </c>
      <c r="R5" s="123">
        <v>1</v>
      </c>
      <c r="S5" s="123">
        <v>1</v>
      </c>
      <c r="T5" s="123">
        <v>1</v>
      </c>
      <c r="U5" s="123">
        <v>1</v>
      </c>
      <c r="V5" s="123">
        <v>1</v>
      </c>
      <c r="W5" s="123">
        <v>1</v>
      </c>
      <c r="X5" s="123">
        <v>2</v>
      </c>
    </row>
    <row r="6" spans="1:24">
      <c r="A6" s="123" t="s">
        <v>33</v>
      </c>
      <c r="B6" s="127">
        <v>2</v>
      </c>
      <c r="C6" s="127">
        <v>5</v>
      </c>
      <c r="D6" s="127">
        <v>1</v>
      </c>
      <c r="E6" s="127">
        <v>1</v>
      </c>
      <c r="F6" s="127">
        <v>1</v>
      </c>
      <c r="G6" s="127">
        <v>4</v>
      </c>
      <c r="H6" s="127"/>
      <c r="I6" s="127"/>
      <c r="J6" s="127"/>
      <c r="K6" s="127"/>
      <c r="L6" s="127"/>
      <c r="M6" s="127"/>
      <c r="O6" s="127">
        <v>1</v>
      </c>
      <c r="P6" s="127">
        <v>3</v>
      </c>
      <c r="Q6" s="127">
        <v>1</v>
      </c>
      <c r="R6" s="127">
        <v>1</v>
      </c>
      <c r="S6" s="127">
        <v>1</v>
      </c>
      <c r="T6" s="127">
        <v>1</v>
      </c>
      <c r="U6" s="127">
        <v>1</v>
      </c>
      <c r="V6" s="127">
        <v>2</v>
      </c>
      <c r="W6" s="127">
        <v>2</v>
      </c>
      <c r="X6" s="127">
        <v>5</v>
      </c>
    </row>
    <row r="7" spans="1:24">
      <c r="O7" s="123"/>
      <c r="P7" s="123"/>
      <c r="Q7" s="123"/>
      <c r="R7" s="123"/>
      <c r="S7" s="123"/>
      <c r="T7" s="123"/>
      <c r="U7" s="123"/>
      <c r="V7" s="123"/>
      <c r="W7" s="123"/>
      <c r="X7" s="123"/>
    </row>
    <row r="8" spans="1:24">
      <c r="A8" s="125" t="s">
        <v>197</v>
      </c>
      <c r="B8" s="126">
        <v>8.1</v>
      </c>
      <c r="C8" s="126">
        <v>8.6999999999999993</v>
      </c>
      <c r="D8" s="126">
        <v>8.15</v>
      </c>
      <c r="E8" s="210">
        <v>8.1999999999999993</v>
      </c>
      <c r="F8" s="210">
        <v>8.27</v>
      </c>
      <c r="G8" s="210">
        <v>8.3000000000000007</v>
      </c>
      <c r="H8" s="126"/>
      <c r="I8" s="126"/>
      <c r="J8" s="126"/>
      <c r="K8" s="126"/>
      <c r="L8" s="126"/>
      <c r="M8" s="126"/>
      <c r="O8" s="126" t="s">
        <v>209</v>
      </c>
      <c r="P8" s="126" t="s">
        <v>210</v>
      </c>
      <c r="Q8" s="126" t="s">
        <v>205</v>
      </c>
      <c r="R8" s="126" t="s">
        <v>224</v>
      </c>
      <c r="S8" s="126" t="s">
        <v>233</v>
      </c>
      <c r="T8" s="126" t="s">
        <v>240</v>
      </c>
      <c r="U8" s="126" t="s">
        <v>245</v>
      </c>
      <c r="V8" s="126">
        <v>7.15</v>
      </c>
      <c r="W8" s="126">
        <v>7.31</v>
      </c>
      <c r="X8" s="126">
        <v>8.6999999999999993</v>
      </c>
    </row>
    <row r="9" spans="1:24">
      <c r="A9" s="123" t="s">
        <v>31</v>
      </c>
      <c r="B9" s="127">
        <v>3</v>
      </c>
      <c r="C9" s="127">
        <v>3</v>
      </c>
      <c r="D9" s="127">
        <v>3</v>
      </c>
      <c r="E9" s="127">
        <v>3</v>
      </c>
      <c r="F9" s="127">
        <v>3</v>
      </c>
      <c r="G9" s="127">
        <v>3</v>
      </c>
      <c r="H9" s="127"/>
      <c r="I9" s="127"/>
      <c r="J9" s="127"/>
      <c r="K9" s="127"/>
      <c r="L9" s="127"/>
      <c r="M9" s="127"/>
      <c r="O9" s="127">
        <v>2</v>
      </c>
      <c r="P9" s="127">
        <v>2</v>
      </c>
      <c r="Q9" s="127">
        <v>1</v>
      </c>
      <c r="R9" s="127">
        <v>1</v>
      </c>
      <c r="S9" s="127">
        <v>2</v>
      </c>
      <c r="T9" s="127">
        <v>2</v>
      </c>
      <c r="U9" s="127">
        <v>3</v>
      </c>
      <c r="V9" s="127">
        <v>3</v>
      </c>
      <c r="W9" s="127">
        <v>3</v>
      </c>
      <c r="X9" s="127">
        <v>3</v>
      </c>
    </row>
    <row r="10" spans="1:24">
      <c r="A10" s="123" t="s">
        <v>32</v>
      </c>
      <c r="B10" s="127">
        <v>3</v>
      </c>
      <c r="C10" s="127">
        <v>3</v>
      </c>
      <c r="D10" s="127">
        <v>3</v>
      </c>
      <c r="E10" s="127">
        <v>3</v>
      </c>
      <c r="F10" s="127">
        <v>3</v>
      </c>
      <c r="G10" s="127">
        <v>3</v>
      </c>
      <c r="H10" s="127"/>
      <c r="I10" s="127"/>
      <c r="J10" s="127"/>
      <c r="K10" s="127"/>
      <c r="L10" s="127"/>
      <c r="M10" s="127"/>
      <c r="O10" s="127">
        <v>3</v>
      </c>
      <c r="P10" s="127">
        <v>1</v>
      </c>
      <c r="Q10" s="127">
        <v>1</v>
      </c>
      <c r="R10" s="127">
        <v>1</v>
      </c>
      <c r="S10" s="127">
        <v>2</v>
      </c>
      <c r="T10" s="127">
        <v>3</v>
      </c>
      <c r="U10" s="127">
        <v>3</v>
      </c>
      <c r="V10" s="127">
        <v>3</v>
      </c>
      <c r="W10" s="127">
        <v>3</v>
      </c>
      <c r="X10" s="127">
        <v>3</v>
      </c>
    </row>
    <row r="11" spans="1:24">
      <c r="A11" s="123" t="s">
        <v>63</v>
      </c>
      <c r="B11" s="123">
        <v>2</v>
      </c>
      <c r="C11" s="123">
        <v>7</v>
      </c>
      <c r="D11" s="123">
        <v>2</v>
      </c>
      <c r="E11" s="123">
        <v>2</v>
      </c>
      <c r="F11" s="123">
        <v>2</v>
      </c>
      <c r="G11" s="123">
        <v>1</v>
      </c>
      <c r="O11" s="123">
        <v>2</v>
      </c>
      <c r="P11" s="123">
        <v>2</v>
      </c>
      <c r="Q11" s="123">
        <v>2</v>
      </c>
      <c r="R11" s="123">
        <v>2</v>
      </c>
      <c r="S11" s="123">
        <v>2</v>
      </c>
      <c r="T11" s="123">
        <v>2</v>
      </c>
      <c r="U11" s="123">
        <v>3</v>
      </c>
      <c r="V11" s="123">
        <v>2</v>
      </c>
      <c r="W11" s="123">
        <v>2</v>
      </c>
      <c r="X11" s="123">
        <v>7</v>
      </c>
    </row>
    <row r="12" spans="1:24">
      <c r="A12" s="123" t="s">
        <v>33</v>
      </c>
      <c r="B12" s="127">
        <v>3</v>
      </c>
      <c r="C12" s="127">
        <v>4</v>
      </c>
      <c r="D12" s="127">
        <v>3</v>
      </c>
      <c r="E12" s="127">
        <v>2</v>
      </c>
      <c r="F12" s="127">
        <v>2</v>
      </c>
      <c r="G12" s="127">
        <v>20</v>
      </c>
      <c r="H12" s="127"/>
      <c r="I12" s="127"/>
      <c r="J12" s="127"/>
      <c r="K12" s="127"/>
      <c r="L12" s="127"/>
      <c r="M12" s="127"/>
      <c r="O12" s="127">
        <v>2</v>
      </c>
      <c r="P12" s="127">
        <v>14</v>
      </c>
      <c r="Q12" s="127">
        <v>2</v>
      </c>
      <c r="R12" s="127">
        <v>2</v>
      </c>
      <c r="S12" s="127">
        <v>2</v>
      </c>
      <c r="T12" s="127">
        <v>2</v>
      </c>
      <c r="U12" s="127">
        <v>2</v>
      </c>
      <c r="V12" s="127">
        <v>3</v>
      </c>
      <c r="W12" s="127">
        <v>3</v>
      </c>
      <c r="X12" s="127">
        <v>4</v>
      </c>
    </row>
    <row r="13" spans="1:24">
      <c r="O13" s="123"/>
      <c r="P13" s="123"/>
      <c r="Q13" s="123"/>
      <c r="R13" s="123"/>
      <c r="S13" s="123"/>
      <c r="T13" s="123"/>
      <c r="U13" s="123"/>
      <c r="V13" s="123"/>
      <c r="W13" s="123"/>
      <c r="X13" s="123"/>
    </row>
    <row r="14" spans="1:24">
      <c r="A14" s="125" t="s">
        <v>198</v>
      </c>
      <c r="B14" s="126">
        <v>7.31</v>
      </c>
      <c r="C14" s="126">
        <v>8.6999999999999993</v>
      </c>
      <c r="D14" s="126">
        <v>8.15</v>
      </c>
      <c r="E14" s="210">
        <v>8.1999999999999993</v>
      </c>
      <c r="F14" s="210">
        <v>8.27</v>
      </c>
      <c r="G14" s="210">
        <v>8.3000000000000007</v>
      </c>
      <c r="H14" s="126"/>
      <c r="I14" s="126"/>
      <c r="J14" s="126"/>
      <c r="K14" s="126"/>
      <c r="L14" s="126"/>
      <c r="M14" s="126"/>
      <c r="O14" s="126" t="s">
        <v>209</v>
      </c>
      <c r="P14" s="126" t="s">
        <v>210</v>
      </c>
      <c r="Q14" s="126" t="s">
        <v>205</v>
      </c>
      <c r="R14" s="126" t="s">
        <v>224</v>
      </c>
      <c r="S14" s="126" t="s">
        <v>233</v>
      </c>
      <c r="T14" s="126" t="s">
        <v>240</v>
      </c>
      <c r="U14" s="126" t="s">
        <v>245</v>
      </c>
      <c r="V14" s="126">
        <v>7.15</v>
      </c>
      <c r="W14" s="126">
        <v>7.31</v>
      </c>
      <c r="X14" s="126">
        <v>8.6999999999999993</v>
      </c>
    </row>
    <row r="15" spans="1:24">
      <c r="A15" s="123" t="s">
        <v>31</v>
      </c>
      <c r="B15" s="127">
        <v>18</v>
      </c>
      <c r="C15" s="127">
        <v>19</v>
      </c>
      <c r="D15" s="127">
        <v>20</v>
      </c>
      <c r="E15" s="127">
        <v>20</v>
      </c>
      <c r="F15" s="127">
        <v>20</v>
      </c>
      <c r="G15" s="127">
        <v>20</v>
      </c>
      <c r="H15" s="127"/>
      <c r="I15" s="127"/>
      <c r="J15" s="127"/>
      <c r="K15" s="127"/>
      <c r="L15" s="127"/>
      <c r="M15" s="127"/>
      <c r="O15" s="127">
        <v>19</v>
      </c>
      <c r="P15" s="127">
        <v>18</v>
      </c>
      <c r="Q15" s="127">
        <v>14</v>
      </c>
      <c r="R15" s="127">
        <v>12</v>
      </c>
      <c r="S15" s="127">
        <v>14</v>
      </c>
      <c r="T15" s="127">
        <v>15</v>
      </c>
      <c r="U15" s="127">
        <v>16</v>
      </c>
      <c r="V15" s="127">
        <v>16</v>
      </c>
      <c r="W15" s="127">
        <v>18</v>
      </c>
      <c r="X15" s="127">
        <v>19</v>
      </c>
    </row>
    <row r="16" spans="1:24">
      <c r="A16" s="123" t="s">
        <v>32</v>
      </c>
      <c r="B16" s="127">
        <v>14</v>
      </c>
      <c r="C16" s="127">
        <v>16</v>
      </c>
      <c r="D16" s="127">
        <v>18</v>
      </c>
      <c r="E16" s="127">
        <v>18</v>
      </c>
      <c r="F16" s="127">
        <v>18</v>
      </c>
      <c r="G16" s="127">
        <v>17</v>
      </c>
      <c r="H16" s="127"/>
      <c r="I16" s="127"/>
      <c r="J16" s="127"/>
      <c r="K16" s="127"/>
      <c r="L16" s="127"/>
      <c r="M16" s="127"/>
      <c r="O16" s="127">
        <v>24</v>
      </c>
      <c r="P16" s="127">
        <v>16</v>
      </c>
      <c r="Q16" s="127">
        <v>11</v>
      </c>
      <c r="R16" s="127">
        <v>10</v>
      </c>
      <c r="S16" s="127">
        <v>11</v>
      </c>
      <c r="T16" s="127">
        <v>12</v>
      </c>
      <c r="U16" s="127">
        <v>14</v>
      </c>
      <c r="V16" s="127">
        <v>15</v>
      </c>
      <c r="W16" s="127">
        <v>14</v>
      </c>
      <c r="X16" s="127">
        <v>16</v>
      </c>
    </row>
    <row r="17" spans="1:24">
      <c r="A17" s="123" t="s">
        <v>63</v>
      </c>
      <c r="B17" s="123">
        <v>10</v>
      </c>
      <c r="C17" s="123">
        <v>26</v>
      </c>
      <c r="D17" s="123">
        <v>10</v>
      </c>
      <c r="E17" s="123">
        <v>9</v>
      </c>
      <c r="F17" s="123">
        <v>8</v>
      </c>
      <c r="G17" s="123">
        <v>11</v>
      </c>
      <c r="O17" s="123">
        <v>22</v>
      </c>
      <c r="P17" s="123">
        <v>14</v>
      </c>
      <c r="Q17" s="123">
        <v>18</v>
      </c>
      <c r="R17" s="123">
        <v>18</v>
      </c>
      <c r="S17" s="123">
        <v>18</v>
      </c>
      <c r="T17" s="123">
        <v>20</v>
      </c>
      <c r="U17" s="123">
        <v>13</v>
      </c>
      <c r="V17" s="123">
        <v>9</v>
      </c>
      <c r="W17" s="123">
        <v>10</v>
      </c>
      <c r="X17" s="123">
        <v>26</v>
      </c>
    </row>
    <row r="18" spans="1:24">
      <c r="A18" s="123" t="s">
        <v>33</v>
      </c>
      <c r="B18" s="127">
        <v>15</v>
      </c>
      <c r="C18" s="127">
        <v>92</v>
      </c>
      <c r="D18" s="127">
        <v>102</v>
      </c>
      <c r="E18" s="127">
        <v>98</v>
      </c>
      <c r="F18" s="127">
        <v>47</v>
      </c>
      <c r="G18" s="127">
        <v>53</v>
      </c>
      <c r="H18" s="127"/>
      <c r="I18" s="127"/>
      <c r="J18" s="127"/>
      <c r="K18" s="127"/>
      <c r="L18" s="127"/>
      <c r="M18" s="127"/>
      <c r="O18" s="127">
        <v>17</v>
      </c>
      <c r="P18" s="127">
        <v>71</v>
      </c>
      <c r="Q18" s="127">
        <v>17</v>
      </c>
      <c r="R18" s="127">
        <v>13</v>
      </c>
      <c r="S18" s="127">
        <v>17</v>
      </c>
      <c r="T18" s="127">
        <v>13</v>
      </c>
      <c r="U18" s="127">
        <v>11</v>
      </c>
      <c r="V18" s="127">
        <v>11</v>
      </c>
      <c r="W18" s="127">
        <v>15</v>
      </c>
      <c r="X18" s="127">
        <v>92</v>
      </c>
    </row>
    <row r="20" spans="1:24">
      <c r="A20" s="128" t="s">
        <v>206</v>
      </c>
      <c r="B20" s="128" t="s">
        <v>203</v>
      </c>
      <c r="C20" s="128" t="s">
        <v>210</v>
      </c>
      <c r="D20" s="128" t="s">
        <v>211</v>
      </c>
      <c r="E20" s="128" t="s">
        <v>223</v>
      </c>
      <c r="F20" s="128" t="s">
        <v>232</v>
      </c>
      <c r="G20" s="128" t="s">
        <v>239</v>
      </c>
      <c r="H20" s="128" t="s">
        <v>245</v>
      </c>
      <c r="I20" s="128">
        <v>7.15</v>
      </c>
      <c r="J20" s="128">
        <v>7.31</v>
      </c>
      <c r="K20" s="128">
        <v>8.6999999999999993</v>
      </c>
      <c r="L20" s="128">
        <v>8.15</v>
      </c>
      <c r="M20" s="128">
        <v>8.1999999999999993</v>
      </c>
      <c r="N20" s="128">
        <v>8.27</v>
      </c>
      <c r="O20" s="212">
        <v>8.3000000000000007</v>
      </c>
    </row>
    <row r="21" spans="1:24">
      <c r="A21" s="123" t="s">
        <v>46</v>
      </c>
      <c r="B21" s="123">
        <v>8.6</v>
      </c>
      <c r="C21" s="123">
        <v>8.6</v>
      </c>
      <c r="D21" s="123">
        <v>8.8000000000000007</v>
      </c>
      <c r="E21" s="123">
        <v>8.9</v>
      </c>
      <c r="F21" s="123">
        <v>8.8000000000000007</v>
      </c>
      <c r="G21" s="123">
        <v>8.6999999999999993</v>
      </c>
      <c r="H21" s="123">
        <v>8.5</v>
      </c>
      <c r="I21" s="123">
        <v>8.5</v>
      </c>
      <c r="J21" s="123">
        <v>8.1</v>
      </c>
      <c r="K21" s="123">
        <v>8.1</v>
      </c>
      <c r="L21" s="202">
        <v>8</v>
      </c>
      <c r="M21" s="202">
        <v>8</v>
      </c>
      <c r="N21" s="202">
        <v>8</v>
      </c>
      <c r="O21" s="202">
        <v>8.1999999999999993</v>
      </c>
    </row>
    <row r="22" spans="1:24">
      <c r="A22" s="123" t="s">
        <v>47</v>
      </c>
      <c r="B22" s="123">
        <v>8.6</v>
      </c>
      <c r="C22" s="123">
        <v>8.6</v>
      </c>
      <c r="D22" s="123">
        <v>8.8000000000000007</v>
      </c>
      <c r="E22" s="123">
        <v>8.9</v>
      </c>
      <c r="F22" s="123">
        <v>8.8000000000000007</v>
      </c>
      <c r="G22" s="123">
        <v>8.6999999999999993</v>
      </c>
      <c r="H22" s="123">
        <v>8.5</v>
      </c>
      <c r="I22" s="123">
        <v>8.5</v>
      </c>
      <c r="J22" s="202">
        <v>8</v>
      </c>
      <c r="K22" s="202">
        <v>7.9</v>
      </c>
      <c r="L22" s="202">
        <v>7.9</v>
      </c>
      <c r="M22" s="202">
        <v>7.9</v>
      </c>
      <c r="N22" s="202">
        <v>7.8</v>
      </c>
      <c r="O22" s="202">
        <v>8.1999999999999993</v>
      </c>
    </row>
    <row r="23" spans="1:24">
      <c r="A23" s="123" t="s">
        <v>48</v>
      </c>
      <c r="B23" s="123">
        <v>8.6</v>
      </c>
      <c r="C23" s="123">
        <v>8.6</v>
      </c>
      <c r="D23" s="123">
        <v>8.8000000000000007</v>
      </c>
      <c r="E23" s="123">
        <v>8.9</v>
      </c>
      <c r="F23" s="123">
        <v>8.8000000000000007</v>
      </c>
      <c r="G23" s="123">
        <v>8.6999999999999993</v>
      </c>
      <c r="H23" s="123">
        <v>8.5</v>
      </c>
      <c r="I23" s="123">
        <v>8.5</v>
      </c>
      <c r="J23" s="202">
        <v>8</v>
      </c>
      <c r="K23" s="202">
        <v>7.9</v>
      </c>
      <c r="L23" s="202">
        <v>7.9</v>
      </c>
      <c r="M23" s="202">
        <v>7.9</v>
      </c>
      <c r="N23" s="202">
        <v>7.8</v>
      </c>
      <c r="O23" s="202">
        <v>8.1999999999999993</v>
      </c>
    </row>
    <row r="24" spans="1:24">
      <c r="N24" s="123"/>
      <c r="O24" s="123"/>
    </row>
    <row r="25" spans="1:24">
      <c r="A25" s="129" t="s">
        <v>207</v>
      </c>
      <c r="B25" s="129">
        <v>4</v>
      </c>
      <c r="C25" s="129">
        <v>4</v>
      </c>
      <c r="D25" s="129">
        <v>5</v>
      </c>
      <c r="E25" s="129">
        <v>11</v>
      </c>
      <c r="F25" s="129">
        <v>11</v>
      </c>
      <c r="G25" s="129">
        <v>20</v>
      </c>
      <c r="H25" s="129">
        <v>19</v>
      </c>
      <c r="I25" s="129">
        <v>19</v>
      </c>
      <c r="J25" s="129">
        <v>19</v>
      </c>
      <c r="K25" s="129">
        <v>19</v>
      </c>
      <c r="L25" s="129">
        <v>20</v>
      </c>
      <c r="M25" s="129">
        <v>20</v>
      </c>
      <c r="N25" s="129">
        <v>20</v>
      </c>
      <c r="O25" s="129">
        <v>20</v>
      </c>
    </row>
    <row r="26" spans="1:24" hidden="1">
      <c r="A26" s="130" t="s">
        <v>208</v>
      </c>
      <c r="B26" s="130">
        <v>0</v>
      </c>
      <c r="C26" s="130">
        <v>0</v>
      </c>
      <c r="D26" s="130">
        <v>0</v>
      </c>
      <c r="E26" s="130">
        <v>1</v>
      </c>
      <c r="F26" s="130"/>
      <c r="G26" s="130"/>
      <c r="H26" s="130"/>
      <c r="I26" s="130"/>
      <c r="J26" s="130"/>
      <c r="K26" s="130"/>
      <c r="L26" s="130"/>
      <c r="M26" s="130"/>
      <c r="N26" s="130"/>
      <c r="O26" s="130"/>
    </row>
    <row r="27" spans="1:24">
      <c r="N27" s="123"/>
      <c r="O27" s="123"/>
    </row>
    <row r="28" spans="1:24">
      <c r="A28" s="111" t="s">
        <v>116</v>
      </c>
      <c r="B28" s="93"/>
      <c r="C28" s="93"/>
      <c r="D28" s="93">
        <v>4</v>
      </c>
      <c r="E28" s="93"/>
      <c r="F28" s="93">
        <v>2</v>
      </c>
      <c r="G28" s="93">
        <v>5</v>
      </c>
      <c r="H28" s="93">
        <v>7</v>
      </c>
      <c r="I28" s="93"/>
      <c r="J28" s="93">
        <v>8</v>
      </c>
      <c r="K28" s="93"/>
      <c r="L28" s="93"/>
      <c r="M28" s="93"/>
      <c r="N28" s="93"/>
      <c r="O28" s="93"/>
    </row>
    <row r="29" spans="1:24">
      <c r="A29" s="111" t="s">
        <v>221</v>
      </c>
      <c r="B29" s="93"/>
      <c r="C29" s="93"/>
      <c r="D29" s="93">
        <v>4</v>
      </c>
      <c r="E29" s="93"/>
      <c r="F29" s="93">
        <v>1</v>
      </c>
      <c r="G29" s="93">
        <v>5</v>
      </c>
      <c r="H29" s="93">
        <v>7</v>
      </c>
      <c r="I29" s="93"/>
      <c r="J29" s="93">
        <v>6</v>
      </c>
      <c r="K29" s="93"/>
      <c r="L29" s="93"/>
      <c r="M29" s="93"/>
      <c r="N29" s="93"/>
      <c r="O29" s="93"/>
    </row>
    <row r="30" spans="1:24">
      <c r="A30" s="113" t="s">
        <v>57</v>
      </c>
      <c r="B30" s="76"/>
      <c r="C30" s="76"/>
      <c r="D30" s="76">
        <v>11968.8</v>
      </c>
      <c r="E30" s="76"/>
      <c r="F30" s="76">
        <v>88</v>
      </c>
      <c r="G30" s="76">
        <v>1917</v>
      </c>
      <c r="H30" s="76">
        <v>3341.5</v>
      </c>
      <c r="I30" s="76"/>
      <c r="J30" s="76">
        <v>3087.8</v>
      </c>
      <c r="K30" s="76"/>
      <c r="L30" s="76"/>
      <c r="M30" s="76"/>
      <c r="N30" s="76"/>
      <c r="O30" s="76"/>
    </row>
    <row r="31" spans="1:24">
      <c r="A31" s="113" t="s">
        <v>58</v>
      </c>
      <c r="B31" s="93"/>
      <c r="C31" s="93"/>
      <c r="D31" s="93">
        <v>4</v>
      </c>
      <c r="E31" s="93"/>
      <c r="F31" s="76">
        <v>1</v>
      </c>
      <c r="G31" s="76">
        <v>9</v>
      </c>
      <c r="H31" s="76">
        <v>14</v>
      </c>
      <c r="I31" s="76"/>
      <c r="J31" s="76">
        <v>9</v>
      </c>
      <c r="K31" s="76"/>
      <c r="L31" s="76"/>
      <c r="M31" s="76"/>
      <c r="N31" s="76"/>
      <c r="O31" s="76"/>
    </row>
  </sheetData>
  <phoneticPr fontId="9" type="noConversion"/>
  <pageMargins left="0.7" right="0.7" top="0.75" bottom="0.75" header="0.3" footer="0.3"/>
  <pageSetup paperSize="9"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89"/>
  <sheetViews>
    <sheetView workbookViewId="0">
      <pane ySplit="1" topLeftCell="A2" activePane="bottomLeft" state="frozen"/>
      <selection pane="bottomLeft" activeCell="H17" sqref="H17"/>
    </sheetView>
  </sheetViews>
  <sheetFormatPr defaultColWidth="9" defaultRowHeight="16.5"/>
  <cols>
    <col min="1" max="2" width="9" style="9"/>
    <col min="3" max="3" width="12.625" style="9" customWidth="1"/>
    <col min="4" max="4" width="34.875" style="9" customWidth="1"/>
    <col min="5" max="5" width="19.375" style="9" customWidth="1"/>
    <col min="6" max="15" width="11.625" style="9" customWidth="1"/>
    <col min="16" max="16384" width="9" style="9"/>
  </cols>
  <sheetData>
    <row r="1" spans="1:15">
      <c r="A1" s="73" t="s">
        <v>149</v>
      </c>
      <c r="B1" s="73" t="s">
        <v>150</v>
      </c>
      <c r="C1" s="80" t="s">
        <v>151</v>
      </c>
      <c r="D1" s="23" t="s">
        <v>101</v>
      </c>
      <c r="E1" s="23" t="s">
        <v>102</v>
      </c>
      <c r="F1" s="23" t="s">
        <v>94</v>
      </c>
      <c r="G1" s="23" t="s">
        <v>97</v>
      </c>
      <c r="H1" s="23" t="s">
        <v>95</v>
      </c>
      <c r="I1" s="23" t="s">
        <v>96</v>
      </c>
      <c r="J1" s="23" t="s">
        <v>98</v>
      </c>
      <c r="K1" s="23" t="s">
        <v>103</v>
      </c>
      <c r="L1" s="23" t="s">
        <v>104</v>
      </c>
      <c r="M1" s="23" t="s">
        <v>105</v>
      </c>
      <c r="N1" s="23" t="s">
        <v>106</v>
      </c>
      <c r="O1" s="23" t="s">
        <v>107</v>
      </c>
    </row>
    <row r="2" spans="1:15">
      <c r="A2" s="9">
        <f t="shared" ref="A2:A65" si="0">YEAR(C2)</f>
        <v>1900</v>
      </c>
      <c r="B2" s="9">
        <f t="shared" ref="B2:B65" si="1">MONTH(C2)</f>
        <v>1</v>
      </c>
      <c r="C2" s="26"/>
      <c r="D2" s="23"/>
      <c r="E2" s="23"/>
      <c r="F2" s="24"/>
      <c r="G2" s="24"/>
      <c r="H2" s="24"/>
      <c r="I2" s="24"/>
      <c r="J2" s="24"/>
      <c r="K2" s="24"/>
      <c r="L2" s="24"/>
      <c r="M2" s="24"/>
      <c r="N2" s="24"/>
      <c r="O2" s="24"/>
    </row>
    <row r="3" spans="1:15">
      <c r="A3" s="9">
        <f t="shared" si="0"/>
        <v>1900</v>
      </c>
      <c r="B3" s="9">
        <f t="shared" si="1"/>
        <v>1</v>
      </c>
      <c r="C3" s="26"/>
      <c r="D3" s="23"/>
      <c r="E3" s="23"/>
      <c r="F3" s="24"/>
      <c r="G3" s="24"/>
      <c r="H3" s="24"/>
      <c r="I3" s="24"/>
      <c r="J3" s="24"/>
      <c r="K3" s="24"/>
      <c r="L3" s="24"/>
      <c r="M3" s="24"/>
      <c r="N3" s="24"/>
      <c r="O3" s="24"/>
    </row>
    <row r="4" spans="1:15">
      <c r="A4" s="9">
        <f t="shared" si="0"/>
        <v>1900</v>
      </c>
      <c r="B4" s="9">
        <f t="shared" si="1"/>
        <v>1</v>
      </c>
      <c r="C4" s="26"/>
      <c r="D4" s="23"/>
      <c r="E4" s="23"/>
      <c r="F4" s="24"/>
      <c r="G4" s="24"/>
      <c r="H4" s="24"/>
      <c r="I4" s="24"/>
      <c r="J4" s="24"/>
      <c r="K4" s="24"/>
      <c r="L4" s="24"/>
      <c r="M4" s="24"/>
      <c r="N4" s="24"/>
      <c r="O4" s="24"/>
    </row>
    <row r="5" spans="1:15">
      <c r="A5" s="9">
        <f t="shared" si="0"/>
        <v>1900</v>
      </c>
      <c r="B5" s="9">
        <f t="shared" si="1"/>
        <v>1</v>
      </c>
      <c r="C5" s="26"/>
      <c r="D5" s="23"/>
      <c r="E5" s="23"/>
      <c r="F5" s="24"/>
      <c r="G5" s="24"/>
      <c r="H5" s="24"/>
      <c r="I5" s="24"/>
      <c r="J5" s="24"/>
      <c r="K5" s="24"/>
      <c r="L5" s="24"/>
      <c r="M5" s="24"/>
      <c r="N5" s="24"/>
      <c r="O5" s="24"/>
    </row>
    <row r="6" spans="1:15">
      <c r="A6" s="9">
        <f t="shared" si="0"/>
        <v>1900</v>
      </c>
      <c r="B6" s="9">
        <f t="shared" si="1"/>
        <v>1</v>
      </c>
      <c r="C6" s="26"/>
      <c r="D6" s="23"/>
      <c r="E6" s="23"/>
      <c r="F6" s="24"/>
      <c r="G6" s="24"/>
      <c r="H6" s="24"/>
      <c r="I6" s="24"/>
      <c r="J6" s="24"/>
      <c r="K6" s="24"/>
      <c r="L6" s="24"/>
      <c r="M6" s="24"/>
      <c r="N6" s="24"/>
      <c r="O6" s="24"/>
    </row>
    <row r="7" spans="1:15">
      <c r="A7" s="9">
        <f t="shared" si="0"/>
        <v>1900</v>
      </c>
      <c r="B7" s="9">
        <f t="shared" si="1"/>
        <v>1</v>
      </c>
      <c r="C7" s="26"/>
      <c r="D7" s="23"/>
      <c r="E7" s="23"/>
      <c r="F7" s="24"/>
      <c r="G7" s="25"/>
      <c r="H7" s="24"/>
      <c r="I7" s="24"/>
      <c r="J7" s="24"/>
      <c r="K7" s="24"/>
      <c r="L7" s="24"/>
      <c r="M7" s="24"/>
      <c r="N7" s="24"/>
      <c r="O7" s="24"/>
    </row>
    <row r="8" spans="1:15">
      <c r="A8" s="9">
        <f t="shared" si="0"/>
        <v>1900</v>
      </c>
      <c r="B8" s="9">
        <f t="shared" si="1"/>
        <v>1</v>
      </c>
      <c r="C8" s="26"/>
      <c r="D8" s="23"/>
      <c r="E8" s="23"/>
      <c r="F8" s="24"/>
      <c r="G8" s="24"/>
      <c r="H8" s="24"/>
      <c r="I8" s="24"/>
      <c r="J8" s="24"/>
      <c r="K8" s="24"/>
      <c r="L8" s="24"/>
      <c r="M8" s="24"/>
      <c r="N8" s="24"/>
      <c r="O8" s="24"/>
    </row>
    <row r="9" spans="1:15">
      <c r="A9" s="9">
        <f t="shared" si="0"/>
        <v>1900</v>
      </c>
      <c r="B9" s="9">
        <f t="shared" si="1"/>
        <v>1</v>
      </c>
      <c r="C9" s="26"/>
      <c r="D9" s="23"/>
      <c r="E9" s="23"/>
      <c r="F9" s="24"/>
      <c r="G9" s="24"/>
      <c r="H9" s="24"/>
      <c r="I9" s="24"/>
      <c r="J9" s="24"/>
      <c r="K9" s="24"/>
      <c r="L9" s="24"/>
      <c r="M9" s="24"/>
      <c r="N9" s="24"/>
      <c r="O9" s="24"/>
    </row>
    <row r="10" spans="1:15">
      <c r="A10" s="9">
        <f t="shared" si="0"/>
        <v>1900</v>
      </c>
      <c r="B10" s="9">
        <f t="shared" si="1"/>
        <v>1</v>
      </c>
      <c r="C10" s="26"/>
      <c r="D10" s="23"/>
      <c r="E10" s="23"/>
      <c r="F10" s="24"/>
      <c r="G10" s="25"/>
      <c r="H10" s="24"/>
      <c r="I10" s="24"/>
      <c r="J10" s="24"/>
      <c r="K10" s="24"/>
      <c r="L10" s="24"/>
      <c r="M10" s="24"/>
      <c r="N10" s="24"/>
      <c r="O10" s="24"/>
    </row>
    <row r="11" spans="1:15">
      <c r="A11" s="9">
        <f t="shared" si="0"/>
        <v>1900</v>
      </c>
      <c r="B11" s="9">
        <f t="shared" si="1"/>
        <v>1</v>
      </c>
      <c r="C11" s="26"/>
      <c r="D11" s="23"/>
      <c r="E11" s="23"/>
      <c r="F11" s="24"/>
      <c r="G11" s="24"/>
      <c r="H11" s="24"/>
      <c r="I11" s="24"/>
      <c r="J11" s="24"/>
      <c r="K11" s="24"/>
      <c r="L11" s="24"/>
      <c r="M11" s="24"/>
      <c r="N11" s="24"/>
      <c r="O11" s="24"/>
    </row>
    <row r="12" spans="1:15">
      <c r="A12" s="9">
        <f t="shared" si="0"/>
        <v>1900</v>
      </c>
      <c r="B12" s="9">
        <f t="shared" si="1"/>
        <v>1</v>
      </c>
      <c r="C12" s="26"/>
      <c r="D12" s="23"/>
      <c r="E12" s="23"/>
      <c r="F12" s="24"/>
      <c r="G12" s="25"/>
      <c r="H12" s="24"/>
      <c r="I12" s="24"/>
      <c r="J12" s="24"/>
      <c r="K12" s="24"/>
      <c r="L12" s="24"/>
      <c r="M12" s="24"/>
      <c r="N12" s="24"/>
      <c r="O12" s="24"/>
    </row>
    <row r="13" spans="1:15">
      <c r="A13" s="9">
        <f t="shared" si="0"/>
        <v>1900</v>
      </c>
      <c r="B13" s="9">
        <f t="shared" si="1"/>
        <v>1</v>
      </c>
      <c r="C13" s="26"/>
      <c r="D13" s="23"/>
      <c r="E13" s="23"/>
      <c r="F13" s="24"/>
      <c r="G13" s="25"/>
      <c r="H13" s="24"/>
      <c r="I13" s="24"/>
      <c r="J13" s="24"/>
      <c r="K13" s="24"/>
      <c r="L13" s="24"/>
      <c r="M13" s="24"/>
      <c r="N13" s="24"/>
      <c r="O13" s="24"/>
    </row>
    <row r="14" spans="1:15">
      <c r="A14" s="9">
        <f t="shared" si="0"/>
        <v>1900</v>
      </c>
      <c r="B14" s="9">
        <f t="shared" si="1"/>
        <v>1</v>
      </c>
      <c r="C14" s="26"/>
      <c r="D14" s="23"/>
      <c r="E14" s="23"/>
      <c r="F14" s="24"/>
      <c r="G14" s="24"/>
      <c r="H14" s="24"/>
      <c r="I14" s="24"/>
      <c r="J14" s="24"/>
      <c r="K14" s="24"/>
      <c r="L14" s="24"/>
      <c r="M14" s="24"/>
      <c r="N14" s="24"/>
      <c r="O14" s="24"/>
    </row>
    <row r="15" spans="1:15">
      <c r="A15" s="9">
        <f t="shared" si="0"/>
        <v>1900</v>
      </c>
      <c r="B15" s="9">
        <f t="shared" si="1"/>
        <v>1</v>
      </c>
      <c r="C15" s="26"/>
      <c r="D15" s="23"/>
      <c r="E15" s="23"/>
      <c r="F15" s="24"/>
      <c r="G15" s="25"/>
      <c r="H15" s="24"/>
      <c r="I15" s="24"/>
      <c r="J15" s="24"/>
      <c r="K15" s="24"/>
      <c r="L15" s="24"/>
      <c r="M15" s="24"/>
      <c r="N15" s="24"/>
      <c r="O15" s="24"/>
    </row>
    <row r="16" spans="1:15">
      <c r="A16" s="9">
        <f t="shared" si="0"/>
        <v>1900</v>
      </c>
      <c r="B16" s="9">
        <f t="shared" si="1"/>
        <v>1</v>
      </c>
      <c r="C16" s="26"/>
      <c r="D16" s="23"/>
      <c r="E16" s="23"/>
      <c r="F16" s="24"/>
      <c r="G16" s="25"/>
      <c r="H16" s="24"/>
      <c r="I16" s="24"/>
      <c r="J16" s="24"/>
      <c r="K16" s="24"/>
      <c r="L16" s="24"/>
      <c r="M16" s="24"/>
      <c r="N16" s="24"/>
      <c r="O16" s="24"/>
    </row>
    <row r="17" spans="1:15">
      <c r="A17" s="9">
        <f t="shared" si="0"/>
        <v>1900</v>
      </c>
      <c r="B17" s="9">
        <f t="shared" si="1"/>
        <v>1</v>
      </c>
      <c r="C17" s="26"/>
      <c r="D17" s="23"/>
      <c r="E17" s="23"/>
      <c r="F17" s="24"/>
      <c r="G17" s="25"/>
      <c r="H17" s="24"/>
      <c r="I17" s="24"/>
      <c r="J17" s="24"/>
      <c r="K17" s="24"/>
      <c r="L17" s="24"/>
      <c r="M17" s="24"/>
      <c r="N17" s="24"/>
      <c r="O17" s="24"/>
    </row>
    <row r="18" spans="1:15">
      <c r="A18" s="9">
        <f t="shared" si="0"/>
        <v>1900</v>
      </c>
      <c r="B18" s="9">
        <f t="shared" si="1"/>
        <v>1</v>
      </c>
      <c r="C18" s="26"/>
      <c r="D18" s="23"/>
      <c r="E18" s="23"/>
      <c r="F18" s="24"/>
      <c r="G18" s="25"/>
      <c r="H18" s="24"/>
      <c r="I18" s="24"/>
      <c r="J18" s="24"/>
      <c r="K18" s="24"/>
      <c r="L18" s="24"/>
      <c r="M18" s="24"/>
      <c r="N18" s="24"/>
      <c r="O18" s="24"/>
    </row>
    <row r="19" spans="1:15">
      <c r="A19" s="9">
        <f t="shared" si="0"/>
        <v>1900</v>
      </c>
      <c r="B19" s="9">
        <f t="shared" si="1"/>
        <v>1</v>
      </c>
      <c r="C19" s="26"/>
      <c r="D19" s="23"/>
      <c r="E19" s="23"/>
      <c r="F19" s="24"/>
      <c r="G19" s="24"/>
      <c r="H19" s="24"/>
      <c r="I19" s="24"/>
      <c r="J19" s="24"/>
      <c r="K19" s="24"/>
      <c r="L19" s="24"/>
      <c r="M19" s="24"/>
      <c r="N19" s="24"/>
      <c r="O19" s="24"/>
    </row>
    <row r="20" spans="1:15">
      <c r="A20" s="9">
        <f t="shared" si="0"/>
        <v>1900</v>
      </c>
      <c r="B20" s="9">
        <f t="shared" si="1"/>
        <v>1</v>
      </c>
      <c r="C20" s="26"/>
      <c r="D20" s="23"/>
      <c r="E20" s="23"/>
      <c r="F20" s="24"/>
      <c r="G20" s="24"/>
      <c r="H20" s="24"/>
      <c r="I20" s="24"/>
      <c r="J20" s="24"/>
      <c r="K20" s="24"/>
      <c r="L20" s="24"/>
      <c r="M20" s="24"/>
      <c r="N20" s="24"/>
      <c r="O20" s="24"/>
    </row>
    <row r="21" spans="1:15">
      <c r="A21" s="9">
        <f t="shared" si="0"/>
        <v>1900</v>
      </c>
      <c r="B21" s="9">
        <f t="shared" si="1"/>
        <v>1</v>
      </c>
      <c r="C21" s="26"/>
      <c r="D21" s="23"/>
      <c r="E21" s="23"/>
      <c r="F21" s="24"/>
      <c r="G21" s="25"/>
      <c r="H21" s="24"/>
      <c r="I21" s="24"/>
      <c r="J21" s="24"/>
      <c r="K21" s="24"/>
      <c r="L21" s="24"/>
      <c r="M21" s="24"/>
      <c r="N21" s="24"/>
      <c r="O21" s="24"/>
    </row>
    <row r="22" spans="1:15">
      <c r="A22" s="9">
        <f t="shared" si="0"/>
        <v>1900</v>
      </c>
      <c r="B22" s="9">
        <f t="shared" si="1"/>
        <v>1</v>
      </c>
      <c r="C22" s="26"/>
      <c r="D22" s="23"/>
      <c r="E22" s="23"/>
      <c r="F22" s="24"/>
      <c r="G22" s="25"/>
      <c r="H22" s="24"/>
      <c r="I22" s="24"/>
      <c r="J22" s="24"/>
      <c r="K22" s="24"/>
      <c r="L22" s="24"/>
      <c r="M22" s="24"/>
      <c r="N22" s="24"/>
      <c r="O22" s="24"/>
    </row>
    <row r="23" spans="1:15">
      <c r="A23" s="9">
        <f t="shared" si="0"/>
        <v>1900</v>
      </c>
      <c r="B23" s="9">
        <f t="shared" si="1"/>
        <v>1</v>
      </c>
      <c r="C23" s="26"/>
      <c r="D23" s="23"/>
      <c r="E23" s="23"/>
      <c r="F23" s="24"/>
      <c r="G23" s="24"/>
      <c r="H23" s="24"/>
      <c r="I23" s="24"/>
      <c r="J23" s="24"/>
      <c r="K23" s="24"/>
      <c r="L23" s="24"/>
      <c r="M23" s="24"/>
      <c r="N23" s="24"/>
      <c r="O23" s="24"/>
    </row>
    <row r="24" spans="1:15">
      <c r="A24" s="9">
        <f t="shared" si="0"/>
        <v>1900</v>
      </c>
      <c r="B24" s="9">
        <f t="shared" si="1"/>
        <v>1</v>
      </c>
      <c r="C24" s="26"/>
      <c r="D24" s="23"/>
      <c r="E24" s="23"/>
      <c r="F24" s="24"/>
      <c r="G24" s="24"/>
      <c r="H24" s="24"/>
      <c r="I24" s="24"/>
      <c r="J24" s="24"/>
      <c r="K24" s="24"/>
      <c r="L24" s="24"/>
      <c r="M24" s="24"/>
      <c r="N24" s="24"/>
      <c r="O24" s="24"/>
    </row>
    <row r="25" spans="1:15">
      <c r="A25" s="9">
        <f t="shared" si="0"/>
        <v>1900</v>
      </c>
      <c r="B25" s="9">
        <f t="shared" si="1"/>
        <v>1</v>
      </c>
      <c r="C25" s="26"/>
      <c r="D25" s="23"/>
      <c r="E25" s="23"/>
      <c r="F25" s="24"/>
      <c r="G25" s="25"/>
      <c r="H25" s="24"/>
      <c r="I25" s="24"/>
      <c r="J25" s="24"/>
      <c r="K25" s="24"/>
      <c r="L25" s="24"/>
      <c r="M25" s="24"/>
      <c r="N25" s="24"/>
      <c r="O25" s="24"/>
    </row>
    <row r="26" spans="1:15">
      <c r="A26" s="9">
        <f t="shared" si="0"/>
        <v>1900</v>
      </c>
      <c r="B26" s="9">
        <f t="shared" si="1"/>
        <v>1</v>
      </c>
      <c r="C26" s="26"/>
      <c r="D26" s="23"/>
      <c r="E26" s="23"/>
      <c r="F26" s="24"/>
      <c r="G26" s="25"/>
      <c r="H26" s="24"/>
      <c r="I26" s="24"/>
      <c r="J26" s="24"/>
      <c r="K26" s="24"/>
      <c r="L26" s="24"/>
      <c r="M26" s="24"/>
      <c r="N26" s="24"/>
      <c r="O26" s="24"/>
    </row>
    <row r="27" spans="1:15">
      <c r="A27" s="9">
        <f t="shared" si="0"/>
        <v>1900</v>
      </c>
      <c r="B27" s="9">
        <f t="shared" si="1"/>
        <v>1</v>
      </c>
      <c r="C27" s="26"/>
      <c r="D27" s="23"/>
      <c r="E27" s="23"/>
      <c r="F27" s="24"/>
      <c r="G27" s="24"/>
      <c r="H27" s="24"/>
      <c r="I27" s="24"/>
      <c r="J27" s="24"/>
      <c r="K27" s="24"/>
      <c r="L27" s="24"/>
      <c r="M27" s="24"/>
      <c r="N27" s="24"/>
      <c r="O27" s="24"/>
    </row>
    <row r="28" spans="1:15">
      <c r="A28" s="9">
        <f t="shared" si="0"/>
        <v>1900</v>
      </c>
      <c r="B28" s="9">
        <f t="shared" si="1"/>
        <v>1</v>
      </c>
      <c r="C28" s="26"/>
      <c r="D28" s="23"/>
      <c r="E28" s="23"/>
      <c r="F28" s="24"/>
      <c r="G28" s="24"/>
      <c r="H28" s="24"/>
      <c r="I28" s="24"/>
      <c r="J28" s="24"/>
      <c r="K28" s="24"/>
      <c r="L28" s="24"/>
      <c r="M28" s="24"/>
      <c r="N28" s="24"/>
      <c r="O28" s="24"/>
    </row>
    <row r="29" spans="1:15">
      <c r="A29" s="9">
        <f t="shared" si="0"/>
        <v>1900</v>
      </c>
      <c r="B29" s="9">
        <f t="shared" si="1"/>
        <v>1</v>
      </c>
      <c r="C29" s="26"/>
      <c r="D29" s="23"/>
      <c r="E29" s="23"/>
      <c r="F29" s="24"/>
      <c r="G29" s="25"/>
      <c r="H29" s="24"/>
      <c r="I29" s="24"/>
      <c r="J29" s="24"/>
      <c r="K29" s="24"/>
      <c r="L29" s="24"/>
      <c r="M29" s="24"/>
      <c r="N29" s="24"/>
      <c r="O29" s="24"/>
    </row>
    <row r="30" spans="1:15">
      <c r="A30" s="9">
        <f t="shared" si="0"/>
        <v>1900</v>
      </c>
      <c r="B30" s="9">
        <f t="shared" si="1"/>
        <v>1</v>
      </c>
      <c r="C30" s="26"/>
      <c r="D30" s="23"/>
      <c r="E30" s="23"/>
      <c r="F30" s="24"/>
      <c r="G30" s="25"/>
      <c r="H30" s="24"/>
      <c r="I30" s="24"/>
      <c r="J30" s="24"/>
      <c r="K30" s="24"/>
      <c r="L30" s="24"/>
      <c r="M30" s="24"/>
      <c r="N30" s="24"/>
      <c r="O30" s="24"/>
    </row>
    <row r="31" spans="1:15">
      <c r="A31" s="9">
        <f t="shared" si="0"/>
        <v>1900</v>
      </c>
      <c r="B31" s="9">
        <f t="shared" si="1"/>
        <v>1</v>
      </c>
      <c r="C31" s="26"/>
      <c r="D31" s="23"/>
      <c r="E31" s="23"/>
      <c r="F31" s="24"/>
      <c r="G31" s="24"/>
      <c r="H31" s="24"/>
      <c r="I31" s="24"/>
      <c r="J31" s="24"/>
      <c r="K31" s="24"/>
      <c r="L31" s="24"/>
      <c r="M31" s="24"/>
      <c r="N31" s="24"/>
      <c r="O31" s="24"/>
    </row>
    <row r="32" spans="1:15">
      <c r="A32" s="9">
        <f t="shared" si="0"/>
        <v>1900</v>
      </c>
      <c r="B32" s="9">
        <f t="shared" si="1"/>
        <v>1</v>
      </c>
      <c r="C32" s="26"/>
      <c r="D32" s="23"/>
      <c r="E32" s="23"/>
      <c r="F32" s="24"/>
      <c r="G32" s="24"/>
      <c r="H32" s="24"/>
      <c r="I32" s="24"/>
      <c r="J32" s="24"/>
      <c r="K32" s="24"/>
      <c r="L32" s="24"/>
      <c r="M32" s="24"/>
      <c r="N32" s="24"/>
      <c r="O32" s="24"/>
    </row>
    <row r="33" spans="1:15">
      <c r="A33" s="9">
        <f t="shared" si="0"/>
        <v>1900</v>
      </c>
      <c r="B33" s="9">
        <f t="shared" si="1"/>
        <v>1</v>
      </c>
      <c r="C33" s="26"/>
      <c r="D33" s="23"/>
      <c r="E33" s="23"/>
      <c r="F33" s="24"/>
      <c r="G33" s="25"/>
      <c r="H33" s="24"/>
      <c r="I33" s="24"/>
      <c r="J33" s="24"/>
      <c r="K33" s="24"/>
      <c r="L33" s="24"/>
      <c r="M33" s="24"/>
      <c r="N33" s="24"/>
      <c r="O33" s="24"/>
    </row>
    <row r="34" spans="1:15">
      <c r="A34" s="9">
        <f t="shared" si="0"/>
        <v>1900</v>
      </c>
      <c r="B34" s="9">
        <f t="shared" si="1"/>
        <v>1</v>
      </c>
      <c r="C34" s="26"/>
      <c r="D34" s="23"/>
      <c r="E34" s="23"/>
      <c r="F34" s="24"/>
      <c r="G34" s="25"/>
      <c r="H34" s="24"/>
      <c r="I34" s="24"/>
      <c r="J34" s="24"/>
      <c r="K34" s="24"/>
      <c r="L34" s="24"/>
      <c r="M34" s="24"/>
      <c r="N34" s="24"/>
      <c r="O34" s="24"/>
    </row>
    <row r="35" spans="1:15">
      <c r="A35" s="9">
        <f t="shared" si="0"/>
        <v>1900</v>
      </c>
      <c r="B35" s="9">
        <f t="shared" si="1"/>
        <v>1</v>
      </c>
      <c r="C35" s="26"/>
      <c r="D35" s="23"/>
      <c r="E35" s="23"/>
      <c r="F35" s="24"/>
      <c r="G35" s="24"/>
      <c r="H35" s="24"/>
      <c r="I35" s="24"/>
      <c r="J35" s="24"/>
      <c r="K35" s="24"/>
      <c r="L35" s="24"/>
      <c r="M35" s="24"/>
      <c r="N35" s="24"/>
      <c r="O35" s="24"/>
    </row>
    <row r="36" spans="1:15">
      <c r="A36" s="9">
        <f t="shared" si="0"/>
        <v>1900</v>
      </c>
      <c r="B36" s="9">
        <f t="shared" si="1"/>
        <v>1</v>
      </c>
      <c r="C36" s="26"/>
      <c r="D36" s="23"/>
      <c r="E36" s="23"/>
      <c r="F36" s="24"/>
      <c r="G36" s="24"/>
      <c r="H36" s="24"/>
      <c r="I36" s="24"/>
      <c r="J36" s="24"/>
      <c r="K36" s="24"/>
      <c r="L36" s="24"/>
      <c r="M36" s="24"/>
      <c r="N36" s="24"/>
      <c r="O36" s="24"/>
    </row>
    <row r="37" spans="1:15">
      <c r="A37" s="9">
        <f t="shared" si="0"/>
        <v>1900</v>
      </c>
      <c r="B37" s="9">
        <f t="shared" si="1"/>
        <v>1</v>
      </c>
      <c r="C37" s="26"/>
      <c r="D37" s="23"/>
      <c r="E37" s="23"/>
      <c r="F37" s="24"/>
      <c r="G37" s="25"/>
      <c r="H37" s="24"/>
      <c r="I37" s="24"/>
      <c r="J37" s="24"/>
      <c r="K37" s="24"/>
      <c r="L37" s="24"/>
      <c r="M37" s="24"/>
      <c r="N37" s="24"/>
      <c r="O37" s="24"/>
    </row>
    <row r="38" spans="1:15">
      <c r="A38" s="9">
        <f t="shared" si="0"/>
        <v>1900</v>
      </c>
      <c r="B38" s="9">
        <f t="shared" si="1"/>
        <v>1</v>
      </c>
      <c r="C38" s="26"/>
      <c r="D38" s="23"/>
      <c r="E38" s="23"/>
      <c r="F38" s="24"/>
      <c r="G38" s="25"/>
      <c r="H38" s="24"/>
      <c r="I38" s="24"/>
      <c r="J38" s="24"/>
      <c r="K38" s="24"/>
      <c r="L38" s="24"/>
      <c r="M38" s="24"/>
      <c r="N38" s="24"/>
      <c r="O38" s="24"/>
    </row>
    <row r="39" spans="1:15">
      <c r="A39" s="9">
        <f t="shared" si="0"/>
        <v>1900</v>
      </c>
      <c r="B39" s="9">
        <f t="shared" si="1"/>
        <v>1</v>
      </c>
      <c r="C39" s="26"/>
      <c r="D39" s="23"/>
      <c r="E39" s="23"/>
      <c r="F39" s="24"/>
      <c r="G39" s="24"/>
      <c r="H39" s="24"/>
      <c r="I39" s="24"/>
      <c r="J39" s="24"/>
      <c r="K39" s="24"/>
      <c r="L39" s="24"/>
      <c r="M39" s="24"/>
      <c r="N39" s="24"/>
      <c r="O39" s="24"/>
    </row>
    <row r="40" spans="1:15">
      <c r="A40" s="9">
        <f t="shared" si="0"/>
        <v>1900</v>
      </c>
      <c r="B40" s="9">
        <f t="shared" si="1"/>
        <v>1</v>
      </c>
      <c r="C40" s="26"/>
      <c r="D40" s="23"/>
      <c r="E40" s="23"/>
      <c r="F40" s="24"/>
      <c r="G40" s="24"/>
      <c r="H40" s="24"/>
      <c r="I40" s="24"/>
      <c r="J40" s="24"/>
      <c r="K40" s="24"/>
      <c r="L40" s="24"/>
      <c r="M40" s="24"/>
      <c r="N40" s="24"/>
      <c r="O40" s="24"/>
    </row>
    <row r="41" spans="1:15">
      <c r="A41" s="9">
        <f t="shared" si="0"/>
        <v>1900</v>
      </c>
      <c r="B41" s="9">
        <f t="shared" si="1"/>
        <v>1</v>
      </c>
      <c r="C41" s="26"/>
      <c r="D41" s="23"/>
      <c r="E41" s="23"/>
      <c r="F41" s="24"/>
      <c r="G41" s="25"/>
      <c r="H41" s="24"/>
      <c r="I41" s="24"/>
      <c r="J41" s="24"/>
      <c r="K41" s="24"/>
      <c r="L41" s="24"/>
      <c r="M41" s="24"/>
      <c r="N41" s="24"/>
      <c r="O41" s="24"/>
    </row>
    <row r="42" spans="1:15">
      <c r="A42" s="9">
        <f t="shared" si="0"/>
        <v>1900</v>
      </c>
      <c r="B42" s="9">
        <f t="shared" si="1"/>
        <v>1</v>
      </c>
      <c r="C42" s="26"/>
      <c r="D42" s="23"/>
      <c r="E42" s="23"/>
      <c r="F42" s="24"/>
      <c r="G42" s="25"/>
      <c r="H42" s="24"/>
      <c r="I42" s="24"/>
      <c r="J42" s="24"/>
      <c r="K42" s="24"/>
      <c r="L42" s="24"/>
      <c r="M42" s="24"/>
      <c r="N42" s="24"/>
      <c r="O42" s="24"/>
    </row>
    <row r="43" spans="1:15">
      <c r="A43" s="9">
        <f t="shared" si="0"/>
        <v>1900</v>
      </c>
      <c r="B43" s="9">
        <f t="shared" si="1"/>
        <v>1</v>
      </c>
      <c r="C43" s="26"/>
      <c r="D43" s="23"/>
      <c r="E43" s="23"/>
      <c r="F43" s="24"/>
      <c r="G43" s="24"/>
      <c r="H43" s="24"/>
      <c r="I43" s="24"/>
      <c r="J43" s="24"/>
      <c r="K43" s="24"/>
      <c r="L43" s="24"/>
      <c r="M43" s="24"/>
      <c r="N43" s="24"/>
      <c r="O43" s="24"/>
    </row>
    <row r="44" spans="1:15">
      <c r="A44" s="9">
        <f t="shared" si="0"/>
        <v>1900</v>
      </c>
      <c r="B44" s="9">
        <f t="shared" si="1"/>
        <v>1</v>
      </c>
      <c r="C44" s="26"/>
      <c r="D44" s="23"/>
      <c r="E44" s="23"/>
      <c r="F44" s="24"/>
      <c r="G44" s="24"/>
      <c r="H44" s="24"/>
      <c r="I44" s="24"/>
      <c r="J44" s="24"/>
      <c r="K44" s="24"/>
      <c r="L44" s="24"/>
      <c r="M44" s="24"/>
      <c r="N44" s="24"/>
      <c r="O44" s="24"/>
    </row>
    <row r="45" spans="1:15">
      <c r="A45" s="9">
        <f t="shared" si="0"/>
        <v>1900</v>
      </c>
      <c r="B45" s="9">
        <f t="shared" si="1"/>
        <v>1</v>
      </c>
      <c r="C45" s="26"/>
      <c r="D45" s="23"/>
      <c r="E45" s="23"/>
      <c r="F45" s="24"/>
      <c r="G45" s="25"/>
      <c r="H45" s="24"/>
      <c r="I45" s="24"/>
      <c r="J45" s="24"/>
      <c r="K45" s="24"/>
      <c r="L45" s="24"/>
      <c r="M45" s="24"/>
      <c r="N45" s="24"/>
      <c r="O45" s="24"/>
    </row>
    <row r="46" spans="1:15">
      <c r="A46" s="9">
        <f t="shared" si="0"/>
        <v>1900</v>
      </c>
      <c r="B46" s="9">
        <f t="shared" si="1"/>
        <v>1</v>
      </c>
      <c r="C46" s="26"/>
      <c r="D46" s="23"/>
      <c r="E46" s="23"/>
      <c r="F46" s="24"/>
      <c r="G46" s="25"/>
      <c r="H46" s="24"/>
      <c r="I46" s="24"/>
      <c r="J46" s="24"/>
      <c r="K46" s="24"/>
      <c r="L46" s="24"/>
      <c r="M46" s="24"/>
      <c r="N46" s="24"/>
      <c r="O46" s="24"/>
    </row>
    <row r="47" spans="1:15">
      <c r="A47" s="9">
        <f t="shared" si="0"/>
        <v>1900</v>
      </c>
      <c r="B47" s="9">
        <f t="shared" si="1"/>
        <v>1</v>
      </c>
      <c r="C47" s="26"/>
      <c r="D47" s="23"/>
      <c r="E47" s="23"/>
      <c r="F47" s="24"/>
      <c r="G47" s="24"/>
      <c r="H47" s="24"/>
      <c r="I47" s="24"/>
      <c r="J47" s="24"/>
      <c r="K47" s="24"/>
      <c r="L47" s="24"/>
      <c r="M47" s="24"/>
      <c r="N47" s="24"/>
      <c r="O47" s="24"/>
    </row>
    <row r="48" spans="1:15">
      <c r="A48" s="9">
        <f t="shared" si="0"/>
        <v>1900</v>
      </c>
      <c r="B48" s="9">
        <f t="shared" si="1"/>
        <v>1</v>
      </c>
      <c r="C48" s="26"/>
      <c r="D48" s="23"/>
      <c r="E48" s="23"/>
      <c r="F48" s="24"/>
      <c r="G48" s="24"/>
      <c r="H48" s="24"/>
      <c r="I48" s="24"/>
      <c r="J48" s="24"/>
      <c r="K48" s="24"/>
      <c r="L48" s="24"/>
      <c r="M48" s="24"/>
      <c r="N48" s="24"/>
      <c r="O48" s="24"/>
    </row>
    <row r="49" spans="1:15">
      <c r="A49" s="9">
        <f t="shared" si="0"/>
        <v>1900</v>
      </c>
      <c r="B49" s="9">
        <f t="shared" si="1"/>
        <v>1</v>
      </c>
      <c r="C49" s="26"/>
      <c r="D49" s="23"/>
      <c r="E49" s="23"/>
      <c r="F49" s="24"/>
      <c r="G49" s="25"/>
      <c r="H49" s="24"/>
      <c r="I49" s="24"/>
      <c r="J49" s="24"/>
      <c r="K49" s="24"/>
      <c r="L49" s="24"/>
      <c r="M49" s="24"/>
      <c r="N49" s="24"/>
      <c r="O49" s="24"/>
    </row>
    <row r="50" spans="1:15">
      <c r="A50" s="9">
        <f t="shared" si="0"/>
        <v>1900</v>
      </c>
      <c r="B50" s="9">
        <f t="shared" si="1"/>
        <v>1</v>
      </c>
      <c r="C50" s="26"/>
      <c r="D50" s="23"/>
      <c r="E50" s="23"/>
      <c r="F50" s="24"/>
      <c r="G50" s="25"/>
      <c r="H50" s="24"/>
      <c r="I50" s="24"/>
      <c r="J50" s="24"/>
      <c r="K50" s="24"/>
      <c r="L50" s="24"/>
      <c r="M50" s="24"/>
      <c r="N50" s="24"/>
      <c r="O50" s="24"/>
    </row>
    <row r="51" spans="1:15">
      <c r="A51" s="9">
        <f t="shared" si="0"/>
        <v>1900</v>
      </c>
      <c r="B51" s="9">
        <f t="shared" si="1"/>
        <v>1</v>
      </c>
      <c r="C51" s="26"/>
      <c r="D51" s="23"/>
      <c r="E51" s="23"/>
      <c r="F51" s="24"/>
      <c r="G51" s="24"/>
      <c r="H51" s="24"/>
      <c r="I51" s="24"/>
      <c r="J51" s="24"/>
      <c r="K51" s="24"/>
      <c r="L51" s="24"/>
      <c r="M51" s="24"/>
      <c r="N51" s="24"/>
      <c r="O51" s="24"/>
    </row>
    <row r="52" spans="1:15">
      <c r="A52" s="9">
        <f t="shared" si="0"/>
        <v>1900</v>
      </c>
      <c r="B52" s="9">
        <f t="shared" si="1"/>
        <v>1</v>
      </c>
      <c r="C52" s="26"/>
      <c r="D52" s="23"/>
      <c r="E52" s="23"/>
      <c r="F52" s="24"/>
      <c r="G52" s="24"/>
      <c r="H52" s="24"/>
      <c r="I52" s="24"/>
      <c r="J52" s="24"/>
      <c r="K52" s="24"/>
      <c r="L52" s="24"/>
      <c r="M52" s="24"/>
      <c r="N52" s="24"/>
      <c r="O52" s="24"/>
    </row>
    <row r="53" spans="1:15">
      <c r="A53" s="9">
        <f t="shared" si="0"/>
        <v>1900</v>
      </c>
      <c r="B53" s="9">
        <f t="shared" si="1"/>
        <v>1</v>
      </c>
      <c r="C53" s="26"/>
      <c r="D53" s="23"/>
      <c r="E53" s="23"/>
      <c r="F53" s="24"/>
      <c r="G53" s="25"/>
      <c r="H53" s="24"/>
      <c r="I53" s="24"/>
      <c r="J53" s="24"/>
      <c r="K53" s="24"/>
      <c r="L53" s="24"/>
      <c r="M53" s="24"/>
      <c r="N53" s="24"/>
      <c r="O53" s="24"/>
    </row>
    <row r="54" spans="1:15">
      <c r="A54" s="9">
        <f t="shared" si="0"/>
        <v>1900</v>
      </c>
      <c r="B54" s="9">
        <f t="shared" si="1"/>
        <v>1</v>
      </c>
      <c r="C54" s="26"/>
      <c r="D54" s="23"/>
      <c r="E54" s="23"/>
      <c r="F54" s="24"/>
      <c r="G54" s="24"/>
      <c r="H54" s="24"/>
      <c r="I54" s="24"/>
      <c r="J54" s="24"/>
      <c r="K54" s="24"/>
      <c r="L54" s="24"/>
      <c r="M54" s="24"/>
      <c r="N54" s="24"/>
      <c r="O54" s="24"/>
    </row>
    <row r="55" spans="1:15">
      <c r="A55" s="9">
        <f t="shared" si="0"/>
        <v>1900</v>
      </c>
      <c r="B55" s="9">
        <f t="shared" si="1"/>
        <v>1</v>
      </c>
      <c r="C55" s="26"/>
      <c r="D55" s="23"/>
      <c r="E55" s="23"/>
      <c r="F55" s="24"/>
      <c r="G55" s="24"/>
      <c r="H55" s="24"/>
      <c r="I55" s="24"/>
      <c r="J55" s="24"/>
      <c r="K55" s="24"/>
      <c r="L55" s="24"/>
      <c r="M55" s="24"/>
      <c r="N55" s="24"/>
      <c r="O55" s="24"/>
    </row>
    <row r="56" spans="1:15">
      <c r="A56" s="9">
        <f t="shared" si="0"/>
        <v>1900</v>
      </c>
      <c r="B56" s="9">
        <f t="shared" si="1"/>
        <v>1</v>
      </c>
      <c r="C56" s="26"/>
      <c r="D56" s="23"/>
      <c r="E56" s="23"/>
      <c r="F56" s="24"/>
      <c r="G56" s="24"/>
      <c r="H56" s="24"/>
      <c r="I56" s="24"/>
      <c r="J56" s="24"/>
      <c r="K56" s="24"/>
      <c r="L56" s="24"/>
      <c r="M56" s="24"/>
      <c r="N56" s="24"/>
      <c r="O56" s="24"/>
    </row>
    <row r="57" spans="1:15">
      <c r="A57" s="9">
        <f t="shared" si="0"/>
        <v>1900</v>
      </c>
      <c r="B57" s="9">
        <f t="shared" si="1"/>
        <v>1</v>
      </c>
      <c r="C57" s="26"/>
      <c r="D57" s="23"/>
      <c r="E57" s="23"/>
      <c r="F57" s="24"/>
      <c r="G57" s="25"/>
      <c r="H57" s="24"/>
      <c r="I57" s="24"/>
      <c r="J57" s="24"/>
      <c r="K57" s="24"/>
      <c r="L57" s="24"/>
      <c r="M57" s="24"/>
      <c r="N57" s="24"/>
      <c r="O57" s="24"/>
    </row>
    <row r="58" spans="1:15">
      <c r="A58" s="9">
        <f t="shared" si="0"/>
        <v>1900</v>
      </c>
      <c r="B58" s="9">
        <f t="shared" si="1"/>
        <v>1</v>
      </c>
      <c r="C58" s="26"/>
      <c r="D58" s="23"/>
      <c r="E58" s="23"/>
      <c r="F58" s="24"/>
      <c r="G58" s="25"/>
      <c r="H58" s="24"/>
      <c r="I58" s="24"/>
      <c r="J58" s="24"/>
      <c r="K58" s="24"/>
      <c r="L58" s="24"/>
      <c r="M58" s="24"/>
      <c r="N58" s="24"/>
      <c r="O58" s="24"/>
    </row>
    <row r="59" spans="1:15">
      <c r="A59" s="9">
        <f t="shared" si="0"/>
        <v>1900</v>
      </c>
      <c r="B59" s="9">
        <f t="shared" si="1"/>
        <v>1</v>
      </c>
      <c r="C59" s="26"/>
      <c r="D59" s="23"/>
      <c r="E59" s="23"/>
      <c r="F59" s="24"/>
      <c r="G59" s="24"/>
      <c r="H59" s="24"/>
      <c r="I59" s="24"/>
      <c r="J59" s="24"/>
      <c r="K59" s="24"/>
      <c r="L59" s="24"/>
      <c r="M59" s="24"/>
      <c r="N59" s="24"/>
      <c r="O59" s="24"/>
    </row>
    <row r="60" spans="1:15">
      <c r="A60" s="9">
        <f t="shared" si="0"/>
        <v>1900</v>
      </c>
      <c r="B60" s="9">
        <f t="shared" si="1"/>
        <v>1</v>
      </c>
      <c r="C60" s="26"/>
      <c r="D60" s="23"/>
      <c r="E60" s="23"/>
      <c r="F60" s="24"/>
      <c r="G60" s="24"/>
      <c r="H60" s="24"/>
      <c r="I60" s="24"/>
      <c r="J60" s="24"/>
      <c r="K60" s="24"/>
      <c r="L60" s="24"/>
      <c r="M60" s="24"/>
      <c r="N60" s="24"/>
      <c r="O60" s="24"/>
    </row>
    <row r="61" spans="1:15">
      <c r="A61" s="9">
        <f t="shared" si="0"/>
        <v>1900</v>
      </c>
      <c r="B61" s="9">
        <f t="shared" si="1"/>
        <v>1</v>
      </c>
      <c r="C61" s="26"/>
      <c r="D61" s="23"/>
      <c r="E61" s="23"/>
      <c r="F61" s="24"/>
      <c r="G61" s="25"/>
      <c r="H61" s="24"/>
      <c r="I61" s="24"/>
      <c r="J61" s="24"/>
      <c r="K61" s="24"/>
      <c r="L61" s="24"/>
      <c r="M61" s="24"/>
      <c r="N61" s="24"/>
      <c r="O61" s="24"/>
    </row>
    <row r="62" spans="1:15">
      <c r="A62" s="9">
        <f t="shared" si="0"/>
        <v>1900</v>
      </c>
      <c r="B62" s="9">
        <f t="shared" si="1"/>
        <v>1</v>
      </c>
      <c r="C62" s="26"/>
      <c r="D62" s="23"/>
      <c r="E62" s="23"/>
      <c r="F62" s="24"/>
      <c r="G62" s="25"/>
      <c r="H62" s="24"/>
      <c r="I62" s="24"/>
      <c r="J62" s="24"/>
      <c r="K62" s="24"/>
      <c r="L62" s="24"/>
      <c r="M62" s="24"/>
      <c r="N62" s="24"/>
      <c r="O62" s="24"/>
    </row>
    <row r="63" spans="1:15">
      <c r="A63" s="9">
        <f t="shared" si="0"/>
        <v>1900</v>
      </c>
      <c r="B63" s="9">
        <f t="shared" si="1"/>
        <v>1</v>
      </c>
      <c r="C63" s="26"/>
      <c r="D63" s="23"/>
      <c r="E63" s="23"/>
      <c r="F63" s="24"/>
      <c r="G63" s="24"/>
      <c r="H63" s="24"/>
      <c r="I63" s="24"/>
      <c r="J63" s="24"/>
      <c r="K63" s="24"/>
      <c r="L63" s="24"/>
      <c r="M63" s="24"/>
      <c r="N63" s="24"/>
      <c r="O63" s="24"/>
    </row>
    <row r="64" spans="1:15">
      <c r="A64" s="9">
        <f t="shared" si="0"/>
        <v>1900</v>
      </c>
      <c r="B64" s="9">
        <f t="shared" si="1"/>
        <v>1</v>
      </c>
      <c r="C64" s="26"/>
      <c r="D64" s="23"/>
      <c r="E64" s="23"/>
      <c r="F64" s="24"/>
      <c r="G64" s="24"/>
      <c r="H64" s="24"/>
      <c r="I64" s="24"/>
      <c r="J64" s="24"/>
      <c r="K64" s="24"/>
      <c r="L64" s="24"/>
      <c r="M64" s="24"/>
      <c r="N64" s="24"/>
      <c r="O64" s="24"/>
    </row>
    <row r="65" spans="1:15">
      <c r="A65" s="9">
        <f t="shared" si="0"/>
        <v>1900</v>
      </c>
      <c r="B65" s="9">
        <f t="shared" si="1"/>
        <v>1</v>
      </c>
      <c r="C65" s="26"/>
      <c r="D65" s="23"/>
      <c r="E65" s="23"/>
      <c r="F65" s="24"/>
      <c r="G65" s="25"/>
      <c r="H65" s="24"/>
      <c r="I65" s="24"/>
      <c r="J65" s="24"/>
      <c r="K65" s="24"/>
      <c r="L65" s="24"/>
      <c r="M65" s="24"/>
      <c r="N65" s="24"/>
      <c r="O65" s="24"/>
    </row>
    <row r="66" spans="1:15">
      <c r="A66" s="9">
        <f t="shared" ref="A66:A129" si="2">YEAR(C66)</f>
        <v>1900</v>
      </c>
      <c r="B66" s="9">
        <f t="shared" ref="B66:B129" si="3">MONTH(C66)</f>
        <v>1</v>
      </c>
      <c r="C66" s="26"/>
      <c r="D66" s="23"/>
      <c r="E66" s="23"/>
      <c r="F66" s="24"/>
      <c r="G66" s="24"/>
      <c r="H66" s="24"/>
      <c r="I66" s="24"/>
      <c r="J66" s="24"/>
      <c r="K66" s="24"/>
      <c r="L66" s="24"/>
      <c r="M66" s="24"/>
      <c r="N66" s="24"/>
      <c r="O66" s="24"/>
    </row>
    <row r="67" spans="1:15">
      <c r="A67" s="9">
        <f t="shared" si="2"/>
        <v>1900</v>
      </c>
      <c r="B67" s="9">
        <f t="shared" si="3"/>
        <v>1</v>
      </c>
      <c r="C67" s="26"/>
      <c r="D67" s="23"/>
      <c r="E67" s="23"/>
      <c r="F67" s="24"/>
      <c r="G67" s="24"/>
      <c r="H67" s="24"/>
      <c r="I67" s="24"/>
      <c r="J67" s="24"/>
      <c r="K67" s="24"/>
      <c r="L67" s="24"/>
      <c r="M67" s="24"/>
      <c r="N67" s="24"/>
      <c r="O67" s="24"/>
    </row>
    <row r="68" spans="1:15">
      <c r="A68" s="9">
        <f t="shared" si="2"/>
        <v>1900</v>
      </c>
      <c r="B68" s="9">
        <f t="shared" si="3"/>
        <v>1</v>
      </c>
      <c r="C68" s="26"/>
      <c r="D68" s="23"/>
      <c r="E68" s="23"/>
      <c r="F68" s="24"/>
      <c r="G68" s="25"/>
      <c r="H68" s="24"/>
      <c r="I68" s="24"/>
      <c r="J68" s="24"/>
      <c r="K68" s="24"/>
      <c r="L68" s="24"/>
      <c r="M68" s="24"/>
      <c r="N68" s="24"/>
      <c r="O68" s="24"/>
    </row>
    <row r="69" spans="1:15">
      <c r="A69" s="9">
        <f t="shared" si="2"/>
        <v>1900</v>
      </c>
      <c r="B69" s="9">
        <f t="shared" si="3"/>
        <v>1</v>
      </c>
      <c r="C69" s="26"/>
      <c r="D69" s="23"/>
      <c r="E69" s="23"/>
      <c r="F69" s="24"/>
      <c r="G69" s="25"/>
      <c r="H69" s="24"/>
      <c r="I69" s="24"/>
      <c r="J69" s="24"/>
      <c r="K69" s="24"/>
      <c r="L69" s="24"/>
      <c r="M69" s="24"/>
      <c r="N69" s="24"/>
      <c r="O69" s="24"/>
    </row>
    <row r="70" spans="1:15">
      <c r="A70" s="9">
        <f t="shared" si="2"/>
        <v>1900</v>
      </c>
      <c r="B70" s="9">
        <f t="shared" si="3"/>
        <v>1</v>
      </c>
      <c r="C70" s="26"/>
      <c r="D70" s="23"/>
      <c r="E70" s="23"/>
      <c r="F70" s="24"/>
      <c r="G70" s="24"/>
      <c r="H70" s="24"/>
      <c r="I70" s="24"/>
      <c r="J70" s="24"/>
      <c r="K70" s="24"/>
      <c r="L70" s="24"/>
      <c r="M70" s="24"/>
      <c r="N70" s="24"/>
      <c r="O70" s="24"/>
    </row>
    <row r="71" spans="1:15">
      <c r="A71" s="9">
        <f t="shared" si="2"/>
        <v>1900</v>
      </c>
      <c r="B71" s="9">
        <f t="shared" si="3"/>
        <v>1</v>
      </c>
      <c r="C71" s="26"/>
      <c r="D71" s="23"/>
      <c r="E71" s="23"/>
      <c r="F71" s="24"/>
      <c r="G71" s="24"/>
      <c r="H71" s="24"/>
      <c r="I71" s="24"/>
      <c r="J71" s="24"/>
      <c r="K71" s="24"/>
      <c r="L71" s="24"/>
      <c r="M71" s="24"/>
      <c r="N71" s="24"/>
      <c r="O71" s="24"/>
    </row>
    <row r="72" spans="1:15">
      <c r="A72" s="9">
        <f t="shared" si="2"/>
        <v>1900</v>
      </c>
      <c r="B72" s="9">
        <f t="shared" si="3"/>
        <v>1</v>
      </c>
      <c r="C72" s="26"/>
      <c r="D72" s="23"/>
      <c r="E72" s="23"/>
      <c r="F72" s="24"/>
      <c r="G72" s="25"/>
      <c r="H72" s="24"/>
      <c r="I72" s="24"/>
      <c r="J72" s="24"/>
      <c r="K72" s="24"/>
      <c r="L72" s="24"/>
      <c r="M72" s="24"/>
      <c r="N72" s="24"/>
      <c r="O72" s="24"/>
    </row>
    <row r="73" spans="1:15">
      <c r="A73" s="9">
        <f t="shared" si="2"/>
        <v>1900</v>
      </c>
      <c r="B73" s="9">
        <f t="shared" si="3"/>
        <v>1</v>
      </c>
      <c r="C73" s="26"/>
      <c r="D73" s="23"/>
      <c r="E73" s="23"/>
      <c r="F73" s="24"/>
      <c r="G73" s="24"/>
      <c r="H73" s="24"/>
      <c r="I73" s="24"/>
      <c r="J73" s="24"/>
      <c r="K73" s="24"/>
      <c r="L73" s="24"/>
      <c r="M73" s="24"/>
      <c r="N73" s="24"/>
      <c r="O73" s="24"/>
    </row>
    <row r="74" spans="1:15">
      <c r="A74" s="9">
        <f t="shared" si="2"/>
        <v>1900</v>
      </c>
      <c r="B74" s="9">
        <f t="shared" si="3"/>
        <v>1</v>
      </c>
      <c r="C74" s="26"/>
      <c r="D74" s="23"/>
      <c r="E74" s="23"/>
      <c r="F74" s="24"/>
      <c r="G74" s="24"/>
      <c r="H74" s="24"/>
      <c r="I74" s="24"/>
      <c r="J74" s="24"/>
      <c r="K74" s="24"/>
      <c r="L74" s="24"/>
      <c r="M74" s="24"/>
      <c r="N74" s="24"/>
      <c r="O74" s="24"/>
    </row>
    <row r="75" spans="1:15">
      <c r="A75" s="9">
        <f t="shared" si="2"/>
        <v>1900</v>
      </c>
      <c r="B75" s="9">
        <f t="shared" si="3"/>
        <v>1</v>
      </c>
      <c r="C75" s="26"/>
      <c r="D75" s="23"/>
      <c r="E75" s="23"/>
      <c r="F75" s="24"/>
      <c r="G75" s="24"/>
      <c r="H75" s="24"/>
      <c r="I75" s="24"/>
      <c r="J75" s="24"/>
      <c r="K75" s="24"/>
      <c r="L75" s="24"/>
      <c r="M75" s="24"/>
      <c r="N75" s="24"/>
      <c r="O75" s="24"/>
    </row>
    <row r="76" spans="1:15">
      <c r="A76" s="9">
        <f t="shared" si="2"/>
        <v>1900</v>
      </c>
      <c r="B76" s="9">
        <f t="shared" si="3"/>
        <v>1</v>
      </c>
      <c r="C76" s="26"/>
      <c r="D76" s="23"/>
      <c r="E76" s="23"/>
      <c r="F76" s="24"/>
      <c r="G76" s="24"/>
      <c r="H76" s="24"/>
      <c r="I76" s="24"/>
      <c r="J76" s="24"/>
      <c r="K76" s="24"/>
      <c r="L76" s="24"/>
      <c r="M76" s="24"/>
      <c r="N76" s="24"/>
      <c r="O76" s="24"/>
    </row>
    <row r="77" spans="1:15">
      <c r="A77" s="9">
        <f t="shared" si="2"/>
        <v>1900</v>
      </c>
      <c r="B77" s="9">
        <f t="shared" si="3"/>
        <v>1</v>
      </c>
      <c r="C77" s="26"/>
      <c r="D77" s="23"/>
      <c r="E77" s="23"/>
      <c r="F77" s="24"/>
      <c r="G77" s="25"/>
      <c r="H77" s="24"/>
      <c r="I77" s="24"/>
      <c r="J77" s="24"/>
      <c r="K77" s="24"/>
      <c r="L77" s="24"/>
      <c r="M77" s="24"/>
      <c r="N77" s="24"/>
      <c r="O77" s="24"/>
    </row>
    <row r="78" spans="1:15">
      <c r="A78" s="9">
        <f t="shared" si="2"/>
        <v>1900</v>
      </c>
      <c r="B78" s="9">
        <f t="shared" si="3"/>
        <v>1</v>
      </c>
      <c r="C78" s="26"/>
      <c r="D78" s="23"/>
      <c r="E78" s="23"/>
      <c r="F78" s="24"/>
      <c r="G78" s="24"/>
      <c r="H78" s="24"/>
      <c r="I78" s="24"/>
      <c r="J78" s="24"/>
      <c r="K78" s="24"/>
      <c r="L78" s="24"/>
      <c r="M78" s="24"/>
      <c r="N78" s="24"/>
      <c r="O78" s="24"/>
    </row>
    <row r="79" spans="1:15">
      <c r="A79" s="9">
        <f t="shared" si="2"/>
        <v>1900</v>
      </c>
      <c r="B79" s="9">
        <f t="shared" si="3"/>
        <v>1</v>
      </c>
      <c r="C79" s="26"/>
      <c r="D79" s="23"/>
      <c r="E79" s="23"/>
      <c r="F79" s="24"/>
      <c r="G79" s="24"/>
      <c r="H79" s="24"/>
      <c r="I79" s="24"/>
      <c r="J79" s="24"/>
      <c r="K79" s="24"/>
      <c r="L79" s="24"/>
      <c r="M79" s="24"/>
      <c r="N79" s="24"/>
      <c r="O79" s="24"/>
    </row>
    <row r="80" spans="1:15">
      <c r="A80" s="9">
        <f t="shared" si="2"/>
        <v>1900</v>
      </c>
      <c r="B80" s="9">
        <f t="shared" si="3"/>
        <v>1</v>
      </c>
      <c r="C80" s="26"/>
      <c r="D80" s="23"/>
      <c r="E80" s="23"/>
      <c r="F80" s="24"/>
      <c r="G80" s="24"/>
      <c r="H80" s="24"/>
      <c r="I80" s="24"/>
      <c r="J80" s="24"/>
      <c r="K80" s="24"/>
      <c r="L80" s="24"/>
      <c r="M80" s="24"/>
      <c r="N80" s="24"/>
      <c r="O80" s="24"/>
    </row>
    <row r="81" spans="1:15">
      <c r="A81" s="9">
        <f t="shared" si="2"/>
        <v>1900</v>
      </c>
      <c r="B81" s="9">
        <f t="shared" si="3"/>
        <v>1</v>
      </c>
      <c r="C81" s="26"/>
      <c r="D81" s="23"/>
      <c r="E81" s="23"/>
      <c r="F81" s="24"/>
      <c r="G81" s="24"/>
      <c r="H81" s="24"/>
      <c r="I81" s="24"/>
      <c r="J81" s="24"/>
      <c r="K81" s="24"/>
      <c r="L81" s="24"/>
      <c r="M81" s="24"/>
      <c r="N81" s="24"/>
      <c r="O81" s="24"/>
    </row>
    <row r="82" spans="1:15">
      <c r="A82" s="9">
        <f t="shared" si="2"/>
        <v>1900</v>
      </c>
      <c r="B82" s="9">
        <f t="shared" si="3"/>
        <v>1</v>
      </c>
      <c r="C82" s="26"/>
      <c r="D82" s="23"/>
      <c r="E82" s="23"/>
      <c r="F82" s="24"/>
      <c r="G82" s="24"/>
      <c r="H82" s="24"/>
      <c r="I82" s="24"/>
      <c r="J82" s="24"/>
      <c r="K82" s="24"/>
      <c r="L82" s="24"/>
      <c r="M82" s="24"/>
      <c r="N82" s="24"/>
      <c r="O82" s="24"/>
    </row>
    <row r="83" spans="1:15">
      <c r="A83" s="9">
        <f t="shared" si="2"/>
        <v>1900</v>
      </c>
      <c r="B83" s="9">
        <f t="shared" si="3"/>
        <v>1</v>
      </c>
      <c r="C83" s="26"/>
      <c r="D83" s="23"/>
      <c r="E83" s="23"/>
      <c r="F83" s="24"/>
      <c r="G83" s="24"/>
      <c r="H83" s="24"/>
      <c r="I83" s="24"/>
      <c r="J83" s="24"/>
      <c r="K83" s="24"/>
      <c r="L83" s="24"/>
      <c r="M83" s="24"/>
      <c r="N83" s="24"/>
      <c r="O83" s="24"/>
    </row>
    <row r="84" spans="1:15">
      <c r="A84" s="9">
        <f t="shared" si="2"/>
        <v>1900</v>
      </c>
      <c r="B84" s="9">
        <f t="shared" si="3"/>
        <v>1</v>
      </c>
      <c r="C84" s="26"/>
      <c r="D84" s="23"/>
      <c r="E84" s="23"/>
      <c r="F84" s="24"/>
      <c r="G84" s="25"/>
      <c r="H84" s="24"/>
      <c r="I84" s="24"/>
      <c r="J84" s="24"/>
      <c r="K84" s="24"/>
      <c r="L84" s="24"/>
      <c r="M84" s="24"/>
      <c r="N84" s="24"/>
      <c r="O84" s="24"/>
    </row>
    <row r="85" spans="1:15">
      <c r="A85" s="9">
        <f t="shared" si="2"/>
        <v>1900</v>
      </c>
      <c r="B85" s="9">
        <f t="shared" si="3"/>
        <v>1</v>
      </c>
      <c r="C85" s="26"/>
      <c r="D85" s="23"/>
      <c r="E85" s="23"/>
      <c r="F85" s="24"/>
      <c r="G85" s="24"/>
      <c r="H85" s="24"/>
      <c r="I85" s="24"/>
      <c r="J85" s="24"/>
      <c r="K85" s="24"/>
      <c r="L85" s="24"/>
      <c r="M85" s="24"/>
      <c r="N85" s="24"/>
      <c r="O85" s="24"/>
    </row>
    <row r="86" spans="1:15">
      <c r="A86" s="9">
        <f t="shared" si="2"/>
        <v>1900</v>
      </c>
      <c r="B86" s="9">
        <f t="shared" si="3"/>
        <v>1</v>
      </c>
      <c r="C86" s="26"/>
      <c r="D86" s="23"/>
      <c r="E86" s="23"/>
      <c r="F86" s="24"/>
      <c r="G86" s="25"/>
      <c r="H86" s="24"/>
      <c r="I86" s="24"/>
      <c r="J86" s="24"/>
      <c r="K86" s="24"/>
      <c r="L86" s="24"/>
      <c r="M86" s="24"/>
      <c r="N86" s="24"/>
      <c r="O86" s="24"/>
    </row>
    <row r="87" spans="1:15">
      <c r="A87" s="9">
        <f t="shared" si="2"/>
        <v>1900</v>
      </c>
      <c r="B87" s="9">
        <f t="shared" si="3"/>
        <v>1</v>
      </c>
      <c r="C87" s="26"/>
      <c r="D87" s="23"/>
      <c r="E87" s="23"/>
      <c r="F87" s="24"/>
      <c r="G87" s="24"/>
      <c r="H87" s="24"/>
      <c r="I87" s="24"/>
      <c r="J87" s="24"/>
      <c r="K87" s="24"/>
      <c r="L87" s="24"/>
      <c r="M87" s="24"/>
      <c r="N87" s="24"/>
      <c r="O87" s="24"/>
    </row>
    <row r="88" spans="1:15">
      <c r="A88" s="9">
        <f t="shared" si="2"/>
        <v>1900</v>
      </c>
      <c r="B88" s="9">
        <f t="shared" si="3"/>
        <v>1</v>
      </c>
      <c r="C88" s="26"/>
      <c r="D88" s="23"/>
      <c r="E88" s="23"/>
      <c r="F88" s="24"/>
      <c r="G88" s="24"/>
      <c r="H88" s="24"/>
      <c r="I88" s="24"/>
      <c r="J88" s="24"/>
      <c r="K88" s="24"/>
      <c r="L88" s="24"/>
      <c r="M88" s="24"/>
      <c r="N88" s="24"/>
      <c r="O88" s="24"/>
    </row>
    <row r="89" spans="1:15">
      <c r="A89" s="9">
        <f t="shared" si="2"/>
        <v>1900</v>
      </c>
      <c r="B89" s="9">
        <f t="shared" si="3"/>
        <v>1</v>
      </c>
      <c r="C89" s="26"/>
      <c r="D89" s="23"/>
      <c r="E89" s="23"/>
      <c r="F89" s="24"/>
      <c r="G89" s="24"/>
      <c r="H89" s="24"/>
      <c r="I89" s="24"/>
      <c r="J89" s="24"/>
      <c r="K89" s="24"/>
      <c r="L89" s="24"/>
      <c r="M89" s="24"/>
      <c r="N89" s="24"/>
      <c r="O89" s="24"/>
    </row>
    <row r="90" spans="1:15">
      <c r="A90" s="9">
        <f t="shared" si="2"/>
        <v>1900</v>
      </c>
      <c r="B90" s="9">
        <f t="shared" si="3"/>
        <v>1</v>
      </c>
      <c r="C90" s="26"/>
      <c r="D90" s="23"/>
      <c r="E90" s="23"/>
      <c r="F90" s="24"/>
      <c r="G90" s="24"/>
      <c r="H90" s="24"/>
      <c r="I90" s="24"/>
      <c r="J90" s="24"/>
      <c r="K90" s="24"/>
      <c r="L90" s="24"/>
      <c r="M90" s="24"/>
      <c r="N90" s="24"/>
      <c r="O90" s="24"/>
    </row>
    <row r="91" spans="1:15">
      <c r="A91" s="9">
        <f t="shared" si="2"/>
        <v>1900</v>
      </c>
      <c r="B91" s="9">
        <f t="shared" si="3"/>
        <v>1</v>
      </c>
      <c r="C91" s="26"/>
      <c r="D91" s="23"/>
      <c r="E91" s="23"/>
      <c r="F91" s="24"/>
      <c r="G91" s="24"/>
      <c r="H91" s="24"/>
      <c r="I91" s="24"/>
      <c r="J91" s="24"/>
      <c r="K91" s="24"/>
      <c r="L91" s="24"/>
      <c r="M91" s="24"/>
      <c r="N91" s="24"/>
      <c r="O91" s="24"/>
    </row>
    <row r="92" spans="1:15">
      <c r="A92" s="9">
        <f t="shared" si="2"/>
        <v>1900</v>
      </c>
      <c r="B92" s="9">
        <f t="shared" si="3"/>
        <v>1</v>
      </c>
      <c r="C92" s="26"/>
      <c r="D92" s="23"/>
      <c r="E92" s="23"/>
      <c r="F92" s="24"/>
      <c r="G92" s="25"/>
      <c r="H92" s="24"/>
      <c r="I92" s="24"/>
      <c r="J92" s="24"/>
      <c r="K92" s="24"/>
      <c r="L92" s="24"/>
      <c r="M92" s="24"/>
      <c r="N92" s="24"/>
      <c r="O92" s="24"/>
    </row>
    <row r="93" spans="1:15">
      <c r="A93" s="9">
        <f t="shared" si="2"/>
        <v>1900</v>
      </c>
      <c r="B93" s="9">
        <f t="shared" si="3"/>
        <v>1</v>
      </c>
      <c r="C93" s="26"/>
      <c r="D93" s="23"/>
      <c r="E93" s="23"/>
      <c r="F93" s="24"/>
      <c r="G93" s="25"/>
      <c r="H93" s="24"/>
      <c r="I93" s="24"/>
      <c r="J93" s="24"/>
      <c r="K93" s="24"/>
      <c r="L93" s="24"/>
      <c r="M93" s="24"/>
      <c r="N93" s="24"/>
      <c r="O93" s="24"/>
    </row>
    <row r="94" spans="1:15">
      <c r="A94" s="9">
        <f t="shared" si="2"/>
        <v>1900</v>
      </c>
      <c r="B94" s="9">
        <f t="shared" si="3"/>
        <v>1</v>
      </c>
      <c r="C94" s="26"/>
      <c r="D94" s="23"/>
      <c r="E94" s="23"/>
      <c r="F94" s="24"/>
      <c r="G94" s="24"/>
      <c r="H94" s="24"/>
      <c r="I94" s="24"/>
      <c r="J94" s="24"/>
      <c r="K94" s="24"/>
      <c r="L94" s="24"/>
      <c r="M94" s="24"/>
      <c r="N94" s="24"/>
      <c r="O94" s="24"/>
    </row>
    <row r="95" spans="1:15">
      <c r="A95" s="9">
        <f t="shared" si="2"/>
        <v>1900</v>
      </c>
      <c r="B95" s="9">
        <f t="shared" si="3"/>
        <v>1</v>
      </c>
      <c r="C95" s="26"/>
      <c r="D95" s="23"/>
      <c r="E95" s="23"/>
      <c r="F95" s="24"/>
      <c r="G95" s="24"/>
      <c r="H95" s="24"/>
      <c r="I95" s="24"/>
      <c r="J95" s="24"/>
      <c r="K95" s="24"/>
      <c r="L95" s="24"/>
      <c r="M95" s="24"/>
      <c r="N95" s="24"/>
      <c r="O95" s="24"/>
    </row>
    <row r="96" spans="1:15">
      <c r="A96" s="9">
        <f t="shared" si="2"/>
        <v>1900</v>
      </c>
      <c r="B96" s="9">
        <f t="shared" si="3"/>
        <v>1</v>
      </c>
      <c r="C96" s="26"/>
      <c r="D96" s="23"/>
      <c r="E96" s="23"/>
      <c r="F96" s="24"/>
      <c r="G96" s="25"/>
      <c r="H96" s="24"/>
      <c r="I96" s="24"/>
      <c r="J96" s="24"/>
      <c r="K96" s="24"/>
      <c r="L96" s="24"/>
      <c r="M96" s="24"/>
      <c r="N96" s="24"/>
      <c r="O96" s="24"/>
    </row>
    <row r="97" spans="1:15">
      <c r="A97" s="9">
        <f t="shared" si="2"/>
        <v>1900</v>
      </c>
      <c r="B97" s="9">
        <f t="shared" si="3"/>
        <v>1</v>
      </c>
      <c r="C97" s="26"/>
      <c r="D97" s="23"/>
      <c r="E97" s="23"/>
      <c r="F97" s="24"/>
      <c r="G97" s="24"/>
      <c r="H97" s="24"/>
      <c r="I97" s="24"/>
      <c r="J97" s="24"/>
      <c r="K97" s="24"/>
      <c r="L97" s="24"/>
      <c r="M97" s="24"/>
      <c r="N97" s="24"/>
      <c r="O97" s="24"/>
    </row>
    <row r="98" spans="1:15">
      <c r="A98" s="9">
        <f t="shared" si="2"/>
        <v>1900</v>
      </c>
      <c r="B98" s="9">
        <f t="shared" si="3"/>
        <v>1</v>
      </c>
      <c r="C98" s="26"/>
      <c r="D98" s="23"/>
      <c r="E98" s="23"/>
      <c r="F98" s="24"/>
      <c r="G98" s="24"/>
      <c r="H98" s="24"/>
      <c r="I98" s="24"/>
      <c r="J98" s="24"/>
      <c r="K98" s="24"/>
      <c r="L98" s="24"/>
      <c r="M98" s="24"/>
      <c r="N98" s="24"/>
      <c r="O98" s="24"/>
    </row>
    <row r="99" spans="1:15">
      <c r="A99" s="9">
        <f t="shared" si="2"/>
        <v>1900</v>
      </c>
      <c r="B99" s="9">
        <f t="shared" si="3"/>
        <v>1</v>
      </c>
      <c r="C99" s="26"/>
      <c r="D99" s="23"/>
      <c r="E99" s="23"/>
      <c r="F99" s="24"/>
      <c r="G99" s="24"/>
      <c r="H99" s="24"/>
      <c r="I99" s="24"/>
      <c r="J99" s="24"/>
      <c r="K99" s="24"/>
      <c r="L99" s="24"/>
      <c r="M99" s="24"/>
      <c r="N99" s="24"/>
      <c r="O99" s="24"/>
    </row>
    <row r="100" spans="1:15">
      <c r="A100" s="9">
        <f t="shared" si="2"/>
        <v>1900</v>
      </c>
      <c r="B100" s="9">
        <f t="shared" si="3"/>
        <v>1</v>
      </c>
      <c r="C100" s="26"/>
      <c r="D100" s="23"/>
      <c r="E100" s="23"/>
      <c r="F100" s="24"/>
      <c r="G100" s="25"/>
      <c r="H100" s="24"/>
      <c r="I100" s="24"/>
      <c r="J100" s="24"/>
      <c r="K100" s="24"/>
      <c r="L100" s="24"/>
      <c r="M100" s="24"/>
      <c r="N100" s="24"/>
      <c r="O100" s="24"/>
    </row>
    <row r="101" spans="1:15">
      <c r="A101" s="9">
        <f t="shared" si="2"/>
        <v>1900</v>
      </c>
      <c r="B101" s="9">
        <f t="shared" si="3"/>
        <v>1</v>
      </c>
      <c r="C101" s="26"/>
      <c r="D101" s="23"/>
      <c r="E101" s="23"/>
      <c r="F101" s="24"/>
      <c r="G101" s="24"/>
      <c r="H101" s="24"/>
      <c r="I101" s="24"/>
      <c r="J101" s="24"/>
      <c r="K101" s="24"/>
      <c r="L101" s="24"/>
      <c r="M101" s="24"/>
      <c r="N101" s="24"/>
      <c r="O101" s="24"/>
    </row>
    <row r="102" spans="1:15">
      <c r="A102" s="9">
        <f t="shared" si="2"/>
        <v>1900</v>
      </c>
      <c r="B102" s="9">
        <f t="shared" si="3"/>
        <v>1</v>
      </c>
      <c r="C102" s="26"/>
      <c r="D102" s="23"/>
      <c r="E102" s="23"/>
      <c r="F102" s="24"/>
      <c r="G102" s="24"/>
      <c r="H102" s="24"/>
      <c r="I102" s="24"/>
      <c r="J102" s="24"/>
      <c r="K102" s="24"/>
      <c r="L102" s="24"/>
      <c r="M102" s="24"/>
      <c r="N102" s="24"/>
      <c r="O102" s="24"/>
    </row>
    <row r="103" spans="1:15">
      <c r="A103" s="9">
        <f t="shared" si="2"/>
        <v>1900</v>
      </c>
      <c r="B103" s="9">
        <f t="shared" si="3"/>
        <v>1</v>
      </c>
      <c r="C103" s="26"/>
      <c r="D103" s="23"/>
      <c r="E103" s="23"/>
      <c r="F103" s="24"/>
      <c r="G103" s="24"/>
      <c r="H103" s="24"/>
      <c r="I103" s="24"/>
      <c r="J103" s="24"/>
      <c r="K103" s="24"/>
      <c r="L103" s="24"/>
      <c r="M103" s="24"/>
      <c r="N103" s="24"/>
      <c r="O103" s="24"/>
    </row>
    <row r="104" spans="1:15">
      <c r="A104" s="9">
        <f t="shared" si="2"/>
        <v>1900</v>
      </c>
      <c r="B104" s="9">
        <f t="shared" si="3"/>
        <v>1</v>
      </c>
      <c r="C104" s="26"/>
      <c r="D104" s="23"/>
      <c r="E104" s="23"/>
      <c r="F104" s="24"/>
      <c r="G104" s="25"/>
      <c r="H104" s="24"/>
      <c r="I104" s="24"/>
      <c r="J104" s="24"/>
      <c r="K104" s="24"/>
      <c r="L104" s="24"/>
      <c r="M104" s="24"/>
      <c r="N104" s="24"/>
      <c r="O104" s="24"/>
    </row>
    <row r="105" spans="1:15">
      <c r="A105" s="9">
        <f t="shared" si="2"/>
        <v>1900</v>
      </c>
      <c r="B105" s="9">
        <f t="shared" si="3"/>
        <v>1</v>
      </c>
      <c r="C105" s="26"/>
      <c r="D105" s="23"/>
      <c r="E105" s="23"/>
      <c r="F105" s="24"/>
      <c r="G105" s="24"/>
      <c r="H105" s="24"/>
      <c r="I105" s="24"/>
      <c r="J105" s="24"/>
      <c r="K105" s="24"/>
      <c r="L105" s="24"/>
      <c r="M105" s="24"/>
      <c r="N105" s="24"/>
      <c r="O105" s="24"/>
    </row>
    <row r="106" spans="1:15">
      <c r="A106" s="9">
        <f t="shared" si="2"/>
        <v>1900</v>
      </c>
      <c r="B106" s="9">
        <f t="shared" si="3"/>
        <v>1</v>
      </c>
      <c r="C106" s="26"/>
      <c r="D106" s="23"/>
      <c r="E106" s="23"/>
      <c r="F106" s="24"/>
      <c r="G106" s="24"/>
      <c r="H106" s="24"/>
      <c r="I106" s="24"/>
      <c r="J106" s="24"/>
      <c r="K106" s="24"/>
      <c r="L106" s="24"/>
      <c r="M106" s="24"/>
      <c r="N106" s="24"/>
      <c r="O106" s="24"/>
    </row>
    <row r="107" spans="1:15">
      <c r="A107" s="9">
        <f t="shared" si="2"/>
        <v>1900</v>
      </c>
      <c r="B107" s="9">
        <f t="shared" si="3"/>
        <v>1</v>
      </c>
      <c r="C107" s="26"/>
      <c r="D107" s="23"/>
      <c r="E107" s="23"/>
      <c r="F107" s="24"/>
      <c r="G107" s="24"/>
      <c r="H107" s="24"/>
      <c r="I107" s="24"/>
      <c r="J107" s="24"/>
      <c r="K107" s="24"/>
      <c r="L107" s="24"/>
      <c r="M107" s="24"/>
      <c r="N107" s="24"/>
      <c r="O107" s="24"/>
    </row>
    <row r="108" spans="1:15">
      <c r="A108" s="9">
        <f t="shared" si="2"/>
        <v>1900</v>
      </c>
      <c r="B108" s="9">
        <f t="shared" si="3"/>
        <v>1</v>
      </c>
      <c r="C108" s="26"/>
      <c r="D108" s="23"/>
      <c r="E108" s="23"/>
      <c r="F108" s="24"/>
      <c r="G108" s="25"/>
      <c r="H108" s="24"/>
      <c r="I108" s="24"/>
      <c r="J108" s="24"/>
      <c r="K108" s="24"/>
      <c r="L108" s="24"/>
      <c r="M108" s="24"/>
      <c r="N108" s="24"/>
      <c r="O108" s="24"/>
    </row>
    <row r="109" spans="1:15">
      <c r="A109" s="9">
        <f t="shared" si="2"/>
        <v>1900</v>
      </c>
      <c r="B109" s="9">
        <f t="shared" si="3"/>
        <v>1</v>
      </c>
      <c r="C109" s="26"/>
      <c r="D109" s="23"/>
      <c r="E109" s="23"/>
      <c r="F109" s="24"/>
      <c r="G109" s="25"/>
      <c r="H109" s="24"/>
      <c r="I109" s="24"/>
      <c r="J109" s="24"/>
      <c r="K109" s="24"/>
      <c r="L109" s="24"/>
      <c r="M109" s="24"/>
      <c r="N109" s="24"/>
      <c r="O109" s="24"/>
    </row>
    <row r="110" spans="1:15">
      <c r="A110" s="9">
        <f t="shared" si="2"/>
        <v>1900</v>
      </c>
      <c r="B110" s="9">
        <f t="shared" si="3"/>
        <v>1</v>
      </c>
      <c r="C110" s="26"/>
      <c r="D110" s="23"/>
      <c r="E110" s="23"/>
      <c r="F110" s="24"/>
      <c r="G110" s="25"/>
      <c r="H110" s="24"/>
      <c r="I110" s="24"/>
      <c r="J110" s="24"/>
      <c r="K110" s="24"/>
      <c r="L110" s="24"/>
      <c r="M110" s="24"/>
      <c r="N110" s="24"/>
      <c r="O110" s="24"/>
    </row>
    <row r="111" spans="1:15">
      <c r="A111" s="9">
        <f t="shared" si="2"/>
        <v>1900</v>
      </c>
      <c r="B111" s="9">
        <f t="shared" si="3"/>
        <v>1</v>
      </c>
      <c r="C111" s="26"/>
      <c r="D111" s="23"/>
      <c r="E111" s="23"/>
      <c r="F111" s="24"/>
      <c r="G111" s="24"/>
      <c r="H111" s="24"/>
      <c r="I111" s="24"/>
      <c r="J111" s="24"/>
      <c r="K111" s="24"/>
      <c r="L111" s="24"/>
      <c r="M111" s="24"/>
      <c r="N111" s="24"/>
      <c r="O111" s="24"/>
    </row>
    <row r="112" spans="1:15">
      <c r="A112" s="9">
        <f t="shared" si="2"/>
        <v>1900</v>
      </c>
      <c r="B112" s="9">
        <f t="shared" si="3"/>
        <v>1</v>
      </c>
      <c r="C112" s="26"/>
      <c r="D112" s="23"/>
      <c r="E112" s="23"/>
      <c r="F112" s="24"/>
      <c r="G112" s="25"/>
      <c r="H112" s="24"/>
      <c r="I112" s="24"/>
      <c r="J112" s="24"/>
      <c r="K112" s="24"/>
      <c r="L112" s="24"/>
      <c r="M112" s="24"/>
      <c r="N112" s="24"/>
      <c r="O112" s="24"/>
    </row>
    <row r="113" spans="1:15">
      <c r="A113" s="9">
        <f t="shared" si="2"/>
        <v>1900</v>
      </c>
      <c r="B113" s="9">
        <f t="shared" si="3"/>
        <v>1</v>
      </c>
      <c r="C113" s="26"/>
      <c r="D113" s="23"/>
      <c r="E113" s="23"/>
      <c r="F113" s="24"/>
      <c r="G113" s="25"/>
      <c r="H113" s="24"/>
      <c r="I113" s="24"/>
      <c r="J113" s="24"/>
      <c r="K113" s="24"/>
      <c r="L113" s="24"/>
      <c r="M113" s="24"/>
      <c r="N113" s="24"/>
      <c r="O113" s="24"/>
    </row>
    <row r="114" spans="1:15">
      <c r="A114" s="9">
        <f t="shared" si="2"/>
        <v>1900</v>
      </c>
      <c r="B114" s="9">
        <f t="shared" si="3"/>
        <v>1</v>
      </c>
      <c r="C114" s="26"/>
      <c r="D114" s="23"/>
      <c r="E114" s="23"/>
      <c r="F114" s="24"/>
      <c r="G114" s="25"/>
      <c r="H114" s="24"/>
      <c r="I114" s="24"/>
      <c r="J114" s="24"/>
      <c r="K114" s="24"/>
      <c r="L114" s="24"/>
      <c r="M114" s="24"/>
      <c r="N114" s="24"/>
      <c r="O114" s="24"/>
    </row>
    <row r="115" spans="1:15">
      <c r="A115" s="9">
        <f t="shared" si="2"/>
        <v>1900</v>
      </c>
      <c r="B115" s="9">
        <f t="shared" si="3"/>
        <v>1</v>
      </c>
      <c r="C115" s="26"/>
      <c r="D115" s="23"/>
      <c r="E115" s="23"/>
      <c r="F115" s="24"/>
      <c r="G115" s="24"/>
      <c r="H115" s="24"/>
      <c r="I115" s="24"/>
      <c r="J115" s="24"/>
      <c r="K115" s="24"/>
      <c r="L115" s="24"/>
      <c r="M115" s="24"/>
      <c r="N115" s="24"/>
      <c r="O115" s="24"/>
    </row>
    <row r="116" spans="1:15">
      <c r="A116" s="9">
        <f t="shared" si="2"/>
        <v>1900</v>
      </c>
      <c r="B116" s="9">
        <f t="shared" si="3"/>
        <v>1</v>
      </c>
      <c r="C116" s="26"/>
      <c r="D116" s="23"/>
      <c r="E116" s="23"/>
      <c r="F116" s="24"/>
      <c r="G116" s="25"/>
      <c r="H116" s="24"/>
      <c r="I116" s="24"/>
      <c r="J116" s="24"/>
      <c r="K116" s="24"/>
      <c r="L116" s="24"/>
      <c r="M116" s="24"/>
      <c r="N116" s="24"/>
      <c r="O116" s="24"/>
    </row>
    <row r="117" spans="1:15">
      <c r="A117" s="9">
        <f t="shared" si="2"/>
        <v>1900</v>
      </c>
      <c r="B117" s="9">
        <f t="shared" si="3"/>
        <v>1</v>
      </c>
      <c r="C117" s="26"/>
      <c r="D117" s="23"/>
      <c r="E117" s="23"/>
      <c r="F117" s="24"/>
      <c r="G117" s="25"/>
      <c r="H117" s="24"/>
      <c r="I117" s="24"/>
      <c r="J117" s="24"/>
      <c r="K117" s="24"/>
      <c r="L117" s="24"/>
      <c r="M117" s="24"/>
      <c r="N117" s="24"/>
      <c r="O117" s="24"/>
    </row>
    <row r="118" spans="1:15">
      <c r="A118" s="9">
        <f t="shared" si="2"/>
        <v>1900</v>
      </c>
      <c r="B118" s="9">
        <f t="shared" si="3"/>
        <v>1</v>
      </c>
      <c r="C118" s="26"/>
      <c r="D118" s="23"/>
      <c r="E118" s="23"/>
      <c r="F118" s="24"/>
      <c r="G118" s="25"/>
      <c r="H118" s="24"/>
      <c r="I118" s="24"/>
      <c r="J118" s="24"/>
      <c r="K118" s="24"/>
      <c r="L118" s="24"/>
      <c r="M118" s="24"/>
      <c r="N118" s="24"/>
      <c r="O118" s="24"/>
    </row>
    <row r="119" spans="1:15">
      <c r="A119" s="9">
        <f t="shared" si="2"/>
        <v>1900</v>
      </c>
      <c r="B119" s="9">
        <f t="shared" si="3"/>
        <v>1</v>
      </c>
      <c r="C119" s="26"/>
      <c r="D119" s="23"/>
      <c r="E119" s="23"/>
      <c r="F119" s="24"/>
      <c r="G119" s="24"/>
      <c r="H119" s="24"/>
      <c r="I119" s="24"/>
      <c r="J119" s="24"/>
      <c r="K119" s="24"/>
      <c r="L119" s="24"/>
      <c r="M119" s="24"/>
      <c r="N119" s="24"/>
      <c r="O119" s="24"/>
    </row>
    <row r="120" spans="1:15">
      <c r="A120" s="9">
        <f t="shared" si="2"/>
        <v>1900</v>
      </c>
      <c r="B120" s="9">
        <f t="shared" si="3"/>
        <v>1</v>
      </c>
      <c r="C120" s="26"/>
      <c r="D120" s="23"/>
      <c r="E120" s="23"/>
      <c r="F120" s="24"/>
      <c r="G120" s="25"/>
      <c r="H120" s="24"/>
      <c r="I120" s="24"/>
      <c r="J120" s="24"/>
      <c r="K120" s="24"/>
      <c r="L120" s="24"/>
      <c r="M120" s="24"/>
      <c r="N120" s="24"/>
      <c r="O120" s="24"/>
    </row>
    <row r="121" spans="1:15">
      <c r="A121" s="9">
        <f t="shared" si="2"/>
        <v>1900</v>
      </c>
      <c r="B121" s="9">
        <f t="shared" si="3"/>
        <v>1</v>
      </c>
      <c r="C121" s="26"/>
      <c r="D121" s="23"/>
      <c r="E121" s="23"/>
      <c r="F121" s="24"/>
      <c r="G121" s="25"/>
      <c r="H121" s="24"/>
      <c r="I121" s="24"/>
      <c r="J121" s="24"/>
      <c r="K121" s="24"/>
      <c r="L121" s="24"/>
      <c r="M121" s="24"/>
      <c r="N121" s="24"/>
      <c r="O121" s="24"/>
    </row>
    <row r="122" spans="1:15">
      <c r="A122" s="9">
        <f t="shared" si="2"/>
        <v>1900</v>
      </c>
      <c r="B122" s="9">
        <f t="shared" si="3"/>
        <v>1</v>
      </c>
      <c r="C122" s="26"/>
      <c r="D122" s="23"/>
      <c r="E122" s="23"/>
      <c r="F122" s="24"/>
      <c r="G122" s="24"/>
      <c r="H122" s="24"/>
      <c r="I122" s="24"/>
      <c r="J122" s="24"/>
      <c r="K122" s="24"/>
      <c r="L122" s="24"/>
      <c r="M122" s="24"/>
      <c r="N122" s="24"/>
      <c r="O122" s="24"/>
    </row>
    <row r="123" spans="1:15">
      <c r="A123" s="9">
        <f t="shared" si="2"/>
        <v>1900</v>
      </c>
      <c r="B123" s="9">
        <f t="shared" si="3"/>
        <v>1</v>
      </c>
      <c r="C123" s="26"/>
      <c r="D123" s="23"/>
      <c r="E123" s="23"/>
      <c r="F123" s="24"/>
      <c r="G123" s="24"/>
      <c r="H123" s="24"/>
      <c r="I123" s="24"/>
      <c r="J123" s="24"/>
      <c r="K123" s="24"/>
      <c r="L123" s="24"/>
      <c r="M123" s="24"/>
      <c r="N123" s="24"/>
      <c r="O123" s="24"/>
    </row>
    <row r="124" spans="1:15">
      <c r="A124" s="9">
        <f t="shared" si="2"/>
        <v>1900</v>
      </c>
      <c r="B124" s="9">
        <f t="shared" si="3"/>
        <v>1</v>
      </c>
      <c r="C124" s="26"/>
      <c r="D124" s="23"/>
      <c r="E124" s="23"/>
      <c r="F124" s="24"/>
      <c r="G124" s="25"/>
      <c r="H124" s="24"/>
      <c r="I124" s="24"/>
      <c r="J124" s="24"/>
      <c r="K124" s="24"/>
      <c r="L124" s="24"/>
      <c r="M124" s="24"/>
      <c r="N124" s="24"/>
      <c r="O124" s="24"/>
    </row>
    <row r="125" spans="1:15">
      <c r="A125" s="9">
        <f t="shared" si="2"/>
        <v>1900</v>
      </c>
      <c r="B125" s="9">
        <f t="shared" si="3"/>
        <v>1</v>
      </c>
      <c r="C125" s="26"/>
      <c r="D125" s="23"/>
      <c r="E125" s="23"/>
      <c r="F125" s="24"/>
      <c r="G125" s="24"/>
      <c r="H125" s="24"/>
      <c r="I125" s="24"/>
      <c r="J125" s="24"/>
      <c r="K125" s="24"/>
      <c r="L125" s="24"/>
      <c r="M125" s="24"/>
      <c r="N125" s="24"/>
      <c r="O125" s="24"/>
    </row>
    <row r="126" spans="1:15">
      <c r="A126" s="9">
        <f t="shared" si="2"/>
        <v>1900</v>
      </c>
      <c r="B126" s="9">
        <f t="shared" si="3"/>
        <v>1</v>
      </c>
      <c r="C126" s="26"/>
      <c r="D126" s="23"/>
      <c r="E126" s="23"/>
      <c r="F126" s="24"/>
      <c r="G126" s="24"/>
      <c r="H126" s="24"/>
      <c r="I126" s="24"/>
      <c r="J126" s="24"/>
      <c r="K126" s="24"/>
      <c r="L126" s="24"/>
      <c r="M126" s="24"/>
      <c r="N126" s="24"/>
      <c r="O126" s="24"/>
    </row>
    <row r="127" spans="1:15">
      <c r="A127" s="9">
        <f t="shared" si="2"/>
        <v>1900</v>
      </c>
      <c r="B127" s="9">
        <f t="shared" si="3"/>
        <v>1</v>
      </c>
      <c r="C127" s="26"/>
      <c r="D127" s="23"/>
      <c r="E127" s="23"/>
      <c r="F127" s="24"/>
      <c r="G127" s="24"/>
      <c r="H127" s="24"/>
      <c r="I127" s="24"/>
      <c r="J127" s="24"/>
      <c r="K127" s="24"/>
      <c r="L127" s="24"/>
      <c r="M127" s="24"/>
      <c r="N127" s="24"/>
      <c r="O127" s="24"/>
    </row>
    <row r="128" spans="1:15">
      <c r="A128" s="9">
        <f t="shared" si="2"/>
        <v>1900</v>
      </c>
      <c r="B128" s="9">
        <f t="shared" si="3"/>
        <v>1</v>
      </c>
      <c r="C128" s="26"/>
      <c r="D128" s="23"/>
      <c r="E128" s="23"/>
      <c r="F128" s="24"/>
      <c r="G128" s="25"/>
      <c r="H128" s="24"/>
      <c r="I128" s="24"/>
      <c r="J128" s="24"/>
      <c r="K128" s="24"/>
      <c r="L128" s="24"/>
      <c r="M128" s="24"/>
      <c r="N128" s="24"/>
      <c r="O128" s="24"/>
    </row>
    <row r="129" spans="1:15">
      <c r="A129" s="9">
        <f t="shared" si="2"/>
        <v>1900</v>
      </c>
      <c r="B129" s="9">
        <f t="shared" si="3"/>
        <v>1</v>
      </c>
      <c r="C129" s="26"/>
      <c r="D129" s="23"/>
      <c r="E129" s="23"/>
      <c r="F129" s="24"/>
      <c r="G129" s="24"/>
      <c r="H129" s="24"/>
      <c r="I129" s="24"/>
      <c r="J129" s="24"/>
      <c r="K129" s="24"/>
      <c r="L129" s="24"/>
      <c r="M129" s="24"/>
      <c r="N129" s="24"/>
      <c r="O129" s="24"/>
    </row>
    <row r="130" spans="1:15">
      <c r="A130" s="9">
        <f t="shared" ref="A130:A193" si="4">YEAR(C130)</f>
        <v>1900</v>
      </c>
      <c r="B130" s="9">
        <f t="shared" ref="B130:B193" si="5">MONTH(C130)</f>
        <v>1</v>
      </c>
      <c r="C130" s="26"/>
      <c r="D130" s="23"/>
      <c r="E130" s="23"/>
      <c r="F130" s="24"/>
      <c r="G130" s="24"/>
      <c r="H130" s="24"/>
      <c r="I130" s="24"/>
      <c r="J130" s="24"/>
      <c r="K130" s="24"/>
      <c r="L130" s="24"/>
      <c r="M130" s="24"/>
      <c r="N130" s="24"/>
      <c r="O130" s="24"/>
    </row>
    <row r="131" spans="1:15">
      <c r="A131" s="9">
        <f t="shared" si="4"/>
        <v>1900</v>
      </c>
      <c r="B131" s="9">
        <f t="shared" si="5"/>
        <v>1</v>
      </c>
      <c r="C131" s="26"/>
      <c r="D131" s="23"/>
      <c r="E131" s="23"/>
      <c r="F131" s="24"/>
      <c r="G131" s="24"/>
      <c r="H131" s="24"/>
      <c r="I131" s="24"/>
      <c r="J131" s="24"/>
      <c r="K131" s="24"/>
      <c r="L131" s="24"/>
      <c r="M131" s="24"/>
      <c r="N131" s="24"/>
      <c r="O131" s="24"/>
    </row>
    <row r="132" spans="1:15">
      <c r="A132" s="9">
        <f t="shared" si="4"/>
        <v>1900</v>
      </c>
      <c r="B132" s="9">
        <f t="shared" si="5"/>
        <v>1</v>
      </c>
      <c r="C132" s="26"/>
      <c r="D132" s="23"/>
      <c r="E132" s="23"/>
      <c r="F132" s="24"/>
      <c r="G132" s="25"/>
      <c r="H132" s="24"/>
      <c r="I132" s="24"/>
      <c r="J132" s="24"/>
      <c r="K132" s="24"/>
      <c r="L132" s="24"/>
      <c r="M132" s="24"/>
      <c r="N132" s="24"/>
      <c r="O132" s="24"/>
    </row>
    <row r="133" spans="1:15">
      <c r="A133" s="9">
        <f t="shared" si="4"/>
        <v>1900</v>
      </c>
      <c r="B133" s="9">
        <f t="shared" si="5"/>
        <v>1</v>
      </c>
      <c r="C133" s="26"/>
      <c r="D133" s="23"/>
      <c r="E133" s="23"/>
      <c r="F133" s="24"/>
      <c r="G133" s="24"/>
      <c r="H133" s="24"/>
      <c r="I133" s="24"/>
      <c r="J133" s="24"/>
      <c r="K133" s="24"/>
      <c r="L133" s="24"/>
      <c r="M133" s="24"/>
      <c r="N133" s="24"/>
      <c r="O133" s="24"/>
    </row>
    <row r="134" spans="1:15">
      <c r="A134" s="9">
        <f t="shared" si="4"/>
        <v>1900</v>
      </c>
      <c r="B134" s="9">
        <f t="shared" si="5"/>
        <v>1</v>
      </c>
      <c r="C134" s="26"/>
      <c r="D134" s="23"/>
      <c r="E134" s="23"/>
      <c r="F134" s="24"/>
      <c r="G134" s="24"/>
      <c r="H134" s="24"/>
      <c r="I134" s="24"/>
      <c r="J134" s="24"/>
      <c r="K134" s="24"/>
      <c r="L134" s="24"/>
      <c r="M134" s="24"/>
      <c r="N134" s="24"/>
      <c r="O134" s="24"/>
    </row>
    <row r="135" spans="1:15">
      <c r="A135" s="9">
        <f t="shared" si="4"/>
        <v>1900</v>
      </c>
      <c r="B135" s="9">
        <f t="shared" si="5"/>
        <v>1</v>
      </c>
      <c r="C135" s="26"/>
      <c r="D135" s="23"/>
      <c r="E135" s="23"/>
      <c r="F135" s="24"/>
      <c r="G135" s="24"/>
      <c r="H135" s="24"/>
      <c r="I135" s="24"/>
      <c r="J135" s="24"/>
      <c r="K135" s="24"/>
      <c r="L135" s="24"/>
      <c r="M135" s="24"/>
      <c r="N135" s="24"/>
      <c r="O135" s="24"/>
    </row>
    <row r="136" spans="1:15">
      <c r="A136" s="9">
        <f t="shared" si="4"/>
        <v>1900</v>
      </c>
      <c r="B136" s="9">
        <f t="shared" si="5"/>
        <v>1</v>
      </c>
      <c r="C136" s="26"/>
      <c r="D136" s="23"/>
      <c r="E136" s="23"/>
      <c r="F136" s="24"/>
      <c r="G136" s="25"/>
      <c r="H136" s="24"/>
      <c r="I136" s="24"/>
      <c r="J136" s="24"/>
      <c r="K136" s="24"/>
      <c r="L136" s="24"/>
      <c r="M136" s="24"/>
      <c r="N136" s="24"/>
      <c r="O136" s="24"/>
    </row>
    <row r="137" spans="1:15">
      <c r="A137" s="9">
        <f t="shared" si="4"/>
        <v>1900</v>
      </c>
      <c r="B137" s="9">
        <f t="shared" si="5"/>
        <v>1</v>
      </c>
      <c r="C137" s="26"/>
      <c r="D137" s="23"/>
      <c r="E137" s="23"/>
      <c r="F137" s="24"/>
      <c r="G137" s="24"/>
      <c r="H137" s="24"/>
      <c r="I137" s="24"/>
      <c r="J137" s="24"/>
      <c r="K137" s="24"/>
      <c r="L137" s="24"/>
      <c r="M137" s="24"/>
      <c r="N137" s="24"/>
      <c r="O137" s="24"/>
    </row>
    <row r="138" spans="1:15">
      <c r="A138" s="9">
        <f t="shared" si="4"/>
        <v>1900</v>
      </c>
      <c r="B138" s="9">
        <f t="shared" si="5"/>
        <v>1</v>
      </c>
      <c r="C138" s="26"/>
      <c r="D138" s="23"/>
      <c r="E138" s="23"/>
      <c r="F138" s="24"/>
      <c r="G138" s="25"/>
      <c r="H138" s="24"/>
      <c r="I138" s="24"/>
      <c r="J138" s="24"/>
      <c r="K138" s="24"/>
      <c r="L138" s="24"/>
      <c r="M138" s="24"/>
      <c r="N138" s="24"/>
      <c r="O138" s="24"/>
    </row>
    <row r="139" spans="1:15">
      <c r="A139" s="9">
        <f t="shared" si="4"/>
        <v>1900</v>
      </c>
      <c r="B139" s="9">
        <f t="shared" si="5"/>
        <v>1</v>
      </c>
      <c r="C139" s="26"/>
      <c r="D139" s="23"/>
      <c r="E139" s="23"/>
      <c r="F139" s="24"/>
      <c r="G139" s="24"/>
      <c r="H139" s="24"/>
      <c r="I139" s="24"/>
      <c r="J139" s="24"/>
      <c r="K139" s="24"/>
      <c r="L139" s="24"/>
      <c r="M139" s="24"/>
      <c r="N139" s="24"/>
      <c r="O139" s="24"/>
    </row>
    <row r="140" spans="1:15">
      <c r="A140" s="9">
        <f t="shared" si="4"/>
        <v>1900</v>
      </c>
      <c r="B140" s="9">
        <f t="shared" si="5"/>
        <v>1</v>
      </c>
      <c r="C140" s="26"/>
      <c r="D140" s="23"/>
      <c r="E140" s="23"/>
      <c r="F140" s="24"/>
      <c r="G140" s="25"/>
      <c r="H140" s="24"/>
      <c r="I140" s="24"/>
      <c r="J140" s="24"/>
      <c r="K140" s="24"/>
      <c r="L140" s="24"/>
      <c r="M140" s="24"/>
      <c r="N140" s="24"/>
      <c r="O140" s="24"/>
    </row>
    <row r="141" spans="1:15">
      <c r="A141" s="9">
        <f t="shared" si="4"/>
        <v>1900</v>
      </c>
      <c r="B141" s="9">
        <f t="shared" si="5"/>
        <v>1</v>
      </c>
      <c r="C141" s="26"/>
      <c r="D141" s="23"/>
      <c r="E141" s="23"/>
      <c r="F141" s="24"/>
      <c r="G141" s="24"/>
      <c r="H141" s="24"/>
      <c r="I141" s="24"/>
      <c r="J141" s="24"/>
      <c r="K141" s="24"/>
      <c r="L141" s="24"/>
      <c r="M141" s="24"/>
      <c r="N141" s="24"/>
      <c r="O141" s="24"/>
    </row>
    <row r="142" spans="1:15">
      <c r="A142" s="9">
        <f t="shared" si="4"/>
        <v>1900</v>
      </c>
      <c r="B142" s="9">
        <f t="shared" si="5"/>
        <v>1</v>
      </c>
      <c r="C142" s="26"/>
      <c r="D142" s="23"/>
      <c r="E142" s="23"/>
      <c r="F142" s="24"/>
      <c r="G142" s="25"/>
      <c r="H142" s="24"/>
      <c r="I142" s="24"/>
      <c r="J142" s="24"/>
      <c r="K142" s="24"/>
      <c r="L142" s="24"/>
      <c r="M142" s="24"/>
      <c r="N142" s="24"/>
      <c r="O142" s="24"/>
    </row>
    <row r="143" spans="1:15">
      <c r="A143" s="9">
        <f t="shared" si="4"/>
        <v>1900</v>
      </c>
      <c r="B143" s="9">
        <f t="shared" si="5"/>
        <v>1</v>
      </c>
      <c r="C143" s="26"/>
      <c r="D143" s="23"/>
      <c r="E143" s="23"/>
      <c r="F143" s="24"/>
      <c r="G143" s="24"/>
      <c r="H143" s="24"/>
      <c r="I143" s="24"/>
      <c r="J143" s="24"/>
      <c r="K143" s="24"/>
      <c r="L143" s="24"/>
      <c r="M143" s="24"/>
      <c r="N143" s="24"/>
      <c r="O143" s="24"/>
    </row>
    <row r="144" spans="1:15">
      <c r="A144" s="9">
        <f t="shared" si="4"/>
        <v>1900</v>
      </c>
      <c r="B144" s="9">
        <f t="shared" si="5"/>
        <v>1</v>
      </c>
      <c r="C144" s="26"/>
      <c r="D144" s="23"/>
      <c r="E144" s="23"/>
      <c r="F144" s="24"/>
      <c r="G144" s="25"/>
      <c r="H144" s="24"/>
      <c r="I144" s="24"/>
      <c r="J144" s="24"/>
      <c r="K144" s="24"/>
      <c r="L144" s="24"/>
      <c r="M144" s="24"/>
      <c r="N144" s="24"/>
      <c r="O144" s="24"/>
    </row>
    <row r="145" spans="1:15">
      <c r="A145" s="9">
        <f t="shared" si="4"/>
        <v>1900</v>
      </c>
      <c r="B145" s="9">
        <f t="shared" si="5"/>
        <v>1</v>
      </c>
      <c r="C145" s="26"/>
      <c r="D145" s="23"/>
      <c r="E145" s="23"/>
      <c r="F145" s="24"/>
      <c r="G145" s="24"/>
      <c r="H145" s="24"/>
      <c r="I145" s="24"/>
      <c r="J145" s="24"/>
      <c r="K145" s="24"/>
      <c r="L145" s="24"/>
      <c r="M145" s="24"/>
      <c r="N145" s="24"/>
      <c r="O145" s="24"/>
    </row>
    <row r="146" spans="1:15">
      <c r="A146" s="9">
        <f t="shared" si="4"/>
        <v>1900</v>
      </c>
      <c r="B146" s="9">
        <f t="shared" si="5"/>
        <v>1</v>
      </c>
      <c r="C146" s="26"/>
      <c r="D146" s="23"/>
      <c r="E146" s="23"/>
      <c r="F146" s="24"/>
      <c r="G146" s="24"/>
      <c r="H146" s="24"/>
      <c r="I146" s="24"/>
      <c r="J146" s="24"/>
      <c r="K146" s="24"/>
      <c r="L146" s="24"/>
      <c r="M146" s="24"/>
      <c r="N146" s="24"/>
      <c r="O146" s="24"/>
    </row>
    <row r="147" spans="1:15">
      <c r="A147" s="9">
        <f t="shared" si="4"/>
        <v>1900</v>
      </c>
      <c r="B147" s="9">
        <f t="shared" si="5"/>
        <v>1</v>
      </c>
      <c r="C147" s="26"/>
      <c r="D147" s="23"/>
      <c r="E147" s="23"/>
      <c r="F147" s="24"/>
      <c r="G147" s="24"/>
      <c r="H147" s="24"/>
      <c r="I147" s="24"/>
      <c r="J147" s="24"/>
      <c r="K147" s="24"/>
      <c r="L147" s="24"/>
      <c r="M147" s="24"/>
      <c r="N147" s="24"/>
      <c r="O147" s="24"/>
    </row>
    <row r="148" spans="1:15">
      <c r="A148" s="9">
        <f t="shared" si="4"/>
        <v>1900</v>
      </c>
      <c r="B148" s="9">
        <f t="shared" si="5"/>
        <v>1</v>
      </c>
      <c r="C148" s="26"/>
      <c r="D148" s="23"/>
      <c r="E148" s="23"/>
      <c r="F148" s="24"/>
      <c r="G148" s="25"/>
      <c r="H148" s="24"/>
      <c r="I148" s="24"/>
      <c r="J148" s="24"/>
      <c r="K148" s="24"/>
      <c r="L148" s="24"/>
      <c r="M148" s="24"/>
      <c r="N148" s="24"/>
      <c r="O148" s="24"/>
    </row>
    <row r="149" spans="1:15">
      <c r="A149" s="9">
        <f t="shared" si="4"/>
        <v>1900</v>
      </c>
      <c r="B149" s="9">
        <f t="shared" si="5"/>
        <v>1</v>
      </c>
      <c r="C149" s="26"/>
      <c r="D149" s="23"/>
      <c r="E149" s="23"/>
      <c r="F149" s="24"/>
      <c r="G149" s="24"/>
      <c r="H149" s="24"/>
      <c r="I149" s="24"/>
      <c r="J149" s="24"/>
      <c r="K149" s="24"/>
      <c r="L149" s="24"/>
      <c r="M149" s="24"/>
      <c r="N149" s="24"/>
      <c r="O149" s="24"/>
    </row>
    <row r="150" spans="1:15">
      <c r="A150" s="9">
        <f t="shared" si="4"/>
        <v>1900</v>
      </c>
      <c r="B150" s="9">
        <f t="shared" si="5"/>
        <v>1</v>
      </c>
      <c r="C150" s="26"/>
      <c r="D150" s="23"/>
      <c r="E150" s="23"/>
      <c r="F150" s="24"/>
      <c r="G150" s="24"/>
      <c r="H150" s="24"/>
      <c r="I150" s="24"/>
      <c r="J150" s="24"/>
      <c r="K150" s="24"/>
      <c r="L150" s="24"/>
      <c r="M150" s="24"/>
      <c r="N150" s="24"/>
      <c r="O150" s="24"/>
    </row>
    <row r="151" spans="1:15">
      <c r="A151" s="9">
        <f t="shared" si="4"/>
        <v>1900</v>
      </c>
      <c r="B151" s="9">
        <f t="shared" si="5"/>
        <v>1</v>
      </c>
      <c r="C151" s="26"/>
      <c r="D151" s="23"/>
      <c r="E151" s="23"/>
      <c r="F151" s="24"/>
      <c r="G151" s="24"/>
      <c r="H151" s="24"/>
      <c r="I151" s="24"/>
      <c r="J151" s="24"/>
      <c r="K151" s="24"/>
      <c r="L151" s="24"/>
      <c r="M151" s="24"/>
      <c r="N151" s="24"/>
      <c r="O151" s="24"/>
    </row>
    <row r="152" spans="1:15">
      <c r="A152" s="9">
        <f t="shared" si="4"/>
        <v>1900</v>
      </c>
      <c r="B152" s="9">
        <f t="shared" si="5"/>
        <v>1</v>
      </c>
      <c r="C152" s="26"/>
      <c r="D152" s="23"/>
      <c r="E152" s="23"/>
      <c r="F152" s="24"/>
      <c r="G152" s="25"/>
      <c r="H152" s="24"/>
      <c r="I152" s="24"/>
      <c r="J152" s="24"/>
      <c r="K152" s="24"/>
      <c r="L152" s="24"/>
      <c r="M152" s="24"/>
      <c r="N152" s="24"/>
      <c r="O152" s="24"/>
    </row>
    <row r="153" spans="1:15">
      <c r="A153" s="9">
        <f t="shared" si="4"/>
        <v>1900</v>
      </c>
      <c r="B153" s="9">
        <f t="shared" si="5"/>
        <v>1</v>
      </c>
      <c r="C153" s="26"/>
      <c r="D153" s="23"/>
      <c r="E153" s="23"/>
      <c r="F153" s="24"/>
      <c r="G153" s="24"/>
      <c r="H153" s="24"/>
      <c r="I153" s="24"/>
      <c r="J153" s="24"/>
      <c r="K153" s="24"/>
      <c r="L153" s="24"/>
      <c r="M153" s="24"/>
      <c r="N153" s="24"/>
      <c r="O153" s="24"/>
    </row>
    <row r="154" spans="1:15">
      <c r="A154" s="9">
        <f t="shared" si="4"/>
        <v>1900</v>
      </c>
      <c r="B154" s="9">
        <f t="shared" si="5"/>
        <v>1</v>
      </c>
      <c r="C154" s="26"/>
      <c r="D154" s="23"/>
      <c r="E154" s="23"/>
      <c r="F154" s="24"/>
      <c r="G154" s="24"/>
      <c r="H154" s="24"/>
      <c r="I154" s="24"/>
      <c r="J154" s="24"/>
      <c r="K154" s="24"/>
      <c r="L154" s="24"/>
      <c r="M154" s="24"/>
      <c r="N154" s="24"/>
      <c r="O154" s="24"/>
    </row>
    <row r="155" spans="1:15">
      <c r="A155" s="9">
        <f t="shared" si="4"/>
        <v>1900</v>
      </c>
      <c r="B155" s="9">
        <f t="shared" si="5"/>
        <v>1</v>
      </c>
      <c r="C155" s="26"/>
      <c r="D155" s="23"/>
      <c r="E155" s="23"/>
      <c r="F155" s="24"/>
      <c r="G155" s="24"/>
      <c r="H155" s="24"/>
      <c r="I155" s="24"/>
      <c r="J155" s="24"/>
      <c r="K155" s="24"/>
      <c r="L155" s="24"/>
      <c r="M155" s="24"/>
      <c r="N155" s="24"/>
      <c r="O155" s="24"/>
    </row>
    <row r="156" spans="1:15">
      <c r="A156" s="9">
        <f t="shared" si="4"/>
        <v>1900</v>
      </c>
      <c r="B156" s="9">
        <f t="shared" si="5"/>
        <v>1</v>
      </c>
      <c r="C156" s="26"/>
      <c r="D156" s="23"/>
      <c r="E156" s="23"/>
      <c r="F156" s="24"/>
      <c r="G156" s="25"/>
      <c r="H156" s="24"/>
      <c r="I156" s="24"/>
      <c r="J156" s="24"/>
      <c r="K156" s="24"/>
      <c r="L156" s="24"/>
      <c r="M156" s="24"/>
      <c r="N156" s="24"/>
      <c r="O156" s="24"/>
    </row>
    <row r="157" spans="1:15">
      <c r="A157" s="9">
        <f t="shared" si="4"/>
        <v>1900</v>
      </c>
      <c r="B157" s="9">
        <f t="shared" si="5"/>
        <v>1</v>
      </c>
      <c r="C157" s="26"/>
      <c r="D157" s="23"/>
      <c r="E157" s="23"/>
      <c r="F157" s="24"/>
      <c r="G157" s="24"/>
      <c r="H157" s="24"/>
      <c r="I157" s="24"/>
      <c r="J157" s="24"/>
      <c r="K157" s="24"/>
      <c r="L157" s="24"/>
      <c r="M157" s="24"/>
      <c r="N157" s="24"/>
      <c r="O157" s="24"/>
    </row>
    <row r="158" spans="1:15">
      <c r="A158" s="9">
        <f t="shared" si="4"/>
        <v>1900</v>
      </c>
      <c r="B158" s="9">
        <f t="shared" si="5"/>
        <v>1</v>
      </c>
      <c r="C158" s="26"/>
      <c r="D158" s="23"/>
      <c r="E158" s="23"/>
      <c r="F158" s="24"/>
      <c r="G158" s="24"/>
      <c r="H158" s="24"/>
      <c r="I158" s="24"/>
      <c r="J158" s="24"/>
      <c r="K158" s="24"/>
      <c r="L158" s="24"/>
      <c r="M158" s="24"/>
      <c r="N158" s="24"/>
      <c r="O158" s="24"/>
    </row>
    <row r="159" spans="1:15">
      <c r="A159" s="9">
        <f t="shared" si="4"/>
        <v>1900</v>
      </c>
      <c r="B159" s="9">
        <f t="shared" si="5"/>
        <v>1</v>
      </c>
      <c r="C159" s="26"/>
      <c r="D159" s="23"/>
      <c r="E159" s="23"/>
      <c r="F159" s="24"/>
      <c r="G159" s="24"/>
      <c r="H159" s="24"/>
      <c r="I159" s="24"/>
      <c r="J159" s="24"/>
      <c r="K159" s="24"/>
      <c r="L159" s="24"/>
      <c r="M159" s="24"/>
      <c r="N159" s="24"/>
      <c r="O159" s="24"/>
    </row>
    <row r="160" spans="1:15">
      <c r="A160" s="9">
        <f t="shared" si="4"/>
        <v>1900</v>
      </c>
      <c r="B160" s="9">
        <f t="shared" si="5"/>
        <v>1</v>
      </c>
      <c r="C160" s="26"/>
      <c r="D160" s="23"/>
      <c r="E160" s="23"/>
      <c r="F160" s="24"/>
      <c r="G160" s="25"/>
      <c r="H160" s="24"/>
      <c r="I160" s="24"/>
      <c r="J160" s="24"/>
      <c r="K160" s="24"/>
      <c r="L160" s="24"/>
      <c r="M160" s="24"/>
      <c r="N160" s="24"/>
      <c r="O160" s="24"/>
    </row>
    <row r="161" spans="1:15">
      <c r="A161" s="9">
        <f t="shared" si="4"/>
        <v>1900</v>
      </c>
      <c r="B161" s="9">
        <f t="shared" si="5"/>
        <v>1</v>
      </c>
      <c r="C161" s="26"/>
      <c r="D161" s="23"/>
      <c r="E161" s="23"/>
      <c r="F161" s="24"/>
      <c r="G161" s="25"/>
      <c r="H161" s="24"/>
      <c r="I161" s="24"/>
      <c r="J161" s="24"/>
      <c r="K161" s="24"/>
      <c r="L161" s="24"/>
      <c r="M161" s="24"/>
      <c r="N161" s="24"/>
      <c r="O161" s="24"/>
    </row>
    <row r="162" spans="1:15">
      <c r="A162" s="9">
        <f t="shared" si="4"/>
        <v>1900</v>
      </c>
      <c r="B162" s="9">
        <f t="shared" si="5"/>
        <v>1</v>
      </c>
      <c r="C162" s="26"/>
      <c r="D162" s="23"/>
      <c r="E162" s="23"/>
      <c r="F162" s="24"/>
      <c r="G162" s="24"/>
      <c r="H162" s="24"/>
      <c r="I162" s="24"/>
      <c r="J162" s="24"/>
      <c r="K162" s="24"/>
      <c r="L162" s="24"/>
      <c r="M162" s="24"/>
      <c r="N162" s="24"/>
      <c r="O162" s="24"/>
    </row>
    <row r="163" spans="1:15">
      <c r="A163" s="9">
        <f t="shared" si="4"/>
        <v>1900</v>
      </c>
      <c r="B163" s="9">
        <f t="shared" si="5"/>
        <v>1</v>
      </c>
      <c r="C163" s="26"/>
      <c r="D163" s="23"/>
      <c r="E163" s="23"/>
      <c r="F163" s="24"/>
      <c r="G163" s="24"/>
      <c r="H163" s="24"/>
      <c r="I163" s="24"/>
      <c r="J163" s="24"/>
      <c r="K163" s="24"/>
      <c r="L163" s="24"/>
      <c r="M163" s="24"/>
      <c r="N163" s="24"/>
      <c r="O163" s="24"/>
    </row>
    <row r="164" spans="1:15">
      <c r="A164" s="9">
        <f t="shared" si="4"/>
        <v>1900</v>
      </c>
      <c r="B164" s="9">
        <f t="shared" si="5"/>
        <v>1</v>
      </c>
      <c r="C164" s="26"/>
      <c r="D164" s="23"/>
      <c r="E164" s="23"/>
      <c r="F164" s="24"/>
      <c r="G164" s="25"/>
      <c r="H164" s="24"/>
      <c r="I164" s="24"/>
      <c r="J164" s="24"/>
      <c r="K164" s="24"/>
      <c r="L164" s="24"/>
      <c r="M164" s="24"/>
      <c r="N164" s="24"/>
      <c r="O164" s="24"/>
    </row>
    <row r="165" spans="1:15">
      <c r="A165" s="9">
        <f t="shared" si="4"/>
        <v>1900</v>
      </c>
      <c r="B165" s="9">
        <f t="shared" si="5"/>
        <v>1</v>
      </c>
      <c r="C165" s="26"/>
      <c r="D165" s="23"/>
      <c r="E165" s="23"/>
      <c r="F165" s="24"/>
      <c r="G165" s="24"/>
      <c r="H165" s="24"/>
      <c r="I165" s="24"/>
      <c r="J165" s="24"/>
      <c r="K165" s="24"/>
      <c r="L165" s="24"/>
      <c r="M165" s="24"/>
      <c r="N165" s="24"/>
      <c r="O165" s="24"/>
    </row>
    <row r="166" spans="1:15">
      <c r="A166" s="9">
        <f t="shared" si="4"/>
        <v>1900</v>
      </c>
      <c r="B166" s="9">
        <f t="shared" si="5"/>
        <v>1</v>
      </c>
      <c r="C166" s="26"/>
      <c r="D166" s="23"/>
      <c r="E166" s="23"/>
      <c r="F166" s="24"/>
      <c r="G166" s="24"/>
      <c r="H166" s="24"/>
      <c r="I166" s="24"/>
      <c r="J166" s="24"/>
      <c r="K166" s="24"/>
      <c r="L166" s="24"/>
      <c r="M166" s="24"/>
      <c r="N166" s="24"/>
      <c r="O166" s="24"/>
    </row>
    <row r="167" spans="1:15">
      <c r="A167" s="9">
        <f t="shared" si="4"/>
        <v>1900</v>
      </c>
      <c r="B167" s="9">
        <f t="shared" si="5"/>
        <v>1</v>
      </c>
      <c r="C167" s="26"/>
      <c r="D167" s="23"/>
      <c r="E167" s="23"/>
      <c r="F167" s="24"/>
      <c r="G167" s="25"/>
      <c r="H167" s="24"/>
      <c r="I167" s="24"/>
      <c r="J167" s="24"/>
      <c r="K167" s="24"/>
      <c r="L167" s="24"/>
      <c r="M167" s="24"/>
      <c r="N167" s="24"/>
      <c r="O167" s="24"/>
    </row>
    <row r="168" spans="1:15">
      <c r="A168" s="9">
        <f t="shared" si="4"/>
        <v>1900</v>
      </c>
      <c r="B168" s="9">
        <f t="shared" si="5"/>
        <v>1</v>
      </c>
      <c r="C168" s="26"/>
      <c r="D168" s="23"/>
      <c r="E168" s="23"/>
      <c r="F168" s="24"/>
      <c r="G168" s="25"/>
      <c r="H168" s="24"/>
      <c r="I168" s="24"/>
      <c r="J168" s="24"/>
      <c r="K168" s="24"/>
      <c r="L168" s="24"/>
      <c r="M168" s="24"/>
      <c r="N168" s="24"/>
      <c r="O168" s="24"/>
    </row>
    <row r="169" spans="1:15">
      <c r="A169" s="9">
        <f t="shared" si="4"/>
        <v>1900</v>
      </c>
      <c r="B169" s="9">
        <f t="shared" si="5"/>
        <v>1</v>
      </c>
      <c r="C169" s="26"/>
      <c r="D169" s="23"/>
      <c r="E169" s="23"/>
      <c r="F169" s="24"/>
      <c r="G169" s="25"/>
      <c r="H169" s="24"/>
      <c r="I169" s="24"/>
      <c r="J169" s="24"/>
      <c r="K169" s="24"/>
      <c r="L169" s="24"/>
      <c r="M169" s="24"/>
      <c r="N169" s="24"/>
      <c r="O169" s="24"/>
    </row>
    <row r="170" spans="1:15">
      <c r="A170" s="9">
        <f t="shared" si="4"/>
        <v>1900</v>
      </c>
      <c r="B170" s="9">
        <f t="shared" si="5"/>
        <v>1</v>
      </c>
      <c r="C170" s="26"/>
      <c r="D170" s="23"/>
      <c r="E170" s="23"/>
      <c r="F170" s="24"/>
      <c r="G170" s="25"/>
      <c r="H170" s="24"/>
      <c r="I170" s="24"/>
      <c r="J170" s="24"/>
      <c r="K170" s="24"/>
      <c r="L170" s="24"/>
      <c r="M170" s="24"/>
      <c r="N170" s="24"/>
      <c r="O170" s="24"/>
    </row>
    <row r="171" spans="1:15">
      <c r="A171" s="9">
        <f t="shared" si="4"/>
        <v>1900</v>
      </c>
      <c r="B171" s="9">
        <f t="shared" si="5"/>
        <v>1</v>
      </c>
      <c r="C171" s="26"/>
      <c r="D171" s="23"/>
      <c r="E171" s="23"/>
      <c r="F171" s="24"/>
      <c r="G171" s="24"/>
      <c r="H171" s="24"/>
      <c r="I171" s="24"/>
      <c r="J171" s="24"/>
      <c r="K171" s="24"/>
      <c r="L171" s="24"/>
      <c r="M171" s="24"/>
      <c r="N171" s="24"/>
      <c r="O171" s="24"/>
    </row>
    <row r="172" spans="1:15">
      <c r="A172" s="9">
        <f t="shared" si="4"/>
        <v>1900</v>
      </c>
      <c r="B172" s="9">
        <f t="shared" si="5"/>
        <v>1</v>
      </c>
      <c r="C172" s="26"/>
      <c r="D172" s="23"/>
      <c r="E172" s="23"/>
      <c r="F172" s="24"/>
      <c r="G172" s="25"/>
      <c r="H172" s="24"/>
      <c r="I172" s="24"/>
      <c r="J172" s="24"/>
      <c r="K172" s="24"/>
      <c r="L172" s="24"/>
      <c r="M172" s="24"/>
      <c r="N172" s="24"/>
      <c r="O172" s="24"/>
    </row>
    <row r="173" spans="1:15">
      <c r="A173" s="9">
        <f t="shared" si="4"/>
        <v>1900</v>
      </c>
      <c r="B173" s="9">
        <f t="shared" si="5"/>
        <v>1</v>
      </c>
      <c r="C173" s="26"/>
      <c r="D173" s="23"/>
      <c r="E173" s="23"/>
      <c r="F173" s="24"/>
      <c r="G173" s="24"/>
      <c r="H173" s="24"/>
      <c r="I173" s="24"/>
      <c r="J173" s="24"/>
      <c r="K173" s="24"/>
      <c r="L173" s="24"/>
      <c r="M173" s="24"/>
      <c r="N173" s="24"/>
      <c r="O173" s="24"/>
    </row>
    <row r="174" spans="1:15">
      <c r="A174" s="9">
        <f t="shared" si="4"/>
        <v>1900</v>
      </c>
      <c r="B174" s="9">
        <f t="shared" si="5"/>
        <v>1</v>
      </c>
      <c r="C174" s="26"/>
      <c r="D174" s="23"/>
      <c r="E174" s="23"/>
      <c r="F174" s="24"/>
      <c r="G174" s="24"/>
      <c r="H174" s="24"/>
      <c r="I174" s="24"/>
      <c r="J174" s="24"/>
      <c r="K174" s="24"/>
      <c r="L174" s="24"/>
      <c r="M174" s="24"/>
      <c r="N174" s="24"/>
      <c r="O174" s="24"/>
    </row>
    <row r="175" spans="1:15">
      <c r="A175" s="9">
        <f t="shared" si="4"/>
        <v>1900</v>
      </c>
      <c r="B175" s="9">
        <f t="shared" si="5"/>
        <v>1</v>
      </c>
      <c r="C175" s="26"/>
      <c r="D175" s="23"/>
      <c r="E175" s="23"/>
      <c r="F175" s="24"/>
      <c r="G175" s="24"/>
      <c r="H175" s="24"/>
      <c r="I175" s="24"/>
      <c r="J175" s="24"/>
      <c r="K175" s="24"/>
      <c r="L175" s="24"/>
      <c r="M175" s="24"/>
      <c r="N175" s="24"/>
      <c r="O175" s="24"/>
    </row>
    <row r="176" spans="1:15">
      <c r="A176" s="9">
        <f t="shared" si="4"/>
        <v>1900</v>
      </c>
      <c r="B176" s="9">
        <f t="shared" si="5"/>
        <v>1</v>
      </c>
      <c r="C176" s="26"/>
      <c r="D176" s="23"/>
      <c r="E176" s="23"/>
      <c r="F176" s="24"/>
      <c r="G176" s="25"/>
      <c r="H176" s="24"/>
      <c r="I176" s="24"/>
      <c r="J176" s="24"/>
      <c r="K176" s="24"/>
      <c r="L176" s="24"/>
      <c r="M176" s="24"/>
      <c r="N176" s="24"/>
      <c r="O176" s="24"/>
    </row>
    <row r="177" spans="1:15">
      <c r="A177" s="9">
        <f t="shared" si="4"/>
        <v>1900</v>
      </c>
      <c r="B177" s="9">
        <f t="shared" si="5"/>
        <v>1</v>
      </c>
      <c r="C177" s="26"/>
      <c r="D177" s="23"/>
      <c r="E177" s="23"/>
      <c r="F177" s="24"/>
      <c r="G177" s="24"/>
      <c r="H177" s="24"/>
      <c r="I177" s="24"/>
      <c r="J177" s="24"/>
      <c r="K177" s="24"/>
      <c r="L177" s="24"/>
      <c r="M177" s="24"/>
      <c r="N177" s="24"/>
      <c r="O177" s="24"/>
    </row>
    <row r="178" spans="1:15">
      <c r="A178" s="9">
        <f t="shared" si="4"/>
        <v>1900</v>
      </c>
      <c r="B178" s="9">
        <f t="shared" si="5"/>
        <v>1</v>
      </c>
      <c r="C178" s="26"/>
      <c r="D178" s="23"/>
      <c r="E178" s="23"/>
      <c r="F178" s="24"/>
      <c r="G178" s="24"/>
      <c r="H178" s="24"/>
      <c r="I178" s="24"/>
      <c r="J178" s="24"/>
      <c r="K178" s="24"/>
      <c r="L178" s="24"/>
      <c r="M178" s="24"/>
      <c r="N178" s="24"/>
      <c r="O178" s="24"/>
    </row>
    <row r="179" spans="1:15">
      <c r="A179" s="9">
        <f t="shared" si="4"/>
        <v>1900</v>
      </c>
      <c r="B179" s="9">
        <f t="shared" si="5"/>
        <v>1</v>
      </c>
      <c r="C179" s="26"/>
      <c r="D179" s="23"/>
      <c r="E179" s="23"/>
      <c r="F179" s="24"/>
      <c r="G179" s="24"/>
      <c r="H179" s="24"/>
      <c r="I179" s="24"/>
      <c r="J179" s="24"/>
      <c r="K179" s="24"/>
      <c r="L179" s="24"/>
      <c r="M179" s="24"/>
      <c r="N179" s="24"/>
      <c r="O179" s="24"/>
    </row>
    <row r="180" spans="1:15">
      <c r="A180" s="9">
        <f t="shared" si="4"/>
        <v>1900</v>
      </c>
      <c r="B180" s="9">
        <f t="shared" si="5"/>
        <v>1</v>
      </c>
      <c r="C180" s="26"/>
      <c r="D180" s="23"/>
      <c r="E180" s="23"/>
      <c r="F180" s="24"/>
      <c r="G180" s="25"/>
      <c r="H180" s="24"/>
      <c r="I180" s="24"/>
      <c r="J180" s="24"/>
      <c r="K180" s="24"/>
      <c r="L180" s="24"/>
      <c r="M180" s="24"/>
      <c r="N180" s="24"/>
      <c r="O180" s="24"/>
    </row>
    <row r="181" spans="1:15">
      <c r="A181" s="9">
        <f t="shared" si="4"/>
        <v>1900</v>
      </c>
      <c r="B181" s="9">
        <f t="shared" si="5"/>
        <v>1</v>
      </c>
      <c r="C181" s="26"/>
      <c r="D181" s="23"/>
      <c r="E181" s="23"/>
      <c r="F181" s="24"/>
      <c r="G181" s="24"/>
      <c r="H181" s="24"/>
      <c r="I181" s="24"/>
      <c r="J181" s="24"/>
      <c r="K181" s="24"/>
      <c r="L181" s="24"/>
      <c r="M181" s="24"/>
      <c r="N181" s="24"/>
      <c r="O181" s="24"/>
    </row>
    <row r="182" spans="1:15">
      <c r="A182" s="9">
        <f t="shared" si="4"/>
        <v>1900</v>
      </c>
      <c r="B182" s="9">
        <f t="shared" si="5"/>
        <v>1</v>
      </c>
      <c r="C182" s="26"/>
      <c r="D182" s="23"/>
      <c r="E182" s="23"/>
      <c r="F182" s="24"/>
      <c r="G182" s="24"/>
      <c r="H182" s="24"/>
      <c r="I182" s="24"/>
      <c r="J182" s="24"/>
      <c r="K182" s="24"/>
      <c r="L182" s="24"/>
      <c r="M182" s="24"/>
      <c r="N182" s="24"/>
      <c r="O182" s="24"/>
    </row>
    <row r="183" spans="1:15">
      <c r="A183" s="9">
        <f t="shared" si="4"/>
        <v>1900</v>
      </c>
      <c r="B183" s="9">
        <f t="shared" si="5"/>
        <v>1</v>
      </c>
      <c r="C183" s="26"/>
      <c r="D183" s="23"/>
      <c r="E183" s="23"/>
      <c r="F183" s="24"/>
      <c r="G183" s="24"/>
      <c r="H183" s="24"/>
      <c r="I183" s="24"/>
      <c r="J183" s="24"/>
      <c r="K183" s="24"/>
      <c r="L183" s="24"/>
      <c r="M183" s="24"/>
      <c r="N183" s="24"/>
      <c r="O183" s="24"/>
    </row>
    <row r="184" spans="1:15">
      <c r="A184" s="9">
        <f t="shared" si="4"/>
        <v>1900</v>
      </c>
      <c r="B184" s="9">
        <f t="shared" si="5"/>
        <v>1</v>
      </c>
      <c r="C184" s="26"/>
      <c r="D184" s="23"/>
      <c r="E184" s="23"/>
      <c r="F184" s="24"/>
      <c r="G184" s="24"/>
      <c r="H184" s="24"/>
      <c r="I184" s="24"/>
      <c r="J184" s="24"/>
      <c r="K184" s="24"/>
      <c r="L184" s="24"/>
      <c r="M184" s="24"/>
      <c r="N184" s="24"/>
      <c r="O184" s="24"/>
    </row>
    <row r="185" spans="1:15">
      <c r="A185" s="9">
        <f t="shared" si="4"/>
        <v>1900</v>
      </c>
      <c r="B185" s="9">
        <f t="shared" si="5"/>
        <v>1</v>
      </c>
      <c r="C185" s="26"/>
      <c r="D185" s="23"/>
      <c r="E185" s="23"/>
      <c r="F185" s="24"/>
      <c r="G185" s="24"/>
      <c r="H185" s="24"/>
      <c r="I185" s="24"/>
      <c r="J185" s="24"/>
      <c r="K185" s="24"/>
      <c r="L185" s="24"/>
      <c r="M185" s="24"/>
      <c r="N185" s="24"/>
      <c r="O185" s="24"/>
    </row>
    <row r="186" spans="1:15">
      <c r="A186" s="9">
        <f t="shared" si="4"/>
        <v>1900</v>
      </c>
      <c r="B186" s="9">
        <f t="shared" si="5"/>
        <v>1</v>
      </c>
      <c r="C186" s="26"/>
      <c r="D186" s="23"/>
      <c r="E186" s="23"/>
      <c r="F186" s="24"/>
      <c r="G186" s="24"/>
      <c r="H186" s="24"/>
      <c r="I186" s="24"/>
      <c r="J186" s="24"/>
      <c r="K186" s="24"/>
      <c r="L186" s="24"/>
      <c r="M186" s="24"/>
      <c r="N186" s="24"/>
      <c r="O186" s="24"/>
    </row>
    <row r="187" spans="1:15">
      <c r="A187" s="9">
        <f t="shared" si="4"/>
        <v>1900</v>
      </c>
      <c r="B187" s="9">
        <f t="shared" si="5"/>
        <v>1</v>
      </c>
      <c r="C187" s="26"/>
      <c r="D187" s="23"/>
      <c r="E187" s="23"/>
      <c r="F187" s="24"/>
      <c r="G187" s="24"/>
      <c r="H187" s="24"/>
      <c r="I187" s="24"/>
      <c r="J187" s="24"/>
      <c r="K187" s="24"/>
      <c r="L187" s="24"/>
      <c r="M187" s="24"/>
      <c r="N187" s="24"/>
      <c r="O187" s="24"/>
    </row>
    <row r="188" spans="1:15">
      <c r="A188" s="9">
        <f t="shared" si="4"/>
        <v>1900</v>
      </c>
      <c r="B188" s="9">
        <f t="shared" si="5"/>
        <v>1</v>
      </c>
      <c r="C188" s="26"/>
      <c r="D188" s="23"/>
      <c r="E188" s="23"/>
      <c r="F188" s="24"/>
      <c r="G188" s="24"/>
      <c r="H188" s="24"/>
      <c r="I188" s="24"/>
      <c r="J188" s="24"/>
      <c r="K188" s="24"/>
      <c r="L188" s="24"/>
      <c r="M188" s="24"/>
      <c r="N188" s="24"/>
      <c r="O188" s="24"/>
    </row>
    <row r="189" spans="1:15">
      <c r="A189" s="9">
        <f t="shared" si="4"/>
        <v>1900</v>
      </c>
      <c r="B189" s="9">
        <f t="shared" si="5"/>
        <v>1</v>
      </c>
      <c r="C189" s="26"/>
      <c r="D189" s="23"/>
      <c r="E189" s="23"/>
      <c r="F189" s="24"/>
      <c r="G189" s="25"/>
      <c r="H189" s="24"/>
      <c r="I189" s="24"/>
      <c r="J189" s="24"/>
      <c r="K189" s="24"/>
      <c r="L189" s="24"/>
      <c r="M189" s="24"/>
      <c r="N189" s="24"/>
      <c r="O189" s="24"/>
    </row>
    <row r="190" spans="1:15">
      <c r="A190" s="9">
        <f t="shared" si="4"/>
        <v>1900</v>
      </c>
      <c r="B190" s="9">
        <f t="shared" si="5"/>
        <v>1</v>
      </c>
      <c r="C190" s="26"/>
      <c r="D190" s="23"/>
      <c r="E190" s="23"/>
      <c r="F190" s="24"/>
      <c r="G190" s="24"/>
      <c r="H190" s="24"/>
      <c r="I190" s="24"/>
      <c r="J190" s="24"/>
      <c r="K190" s="24"/>
      <c r="L190" s="24"/>
      <c r="M190" s="24"/>
      <c r="N190" s="24"/>
      <c r="O190" s="24"/>
    </row>
    <row r="191" spans="1:15">
      <c r="A191" s="9">
        <f t="shared" si="4"/>
        <v>1900</v>
      </c>
      <c r="B191" s="9">
        <f t="shared" si="5"/>
        <v>1</v>
      </c>
      <c r="C191" s="26"/>
      <c r="D191" s="23"/>
      <c r="E191" s="23"/>
      <c r="F191" s="24"/>
      <c r="G191" s="24"/>
      <c r="H191" s="24"/>
      <c r="I191" s="24"/>
      <c r="J191" s="24"/>
      <c r="K191" s="24"/>
      <c r="L191" s="24"/>
      <c r="M191" s="24"/>
      <c r="N191" s="24"/>
      <c r="O191" s="24"/>
    </row>
    <row r="192" spans="1:15">
      <c r="A192" s="9">
        <f t="shared" si="4"/>
        <v>1900</v>
      </c>
      <c r="B192" s="9">
        <f t="shared" si="5"/>
        <v>1</v>
      </c>
      <c r="C192" s="26"/>
      <c r="D192" s="23"/>
      <c r="E192" s="23"/>
      <c r="F192" s="24"/>
      <c r="G192" s="24"/>
      <c r="H192" s="24"/>
      <c r="I192" s="24"/>
      <c r="J192" s="24"/>
      <c r="K192" s="24"/>
      <c r="L192" s="24"/>
      <c r="M192" s="24"/>
      <c r="N192" s="24"/>
      <c r="O192" s="24"/>
    </row>
    <row r="193" spans="1:15">
      <c r="A193" s="9">
        <f t="shared" si="4"/>
        <v>1900</v>
      </c>
      <c r="B193" s="9">
        <f t="shared" si="5"/>
        <v>1</v>
      </c>
      <c r="C193" s="26"/>
      <c r="D193" s="23"/>
      <c r="E193" s="23"/>
      <c r="F193" s="24"/>
      <c r="G193" s="25"/>
      <c r="H193" s="24"/>
      <c r="I193" s="24"/>
      <c r="J193" s="24"/>
      <c r="K193" s="24"/>
      <c r="L193" s="24"/>
      <c r="M193" s="24"/>
      <c r="N193" s="24"/>
      <c r="O193" s="24"/>
    </row>
    <row r="194" spans="1:15">
      <c r="A194" s="9">
        <f t="shared" ref="A194:A257" si="6">YEAR(C194)</f>
        <v>1900</v>
      </c>
      <c r="B194" s="9">
        <f t="shared" ref="B194:B257" si="7">MONTH(C194)</f>
        <v>1</v>
      </c>
      <c r="C194" s="26"/>
      <c r="D194" s="23"/>
      <c r="E194" s="23"/>
      <c r="F194" s="24"/>
      <c r="G194" s="24"/>
      <c r="H194" s="24"/>
      <c r="I194" s="24"/>
      <c r="J194" s="24"/>
      <c r="K194" s="24"/>
      <c r="L194" s="24"/>
      <c r="M194" s="24"/>
      <c r="N194" s="24"/>
      <c r="O194" s="24"/>
    </row>
    <row r="195" spans="1:15">
      <c r="A195" s="9">
        <f t="shared" si="6"/>
        <v>1900</v>
      </c>
      <c r="B195" s="9">
        <f t="shared" si="7"/>
        <v>1</v>
      </c>
      <c r="C195" s="26"/>
      <c r="D195" s="23"/>
      <c r="E195" s="23"/>
      <c r="F195" s="24"/>
      <c r="G195" s="25"/>
      <c r="H195" s="24"/>
      <c r="I195" s="24"/>
      <c r="J195" s="24"/>
      <c r="K195" s="24"/>
      <c r="L195" s="24"/>
      <c r="M195" s="24"/>
      <c r="N195" s="24"/>
      <c r="O195" s="24"/>
    </row>
    <row r="196" spans="1:15">
      <c r="A196" s="9">
        <f t="shared" si="6"/>
        <v>1900</v>
      </c>
      <c r="B196" s="9">
        <f t="shared" si="7"/>
        <v>1</v>
      </c>
      <c r="C196" s="26"/>
      <c r="D196" s="23"/>
      <c r="E196" s="23"/>
      <c r="F196" s="24"/>
      <c r="G196" s="25"/>
      <c r="H196" s="24"/>
      <c r="I196" s="24"/>
      <c r="J196" s="24"/>
      <c r="K196" s="24"/>
      <c r="L196" s="24"/>
      <c r="M196" s="24"/>
      <c r="N196" s="24"/>
      <c r="O196" s="24"/>
    </row>
    <row r="197" spans="1:15">
      <c r="A197" s="9">
        <f t="shared" si="6"/>
        <v>1900</v>
      </c>
      <c r="B197" s="9">
        <f t="shared" si="7"/>
        <v>1</v>
      </c>
      <c r="C197" s="26"/>
      <c r="D197" s="23"/>
      <c r="E197" s="23"/>
      <c r="F197" s="24"/>
      <c r="G197" s="24"/>
      <c r="H197" s="24"/>
      <c r="I197" s="24"/>
      <c r="J197" s="24"/>
      <c r="K197" s="24"/>
      <c r="L197" s="24"/>
      <c r="M197" s="24"/>
      <c r="N197" s="24"/>
      <c r="O197" s="24"/>
    </row>
    <row r="198" spans="1:15">
      <c r="A198" s="9">
        <f t="shared" si="6"/>
        <v>1900</v>
      </c>
      <c r="B198" s="9">
        <f t="shared" si="7"/>
        <v>1</v>
      </c>
      <c r="C198" s="26"/>
      <c r="D198" s="23"/>
      <c r="E198" s="23"/>
      <c r="F198" s="24"/>
      <c r="G198" s="24"/>
      <c r="H198" s="24"/>
      <c r="I198" s="24"/>
      <c r="J198" s="24"/>
      <c r="K198" s="24"/>
      <c r="L198" s="24"/>
      <c r="M198" s="24"/>
      <c r="N198" s="24"/>
      <c r="O198" s="24"/>
    </row>
    <row r="199" spans="1:15">
      <c r="A199" s="9">
        <f t="shared" si="6"/>
        <v>1900</v>
      </c>
      <c r="B199" s="9">
        <f t="shared" si="7"/>
        <v>1</v>
      </c>
      <c r="C199" s="26"/>
      <c r="D199" s="23"/>
      <c r="E199" s="23"/>
      <c r="F199" s="24"/>
      <c r="G199" s="25"/>
      <c r="H199" s="24"/>
      <c r="I199" s="24"/>
      <c r="J199" s="24"/>
      <c r="K199" s="24"/>
      <c r="L199" s="24"/>
      <c r="M199" s="24"/>
      <c r="N199" s="24"/>
      <c r="O199" s="24"/>
    </row>
    <row r="200" spans="1:15">
      <c r="A200" s="9">
        <f t="shared" si="6"/>
        <v>1900</v>
      </c>
      <c r="B200" s="9">
        <f t="shared" si="7"/>
        <v>1</v>
      </c>
      <c r="C200" s="26"/>
      <c r="D200" s="23"/>
      <c r="E200" s="23"/>
      <c r="F200" s="24"/>
      <c r="G200" s="25"/>
      <c r="H200" s="24"/>
      <c r="I200" s="24"/>
      <c r="J200" s="24"/>
      <c r="K200" s="24"/>
      <c r="L200" s="24"/>
      <c r="M200" s="24"/>
      <c r="N200" s="24"/>
      <c r="O200" s="24"/>
    </row>
    <row r="201" spans="1:15">
      <c r="A201" s="9">
        <f t="shared" si="6"/>
        <v>1900</v>
      </c>
      <c r="B201" s="9">
        <f t="shared" si="7"/>
        <v>1</v>
      </c>
      <c r="C201" s="26"/>
      <c r="D201" s="23"/>
      <c r="E201" s="23"/>
      <c r="F201" s="24"/>
      <c r="G201" s="25"/>
      <c r="H201" s="24"/>
      <c r="I201" s="24"/>
      <c r="J201" s="24"/>
      <c r="K201" s="24"/>
      <c r="L201" s="24"/>
      <c r="M201" s="24"/>
      <c r="N201" s="24"/>
      <c r="O201" s="24"/>
    </row>
    <row r="202" spans="1:15">
      <c r="A202" s="9">
        <f t="shared" si="6"/>
        <v>1900</v>
      </c>
      <c r="B202" s="9">
        <f t="shared" si="7"/>
        <v>1</v>
      </c>
      <c r="C202" s="26"/>
      <c r="D202" s="23"/>
      <c r="E202" s="23"/>
      <c r="F202" s="24"/>
      <c r="G202" s="25"/>
      <c r="H202" s="24"/>
      <c r="I202" s="24"/>
      <c r="J202" s="24"/>
      <c r="K202" s="24"/>
      <c r="L202" s="24"/>
      <c r="M202" s="24"/>
      <c r="N202" s="24"/>
      <c r="O202" s="24"/>
    </row>
    <row r="203" spans="1:15">
      <c r="A203" s="9">
        <f t="shared" si="6"/>
        <v>1900</v>
      </c>
      <c r="B203" s="9">
        <f t="shared" si="7"/>
        <v>1</v>
      </c>
      <c r="C203" s="26"/>
      <c r="D203" s="23"/>
      <c r="E203" s="23"/>
      <c r="F203" s="24"/>
      <c r="G203" s="25"/>
      <c r="H203" s="24"/>
      <c r="I203" s="24"/>
      <c r="J203" s="24"/>
      <c r="K203" s="24"/>
      <c r="L203" s="24"/>
      <c r="M203" s="24"/>
      <c r="N203" s="24"/>
      <c r="O203" s="24"/>
    </row>
    <row r="204" spans="1:15">
      <c r="A204" s="9">
        <f t="shared" si="6"/>
        <v>1900</v>
      </c>
      <c r="B204" s="9">
        <f t="shared" si="7"/>
        <v>1</v>
      </c>
      <c r="C204" s="26"/>
      <c r="D204" s="23"/>
      <c r="E204" s="23"/>
      <c r="F204" s="24"/>
      <c r="G204" s="25"/>
      <c r="H204" s="24"/>
      <c r="I204" s="24"/>
      <c r="J204" s="24"/>
      <c r="K204" s="24"/>
      <c r="L204" s="24"/>
      <c r="M204" s="24"/>
      <c r="N204" s="24"/>
      <c r="O204" s="24"/>
    </row>
    <row r="205" spans="1:15">
      <c r="A205" s="9">
        <f t="shared" si="6"/>
        <v>1900</v>
      </c>
      <c r="B205" s="9">
        <f t="shared" si="7"/>
        <v>1</v>
      </c>
      <c r="C205" s="26"/>
      <c r="D205" s="23"/>
      <c r="E205" s="23"/>
      <c r="F205" s="24"/>
      <c r="G205" s="25"/>
      <c r="H205" s="24"/>
      <c r="I205" s="24"/>
      <c r="J205" s="24"/>
      <c r="K205" s="24"/>
      <c r="L205" s="24"/>
      <c r="M205" s="24"/>
      <c r="N205" s="24"/>
      <c r="O205" s="24"/>
    </row>
    <row r="206" spans="1:15">
      <c r="A206" s="9">
        <f t="shared" si="6"/>
        <v>1900</v>
      </c>
      <c r="B206" s="9">
        <f t="shared" si="7"/>
        <v>1</v>
      </c>
      <c r="C206" s="26"/>
      <c r="D206" s="23"/>
      <c r="E206" s="23"/>
      <c r="F206" s="24"/>
      <c r="G206" s="25"/>
      <c r="H206" s="24"/>
      <c r="I206" s="24"/>
      <c r="J206" s="24"/>
      <c r="K206" s="24"/>
      <c r="L206" s="24"/>
      <c r="M206" s="24"/>
      <c r="N206" s="24"/>
      <c r="O206" s="24"/>
    </row>
    <row r="207" spans="1:15">
      <c r="A207" s="9">
        <f t="shared" si="6"/>
        <v>1900</v>
      </c>
      <c r="B207" s="9">
        <f t="shared" si="7"/>
        <v>1</v>
      </c>
      <c r="C207" s="26"/>
      <c r="D207" s="23"/>
      <c r="E207" s="23"/>
      <c r="F207" s="24"/>
      <c r="G207" s="25"/>
      <c r="H207" s="24"/>
      <c r="I207" s="24"/>
      <c r="J207" s="24"/>
      <c r="K207" s="24"/>
      <c r="L207" s="24"/>
      <c r="M207" s="24"/>
      <c r="N207" s="24"/>
      <c r="O207" s="24"/>
    </row>
    <row r="208" spans="1:15">
      <c r="A208" s="9">
        <f t="shared" si="6"/>
        <v>1900</v>
      </c>
      <c r="B208" s="9">
        <f t="shared" si="7"/>
        <v>1</v>
      </c>
      <c r="C208" s="26"/>
      <c r="D208" s="23"/>
      <c r="E208" s="23"/>
      <c r="F208" s="24"/>
      <c r="G208" s="25"/>
      <c r="H208" s="24"/>
      <c r="I208" s="24"/>
      <c r="J208" s="24"/>
      <c r="K208" s="24"/>
      <c r="L208" s="24"/>
      <c r="M208" s="24"/>
      <c r="N208" s="24"/>
      <c r="O208" s="24"/>
    </row>
    <row r="209" spans="1:15">
      <c r="A209" s="9">
        <f t="shared" si="6"/>
        <v>1900</v>
      </c>
      <c r="B209" s="9">
        <f t="shared" si="7"/>
        <v>1</v>
      </c>
      <c r="C209" s="26"/>
      <c r="D209" s="23"/>
      <c r="E209" s="23"/>
      <c r="F209" s="24"/>
      <c r="G209" s="25"/>
      <c r="H209" s="24"/>
      <c r="I209" s="24"/>
      <c r="J209" s="24"/>
      <c r="K209" s="24"/>
      <c r="L209" s="24"/>
      <c r="M209" s="24"/>
      <c r="N209" s="24"/>
      <c r="O209" s="24"/>
    </row>
    <row r="210" spans="1:15">
      <c r="A210" s="9">
        <f t="shared" si="6"/>
        <v>1900</v>
      </c>
      <c r="B210" s="9">
        <f t="shared" si="7"/>
        <v>1</v>
      </c>
      <c r="C210" s="26"/>
      <c r="D210" s="23"/>
      <c r="E210" s="23"/>
      <c r="F210" s="24"/>
      <c r="G210" s="25"/>
      <c r="H210" s="24"/>
      <c r="I210" s="24"/>
      <c r="J210" s="24"/>
      <c r="K210" s="24"/>
      <c r="L210" s="24"/>
      <c r="M210" s="24"/>
      <c r="N210" s="24"/>
      <c r="O210" s="24"/>
    </row>
    <row r="211" spans="1:15">
      <c r="A211" s="9">
        <f t="shared" si="6"/>
        <v>1900</v>
      </c>
      <c r="B211" s="9">
        <f t="shared" si="7"/>
        <v>1</v>
      </c>
      <c r="C211" s="26"/>
      <c r="D211" s="23"/>
      <c r="E211" s="23"/>
      <c r="F211" s="24"/>
      <c r="G211" s="25"/>
      <c r="H211" s="24"/>
      <c r="I211" s="24"/>
      <c r="J211" s="24"/>
      <c r="K211" s="24"/>
      <c r="L211" s="24"/>
      <c r="M211" s="24"/>
      <c r="N211" s="24"/>
      <c r="O211" s="24"/>
    </row>
    <row r="212" spans="1:15">
      <c r="A212" s="9">
        <f t="shared" si="6"/>
        <v>1900</v>
      </c>
      <c r="B212" s="9">
        <f t="shared" si="7"/>
        <v>1</v>
      </c>
      <c r="C212" s="26"/>
      <c r="D212" s="23"/>
      <c r="E212" s="23"/>
      <c r="F212" s="24"/>
      <c r="G212" s="25"/>
      <c r="H212" s="24"/>
      <c r="I212" s="24"/>
      <c r="J212" s="24"/>
      <c r="K212" s="24"/>
      <c r="L212" s="24"/>
      <c r="M212" s="24"/>
      <c r="N212" s="24"/>
      <c r="O212" s="24"/>
    </row>
    <row r="213" spans="1:15">
      <c r="A213" s="9">
        <f t="shared" si="6"/>
        <v>1900</v>
      </c>
      <c r="B213" s="9">
        <f t="shared" si="7"/>
        <v>1</v>
      </c>
      <c r="C213" s="26"/>
      <c r="D213" s="23"/>
      <c r="E213" s="23"/>
      <c r="F213" s="24"/>
      <c r="G213" s="25"/>
      <c r="H213" s="24"/>
      <c r="I213" s="24"/>
      <c r="J213" s="24"/>
      <c r="K213" s="24"/>
      <c r="L213" s="24"/>
      <c r="M213" s="24"/>
      <c r="N213" s="24"/>
      <c r="O213" s="24"/>
    </row>
    <row r="214" spans="1:15">
      <c r="A214" s="9">
        <f t="shared" si="6"/>
        <v>1900</v>
      </c>
      <c r="B214" s="9">
        <f t="shared" si="7"/>
        <v>1</v>
      </c>
      <c r="C214" s="26"/>
      <c r="D214" s="23"/>
      <c r="E214" s="23"/>
      <c r="F214" s="24"/>
      <c r="G214" s="25"/>
      <c r="H214" s="24"/>
      <c r="I214" s="24"/>
      <c r="J214" s="24"/>
      <c r="K214" s="24"/>
      <c r="L214" s="24"/>
      <c r="M214" s="24"/>
      <c r="N214" s="24"/>
      <c r="O214" s="24"/>
    </row>
    <row r="215" spans="1:15">
      <c r="A215" s="9">
        <f t="shared" si="6"/>
        <v>1900</v>
      </c>
      <c r="B215" s="9">
        <f t="shared" si="7"/>
        <v>1</v>
      </c>
      <c r="C215" s="26"/>
      <c r="D215" s="23"/>
      <c r="E215" s="23"/>
      <c r="F215" s="24"/>
      <c r="G215" s="25"/>
      <c r="H215" s="24"/>
      <c r="I215" s="24"/>
      <c r="J215" s="24"/>
      <c r="K215" s="24"/>
      <c r="L215" s="24"/>
      <c r="M215" s="24"/>
      <c r="N215" s="24"/>
      <c r="O215" s="24"/>
    </row>
    <row r="216" spans="1:15">
      <c r="A216" s="9">
        <f t="shared" si="6"/>
        <v>1900</v>
      </c>
      <c r="B216" s="9">
        <f t="shared" si="7"/>
        <v>1</v>
      </c>
      <c r="C216" s="26"/>
      <c r="D216" s="23"/>
      <c r="E216" s="23"/>
      <c r="F216" s="24"/>
      <c r="G216" s="25"/>
      <c r="H216" s="24"/>
      <c r="I216" s="24"/>
      <c r="J216" s="24"/>
      <c r="K216" s="24"/>
      <c r="L216" s="24"/>
      <c r="M216" s="24"/>
      <c r="N216" s="24"/>
      <c r="O216" s="24"/>
    </row>
    <row r="217" spans="1:15">
      <c r="A217" s="9">
        <f t="shared" si="6"/>
        <v>1900</v>
      </c>
      <c r="B217" s="9">
        <f t="shared" si="7"/>
        <v>1</v>
      </c>
      <c r="C217" s="26"/>
      <c r="D217" s="23"/>
      <c r="E217" s="23"/>
      <c r="F217" s="24"/>
      <c r="G217" s="25"/>
      <c r="H217" s="24"/>
      <c r="I217" s="24"/>
      <c r="J217" s="24"/>
      <c r="K217" s="24"/>
      <c r="L217" s="24"/>
      <c r="M217" s="24"/>
      <c r="N217" s="24"/>
      <c r="O217" s="24"/>
    </row>
    <row r="218" spans="1:15">
      <c r="A218" s="9">
        <f t="shared" si="6"/>
        <v>1900</v>
      </c>
      <c r="B218" s="9">
        <f t="shared" si="7"/>
        <v>1</v>
      </c>
      <c r="C218" s="26"/>
      <c r="D218" s="23"/>
      <c r="E218" s="23"/>
      <c r="F218" s="24"/>
      <c r="G218" s="25"/>
      <c r="H218" s="24"/>
      <c r="I218" s="24"/>
      <c r="J218" s="24"/>
      <c r="K218" s="24"/>
      <c r="L218" s="24"/>
      <c r="M218" s="24"/>
      <c r="N218" s="24"/>
      <c r="O218" s="24"/>
    </row>
    <row r="219" spans="1:15">
      <c r="A219" s="9">
        <f t="shared" si="6"/>
        <v>1900</v>
      </c>
      <c r="B219" s="9">
        <f t="shared" si="7"/>
        <v>1</v>
      </c>
      <c r="C219" s="26"/>
      <c r="D219" s="23"/>
      <c r="E219" s="23"/>
      <c r="F219" s="24"/>
      <c r="G219" s="25"/>
      <c r="H219" s="24"/>
      <c r="I219" s="24"/>
      <c r="J219" s="24"/>
      <c r="K219" s="24"/>
      <c r="L219" s="24"/>
      <c r="M219" s="24"/>
      <c r="N219" s="24"/>
      <c r="O219" s="24"/>
    </row>
    <row r="220" spans="1:15">
      <c r="A220" s="9">
        <f t="shared" si="6"/>
        <v>1900</v>
      </c>
      <c r="B220" s="9">
        <f t="shared" si="7"/>
        <v>1</v>
      </c>
      <c r="C220" s="26"/>
      <c r="D220" s="23"/>
      <c r="E220" s="23"/>
      <c r="F220" s="24"/>
      <c r="G220" s="25"/>
      <c r="H220" s="24"/>
      <c r="I220" s="24"/>
      <c r="J220" s="24"/>
      <c r="K220" s="24"/>
      <c r="L220" s="24"/>
      <c r="M220" s="24"/>
      <c r="N220" s="24"/>
      <c r="O220" s="24"/>
    </row>
    <row r="221" spans="1:15">
      <c r="A221" s="9">
        <f t="shared" si="6"/>
        <v>1900</v>
      </c>
      <c r="B221" s="9">
        <f t="shared" si="7"/>
        <v>1</v>
      </c>
      <c r="C221" s="26"/>
      <c r="D221" s="23"/>
      <c r="E221" s="23"/>
      <c r="F221" s="24"/>
      <c r="G221" s="25"/>
      <c r="H221" s="24"/>
      <c r="I221" s="24"/>
      <c r="J221" s="24"/>
      <c r="K221" s="24"/>
      <c r="L221" s="24"/>
      <c r="M221" s="24"/>
      <c r="N221" s="24"/>
      <c r="O221" s="24"/>
    </row>
    <row r="222" spans="1:15">
      <c r="A222" s="9">
        <f t="shared" si="6"/>
        <v>1900</v>
      </c>
      <c r="B222" s="9">
        <f t="shared" si="7"/>
        <v>1</v>
      </c>
      <c r="C222" s="26"/>
      <c r="D222" s="23"/>
      <c r="E222" s="23"/>
      <c r="F222" s="24"/>
      <c r="G222" s="25"/>
      <c r="H222" s="24"/>
      <c r="I222" s="24"/>
      <c r="J222" s="24"/>
      <c r="K222" s="24"/>
      <c r="L222" s="24"/>
      <c r="M222" s="24"/>
      <c r="N222" s="24"/>
      <c r="O222" s="24"/>
    </row>
    <row r="223" spans="1:15">
      <c r="A223" s="9">
        <f t="shared" si="6"/>
        <v>1900</v>
      </c>
      <c r="B223" s="9">
        <f t="shared" si="7"/>
        <v>1</v>
      </c>
      <c r="C223" s="26"/>
      <c r="D223" s="23"/>
      <c r="E223" s="23"/>
      <c r="F223" s="24"/>
      <c r="G223" s="25"/>
      <c r="H223" s="24"/>
      <c r="I223" s="24"/>
      <c r="J223" s="24"/>
      <c r="K223" s="24"/>
      <c r="L223" s="24"/>
      <c r="M223" s="24"/>
      <c r="N223" s="24"/>
      <c r="O223" s="24"/>
    </row>
    <row r="224" spans="1:15">
      <c r="A224" s="9">
        <f t="shared" si="6"/>
        <v>1900</v>
      </c>
      <c r="B224" s="9">
        <f t="shared" si="7"/>
        <v>1</v>
      </c>
      <c r="C224" s="26"/>
      <c r="D224" s="23"/>
      <c r="E224" s="23"/>
      <c r="F224" s="24"/>
      <c r="G224" s="25"/>
      <c r="H224" s="24"/>
      <c r="I224" s="24"/>
      <c r="J224" s="24"/>
      <c r="K224" s="24"/>
      <c r="L224" s="24"/>
      <c r="M224" s="24"/>
      <c r="N224" s="24"/>
      <c r="O224" s="24"/>
    </row>
    <row r="225" spans="1:15">
      <c r="A225" s="9">
        <f t="shared" si="6"/>
        <v>1900</v>
      </c>
      <c r="B225" s="9">
        <f t="shared" si="7"/>
        <v>1</v>
      </c>
      <c r="C225" s="26"/>
      <c r="D225" s="23"/>
      <c r="E225" s="23"/>
      <c r="F225" s="24"/>
      <c r="G225" s="25"/>
      <c r="H225" s="24"/>
      <c r="I225" s="24"/>
      <c r="J225" s="24"/>
      <c r="K225" s="24"/>
      <c r="L225" s="24"/>
      <c r="M225" s="24"/>
      <c r="N225" s="24"/>
      <c r="O225" s="24"/>
    </row>
    <row r="226" spans="1:15">
      <c r="A226" s="9">
        <f t="shared" si="6"/>
        <v>1900</v>
      </c>
      <c r="B226" s="9">
        <f t="shared" si="7"/>
        <v>1</v>
      </c>
      <c r="C226" s="26"/>
      <c r="D226" s="23"/>
      <c r="E226" s="23"/>
      <c r="F226" s="24"/>
      <c r="G226" s="25"/>
      <c r="H226" s="24"/>
      <c r="I226" s="24"/>
      <c r="J226" s="24"/>
      <c r="K226" s="24"/>
      <c r="L226" s="24"/>
      <c r="M226" s="24"/>
      <c r="N226" s="24"/>
      <c r="O226" s="24"/>
    </row>
    <row r="227" spans="1:15">
      <c r="A227" s="9">
        <f t="shared" si="6"/>
        <v>1900</v>
      </c>
      <c r="B227" s="9">
        <f t="shared" si="7"/>
        <v>1</v>
      </c>
      <c r="C227" s="26"/>
      <c r="D227" s="23"/>
      <c r="E227" s="23"/>
      <c r="F227" s="24"/>
      <c r="G227" s="25"/>
      <c r="H227" s="24"/>
      <c r="I227" s="24"/>
      <c r="J227" s="24"/>
      <c r="K227" s="24"/>
      <c r="L227" s="24"/>
      <c r="M227" s="24"/>
      <c r="N227" s="24"/>
      <c r="O227" s="24"/>
    </row>
    <row r="228" spans="1:15">
      <c r="A228" s="9">
        <f t="shared" si="6"/>
        <v>1900</v>
      </c>
      <c r="B228" s="9">
        <f t="shared" si="7"/>
        <v>1</v>
      </c>
      <c r="C228" s="26"/>
      <c r="D228" s="23"/>
      <c r="E228" s="23"/>
      <c r="F228" s="24"/>
      <c r="G228" s="25"/>
      <c r="H228" s="24"/>
      <c r="I228" s="24"/>
      <c r="J228" s="24"/>
      <c r="K228" s="24"/>
      <c r="L228" s="24"/>
      <c r="M228" s="24"/>
      <c r="N228" s="24"/>
      <c r="O228" s="24"/>
    </row>
    <row r="229" spans="1:15">
      <c r="A229" s="9">
        <f t="shared" si="6"/>
        <v>1900</v>
      </c>
      <c r="B229" s="9">
        <f t="shared" si="7"/>
        <v>1</v>
      </c>
      <c r="C229" s="26"/>
      <c r="D229" s="23"/>
      <c r="E229" s="23"/>
      <c r="F229" s="24"/>
      <c r="G229" s="25"/>
      <c r="H229" s="24"/>
      <c r="I229" s="24"/>
      <c r="J229" s="24"/>
      <c r="K229" s="24"/>
      <c r="L229" s="24"/>
      <c r="M229" s="24"/>
      <c r="N229" s="24"/>
      <c r="O229" s="24"/>
    </row>
    <row r="230" spans="1:15">
      <c r="A230" s="9">
        <f t="shared" si="6"/>
        <v>1900</v>
      </c>
      <c r="B230" s="9">
        <f t="shared" si="7"/>
        <v>1</v>
      </c>
      <c r="C230" s="26"/>
      <c r="D230" s="23"/>
      <c r="E230" s="23"/>
      <c r="F230" s="24"/>
      <c r="G230" s="25"/>
      <c r="H230" s="24"/>
      <c r="I230" s="24"/>
      <c r="J230" s="24"/>
      <c r="K230" s="24"/>
      <c r="L230" s="24"/>
      <c r="M230" s="24"/>
      <c r="N230" s="24"/>
      <c r="O230" s="24"/>
    </row>
    <row r="231" spans="1:15">
      <c r="A231" s="9">
        <f t="shared" si="6"/>
        <v>1900</v>
      </c>
      <c r="B231" s="9">
        <f t="shared" si="7"/>
        <v>1</v>
      </c>
      <c r="C231" s="26"/>
      <c r="D231" s="23"/>
      <c r="E231" s="23"/>
      <c r="F231" s="24"/>
      <c r="G231" s="25"/>
      <c r="H231" s="24"/>
      <c r="I231" s="24"/>
      <c r="J231" s="24"/>
      <c r="K231" s="24"/>
      <c r="L231" s="24"/>
      <c r="M231" s="24"/>
      <c r="N231" s="24"/>
      <c r="O231" s="24"/>
    </row>
    <row r="232" spans="1:15">
      <c r="A232" s="9">
        <f t="shared" si="6"/>
        <v>1900</v>
      </c>
      <c r="B232" s="9">
        <f t="shared" si="7"/>
        <v>1</v>
      </c>
      <c r="C232" s="26"/>
      <c r="D232" s="23"/>
      <c r="E232" s="23"/>
      <c r="F232" s="24"/>
      <c r="G232" s="25"/>
      <c r="H232" s="24"/>
      <c r="I232" s="24"/>
      <c r="J232" s="24"/>
      <c r="K232" s="24"/>
      <c r="L232" s="24"/>
      <c r="M232" s="24"/>
      <c r="N232" s="24"/>
      <c r="O232" s="24"/>
    </row>
    <row r="233" spans="1:15">
      <c r="A233" s="9">
        <f t="shared" si="6"/>
        <v>1900</v>
      </c>
      <c r="B233" s="9">
        <f t="shared" si="7"/>
        <v>1</v>
      </c>
      <c r="C233" s="26"/>
      <c r="D233" s="23"/>
      <c r="E233" s="23"/>
      <c r="F233" s="24"/>
      <c r="G233" s="25"/>
      <c r="H233" s="24"/>
      <c r="I233" s="24"/>
      <c r="J233" s="24"/>
      <c r="K233" s="24"/>
      <c r="L233" s="24"/>
      <c r="M233" s="24"/>
      <c r="N233" s="24"/>
      <c r="O233" s="24"/>
    </row>
    <row r="234" spans="1:15">
      <c r="A234" s="9">
        <f t="shared" si="6"/>
        <v>1900</v>
      </c>
      <c r="B234" s="9">
        <f t="shared" si="7"/>
        <v>1</v>
      </c>
      <c r="C234" s="26"/>
      <c r="D234" s="23"/>
      <c r="E234" s="23"/>
      <c r="F234" s="24"/>
      <c r="G234" s="25"/>
      <c r="H234" s="24"/>
      <c r="I234" s="24"/>
      <c r="J234" s="24"/>
      <c r="K234" s="24"/>
      <c r="L234" s="24"/>
      <c r="M234" s="24"/>
      <c r="N234" s="24"/>
      <c r="O234" s="24"/>
    </row>
    <row r="235" spans="1:15">
      <c r="A235" s="9">
        <f t="shared" si="6"/>
        <v>1900</v>
      </c>
      <c r="B235" s="9">
        <f t="shared" si="7"/>
        <v>1</v>
      </c>
      <c r="C235" s="26"/>
      <c r="D235" s="23"/>
      <c r="E235" s="23"/>
      <c r="F235" s="24"/>
      <c r="G235" s="25"/>
      <c r="H235" s="24"/>
      <c r="I235" s="24"/>
      <c r="J235" s="24"/>
      <c r="K235" s="24"/>
      <c r="L235" s="24"/>
      <c r="M235" s="24"/>
      <c r="N235" s="24"/>
      <c r="O235" s="24"/>
    </row>
    <row r="236" spans="1:15">
      <c r="A236" s="9">
        <f t="shared" si="6"/>
        <v>1900</v>
      </c>
      <c r="B236" s="9">
        <f t="shared" si="7"/>
        <v>1</v>
      </c>
      <c r="C236" s="26"/>
      <c r="D236" s="23"/>
      <c r="E236" s="23"/>
      <c r="F236" s="24"/>
      <c r="G236" s="25"/>
      <c r="H236" s="24"/>
      <c r="I236" s="24"/>
      <c r="J236" s="24"/>
      <c r="K236" s="24"/>
      <c r="L236" s="24"/>
      <c r="M236" s="24"/>
      <c r="N236" s="24"/>
      <c r="O236" s="24"/>
    </row>
    <row r="237" spans="1:15">
      <c r="A237" s="9">
        <f t="shared" si="6"/>
        <v>1900</v>
      </c>
      <c r="B237" s="9">
        <f t="shared" si="7"/>
        <v>1</v>
      </c>
      <c r="C237" s="26"/>
      <c r="D237" s="23"/>
      <c r="E237" s="23"/>
      <c r="F237" s="24"/>
      <c r="G237" s="25"/>
      <c r="H237" s="24"/>
      <c r="I237" s="24"/>
      <c r="J237" s="24"/>
      <c r="K237" s="24"/>
      <c r="L237" s="24"/>
      <c r="M237" s="24"/>
      <c r="N237" s="24"/>
      <c r="O237" s="24"/>
    </row>
    <row r="238" spans="1:15">
      <c r="A238" s="9">
        <f t="shared" si="6"/>
        <v>1900</v>
      </c>
      <c r="B238" s="9">
        <f t="shared" si="7"/>
        <v>1</v>
      </c>
      <c r="C238" s="26"/>
      <c r="D238" s="23"/>
      <c r="E238" s="23"/>
      <c r="F238" s="24"/>
      <c r="G238" s="25"/>
      <c r="H238" s="24"/>
      <c r="I238" s="24"/>
      <c r="J238" s="24"/>
      <c r="K238" s="24"/>
      <c r="L238" s="24"/>
      <c r="M238" s="24"/>
      <c r="N238" s="24"/>
      <c r="O238" s="24"/>
    </row>
    <row r="239" spans="1:15">
      <c r="A239" s="9">
        <f t="shared" si="6"/>
        <v>1900</v>
      </c>
      <c r="B239" s="9">
        <f t="shared" si="7"/>
        <v>1</v>
      </c>
      <c r="C239" s="26"/>
      <c r="D239" s="23"/>
      <c r="E239" s="23"/>
      <c r="F239" s="24"/>
      <c r="G239" s="25"/>
      <c r="H239" s="24"/>
      <c r="I239" s="24"/>
      <c r="J239" s="24"/>
      <c r="K239" s="24"/>
      <c r="L239" s="24"/>
      <c r="M239" s="24"/>
      <c r="N239" s="24"/>
      <c r="O239" s="24"/>
    </row>
    <row r="240" spans="1:15">
      <c r="A240" s="9">
        <f t="shared" si="6"/>
        <v>1900</v>
      </c>
      <c r="B240" s="9">
        <f t="shared" si="7"/>
        <v>1</v>
      </c>
      <c r="C240" s="26"/>
      <c r="D240" s="23"/>
      <c r="E240" s="23"/>
      <c r="F240" s="24"/>
      <c r="G240" s="25"/>
      <c r="H240" s="24"/>
      <c r="I240" s="24"/>
      <c r="J240" s="24"/>
      <c r="K240" s="24"/>
      <c r="L240" s="24"/>
      <c r="M240" s="24"/>
      <c r="N240" s="24"/>
      <c r="O240" s="24"/>
    </row>
    <row r="241" spans="1:15">
      <c r="A241" s="9">
        <f t="shared" si="6"/>
        <v>1900</v>
      </c>
      <c r="B241" s="9">
        <f t="shared" si="7"/>
        <v>1</v>
      </c>
      <c r="C241" s="26"/>
      <c r="D241" s="23"/>
      <c r="E241" s="23"/>
      <c r="F241" s="24"/>
      <c r="G241" s="25"/>
      <c r="H241" s="24"/>
      <c r="I241" s="24"/>
      <c r="J241" s="24"/>
      <c r="K241" s="24"/>
      <c r="L241" s="24"/>
      <c r="M241" s="24"/>
      <c r="N241" s="24"/>
      <c r="O241" s="24"/>
    </row>
    <row r="242" spans="1:15">
      <c r="A242" s="9">
        <f t="shared" si="6"/>
        <v>1900</v>
      </c>
      <c r="B242" s="9">
        <f t="shared" si="7"/>
        <v>1</v>
      </c>
      <c r="C242" s="26"/>
      <c r="D242" s="23"/>
      <c r="E242" s="23"/>
      <c r="F242" s="24"/>
      <c r="G242" s="25"/>
      <c r="H242" s="24"/>
      <c r="I242" s="24"/>
      <c r="J242" s="24"/>
      <c r="K242" s="24"/>
      <c r="L242" s="24"/>
      <c r="M242" s="24"/>
      <c r="N242" s="24"/>
      <c r="O242" s="24"/>
    </row>
    <row r="243" spans="1:15">
      <c r="A243" s="9">
        <f t="shared" si="6"/>
        <v>1900</v>
      </c>
      <c r="B243" s="9">
        <f t="shared" si="7"/>
        <v>1</v>
      </c>
      <c r="C243" s="26"/>
      <c r="D243" s="23"/>
      <c r="E243" s="23"/>
      <c r="F243" s="24"/>
      <c r="G243" s="25"/>
      <c r="H243" s="24"/>
      <c r="I243" s="24"/>
      <c r="J243" s="24"/>
      <c r="K243" s="24"/>
      <c r="L243" s="24"/>
      <c r="M243" s="24"/>
      <c r="N243" s="24"/>
      <c r="O243" s="24"/>
    </row>
    <row r="244" spans="1:15">
      <c r="A244" s="9">
        <f t="shared" si="6"/>
        <v>1900</v>
      </c>
      <c r="B244" s="9">
        <f t="shared" si="7"/>
        <v>1</v>
      </c>
      <c r="C244" s="26"/>
      <c r="D244" s="23"/>
      <c r="E244" s="23"/>
      <c r="F244" s="24"/>
      <c r="G244" s="25"/>
      <c r="H244" s="24"/>
      <c r="I244" s="24"/>
      <c r="J244" s="24"/>
      <c r="K244" s="24"/>
      <c r="L244" s="24"/>
      <c r="M244" s="24"/>
      <c r="N244" s="24"/>
      <c r="O244" s="24"/>
    </row>
    <row r="245" spans="1:15">
      <c r="A245" s="9">
        <f t="shared" si="6"/>
        <v>1900</v>
      </c>
      <c r="B245" s="9">
        <f t="shared" si="7"/>
        <v>1</v>
      </c>
      <c r="C245" s="26"/>
      <c r="D245" s="23"/>
      <c r="E245" s="23"/>
      <c r="F245" s="24"/>
      <c r="G245" s="25"/>
      <c r="H245" s="24"/>
      <c r="I245" s="24"/>
      <c r="J245" s="24"/>
      <c r="K245" s="24"/>
      <c r="L245" s="24"/>
      <c r="M245" s="24"/>
      <c r="N245" s="24"/>
      <c r="O245" s="24"/>
    </row>
    <row r="246" spans="1:15">
      <c r="A246" s="9">
        <f t="shared" si="6"/>
        <v>1900</v>
      </c>
      <c r="B246" s="9">
        <f t="shared" si="7"/>
        <v>1</v>
      </c>
      <c r="C246" s="26"/>
      <c r="D246" s="23"/>
      <c r="E246" s="23"/>
      <c r="F246" s="24"/>
      <c r="G246" s="25"/>
      <c r="H246" s="24"/>
      <c r="I246" s="24"/>
      <c r="J246" s="24"/>
      <c r="K246" s="24"/>
      <c r="L246" s="24"/>
      <c r="M246" s="24"/>
      <c r="N246" s="24"/>
      <c r="O246" s="24"/>
    </row>
    <row r="247" spans="1:15">
      <c r="A247" s="9">
        <f t="shared" si="6"/>
        <v>1900</v>
      </c>
      <c r="B247" s="9">
        <f t="shared" si="7"/>
        <v>1</v>
      </c>
      <c r="C247" s="26"/>
      <c r="D247" s="23"/>
      <c r="E247" s="23"/>
      <c r="F247" s="24"/>
      <c r="G247" s="25"/>
      <c r="H247" s="24"/>
      <c r="I247" s="24"/>
      <c r="J247" s="24"/>
      <c r="K247" s="24"/>
      <c r="L247" s="24"/>
      <c r="M247" s="24"/>
      <c r="N247" s="24"/>
      <c r="O247" s="24"/>
    </row>
    <row r="248" spans="1:15">
      <c r="A248" s="9">
        <f t="shared" si="6"/>
        <v>1900</v>
      </c>
      <c r="B248" s="9">
        <f t="shared" si="7"/>
        <v>1</v>
      </c>
      <c r="C248" s="26"/>
      <c r="D248" s="23"/>
      <c r="E248" s="23"/>
      <c r="F248" s="24"/>
      <c r="G248" s="25"/>
      <c r="H248" s="24"/>
      <c r="I248" s="24"/>
      <c r="J248" s="24"/>
      <c r="K248" s="24"/>
      <c r="L248" s="24"/>
      <c r="M248" s="24"/>
      <c r="N248" s="24"/>
      <c r="O248" s="24"/>
    </row>
    <row r="249" spans="1:15">
      <c r="A249" s="9">
        <f t="shared" si="6"/>
        <v>1900</v>
      </c>
      <c r="B249" s="9">
        <f t="shared" si="7"/>
        <v>1</v>
      </c>
      <c r="C249" s="26"/>
      <c r="D249" s="23"/>
      <c r="E249" s="23"/>
      <c r="F249" s="24"/>
      <c r="G249" s="25"/>
      <c r="H249" s="24"/>
      <c r="I249" s="24"/>
      <c r="J249" s="24"/>
      <c r="K249" s="24"/>
      <c r="L249" s="24"/>
      <c r="M249" s="24"/>
      <c r="N249" s="24"/>
      <c r="O249" s="24"/>
    </row>
    <row r="250" spans="1:15">
      <c r="A250" s="9">
        <f t="shared" si="6"/>
        <v>1900</v>
      </c>
      <c r="B250" s="9">
        <f t="shared" si="7"/>
        <v>1</v>
      </c>
      <c r="C250" s="26"/>
      <c r="D250" s="23"/>
      <c r="E250" s="23"/>
      <c r="F250" s="24"/>
      <c r="G250" s="25"/>
      <c r="H250" s="24"/>
      <c r="I250" s="24"/>
      <c r="J250" s="24"/>
      <c r="K250" s="24"/>
      <c r="L250" s="24"/>
      <c r="M250" s="24"/>
      <c r="N250" s="24"/>
      <c r="O250" s="24"/>
    </row>
    <row r="251" spans="1:15">
      <c r="A251" s="9">
        <f t="shared" si="6"/>
        <v>1900</v>
      </c>
      <c r="B251" s="9">
        <f t="shared" si="7"/>
        <v>1</v>
      </c>
      <c r="C251" s="26"/>
      <c r="D251" s="23"/>
      <c r="E251" s="23"/>
      <c r="F251" s="24"/>
      <c r="G251" s="25"/>
      <c r="H251" s="24"/>
      <c r="I251" s="24"/>
      <c r="J251" s="24"/>
      <c r="K251" s="24"/>
      <c r="L251" s="24"/>
      <c r="M251" s="24"/>
      <c r="N251" s="24"/>
      <c r="O251" s="24"/>
    </row>
    <row r="252" spans="1:15">
      <c r="A252" s="9">
        <f t="shared" si="6"/>
        <v>1900</v>
      </c>
      <c r="B252" s="9">
        <f t="shared" si="7"/>
        <v>1</v>
      </c>
      <c r="C252" s="26"/>
      <c r="D252" s="23"/>
      <c r="E252" s="23"/>
      <c r="F252" s="24"/>
      <c r="G252" s="25"/>
      <c r="H252" s="24"/>
      <c r="I252" s="24"/>
      <c r="J252" s="24"/>
      <c r="K252" s="24"/>
      <c r="L252" s="24"/>
      <c r="M252" s="24"/>
      <c r="N252" s="24"/>
      <c r="O252" s="24"/>
    </row>
    <row r="253" spans="1:15">
      <c r="A253" s="9">
        <f t="shared" si="6"/>
        <v>1900</v>
      </c>
      <c r="B253" s="9">
        <f t="shared" si="7"/>
        <v>1</v>
      </c>
      <c r="C253" s="26"/>
      <c r="D253" s="23"/>
      <c r="E253" s="23"/>
      <c r="F253" s="24"/>
      <c r="G253" s="25"/>
      <c r="H253" s="24"/>
      <c r="I253" s="24"/>
      <c r="J253" s="24"/>
      <c r="K253" s="24"/>
      <c r="L253" s="24"/>
      <c r="M253" s="24"/>
      <c r="N253" s="24"/>
      <c r="O253" s="24"/>
    </row>
    <row r="254" spans="1:15">
      <c r="A254" s="9">
        <f t="shared" si="6"/>
        <v>1900</v>
      </c>
      <c r="B254" s="9">
        <f t="shared" si="7"/>
        <v>1</v>
      </c>
      <c r="C254" s="26"/>
      <c r="D254" s="23"/>
      <c r="E254" s="23"/>
      <c r="F254" s="24"/>
      <c r="G254" s="25"/>
      <c r="H254" s="24"/>
      <c r="I254" s="24"/>
      <c r="J254" s="24"/>
      <c r="K254" s="24"/>
      <c r="L254" s="24"/>
      <c r="M254" s="24"/>
      <c r="N254" s="24"/>
      <c r="O254" s="24"/>
    </row>
    <row r="255" spans="1:15">
      <c r="A255" s="9">
        <f t="shared" si="6"/>
        <v>1900</v>
      </c>
      <c r="B255" s="9">
        <f t="shared" si="7"/>
        <v>1</v>
      </c>
      <c r="C255" s="26"/>
      <c r="D255" s="23"/>
      <c r="E255" s="23"/>
      <c r="F255" s="24"/>
      <c r="G255" s="25"/>
      <c r="H255" s="24"/>
      <c r="I255" s="24"/>
      <c r="J255" s="24"/>
      <c r="K255" s="24"/>
      <c r="L255" s="24"/>
      <c r="M255" s="24"/>
      <c r="N255" s="24"/>
      <c r="O255" s="24"/>
    </row>
    <row r="256" spans="1:15">
      <c r="A256" s="9">
        <f t="shared" si="6"/>
        <v>1900</v>
      </c>
      <c r="B256" s="9">
        <f t="shared" si="7"/>
        <v>1</v>
      </c>
      <c r="C256" s="26"/>
      <c r="D256" s="23"/>
      <c r="E256" s="23"/>
      <c r="F256" s="24"/>
      <c r="G256" s="25"/>
      <c r="H256" s="24"/>
      <c r="I256" s="24"/>
      <c r="J256" s="24"/>
      <c r="K256" s="24"/>
      <c r="L256" s="24"/>
      <c r="M256" s="24"/>
      <c r="N256" s="24"/>
      <c r="O256" s="24"/>
    </row>
    <row r="257" spans="1:15">
      <c r="A257" s="9">
        <f t="shared" si="6"/>
        <v>1900</v>
      </c>
      <c r="B257" s="9">
        <f t="shared" si="7"/>
        <v>1</v>
      </c>
      <c r="C257" s="26"/>
      <c r="D257" s="23"/>
      <c r="E257" s="23"/>
      <c r="F257" s="24"/>
      <c r="G257" s="25"/>
      <c r="H257" s="24"/>
      <c r="I257" s="24"/>
      <c r="J257" s="24"/>
      <c r="K257" s="24"/>
      <c r="L257" s="24"/>
      <c r="M257" s="24"/>
      <c r="N257" s="24"/>
      <c r="O257" s="24"/>
    </row>
    <row r="258" spans="1:15">
      <c r="A258" s="9">
        <f t="shared" ref="A258:A321" si="8">YEAR(C258)</f>
        <v>1900</v>
      </c>
      <c r="B258" s="9">
        <f t="shared" ref="B258:B321" si="9">MONTH(C258)</f>
        <v>1</v>
      </c>
      <c r="C258" s="26"/>
      <c r="D258" s="23"/>
      <c r="E258" s="23"/>
      <c r="F258" s="24"/>
      <c r="G258" s="25"/>
      <c r="H258" s="24"/>
      <c r="I258" s="24"/>
      <c r="J258" s="24"/>
      <c r="K258" s="24"/>
      <c r="L258" s="24"/>
      <c r="M258" s="24"/>
      <c r="N258" s="24"/>
      <c r="O258" s="24"/>
    </row>
    <row r="259" spans="1:15">
      <c r="A259" s="9">
        <f t="shared" si="8"/>
        <v>1900</v>
      </c>
      <c r="B259" s="9">
        <f t="shared" si="9"/>
        <v>1</v>
      </c>
      <c r="C259" s="26"/>
      <c r="D259" s="23"/>
      <c r="E259" s="23"/>
      <c r="F259" s="24"/>
      <c r="G259" s="25"/>
      <c r="H259" s="24"/>
      <c r="I259" s="24"/>
      <c r="J259" s="24"/>
      <c r="K259" s="24"/>
      <c r="L259" s="24"/>
      <c r="M259" s="24"/>
      <c r="N259" s="24"/>
      <c r="O259" s="24"/>
    </row>
    <row r="260" spans="1:15">
      <c r="A260" s="9">
        <f t="shared" si="8"/>
        <v>1900</v>
      </c>
      <c r="B260" s="9">
        <f t="shared" si="9"/>
        <v>1</v>
      </c>
      <c r="C260" s="26"/>
      <c r="D260" s="23"/>
      <c r="E260" s="23"/>
      <c r="F260" s="24"/>
      <c r="G260" s="25"/>
      <c r="H260" s="24"/>
      <c r="I260" s="24"/>
      <c r="J260" s="24"/>
      <c r="K260" s="24"/>
      <c r="L260" s="24"/>
      <c r="M260" s="24"/>
      <c r="N260" s="24"/>
      <c r="O260" s="24"/>
    </row>
    <row r="261" spans="1:15">
      <c r="A261" s="9">
        <f t="shared" si="8"/>
        <v>1900</v>
      </c>
      <c r="B261" s="9">
        <f t="shared" si="9"/>
        <v>1</v>
      </c>
      <c r="C261" s="26"/>
      <c r="D261" s="23"/>
      <c r="E261" s="23"/>
      <c r="F261" s="24"/>
      <c r="G261" s="25"/>
      <c r="H261" s="24"/>
      <c r="I261" s="24"/>
      <c r="J261" s="24"/>
      <c r="K261" s="24"/>
      <c r="L261" s="24"/>
      <c r="M261" s="24"/>
      <c r="N261" s="24"/>
      <c r="O261" s="24"/>
    </row>
    <row r="262" spans="1:15">
      <c r="A262" s="9">
        <f t="shared" si="8"/>
        <v>1900</v>
      </c>
      <c r="B262" s="9">
        <f t="shared" si="9"/>
        <v>1</v>
      </c>
      <c r="C262" s="26"/>
      <c r="D262" s="23"/>
      <c r="E262" s="23"/>
      <c r="F262" s="24"/>
      <c r="G262" s="25"/>
      <c r="H262" s="24"/>
      <c r="I262" s="24"/>
      <c r="J262" s="24"/>
      <c r="K262" s="24"/>
      <c r="L262" s="24"/>
      <c r="M262" s="24"/>
      <c r="N262" s="24"/>
      <c r="O262" s="24"/>
    </row>
    <row r="263" spans="1:15">
      <c r="A263" s="9">
        <f t="shared" si="8"/>
        <v>1900</v>
      </c>
      <c r="B263" s="9">
        <f t="shared" si="9"/>
        <v>1</v>
      </c>
      <c r="C263" s="26"/>
      <c r="D263" s="23"/>
      <c r="E263" s="23"/>
      <c r="F263" s="24"/>
      <c r="G263" s="25"/>
      <c r="H263" s="24"/>
      <c r="I263" s="24"/>
      <c r="J263" s="24"/>
      <c r="K263" s="24"/>
      <c r="L263" s="24"/>
      <c r="M263" s="24"/>
      <c r="N263" s="24"/>
      <c r="O263" s="24"/>
    </row>
    <row r="264" spans="1:15">
      <c r="A264" s="9">
        <f t="shared" si="8"/>
        <v>1900</v>
      </c>
      <c r="B264" s="9">
        <f t="shared" si="9"/>
        <v>1</v>
      </c>
      <c r="C264" s="26"/>
      <c r="D264" s="23"/>
      <c r="E264" s="23"/>
      <c r="F264" s="24"/>
      <c r="G264" s="25"/>
      <c r="H264" s="24"/>
      <c r="I264" s="24"/>
      <c r="J264" s="24"/>
      <c r="K264" s="24"/>
      <c r="L264" s="24"/>
      <c r="M264" s="24"/>
      <c r="N264" s="24"/>
      <c r="O264" s="24"/>
    </row>
    <row r="265" spans="1:15">
      <c r="A265" s="9">
        <f t="shared" si="8"/>
        <v>1900</v>
      </c>
      <c r="B265" s="9">
        <f t="shared" si="9"/>
        <v>1</v>
      </c>
      <c r="C265" s="26"/>
      <c r="D265" s="23"/>
      <c r="E265" s="23"/>
      <c r="F265" s="24"/>
      <c r="G265" s="25"/>
      <c r="H265" s="24"/>
      <c r="I265" s="24"/>
      <c r="J265" s="24"/>
      <c r="K265" s="24"/>
      <c r="L265" s="24"/>
      <c r="M265" s="24"/>
      <c r="N265" s="24"/>
      <c r="O265" s="24"/>
    </row>
    <row r="266" spans="1:15">
      <c r="A266" s="9">
        <f t="shared" si="8"/>
        <v>1900</v>
      </c>
      <c r="B266" s="9">
        <f t="shared" si="9"/>
        <v>1</v>
      </c>
      <c r="C266" s="26"/>
      <c r="D266" s="23"/>
      <c r="E266" s="23"/>
      <c r="F266" s="24"/>
      <c r="G266" s="25"/>
      <c r="H266" s="24"/>
      <c r="I266" s="24"/>
      <c r="J266" s="24"/>
      <c r="K266" s="24"/>
      <c r="L266" s="24"/>
      <c r="M266" s="24"/>
      <c r="N266" s="24"/>
      <c r="O266" s="24"/>
    </row>
    <row r="267" spans="1:15">
      <c r="A267" s="9">
        <f t="shared" si="8"/>
        <v>1900</v>
      </c>
      <c r="B267" s="9">
        <f t="shared" si="9"/>
        <v>1</v>
      </c>
      <c r="C267" s="26"/>
      <c r="D267" s="23"/>
      <c r="E267" s="23"/>
      <c r="F267" s="24"/>
      <c r="G267" s="25"/>
      <c r="H267" s="24"/>
      <c r="I267" s="24"/>
      <c r="J267" s="24"/>
      <c r="K267" s="24"/>
      <c r="L267" s="24"/>
      <c r="M267" s="24"/>
      <c r="N267" s="24"/>
      <c r="O267" s="24"/>
    </row>
    <row r="268" spans="1:15">
      <c r="A268" s="9">
        <f t="shared" si="8"/>
        <v>1900</v>
      </c>
      <c r="B268" s="9">
        <f t="shared" si="9"/>
        <v>1</v>
      </c>
      <c r="C268" s="26"/>
      <c r="D268" s="23"/>
      <c r="E268" s="23"/>
      <c r="F268" s="24"/>
      <c r="G268" s="25"/>
      <c r="H268" s="24"/>
      <c r="I268" s="24"/>
      <c r="J268" s="24"/>
      <c r="K268" s="24"/>
      <c r="L268" s="24"/>
      <c r="M268" s="24"/>
      <c r="N268" s="24"/>
      <c r="O268" s="24"/>
    </row>
    <row r="269" spans="1:15">
      <c r="A269" s="9">
        <f t="shared" si="8"/>
        <v>1900</v>
      </c>
      <c r="B269" s="9">
        <f t="shared" si="9"/>
        <v>1</v>
      </c>
      <c r="C269" s="26"/>
      <c r="D269" s="23"/>
      <c r="E269" s="23"/>
      <c r="F269" s="24"/>
      <c r="G269" s="25"/>
      <c r="H269" s="24"/>
      <c r="I269" s="24"/>
      <c r="J269" s="24"/>
      <c r="K269" s="24"/>
      <c r="L269" s="24"/>
      <c r="M269" s="24"/>
      <c r="N269" s="24"/>
      <c r="O269" s="24"/>
    </row>
    <row r="270" spans="1:15">
      <c r="A270" s="9">
        <f t="shared" si="8"/>
        <v>1900</v>
      </c>
      <c r="B270" s="9">
        <f t="shared" si="9"/>
        <v>1</v>
      </c>
      <c r="C270" s="26"/>
      <c r="D270" s="23"/>
      <c r="E270" s="23"/>
      <c r="F270" s="24"/>
      <c r="G270" s="25"/>
      <c r="H270" s="24"/>
      <c r="I270" s="24"/>
      <c r="J270" s="24"/>
      <c r="K270" s="24"/>
      <c r="L270" s="24"/>
      <c r="M270" s="24"/>
      <c r="N270" s="24"/>
      <c r="O270" s="24"/>
    </row>
    <row r="271" spans="1:15">
      <c r="A271" s="9">
        <f t="shared" si="8"/>
        <v>1900</v>
      </c>
      <c r="B271" s="9">
        <f t="shared" si="9"/>
        <v>1</v>
      </c>
      <c r="C271" s="26"/>
      <c r="D271" s="23"/>
      <c r="E271" s="23"/>
      <c r="F271" s="24"/>
      <c r="G271" s="25"/>
      <c r="H271" s="24"/>
      <c r="I271" s="24"/>
      <c r="J271" s="24"/>
      <c r="K271" s="24"/>
      <c r="L271" s="24"/>
      <c r="M271" s="24"/>
      <c r="N271" s="24"/>
      <c r="O271" s="24"/>
    </row>
    <row r="272" spans="1:15">
      <c r="A272" s="9">
        <f t="shared" si="8"/>
        <v>1900</v>
      </c>
      <c r="B272" s="9">
        <f t="shared" si="9"/>
        <v>1</v>
      </c>
      <c r="C272" s="26"/>
      <c r="D272" s="23"/>
      <c r="E272" s="23"/>
      <c r="F272" s="24"/>
      <c r="G272" s="25"/>
      <c r="H272" s="24"/>
      <c r="I272" s="24"/>
      <c r="J272" s="24"/>
      <c r="K272" s="24"/>
      <c r="L272" s="24"/>
      <c r="M272" s="24"/>
      <c r="N272" s="24"/>
      <c r="O272" s="24"/>
    </row>
    <row r="273" spans="1:15">
      <c r="A273" s="9">
        <f t="shared" si="8"/>
        <v>1900</v>
      </c>
      <c r="B273" s="9">
        <f t="shared" si="9"/>
        <v>1</v>
      </c>
      <c r="C273" s="26"/>
      <c r="D273" s="23"/>
      <c r="E273" s="23"/>
      <c r="F273" s="24"/>
      <c r="G273" s="25"/>
      <c r="H273" s="24"/>
      <c r="I273" s="24"/>
      <c r="J273" s="24"/>
      <c r="K273" s="24"/>
      <c r="L273" s="24"/>
      <c r="M273" s="24"/>
      <c r="N273" s="24"/>
      <c r="O273" s="24"/>
    </row>
    <row r="274" spans="1:15">
      <c r="A274" s="9">
        <f t="shared" si="8"/>
        <v>1900</v>
      </c>
      <c r="B274" s="9">
        <f t="shared" si="9"/>
        <v>1</v>
      </c>
      <c r="C274" s="26"/>
      <c r="D274" s="23"/>
      <c r="E274" s="23"/>
      <c r="F274" s="24"/>
      <c r="G274" s="25"/>
      <c r="H274" s="24"/>
      <c r="I274" s="24"/>
      <c r="J274" s="24"/>
      <c r="K274" s="24"/>
      <c r="L274" s="24"/>
      <c r="M274" s="24"/>
      <c r="N274" s="24"/>
      <c r="O274" s="24"/>
    </row>
    <row r="275" spans="1:15">
      <c r="A275" s="9">
        <f t="shared" si="8"/>
        <v>1900</v>
      </c>
      <c r="B275" s="9">
        <f t="shared" si="9"/>
        <v>1</v>
      </c>
      <c r="C275" s="26"/>
      <c r="D275" s="23"/>
      <c r="E275" s="23"/>
      <c r="F275" s="24"/>
      <c r="G275" s="25"/>
      <c r="H275" s="24"/>
      <c r="I275" s="24"/>
      <c r="J275" s="24"/>
      <c r="K275" s="24"/>
      <c r="L275" s="24"/>
      <c r="M275" s="24"/>
      <c r="N275" s="24"/>
      <c r="O275" s="24"/>
    </row>
    <row r="276" spans="1:15">
      <c r="A276" s="9">
        <f t="shared" si="8"/>
        <v>1900</v>
      </c>
      <c r="B276" s="9">
        <f t="shared" si="9"/>
        <v>1</v>
      </c>
      <c r="C276" s="26"/>
      <c r="D276" s="23"/>
      <c r="E276" s="23"/>
      <c r="F276" s="24"/>
      <c r="G276" s="25"/>
      <c r="H276" s="24"/>
      <c r="I276" s="24"/>
      <c r="J276" s="24"/>
      <c r="K276" s="24"/>
      <c r="L276" s="24"/>
      <c r="M276" s="24"/>
      <c r="N276" s="24"/>
      <c r="O276" s="24"/>
    </row>
    <row r="277" spans="1:15">
      <c r="A277" s="9">
        <f t="shared" si="8"/>
        <v>1900</v>
      </c>
      <c r="B277" s="9">
        <f t="shared" si="9"/>
        <v>1</v>
      </c>
      <c r="C277" s="26"/>
      <c r="D277" s="23"/>
      <c r="E277" s="23"/>
      <c r="F277" s="24"/>
      <c r="G277" s="25"/>
      <c r="H277" s="24"/>
      <c r="I277" s="24"/>
      <c r="J277" s="24"/>
      <c r="K277" s="24"/>
      <c r="L277" s="24"/>
      <c r="M277" s="24"/>
      <c r="N277" s="24"/>
      <c r="O277" s="24"/>
    </row>
    <row r="278" spans="1:15">
      <c r="A278" s="9">
        <f t="shared" si="8"/>
        <v>1900</v>
      </c>
      <c r="B278" s="9">
        <f t="shared" si="9"/>
        <v>1</v>
      </c>
      <c r="C278" s="26"/>
      <c r="D278" s="23"/>
      <c r="E278" s="23"/>
      <c r="F278" s="24"/>
      <c r="G278" s="25"/>
      <c r="H278" s="24"/>
      <c r="I278" s="24"/>
      <c r="J278" s="24"/>
      <c r="K278" s="24"/>
      <c r="L278" s="24"/>
      <c r="M278" s="24"/>
      <c r="N278" s="24"/>
      <c r="O278" s="24"/>
    </row>
    <row r="279" spans="1:15">
      <c r="A279" s="9">
        <f t="shared" si="8"/>
        <v>1900</v>
      </c>
      <c r="B279" s="9">
        <f t="shared" si="9"/>
        <v>1</v>
      </c>
      <c r="C279" s="26"/>
      <c r="D279" s="23"/>
      <c r="E279" s="23"/>
      <c r="F279" s="24"/>
      <c r="G279" s="25"/>
      <c r="H279" s="24"/>
      <c r="I279" s="24"/>
      <c r="J279" s="24"/>
      <c r="K279" s="24"/>
      <c r="L279" s="24"/>
      <c r="M279" s="24"/>
      <c r="N279" s="24"/>
      <c r="O279" s="24"/>
    </row>
    <row r="280" spans="1:15">
      <c r="A280" s="9">
        <f t="shared" si="8"/>
        <v>1900</v>
      </c>
      <c r="B280" s="9">
        <f t="shared" si="9"/>
        <v>1</v>
      </c>
      <c r="C280" s="26"/>
      <c r="D280" s="23"/>
      <c r="E280" s="23"/>
      <c r="F280" s="24"/>
      <c r="G280" s="25"/>
      <c r="H280" s="24"/>
      <c r="I280" s="24"/>
      <c r="J280" s="24"/>
      <c r="K280" s="24"/>
      <c r="L280" s="24"/>
      <c r="M280" s="24"/>
      <c r="N280" s="24"/>
      <c r="O280" s="24"/>
    </row>
    <row r="281" spans="1:15">
      <c r="A281" s="9">
        <f t="shared" si="8"/>
        <v>1900</v>
      </c>
      <c r="B281" s="9">
        <f t="shared" si="9"/>
        <v>1</v>
      </c>
      <c r="C281" s="26"/>
      <c r="D281" s="23"/>
      <c r="E281" s="23"/>
      <c r="F281" s="24"/>
      <c r="G281" s="25"/>
      <c r="H281" s="24"/>
      <c r="I281" s="24"/>
      <c r="J281" s="24"/>
      <c r="K281" s="24"/>
      <c r="L281" s="24"/>
      <c r="M281" s="24"/>
      <c r="N281" s="24"/>
      <c r="O281" s="24"/>
    </row>
    <row r="282" spans="1:15">
      <c r="A282" s="9">
        <f t="shared" si="8"/>
        <v>1900</v>
      </c>
      <c r="B282" s="9">
        <f t="shared" si="9"/>
        <v>1</v>
      </c>
      <c r="C282" s="26"/>
      <c r="D282" s="23"/>
      <c r="E282" s="23"/>
      <c r="F282" s="24"/>
      <c r="G282" s="25"/>
      <c r="H282" s="24"/>
      <c r="I282" s="24"/>
      <c r="J282" s="24"/>
      <c r="K282" s="24"/>
      <c r="L282" s="24"/>
      <c r="M282" s="24"/>
      <c r="N282" s="24"/>
      <c r="O282" s="24"/>
    </row>
    <row r="283" spans="1:15">
      <c r="A283" s="9">
        <f t="shared" si="8"/>
        <v>1900</v>
      </c>
      <c r="B283" s="9">
        <f t="shared" si="9"/>
        <v>1</v>
      </c>
      <c r="C283" s="26"/>
      <c r="D283" s="23"/>
      <c r="E283" s="23"/>
      <c r="F283" s="24"/>
      <c r="G283" s="25"/>
      <c r="H283" s="24"/>
      <c r="I283" s="24"/>
      <c r="J283" s="24"/>
      <c r="K283" s="24"/>
      <c r="L283" s="24"/>
      <c r="M283" s="24"/>
      <c r="N283" s="24"/>
      <c r="O283" s="24"/>
    </row>
    <row r="284" spans="1:15">
      <c r="A284" s="9">
        <f t="shared" si="8"/>
        <v>1900</v>
      </c>
      <c r="B284" s="9">
        <f t="shared" si="9"/>
        <v>1</v>
      </c>
      <c r="C284" s="26"/>
      <c r="D284" s="23"/>
      <c r="E284" s="23"/>
      <c r="F284" s="24"/>
      <c r="G284" s="25"/>
      <c r="H284" s="24"/>
      <c r="I284" s="24"/>
      <c r="J284" s="24"/>
      <c r="K284" s="24"/>
      <c r="L284" s="24"/>
      <c r="M284" s="24"/>
      <c r="N284" s="24"/>
      <c r="O284" s="24"/>
    </row>
    <row r="285" spans="1:15">
      <c r="A285" s="9">
        <f t="shared" si="8"/>
        <v>1900</v>
      </c>
      <c r="B285" s="9">
        <f t="shared" si="9"/>
        <v>1</v>
      </c>
      <c r="C285" s="26"/>
      <c r="D285" s="23"/>
      <c r="E285" s="23"/>
      <c r="F285" s="24"/>
      <c r="G285" s="25"/>
      <c r="H285" s="24"/>
      <c r="I285" s="24"/>
      <c r="J285" s="24"/>
      <c r="K285" s="24"/>
      <c r="L285" s="24"/>
      <c r="M285" s="24"/>
      <c r="N285" s="24"/>
      <c r="O285" s="24"/>
    </row>
    <row r="286" spans="1:15">
      <c r="A286" s="9">
        <f t="shared" si="8"/>
        <v>1900</v>
      </c>
      <c r="B286" s="9">
        <f t="shared" si="9"/>
        <v>1</v>
      </c>
      <c r="C286" s="26"/>
      <c r="D286" s="23"/>
      <c r="E286" s="23"/>
      <c r="F286" s="24"/>
      <c r="G286" s="25"/>
      <c r="H286" s="24"/>
      <c r="I286" s="24"/>
      <c r="J286" s="24"/>
      <c r="K286" s="24"/>
      <c r="L286" s="24"/>
      <c r="M286" s="24"/>
      <c r="N286" s="24"/>
      <c r="O286" s="24"/>
    </row>
    <row r="287" spans="1:15">
      <c r="A287" s="9">
        <f t="shared" si="8"/>
        <v>1900</v>
      </c>
      <c r="B287" s="9">
        <f t="shared" si="9"/>
        <v>1</v>
      </c>
      <c r="C287" s="26"/>
      <c r="D287" s="23"/>
      <c r="E287" s="23"/>
      <c r="F287" s="24"/>
      <c r="G287" s="25"/>
      <c r="H287" s="24"/>
      <c r="I287" s="24"/>
      <c r="J287" s="24"/>
      <c r="K287" s="24"/>
      <c r="L287" s="24"/>
      <c r="M287" s="24"/>
      <c r="N287" s="24"/>
      <c r="O287" s="24"/>
    </row>
    <row r="288" spans="1:15">
      <c r="A288" s="9">
        <f t="shared" si="8"/>
        <v>1900</v>
      </c>
      <c r="B288" s="9">
        <f t="shared" si="9"/>
        <v>1</v>
      </c>
      <c r="C288" s="26"/>
      <c r="D288" s="23"/>
      <c r="E288" s="23"/>
      <c r="F288" s="24"/>
      <c r="G288" s="25"/>
      <c r="H288" s="24"/>
      <c r="I288" s="24"/>
      <c r="J288" s="24"/>
      <c r="K288" s="24"/>
      <c r="L288" s="24"/>
      <c r="M288" s="24"/>
      <c r="N288" s="24"/>
      <c r="O288" s="24"/>
    </row>
    <row r="289" spans="1:15">
      <c r="A289" s="9">
        <f t="shared" si="8"/>
        <v>1900</v>
      </c>
      <c r="B289" s="9">
        <f t="shared" si="9"/>
        <v>1</v>
      </c>
      <c r="C289" s="26"/>
      <c r="D289" s="23"/>
      <c r="E289" s="23"/>
      <c r="F289" s="24"/>
      <c r="G289" s="25"/>
      <c r="H289" s="24"/>
      <c r="I289" s="24"/>
      <c r="J289" s="24"/>
      <c r="K289" s="24"/>
      <c r="L289" s="24"/>
      <c r="M289" s="24"/>
      <c r="N289" s="24"/>
      <c r="O289" s="24"/>
    </row>
    <row r="290" spans="1:15">
      <c r="A290" s="9">
        <f t="shared" si="8"/>
        <v>1900</v>
      </c>
      <c r="B290" s="9">
        <f t="shared" si="9"/>
        <v>1</v>
      </c>
      <c r="C290" s="26"/>
      <c r="D290" s="23"/>
      <c r="E290" s="23"/>
      <c r="F290" s="24"/>
      <c r="G290" s="25"/>
      <c r="H290" s="24"/>
      <c r="I290" s="24"/>
      <c r="J290" s="24"/>
      <c r="K290" s="24"/>
      <c r="L290" s="24"/>
      <c r="M290" s="24"/>
      <c r="N290" s="24"/>
      <c r="O290" s="24"/>
    </row>
    <row r="291" spans="1:15">
      <c r="A291" s="9">
        <f t="shared" si="8"/>
        <v>1900</v>
      </c>
      <c r="B291" s="9">
        <f t="shared" si="9"/>
        <v>1</v>
      </c>
      <c r="C291" s="26"/>
      <c r="D291" s="23"/>
      <c r="E291" s="23"/>
      <c r="F291" s="24"/>
      <c r="G291" s="25"/>
      <c r="H291" s="24"/>
      <c r="I291" s="24"/>
      <c r="J291" s="24"/>
      <c r="K291" s="24"/>
      <c r="L291" s="24"/>
      <c r="M291" s="24"/>
      <c r="N291" s="24"/>
      <c r="O291" s="24"/>
    </row>
    <row r="292" spans="1:15">
      <c r="A292" s="9">
        <f t="shared" si="8"/>
        <v>1900</v>
      </c>
      <c r="B292" s="9">
        <f t="shared" si="9"/>
        <v>1</v>
      </c>
      <c r="C292" s="26"/>
      <c r="D292" s="23"/>
      <c r="E292" s="23"/>
      <c r="F292" s="24"/>
      <c r="G292" s="25"/>
      <c r="H292" s="24"/>
      <c r="I292" s="24"/>
      <c r="J292" s="24"/>
      <c r="K292" s="24"/>
      <c r="L292" s="24"/>
      <c r="M292" s="24"/>
      <c r="N292" s="24"/>
      <c r="O292" s="24"/>
    </row>
    <row r="293" spans="1:15">
      <c r="A293" s="9">
        <f t="shared" si="8"/>
        <v>1900</v>
      </c>
      <c r="B293" s="9">
        <f t="shared" si="9"/>
        <v>1</v>
      </c>
      <c r="C293" s="26"/>
      <c r="D293" s="23"/>
      <c r="E293" s="23"/>
      <c r="F293" s="24"/>
      <c r="G293" s="25"/>
      <c r="H293" s="24"/>
      <c r="I293" s="24"/>
      <c r="J293" s="24"/>
      <c r="K293" s="24"/>
      <c r="L293" s="24"/>
      <c r="M293" s="24"/>
      <c r="N293" s="24"/>
      <c r="O293" s="24"/>
    </row>
    <row r="294" spans="1:15">
      <c r="A294" s="9">
        <f t="shared" si="8"/>
        <v>1900</v>
      </c>
      <c r="B294" s="9">
        <f t="shared" si="9"/>
        <v>1</v>
      </c>
      <c r="C294" s="26"/>
      <c r="D294" s="23"/>
      <c r="E294" s="23"/>
      <c r="F294" s="24"/>
      <c r="G294" s="25"/>
      <c r="H294" s="24"/>
      <c r="I294" s="24"/>
      <c r="J294" s="24"/>
      <c r="K294" s="24"/>
      <c r="L294" s="24"/>
      <c r="M294" s="24"/>
      <c r="N294" s="24"/>
      <c r="O294" s="24"/>
    </row>
    <row r="295" spans="1:15">
      <c r="A295" s="9">
        <f t="shared" si="8"/>
        <v>1900</v>
      </c>
      <c r="B295" s="9">
        <f t="shared" si="9"/>
        <v>1</v>
      </c>
      <c r="C295" s="26"/>
      <c r="D295" s="23"/>
      <c r="E295" s="23"/>
      <c r="F295" s="24"/>
      <c r="G295" s="25"/>
      <c r="H295" s="24"/>
      <c r="I295" s="24"/>
      <c r="J295" s="24"/>
      <c r="K295" s="24"/>
      <c r="L295" s="24"/>
      <c r="M295" s="24"/>
      <c r="N295" s="24"/>
      <c r="O295" s="24"/>
    </row>
    <row r="296" spans="1:15">
      <c r="A296" s="9">
        <f t="shared" si="8"/>
        <v>1900</v>
      </c>
      <c r="B296" s="9">
        <f t="shared" si="9"/>
        <v>1</v>
      </c>
      <c r="C296" s="26"/>
      <c r="D296" s="23"/>
      <c r="E296" s="23"/>
      <c r="F296" s="24"/>
      <c r="G296" s="25"/>
      <c r="H296" s="24"/>
      <c r="I296" s="24"/>
      <c r="J296" s="24"/>
      <c r="K296" s="24"/>
      <c r="L296" s="24"/>
      <c r="M296" s="24"/>
      <c r="N296" s="24"/>
      <c r="O296" s="24"/>
    </row>
    <row r="297" spans="1:15">
      <c r="A297" s="9">
        <f t="shared" si="8"/>
        <v>1900</v>
      </c>
      <c r="B297" s="9">
        <f t="shared" si="9"/>
        <v>1</v>
      </c>
      <c r="C297" s="26"/>
      <c r="D297" s="23"/>
      <c r="E297" s="23"/>
      <c r="F297" s="24"/>
      <c r="G297" s="25"/>
      <c r="H297" s="24"/>
      <c r="I297" s="24"/>
      <c r="J297" s="24"/>
      <c r="K297" s="24"/>
      <c r="L297" s="24"/>
      <c r="M297" s="24"/>
      <c r="N297" s="24"/>
      <c r="O297" s="24"/>
    </row>
    <row r="298" spans="1:15">
      <c r="A298" s="9">
        <f t="shared" si="8"/>
        <v>1900</v>
      </c>
      <c r="B298" s="9">
        <f t="shared" si="9"/>
        <v>1</v>
      </c>
      <c r="C298" s="26"/>
      <c r="D298" s="23"/>
      <c r="E298" s="23"/>
      <c r="F298" s="24"/>
      <c r="G298" s="25"/>
      <c r="H298" s="24"/>
      <c r="I298" s="24"/>
      <c r="J298" s="24"/>
      <c r="K298" s="24"/>
      <c r="L298" s="24"/>
      <c r="M298" s="24"/>
      <c r="N298" s="24"/>
      <c r="O298" s="24"/>
    </row>
    <row r="299" spans="1:15">
      <c r="A299" s="9">
        <f t="shared" si="8"/>
        <v>1900</v>
      </c>
      <c r="B299" s="9">
        <f t="shared" si="9"/>
        <v>1</v>
      </c>
      <c r="C299" s="26"/>
      <c r="D299" s="23"/>
      <c r="E299" s="23"/>
      <c r="F299" s="24"/>
      <c r="G299" s="25"/>
      <c r="H299" s="24"/>
      <c r="I299" s="24"/>
      <c r="J299" s="24"/>
      <c r="K299" s="24"/>
      <c r="L299" s="24"/>
      <c r="M299" s="24"/>
      <c r="N299" s="24"/>
      <c r="O299" s="24"/>
    </row>
    <row r="300" spans="1:15">
      <c r="A300" s="9">
        <f t="shared" si="8"/>
        <v>1900</v>
      </c>
      <c r="B300" s="9">
        <f t="shared" si="9"/>
        <v>1</v>
      </c>
      <c r="C300" s="26"/>
      <c r="D300" s="23"/>
      <c r="E300" s="23"/>
      <c r="F300" s="24"/>
      <c r="G300" s="25"/>
      <c r="H300" s="24"/>
      <c r="I300" s="24"/>
      <c r="J300" s="24"/>
      <c r="K300" s="24"/>
      <c r="L300" s="24"/>
      <c r="M300" s="24"/>
      <c r="N300" s="24"/>
      <c r="O300" s="24"/>
    </row>
    <row r="301" spans="1:15">
      <c r="A301" s="9">
        <f t="shared" si="8"/>
        <v>1900</v>
      </c>
      <c r="B301" s="9">
        <f t="shared" si="9"/>
        <v>1</v>
      </c>
      <c r="C301" s="26"/>
      <c r="D301" s="23"/>
      <c r="E301" s="23"/>
      <c r="F301" s="24"/>
      <c r="G301" s="25"/>
      <c r="H301" s="24"/>
      <c r="I301" s="24"/>
      <c r="J301" s="24"/>
      <c r="K301" s="24"/>
      <c r="L301" s="24"/>
      <c r="M301" s="24"/>
      <c r="N301" s="24"/>
      <c r="O301" s="24"/>
    </row>
    <row r="302" spans="1:15">
      <c r="A302" s="9">
        <f t="shared" si="8"/>
        <v>1900</v>
      </c>
      <c r="B302" s="9">
        <f t="shared" si="9"/>
        <v>1</v>
      </c>
      <c r="C302" s="26"/>
      <c r="D302" s="23"/>
      <c r="E302" s="23"/>
      <c r="F302" s="24"/>
      <c r="G302" s="25"/>
      <c r="H302" s="24"/>
      <c r="I302" s="24"/>
      <c r="J302" s="24"/>
      <c r="K302" s="24"/>
      <c r="L302" s="24"/>
      <c r="M302" s="24"/>
      <c r="N302" s="24"/>
      <c r="O302" s="24"/>
    </row>
    <row r="303" spans="1:15">
      <c r="A303" s="9">
        <f t="shared" si="8"/>
        <v>1900</v>
      </c>
      <c r="B303" s="9">
        <f t="shared" si="9"/>
        <v>1</v>
      </c>
      <c r="C303" s="26"/>
      <c r="D303" s="23"/>
      <c r="E303" s="23"/>
      <c r="F303" s="24"/>
      <c r="G303" s="25"/>
      <c r="H303" s="24"/>
      <c r="I303" s="24"/>
      <c r="J303" s="24"/>
      <c r="K303" s="24"/>
      <c r="L303" s="24"/>
      <c r="M303" s="24"/>
      <c r="N303" s="24"/>
      <c r="O303" s="24"/>
    </row>
    <row r="304" spans="1:15">
      <c r="A304" s="9">
        <f t="shared" si="8"/>
        <v>1900</v>
      </c>
      <c r="B304" s="9">
        <f t="shared" si="9"/>
        <v>1</v>
      </c>
      <c r="C304" s="26"/>
      <c r="D304" s="23"/>
      <c r="E304" s="23"/>
      <c r="F304" s="24"/>
      <c r="G304" s="25"/>
      <c r="H304" s="24"/>
      <c r="I304" s="24"/>
      <c r="J304" s="24"/>
      <c r="K304" s="24"/>
      <c r="L304" s="24"/>
      <c r="M304" s="24"/>
      <c r="N304" s="24"/>
      <c r="O304" s="24"/>
    </row>
    <row r="305" spans="1:15">
      <c r="A305" s="9">
        <f t="shared" si="8"/>
        <v>1900</v>
      </c>
      <c r="B305" s="9">
        <f t="shared" si="9"/>
        <v>1</v>
      </c>
      <c r="C305" s="26"/>
      <c r="D305" s="23"/>
      <c r="E305" s="23"/>
      <c r="F305" s="24"/>
      <c r="G305" s="25"/>
      <c r="H305" s="24"/>
      <c r="I305" s="24"/>
      <c r="J305" s="24"/>
      <c r="K305" s="24"/>
      <c r="L305" s="24"/>
      <c r="M305" s="24"/>
      <c r="N305" s="24"/>
      <c r="O305" s="24"/>
    </row>
    <row r="306" spans="1:15">
      <c r="A306" s="9">
        <f t="shared" si="8"/>
        <v>1900</v>
      </c>
      <c r="B306" s="9">
        <f t="shared" si="9"/>
        <v>1</v>
      </c>
      <c r="C306" s="26"/>
      <c r="D306" s="23"/>
      <c r="E306" s="23"/>
      <c r="F306" s="24"/>
      <c r="G306" s="25"/>
      <c r="H306" s="24"/>
      <c r="I306" s="24"/>
      <c r="J306" s="24"/>
      <c r="K306" s="24"/>
      <c r="L306" s="24"/>
      <c r="M306" s="24"/>
      <c r="N306" s="24"/>
      <c r="O306" s="24"/>
    </row>
    <row r="307" spans="1:15">
      <c r="A307" s="9">
        <f t="shared" si="8"/>
        <v>1900</v>
      </c>
      <c r="B307" s="9">
        <f t="shared" si="9"/>
        <v>1</v>
      </c>
      <c r="C307" s="26"/>
      <c r="D307" s="23"/>
      <c r="E307" s="23"/>
      <c r="F307" s="24"/>
      <c r="G307" s="25"/>
      <c r="H307" s="24"/>
      <c r="I307" s="24"/>
      <c r="J307" s="24"/>
      <c r="K307" s="24"/>
      <c r="L307" s="24"/>
      <c r="M307" s="24"/>
      <c r="N307" s="24"/>
      <c r="O307" s="24"/>
    </row>
    <row r="308" spans="1:15">
      <c r="A308" s="9">
        <f t="shared" si="8"/>
        <v>1900</v>
      </c>
      <c r="B308" s="9">
        <f t="shared" si="9"/>
        <v>1</v>
      </c>
      <c r="C308" s="26"/>
      <c r="D308" s="23"/>
      <c r="E308" s="23"/>
      <c r="F308" s="24"/>
      <c r="G308" s="25"/>
      <c r="H308" s="24"/>
      <c r="I308" s="24"/>
      <c r="J308" s="24"/>
      <c r="K308" s="24"/>
      <c r="L308" s="24"/>
      <c r="M308" s="24"/>
      <c r="N308" s="24"/>
      <c r="O308" s="24"/>
    </row>
    <row r="309" spans="1:15">
      <c r="A309" s="9">
        <f t="shared" si="8"/>
        <v>1900</v>
      </c>
      <c r="B309" s="9">
        <f t="shared" si="9"/>
        <v>1</v>
      </c>
      <c r="C309" s="26"/>
      <c r="D309" s="23"/>
      <c r="E309" s="23"/>
      <c r="F309" s="24"/>
      <c r="G309" s="25"/>
      <c r="H309" s="24"/>
      <c r="I309" s="24"/>
      <c r="J309" s="24"/>
      <c r="K309" s="24"/>
      <c r="L309" s="24"/>
      <c r="M309" s="24"/>
      <c r="N309" s="24"/>
      <c r="O309" s="24"/>
    </row>
    <row r="310" spans="1:15">
      <c r="A310" s="9">
        <f t="shared" si="8"/>
        <v>1900</v>
      </c>
      <c r="B310" s="9">
        <f t="shared" si="9"/>
        <v>1</v>
      </c>
      <c r="C310" s="26"/>
      <c r="D310" s="23"/>
      <c r="E310" s="23"/>
      <c r="F310" s="24"/>
      <c r="G310" s="25"/>
      <c r="H310" s="24"/>
      <c r="I310" s="24"/>
      <c r="J310" s="24"/>
      <c r="K310" s="24"/>
      <c r="L310" s="24"/>
      <c r="M310" s="24"/>
      <c r="N310" s="24"/>
      <c r="O310" s="24"/>
    </row>
    <row r="311" spans="1:15">
      <c r="A311" s="9">
        <f t="shared" si="8"/>
        <v>1900</v>
      </c>
      <c r="B311" s="9">
        <f t="shared" si="9"/>
        <v>1</v>
      </c>
      <c r="C311" s="26"/>
      <c r="D311" s="23"/>
      <c r="E311" s="23"/>
      <c r="F311" s="24"/>
      <c r="G311" s="25"/>
      <c r="H311" s="24"/>
      <c r="I311" s="24"/>
      <c r="J311" s="24"/>
      <c r="K311" s="24"/>
      <c r="L311" s="24"/>
      <c r="M311" s="24"/>
      <c r="N311" s="24"/>
      <c r="O311" s="24"/>
    </row>
    <row r="312" spans="1:15">
      <c r="A312" s="9">
        <f t="shared" si="8"/>
        <v>1900</v>
      </c>
      <c r="B312" s="9">
        <f t="shared" si="9"/>
        <v>1</v>
      </c>
      <c r="C312" s="26"/>
      <c r="D312" s="23"/>
      <c r="E312" s="23"/>
      <c r="F312" s="24"/>
      <c r="G312" s="25"/>
      <c r="H312" s="24"/>
      <c r="I312" s="24"/>
      <c r="J312" s="24"/>
      <c r="K312" s="24"/>
      <c r="L312" s="24"/>
      <c r="M312" s="24"/>
      <c r="N312" s="24"/>
      <c r="O312" s="24"/>
    </row>
    <row r="313" spans="1:15">
      <c r="A313" s="9">
        <f t="shared" si="8"/>
        <v>1900</v>
      </c>
      <c r="B313" s="9">
        <f t="shared" si="9"/>
        <v>1</v>
      </c>
      <c r="C313" s="26"/>
      <c r="D313" s="23"/>
      <c r="E313" s="23"/>
      <c r="F313" s="24"/>
      <c r="G313" s="25"/>
      <c r="H313" s="24"/>
      <c r="I313" s="24"/>
      <c r="J313" s="24"/>
      <c r="K313" s="24"/>
      <c r="L313" s="24"/>
      <c r="M313" s="24"/>
      <c r="N313" s="24"/>
      <c r="O313" s="24"/>
    </row>
    <row r="314" spans="1:15">
      <c r="A314" s="9">
        <f t="shared" si="8"/>
        <v>1900</v>
      </c>
      <c r="B314" s="9">
        <f t="shared" si="9"/>
        <v>1</v>
      </c>
      <c r="C314" s="26"/>
      <c r="D314" s="23"/>
      <c r="E314" s="23"/>
      <c r="F314" s="24"/>
      <c r="G314" s="25"/>
      <c r="H314" s="24"/>
      <c r="I314" s="24"/>
      <c r="J314" s="24"/>
      <c r="K314" s="24"/>
      <c r="L314" s="24"/>
      <c r="M314" s="24"/>
      <c r="N314" s="24"/>
      <c r="O314" s="24"/>
    </row>
    <row r="315" spans="1:15">
      <c r="A315" s="9">
        <f t="shared" si="8"/>
        <v>1900</v>
      </c>
      <c r="B315" s="9">
        <f t="shared" si="9"/>
        <v>1</v>
      </c>
      <c r="C315" s="26"/>
      <c r="D315" s="23"/>
      <c r="E315" s="23"/>
      <c r="F315" s="24"/>
      <c r="G315" s="25"/>
      <c r="H315" s="24"/>
      <c r="I315" s="24"/>
      <c r="J315" s="24"/>
      <c r="K315" s="24"/>
      <c r="L315" s="24"/>
      <c r="M315" s="24"/>
      <c r="N315" s="24"/>
      <c r="O315" s="24"/>
    </row>
    <row r="316" spans="1:15">
      <c r="A316" s="9">
        <f t="shared" si="8"/>
        <v>1900</v>
      </c>
      <c r="B316" s="9">
        <f t="shared" si="9"/>
        <v>1</v>
      </c>
      <c r="C316" s="26"/>
      <c r="D316" s="23"/>
      <c r="E316" s="23"/>
      <c r="F316" s="24"/>
      <c r="G316" s="25"/>
      <c r="H316" s="24"/>
      <c r="I316" s="24"/>
      <c r="J316" s="24"/>
      <c r="K316" s="24"/>
      <c r="L316" s="24"/>
      <c r="M316" s="24"/>
      <c r="N316" s="24"/>
      <c r="O316" s="24"/>
    </row>
    <row r="317" spans="1:15">
      <c r="A317" s="9">
        <f t="shared" si="8"/>
        <v>1900</v>
      </c>
      <c r="B317" s="9">
        <f t="shared" si="9"/>
        <v>1</v>
      </c>
      <c r="C317" s="26"/>
      <c r="D317" s="23"/>
      <c r="E317" s="23"/>
      <c r="F317" s="24"/>
      <c r="G317" s="25"/>
      <c r="H317" s="24"/>
      <c r="I317" s="24"/>
      <c r="J317" s="24"/>
      <c r="K317" s="24"/>
      <c r="L317" s="24"/>
      <c r="M317" s="24"/>
      <c r="N317" s="24"/>
      <c r="O317" s="24"/>
    </row>
    <row r="318" spans="1:15">
      <c r="A318" s="9">
        <f t="shared" si="8"/>
        <v>1900</v>
      </c>
      <c r="B318" s="9">
        <f t="shared" si="9"/>
        <v>1</v>
      </c>
      <c r="C318" s="26"/>
      <c r="D318" s="23"/>
      <c r="E318" s="23"/>
      <c r="F318" s="24"/>
      <c r="G318" s="25"/>
      <c r="H318" s="24"/>
      <c r="I318" s="24"/>
      <c r="J318" s="24"/>
      <c r="K318" s="24"/>
      <c r="L318" s="24"/>
      <c r="M318" s="24"/>
      <c r="N318" s="24"/>
      <c r="O318" s="24"/>
    </row>
    <row r="319" spans="1:15">
      <c r="A319" s="9">
        <f t="shared" si="8"/>
        <v>1900</v>
      </c>
      <c r="B319" s="9">
        <f t="shared" si="9"/>
        <v>1</v>
      </c>
      <c r="C319" s="26"/>
      <c r="D319" s="23"/>
      <c r="E319" s="23"/>
      <c r="F319" s="24"/>
      <c r="G319" s="25"/>
      <c r="H319" s="24"/>
      <c r="I319" s="24"/>
      <c r="J319" s="24"/>
      <c r="K319" s="24"/>
      <c r="L319" s="24"/>
      <c r="M319" s="24"/>
      <c r="N319" s="24"/>
      <c r="O319" s="24"/>
    </row>
    <row r="320" spans="1:15">
      <c r="A320" s="9">
        <f t="shared" si="8"/>
        <v>1900</v>
      </c>
      <c r="B320" s="9">
        <f t="shared" si="9"/>
        <v>1</v>
      </c>
      <c r="C320" s="26"/>
      <c r="D320" s="23"/>
      <c r="E320" s="23"/>
      <c r="F320" s="24"/>
      <c r="G320" s="25"/>
      <c r="H320" s="24"/>
      <c r="I320" s="24"/>
      <c r="J320" s="24"/>
      <c r="K320" s="24"/>
      <c r="L320" s="24"/>
      <c r="M320" s="24"/>
      <c r="N320" s="24"/>
      <c r="O320" s="24"/>
    </row>
    <row r="321" spans="1:15">
      <c r="A321" s="9">
        <f t="shared" si="8"/>
        <v>1900</v>
      </c>
      <c r="B321" s="9">
        <f t="shared" si="9"/>
        <v>1</v>
      </c>
      <c r="C321" s="26"/>
      <c r="D321" s="23"/>
      <c r="E321" s="23"/>
      <c r="F321" s="24"/>
      <c r="G321" s="25"/>
      <c r="H321" s="24"/>
      <c r="I321" s="24"/>
      <c r="J321" s="24"/>
      <c r="K321" s="24"/>
      <c r="L321" s="24"/>
      <c r="M321" s="24"/>
      <c r="N321" s="24"/>
      <c r="O321" s="24"/>
    </row>
    <row r="322" spans="1:15">
      <c r="A322" s="9">
        <f t="shared" ref="A322:A385" si="10">YEAR(C322)</f>
        <v>1900</v>
      </c>
      <c r="B322" s="9">
        <f t="shared" ref="B322:B385" si="11">MONTH(C322)</f>
        <v>1</v>
      </c>
      <c r="C322" s="26"/>
      <c r="D322" s="23"/>
      <c r="E322" s="23"/>
      <c r="F322" s="24"/>
      <c r="G322" s="25"/>
      <c r="H322" s="24"/>
      <c r="I322" s="24"/>
      <c r="J322" s="24"/>
      <c r="K322" s="24"/>
      <c r="L322" s="24"/>
      <c r="M322" s="24"/>
      <c r="N322" s="24"/>
      <c r="O322" s="24"/>
    </row>
    <row r="323" spans="1:15">
      <c r="A323" s="9">
        <f t="shared" si="10"/>
        <v>1900</v>
      </c>
      <c r="B323" s="9">
        <f t="shared" si="11"/>
        <v>1</v>
      </c>
      <c r="C323" s="26"/>
      <c r="D323" s="23"/>
      <c r="E323" s="23"/>
      <c r="F323" s="24"/>
      <c r="G323" s="25"/>
      <c r="H323" s="24"/>
      <c r="I323" s="24"/>
      <c r="J323" s="24"/>
      <c r="K323" s="24"/>
      <c r="L323" s="24"/>
      <c r="M323" s="24"/>
      <c r="N323" s="24"/>
      <c r="O323" s="24"/>
    </row>
    <row r="324" spans="1:15">
      <c r="A324" s="9">
        <f t="shared" si="10"/>
        <v>1900</v>
      </c>
      <c r="B324" s="9">
        <f t="shared" si="11"/>
        <v>1</v>
      </c>
      <c r="C324" s="26"/>
      <c r="D324" s="23"/>
      <c r="E324" s="23"/>
      <c r="F324" s="24"/>
      <c r="G324" s="25"/>
      <c r="H324" s="24"/>
      <c r="I324" s="24"/>
      <c r="J324" s="24"/>
      <c r="K324" s="24"/>
      <c r="L324" s="24"/>
      <c r="M324" s="24"/>
      <c r="N324" s="24"/>
      <c r="O324" s="24"/>
    </row>
    <row r="325" spans="1:15">
      <c r="A325" s="9">
        <f t="shared" si="10"/>
        <v>1900</v>
      </c>
      <c r="B325" s="9">
        <f t="shared" si="11"/>
        <v>1</v>
      </c>
      <c r="C325" s="26"/>
      <c r="D325" s="23"/>
      <c r="E325" s="23"/>
      <c r="F325" s="24"/>
      <c r="G325" s="25"/>
      <c r="H325" s="24"/>
      <c r="I325" s="24"/>
      <c r="J325" s="24"/>
      <c r="K325" s="24"/>
      <c r="L325" s="24"/>
      <c r="M325" s="24"/>
      <c r="N325" s="24"/>
      <c r="O325" s="24"/>
    </row>
    <row r="326" spans="1:15">
      <c r="A326" s="9">
        <f t="shared" si="10"/>
        <v>1900</v>
      </c>
      <c r="B326" s="9">
        <f t="shared" si="11"/>
        <v>1</v>
      </c>
      <c r="C326" s="26"/>
      <c r="D326" s="23"/>
      <c r="E326" s="23"/>
      <c r="F326" s="24"/>
      <c r="G326" s="25"/>
      <c r="H326" s="24"/>
      <c r="I326" s="24"/>
      <c r="J326" s="24"/>
      <c r="K326" s="24"/>
      <c r="L326" s="24"/>
      <c r="M326" s="24"/>
      <c r="N326" s="24"/>
      <c r="O326" s="24"/>
    </row>
    <row r="327" spans="1:15">
      <c r="A327" s="9">
        <f t="shared" si="10"/>
        <v>1900</v>
      </c>
      <c r="B327" s="9">
        <f t="shared" si="11"/>
        <v>1</v>
      </c>
      <c r="C327" s="26"/>
      <c r="D327" s="23"/>
      <c r="E327" s="23"/>
      <c r="F327" s="24"/>
      <c r="G327" s="25"/>
      <c r="H327" s="24"/>
      <c r="I327" s="24"/>
      <c r="J327" s="24"/>
      <c r="K327" s="24"/>
      <c r="L327" s="24"/>
      <c r="M327" s="24"/>
      <c r="N327" s="24"/>
      <c r="O327" s="24"/>
    </row>
    <row r="328" spans="1:15">
      <c r="A328" s="9">
        <f t="shared" si="10"/>
        <v>1900</v>
      </c>
      <c r="B328" s="9">
        <f t="shared" si="11"/>
        <v>1</v>
      </c>
      <c r="C328" s="26"/>
      <c r="D328" s="23"/>
      <c r="E328" s="23"/>
      <c r="F328" s="24"/>
      <c r="G328" s="25"/>
      <c r="H328" s="24"/>
      <c r="I328" s="24"/>
      <c r="J328" s="24"/>
      <c r="K328" s="24"/>
      <c r="L328" s="24"/>
      <c r="M328" s="24"/>
      <c r="N328" s="24"/>
      <c r="O328" s="24"/>
    </row>
    <row r="329" spans="1:15">
      <c r="A329" s="9">
        <f t="shared" si="10"/>
        <v>1900</v>
      </c>
      <c r="B329" s="9">
        <f t="shared" si="11"/>
        <v>1</v>
      </c>
      <c r="C329" s="26"/>
      <c r="D329" s="23"/>
      <c r="E329" s="23"/>
      <c r="F329" s="24"/>
      <c r="G329" s="25"/>
      <c r="H329" s="24"/>
      <c r="I329" s="24"/>
      <c r="J329" s="24"/>
      <c r="K329" s="24"/>
      <c r="L329" s="24"/>
      <c r="M329" s="24"/>
      <c r="N329" s="24"/>
      <c r="O329" s="24"/>
    </row>
    <row r="330" spans="1:15">
      <c r="A330" s="9">
        <f t="shared" si="10"/>
        <v>1900</v>
      </c>
      <c r="B330" s="9">
        <f t="shared" si="11"/>
        <v>1</v>
      </c>
      <c r="C330" s="26"/>
      <c r="D330" s="23"/>
      <c r="E330" s="23"/>
      <c r="F330" s="24"/>
      <c r="G330" s="25"/>
      <c r="H330" s="24"/>
      <c r="I330" s="24"/>
      <c r="J330" s="24"/>
      <c r="K330" s="24"/>
      <c r="L330" s="24"/>
      <c r="M330" s="24"/>
      <c r="N330" s="24"/>
      <c r="O330" s="24"/>
    </row>
    <row r="331" spans="1:15">
      <c r="A331" s="9">
        <f t="shared" si="10"/>
        <v>1900</v>
      </c>
      <c r="B331" s="9">
        <f t="shared" si="11"/>
        <v>1</v>
      </c>
      <c r="C331" s="26"/>
      <c r="D331" s="23"/>
      <c r="E331" s="23"/>
      <c r="F331" s="24"/>
      <c r="G331" s="25"/>
      <c r="H331" s="24"/>
      <c r="I331" s="24"/>
      <c r="J331" s="24"/>
      <c r="K331" s="24"/>
      <c r="L331" s="24"/>
      <c r="M331" s="24"/>
      <c r="N331" s="24"/>
      <c r="O331" s="24"/>
    </row>
    <row r="332" spans="1:15">
      <c r="A332" s="9">
        <f t="shared" si="10"/>
        <v>1900</v>
      </c>
      <c r="B332" s="9">
        <f t="shared" si="11"/>
        <v>1</v>
      </c>
      <c r="C332" s="26"/>
      <c r="D332" s="23"/>
      <c r="E332" s="23"/>
      <c r="F332" s="24"/>
      <c r="G332" s="25"/>
      <c r="H332" s="24"/>
      <c r="I332" s="24"/>
      <c r="J332" s="24"/>
      <c r="K332" s="24"/>
      <c r="L332" s="24"/>
      <c r="M332" s="24"/>
      <c r="N332" s="24"/>
      <c r="O332" s="24"/>
    </row>
    <row r="333" spans="1:15">
      <c r="A333" s="9">
        <f t="shared" si="10"/>
        <v>1900</v>
      </c>
      <c r="B333" s="9">
        <f t="shared" si="11"/>
        <v>1</v>
      </c>
      <c r="C333" s="26"/>
      <c r="D333" s="23"/>
      <c r="E333" s="23"/>
      <c r="F333" s="24"/>
      <c r="G333" s="25"/>
      <c r="H333" s="24"/>
      <c r="I333" s="24"/>
      <c r="J333" s="24"/>
      <c r="K333" s="24"/>
      <c r="L333" s="24"/>
      <c r="M333" s="24"/>
      <c r="N333" s="24"/>
      <c r="O333" s="24"/>
    </row>
    <row r="334" spans="1:15">
      <c r="A334" s="9">
        <f t="shared" si="10"/>
        <v>1900</v>
      </c>
      <c r="B334" s="9">
        <f t="shared" si="11"/>
        <v>1</v>
      </c>
      <c r="C334" s="26"/>
      <c r="D334" s="23"/>
      <c r="E334" s="23"/>
      <c r="F334" s="24"/>
      <c r="G334" s="25"/>
      <c r="H334" s="24"/>
      <c r="I334" s="24"/>
      <c r="J334" s="24"/>
      <c r="K334" s="24"/>
      <c r="L334" s="24"/>
      <c r="M334" s="24"/>
      <c r="N334" s="24"/>
      <c r="O334" s="24"/>
    </row>
    <row r="335" spans="1:15">
      <c r="A335" s="9">
        <f t="shared" si="10"/>
        <v>1900</v>
      </c>
      <c r="B335" s="9">
        <f t="shared" si="11"/>
        <v>1</v>
      </c>
      <c r="C335" s="26"/>
      <c r="D335" s="23"/>
      <c r="E335" s="23"/>
      <c r="F335" s="24"/>
      <c r="G335" s="25"/>
      <c r="H335" s="24"/>
      <c r="I335" s="24"/>
      <c r="J335" s="24"/>
      <c r="K335" s="24"/>
      <c r="L335" s="24"/>
      <c r="M335" s="24"/>
      <c r="N335" s="24"/>
      <c r="O335" s="24"/>
    </row>
    <row r="336" spans="1:15">
      <c r="A336" s="9">
        <f t="shared" si="10"/>
        <v>1900</v>
      </c>
      <c r="B336" s="9">
        <f t="shared" si="11"/>
        <v>1</v>
      </c>
      <c r="C336" s="26"/>
      <c r="D336" s="23"/>
      <c r="E336" s="23"/>
      <c r="F336" s="24"/>
      <c r="G336" s="25"/>
      <c r="H336" s="24"/>
      <c r="I336" s="24"/>
      <c r="J336" s="24"/>
      <c r="K336" s="24"/>
      <c r="L336" s="24"/>
      <c r="M336" s="24"/>
      <c r="N336" s="24"/>
      <c r="O336" s="24"/>
    </row>
    <row r="337" spans="1:15">
      <c r="A337" s="9">
        <f t="shared" si="10"/>
        <v>1900</v>
      </c>
      <c r="B337" s="9">
        <f t="shared" si="11"/>
        <v>1</v>
      </c>
      <c r="C337" s="26"/>
      <c r="D337" s="23"/>
      <c r="E337" s="23"/>
      <c r="F337" s="24"/>
      <c r="G337" s="25"/>
      <c r="H337" s="24"/>
      <c r="I337" s="24"/>
      <c r="J337" s="24"/>
      <c r="K337" s="24"/>
      <c r="L337" s="24"/>
      <c r="M337" s="24"/>
      <c r="N337" s="24"/>
      <c r="O337" s="24"/>
    </row>
    <row r="338" spans="1:15">
      <c r="A338" s="9">
        <f t="shared" si="10"/>
        <v>1900</v>
      </c>
      <c r="B338" s="9">
        <f t="shared" si="11"/>
        <v>1</v>
      </c>
      <c r="C338" s="26"/>
      <c r="D338" s="23"/>
      <c r="E338" s="23"/>
      <c r="F338" s="24"/>
      <c r="G338" s="25"/>
      <c r="H338" s="24"/>
      <c r="I338" s="24"/>
      <c r="J338" s="24"/>
      <c r="K338" s="24"/>
      <c r="L338" s="24"/>
      <c r="M338" s="24"/>
      <c r="N338" s="24"/>
      <c r="O338" s="24"/>
    </row>
    <row r="339" spans="1:15">
      <c r="A339" s="9">
        <f t="shared" si="10"/>
        <v>1900</v>
      </c>
      <c r="B339" s="9">
        <f t="shared" si="11"/>
        <v>1</v>
      </c>
      <c r="C339" s="26"/>
      <c r="D339" s="23"/>
      <c r="E339" s="23"/>
      <c r="F339" s="24"/>
      <c r="G339" s="25"/>
      <c r="H339" s="24"/>
      <c r="I339" s="24"/>
      <c r="J339" s="24"/>
      <c r="K339" s="24"/>
      <c r="L339" s="24"/>
      <c r="M339" s="24"/>
      <c r="N339" s="24"/>
      <c r="O339" s="24"/>
    </row>
    <row r="340" spans="1:15">
      <c r="A340" s="9">
        <f t="shared" si="10"/>
        <v>1900</v>
      </c>
      <c r="B340" s="9">
        <f t="shared" si="11"/>
        <v>1</v>
      </c>
      <c r="C340" s="26"/>
      <c r="D340" s="23"/>
      <c r="E340" s="23"/>
      <c r="F340" s="24"/>
      <c r="G340" s="25"/>
      <c r="H340" s="24"/>
      <c r="I340" s="24"/>
      <c r="J340" s="24"/>
      <c r="K340" s="24"/>
      <c r="L340" s="24"/>
      <c r="M340" s="24"/>
      <c r="N340" s="24"/>
      <c r="O340" s="24"/>
    </row>
    <row r="341" spans="1:15">
      <c r="A341" s="9">
        <f t="shared" si="10"/>
        <v>1900</v>
      </c>
      <c r="B341" s="9">
        <f t="shared" si="11"/>
        <v>1</v>
      </c>
      <c r="C341" s="26"/>
      <c r="D341" s="23"/>
      <c r="E341" s="23"/>
      <c r="F341" s="24"/>
      <c r="G341" s="25"/>
      <c r="H341" s="24"/>
      <c r="I341" s="24"/>
      <c r="J341" s="24"/>
      <c r="K341" s="24"/>
      <c r="L341" s="24"/>
      <c r="M341" s="24"/>
      <c r="N341" s="24"/>
      <c r="O341" s="24"/>
    </row>
    <row r="342" spans="1:15">
      <c r="A342" s="9">
        <f t="shared" si="10"/>
        <v>1900</v>
      </c>
      <c r="B342" s="9">
        <f t="shared" si="11"/>
        <v>1</v>
      </c>
      <c r="C342" s="26"/>
      <c r="D342" s="23"/>
      <c r="E342" s="23"/>
      <c r="F342" s="24"/>
      <c r="G342" s="25"/>
      <c r="H342" s="24"/>
      <c r="I342" s="24"/>
      <c r="J342" s="24"/>
      <c r="K342" s="24"/>
      <c r="L342" s="24"/>
      <c r="M342" s="24"/>
      <c r="N342" s="24"/>
      <c r="O342" s="24"/>
    </row>
    <row r="343" spans="1:15">
      <c r="A343" s="9">
        <f t="shared" si="10"/>
        <v>1900</v>
      </c>
      <c r="B343" s="9">
        <f t="shared" si="11"/>
        <v>1</v>
      </c>
      <c r="C343" s="26"/>
      <c r="D343" s="23"/>
      <c r="E343" s="23"/>
      <c r="F343" s="24"/>
      <c r="G343" s="25"/>
      <c r="H343" s="24"/>
      <c r="I343" s="24"/>
      <c r="J343" s="24"/>
      <c r="K343" s="24"/>
      <c r="L343" s="24"/>
      <c r="M343" s="24"/>
      <c r="N343" s="24"/>
      <c r="O343" s="24"/>
    </row>
    <row r="344" spans="1:15">
      <c r="A344" s="9">
        <f t="shared" si="10"/>
        <v>1900</v>
      </c>
      <c r="B344" s="9">
        <f t="shared" si="11"/>
        <v>1</v>
      </c>
      <c r="C344" s="26"/>
      <c r="D344" s="23"/>
      <c r="E344" s="23"/>
      <c r="F344" s="24"/>
      <c r="G344" s="25"/>
      <c r="H344" s="24"/>
      <c r="I344" s="24"/>
      <c r="J344" s="24"/>
      <c r="K344" s="24"/>
      <c r="L344" s="24"/>
      <c r="M344" s="24"/>
      <c r="N344" s="24"/>
      <c r="O344" s="24"/>
    </row>
    <row r="345" spans="1:15">
      <c r="A345" s="9">
        <f t="shared" si="10"/>
        <v>1900</v>
      </c>
      <c r="B345" s="9">
        <f t="shared" si="11"/>
        <v>1</v>
      </c>
      <c r="C345" s="26"/>
      <c r="D345" s="23"/>
      <c r="E345" s="23"/>
      <c r="F345" s="24"/>
      <c r="G345" s="25"/>
      <c r="H345" s="24"/>
      <c r="I345" s="24"/>
      <c r="J345" s="24"/>
      <c r="K345" s="24"/>
      <c r="L345" s="24"/>
      <c r="M345" s="24"/>
      <c r="N345" s="24"/>
      <c r="O345" s="24"/>
    </row>
    <row r="346" spans="1:15">
      <c r="A346" s="9">
        <f t="shared" si="10"/>
        <v>1900</v>
      </c>
      <c r="B346" s="9">
        <f t="shared" si="11"/>
        <v>1</v>
      </c>
      <c r="C346" s="26"/>
      <c r="D346" s="23"/>
      <c r="E346" s="23"/>
      <c r="F346" s="24"/>
      <c r="G346" s="25"/>
      <c r="H346" s="24"/>
      <c r="I346" s="24"/>
      <c r="J346" s="24"/>
      <c r="K346" s="24"/>
      <c r="L346" s="24"/>
      <c r="M346" s="24"/>
      <c r="N346" s="24"/>
      <c r="O346" s="24"/>
    </row>
    <row r="347" spans="1:15">
      <c r="A347" s="9">
        <f t="shared" si="10"/>
        <v>1900</v>
      </c>
      <c r="B347" s="9">
        <f t="shared" si="11"/>
        <v>1</v>
      </c>
      <c r="C347" s="26"/>
      <c r="D347" s="23"/>
      <c r="E347" s="23"/>
      <c r="F347" s="24"/>
      <c r="G347" s="25"/>
      <c r="H347" s="24"/>
      <c r="I347" s="24"/>
      <c r="J347" s="24"/>
      <c r="K347" s="24"/>
      <c r="L347" s="24"/>
      <c r="M347" s="24"/>
      <c r="N347" s="24"/>
      <c r="O347" s="24"/>
    </row>
    <row r="348" spans="1:15">
      <c r="A348" s="9">
        <f t="shared" si="10"/>
        <v>1900</v>
      </c>
      <c r="B348" s="9">
        <f t="shared" si="11"/>
        <v>1</v>
      </c>
      <c r="C348" s="26"/>
      <c r="D348" s="23"/>
      <c r="E348" s="23"/>
      <c r="F348" s="24"/>
      <c r="G348" s="25"/>
      <c r="H348" s="24"/>
      <c r="I348" s="24"/>
      <c r="J348" s="24"/>
      <c r="K348" s="24"/>
      <c r="L348" s="24"/>
      <c r="M348" s="24"/>
      <c r="N348" s="24"/>
      <c r="O348" s="24"/>
    </row>
    <row r="349" spans="1:15">
      <c r="A349" s="9">
        <f t="shared" si="10"/>
        <v>1900</v>
      </c>
      <c r="B349" s="9">
        <f t="shared" si="11"/>
        <v>1</v>
      </c>
      <c r="C349" s="26"/>
      <c r="D349" s="23"/>
      <c r="E349" s="23"/>
      <c r="F349" s="24"/>
      <c r="G349" s="25"/>
      <c r="H349" s="24"/>
      <c r="I349" s="24"/>
      <c r="J349" s="24"/>
      <c r="K349" s="24"/>
      <c r="L349" s="24"/>
      <c r="M349" s="24"/>
      <c r="N349" s="24"/>
      <c r="O349" s="24"/>
    </row>
    <row r="350" spans="1:15">
      <c r="A350" s="9">
        <f t="shared" si="10"/>
        <v>1900</v>
      </c>
      <c r="B350" s="9">
        <f t="shared" si="11"/>
        <v>1</v>
      </c>
      <c r="C350" s="26"/>
      <c r="D350" s="23"/>
      <c r="E350" s="23"/>
      <c r="F350" s="24"/>
      <c r="G350" s="25"/>
      <c r="H350" s="24"/>
      <c r="I350" s="24"/>
      <c r="J350" s="24"/>
      <c r="K350" s="24"/>
      <c r="L350" s="24"/>
      <c r="M350" s="24"/>
      <c r="N350" s="24"/>
      <c r="O350" s="24"/>
    </row>
    <row r="351" spans="1:15">
      <c r="A351" s="9">
        <f t="shared" si="10"/>
        <v>1900</v>
      </c>
      <c r="B351" s="9">
        <f t="shared" si="11"/>
        <v>1</v>
      </c>
      <c r="C351" s="26"/>
      <c r="D351" s="23"/>
      <c r="E351" s="23"/>
      <c r="F351" s="24"/>
      <c r="G351" s="25"/>
      <c r="H351" s="24"/>
      <c r="I351" s="24"/>
      <c r="J351" s="24"/>
      <c r="K351" s="24"/>
      <c r="L351" s="24"/>
      <c r="M351" s="24"/>
      <c r="N351" s="24"/>
      <c r="O351" s="24"/>
    </row>
    <row r="352" spans="1:15">
      <c r="A352" s="9">
        <f t="shared" si="10"/>
        <v>1900</v>
      </c>
      <c r="B352" s="9">
        <f t="shared" si="11"/>
        <v>1</v>
      </c>
      <c r="C352" s="26"/>
      <c r="D352" s="23"/>
      <c r="E352" s="23"/>
      <c r="F352" s="24"/>
      <c r="G352" s="25"/>
      <c r="H352" s="24"/>
      <c r="I352" s="24"/>
      <c r="J352" s="24"/>
      <c r="K352" s="24"/>
      <c r="L352" s="24"/>
      <c r="M352" s="24"/>
      <c r="N352" s="24"/>
      <c r="O352" s="24"/>
    </row>
    <row r="353" spans="1:15">
      <c r="A353" s="9">
        <f t="shared" si="10"/>
        <v>1900</v>
      </c>
      <c r="B353" s="9">
        <f t="shared" si="11"/>
        <v>1</v>
      </c>
      <c r="C353" s="26"/>
      <c r="D353" s="23"/>
      <c r="E353" s="23"/>
      <c r="F353" s="24"/>
      <c r="G353" s="25"/>
      <c r="H353" s="24"/>
      <c r="I353" s="24"/>
      <c r="J353" s="24"/>
      <c r="K353" s="24"/>
      <c r="L353" s="24"/>
      <c r="M353" s="24"/>
      <c r="N353" s="24"/>
      <c r="O353" s="24"/>
    </row>
    <row r="354" spans="1:15">
      <c r="A354" s="9">
        <f t="shared" si="10"/>
        <v>1900</v>
      </c>
      <c r="B354" s="9">
        <f t="shared" si="11"/>
        <v>1</v>
      </c>
      <c r="C354" s="26"/>
      <c r="D354" s="23"/>
      <c r="E354" s="23"/>
      <c r="F354" s="24"/>
      <c r="G354" s="25"/>
      <c r="H354" s="24"/>
      <c r="I354" s="24"/>
      <c r="J354" s="24"/>
      <c r="K354" s="24"/>
      <c r="L354" s="24"/>
      <c r="M354" s="24"/>
      <c r="N354" s="24"/>
      <c r="O354" s="24"/>
    </row>
    <row r="355" spans="1:15">
      <c r="A355" s="9">
        <f t="shared" si="10"/>
        <v>1900</v>
      </c>
      <c r="B355" s="9">
        <f t="shared" si="11"/>
        <v>1</v>
      </c>
      <c r="C355" s="26"/>
      <c r="D355" s="23"/>
      <c r="E355" s="23"/>
      <c r="F355" s="24"/>
      <c r="G355" s="25"/>
      <c r="H355" s="24"/>
      <c r="I355" s="24"/>
      <c r="J355" s="24"/>
      <c r="K355" s="24"/>
      <c r="L355" s="24"/>
      <c r="M355" s="24"/>
      <c r="N355" s="24"/>
      <c r="O355" s="24"/>
    </row>
    <row r="356" spans="1:15">
      <c r="A356" s="9">
        <f t="shared" si="10"/>
        <v>1900</v>
      </c>
      <c r="B356" s="9">
        <f t="shared" si="11"/>
        <v>1</v>
      </c>
      <c r="C356" s="26"/>
      <c r="D356" s="23"/>
      <c r="E356" s="23"/>
      <c r="F356" s="24"/>
      <c r="G356" s="25"/>
      <c r="H356" s="24"/>
      <c r="I356" s="24"/>
      <c r="J356" s="24"/>
      <c r="K356" s="24"/>
      <c r="L356" s="24"/>
      <c r="M356" s="24"/>
      <c r="N356" s="24"/>
      <c r="O356" s="24"/>
    </row>
    <row r="357" spans="1:15">
      <c r="A357" s="9">
        <f t="shared" si="10"/>
        <v>1900</v>
      </c>
      <c r="B357" s="9">
        <f t="shared" si="11"/>
        <v>1</v>
      </c>
      <c r="C357" s="26"/>
      <c r="D357" s="23"/>
      <c r="E357" s="23"/>
      <c r="F357" s="24"/>
      <c r="G357" s="25"/>
      <c r="H357" s="24"/>
      <c r="I357" s="24"/>
      <c r="J357" s="24"/>
      <c r="K357" s="24"/>
      <c r="L357" s="24"/>
      <c r="M357" s="24"/>
      <c r="N357" s="24"/>
      <c r="O357" s="24"/>
    </row>
    <row r="358" spans="1:15">
      <c r="A358" s="9">
        <f t="shared" si="10"/>
        <v>1900</v>
      </c>
      <c r="B358" s="9">
        <f t="shared" si="11"/>
        <v>1</v>
      </c>
      <c r="C358" s="26"/>
      <c r="D358" s="23"/>
      <c r="E358" s="23"/>
      <c r="F358" s="24"/>
      <c r="G358" s="25"/>
      <c r="H358" s="24"/>
      <c r="I358" s="24"/>
      <c r="J358" s="24"/>
      <c r="K358" s="24"/>
      <c r="L358" s="24"/>
      <c r="M358" s="24"/>
      <c r="N358" s="24"/>
      <c r="O358" s="24"/>
    </row>
    <row r="359" spans="1:15">
      <c r="A359" s="9">
        <f t="shared" si="10"/>
        <v>1900</v>
      </c>
      <c r="B359" s="9">
        <f t="shared" si="11"/>
        <v>1</v>
      </c>
      <c r="C359" s="26"/>
      <c r="D359" s="23"/>
      <c r="E359" s="23"/>
      <c r="F359" s="24"/>
      <c r="G359" s="25"/>
      <c r="H359" s="24"/>
      <c r="I359" s="24"/>
      <c r="J359" s="24"/>
      <c r="K359" s="24"/>
      <c r="L359" s="24"/>
      <c r="M359" s="24"/>
      <c r="N359" s="24"/>
      <c r="O359" s="24"/>
    </row>
    <row r="360" spans="1:15">
      <c r="A360" s="9">
        <f t="shared" si="10"/>
        <v>1900</v>
      </c>
      <c r="B360" s="9">
        <f t="shared" si="11"/>
        <v>1</v>
      </c>
      <c r="C360" s="26"/>
      <c r="D360" s="23"/>
      <c r="E360" s="23"/>
      <c r="F360" s="24"/>
      <c r="G360" s="25"/>
      <c r="H360" s="24"/>
      <c r="I360" s="24"/>
      <c r="J360" s="24"/>
      <c r="K360" s="24"/>
      <c r="L360" s="24"/>
      <c r="M360" s="24"/>
      <c r="N360" s="24"/>
      <c r="O360" s="24"/>
    </row>
    <row r="361" spans="1:15">
      <c r="A361" s="9">
        <f t="shared" si="10"/>
        <v>1900</v>
      </c>
      <c r="B361" s="9">
        <f t="shared" si="11"/>
        <v>1</v>
      </c>
      <c r="C361" s="26"/>
      <c r="D361" s="23"/>
      <c r="E361" s="23"/>
      <c r="F361" s="24"/>
      <c r="G361" s="25"/>
      <c r="H361" s="24"/>
      <c r="I361" s="24"/>
      <c r="J361" s="24"/>
      <c r="K361" s="24"/>
      <c r="L361" s="24"/>
      <c r="M361" s="24"/>
      <c r="N361" s="24"/>
      <c r="O361" s="24"/>
    </row>
    <row r="362" spans="1:15">
      <c r="A362" s="9">
        <f t="shared" si="10"/>
        <v>1900</v>
      </c>
      <c r="B362" s="9">
        <f t="shared" si="11"/>
        <v>1</v>
      </c>
      <c r="C362" s="26"/>
      <c r="D362" s="23"/>
      <c r="E362" s="23"/>
      <c r="F362" s="24"/>
      <c r="G362" s="25"/>
      <c r="H362" s="24"/>
      <c r="I362" s="24"/>
      <c r="J362" s="24"/>
      <c r="K362" s="24"/>
      <c r="L362" s="24"/>
      <c r="M362" s="24"/>
      <c r="N362" s="24"/>
      <c r="O362" s="24"/>
    </row>
    <row r="363" spans="1:15">
      <c r="A363" s="9">
        <f t="shared" si="10"/>
        <v>1900</v>
      </c>
      <c r="B363" s="9">
        <f t="shared" si="11"/>
        <v>1</v>
      </c>
      <c r="C363" s="26"/>
      <c r="D363" s="23"/>
      <c r="E363" s="23"/>
      <c r="F363" s="24"/>
      <c r="G363" s="25"/>
      <c r="H363" s="24"/>
      <c r="I363" s="24"/>
      <c r="J363" s="24"/>
      <c r="K363" s="24"/>
      <c r="L363" s="24"/>
      <c r="M363" s="24"/>
      <c r="N363" s="24"/>
      <c r="O363" s="24"/>
    </row>
    <row r="364" spans="1:15">
      <c r="A364" s="9">
        <f t="shared" si="10"/>
        <v>1900</v>
      </c>
      <c r="B364" s="9">
        <f t="shared" si="11"/>
        <v>1</v>
      </c>
      <c r="C364" s="26"/>
      <c r="D364" s="23"/>
      <c r="E364" s="23"/>
      <c r="F364" s="24"/>
      <c r="G364" s="25"/>
      <c r="H364" s="24"/>
      <c r="I364" s="24"/>
      <c r="J364" s="24"/>
      <c r="K364" s="24"/>
      <c r="L364" s="24"/>
      <c r="M364" s="24"/>
      <c r="N364" s="24"/>
      <c r="O364" s="24"/>
    </row>
    <row r="365" spans="1:15">
      <c r="A365" s="9">
        <f t="shared" si="10"/>
        <v>1900</v>
      </c>
      <c r="B365" s="9">
        <f t="shared" si="11"/>
        <v>1</v>
      </c>
      <c r="C365" s="26"/>
      <c r="D365" s="23"/>
      <c r="E365" s="23"/>
      <c r="F365" s="24"/>
      <c r="G365" s="25"/>
      <c r="H365" s="24"/>
      <c r="I365" s="24"/>
      <c r="J365" s="24"/>
      <c r="K365" s="24"/>
      <c r="L365" s="24"/>
      <c r="M365" s="24"/>
      <c r="N365" s="24"/>
      <c r="O365" s="24"/>
    </row>
    <row r="366" spans="1:15">
      <c r="A366" s="9">
        <f t="shared" si="10"/>
        <v>1900</v>
      </c>
      <c r="B366" s="9">
        <f t="shared" si="11"/>
        <v>1</v>
      </c>
      <c r="C366" s="26"/>
      <c r="D366" s="23"/>
      <c r="E366" s="23"/>
      <c r="F366" s="24"/>
      <c r="G366" s="25"/>
      <c r="H366" s="24"/>
      <c r="I366" s="24"/>
      <c r="J366" s="24"/>
      <c r="K366" s="24"/>
      <c r="L366" s="24"/>
      <c r="M366" s="24"/>
      <c r="N366" s="24"/>
      <c r="O366" s="24"/>
    </row>
    <row r="367" spans="1:15">
      <c r="A367" s="9">
        <f t="shared" si="10"/>
        <v>1900</v>
      </c>
      <c r="B367" s="9">
        <f t="shared" si="11"/>
        <v>1</v>
      </c>
      <c r="C367" s="26"/>
      <c r="D367" s="23"/>
      <c r="E367" s="23"/>
      <c r="F367" s="24"/>
      <c r="G367" s="25"/>
      <c r="H367" s="24"/>
      <c r="I367" s="24"/>
      <c r="J367" s="24"/>
      <c r="K367" s="24"/>
      <c r="L367" s="24"/>
      <c r="M367" s="24"/>
      <c r="N367" s="24"/>
      <c r="O367" s="24"/>
    </row>
    <row r="368" spans="1:15">
      <c r="A368" s="9">
        <f t="shared" si="10"/>
        <v>1900</v>
      </c>
      <c r="B368" s="9">
        <f t="shared" si="11"/>
        <v>1</v>
      </c>
      <c r="C368" s="26"/>
      <c r="D368" s="23"/>
      <c r="E368" s="23"/>
      <c r="F368" s="24"/>
      <c r="G368" s="25"/>
      <c r="H368" s="24"/>
      <c r="I368" s="24"/>
      <c r="J368" s="24"/>
      <c r="K368" s="24"/>
      <c r="L368" s="24"/>
      <c r="M368" s="24"/>
      <c r="N368" s="24"/>
      <c r="O368" s="24"/>
    </row>
    <row r="369" spans="1:15">
      <c r="A369" s="9">
        <f t="shared" si="10"/>
        <v>1900</v>
      </c>
      <c r="B369" s="9">
        <f t="shared" si="11"/>
        <v>1</v>
      </c>
      <c r="C369" s="26"/>
      <c r="D369" s="23"/>
      <c r="E369" s="23"/>
      <c r="F369" s="24"/>
      <c r="G369" s="25"/>
      <c r="H369" s="24"/>
      <c r="I369" s="24"/>
      <c r="J369" s="24"/>
      <c r="K369" s="24"/>
      <c r="L369" s="24"/>
      <c r="M369" s="24"/>
      <c r="N369" s="24"/>
      <c r="O369" s="24"/>
    </row>
    <row r="370" spans="1:15">
      <c r="A370" s="9">
        <f t="shared" si="10"/>
        <v>1900</v>
      </c>
      <c r="B370" s="9">
        <f t="shared" si="11"/>
        <v>1</v>
      </c>
      <c r="C370" s="26"/>
      <c r="D370" s="23"/>
      <c r="E370" s="23"/>
      <c r="F370" s="24"/>
      <c r="G370" s="25"/>
      <c r="H370" s="24"/>
      <c r="I370" s="24"/>
      <c r="J370" s="24"/>
      <c r="K370" s="24"/>
      <c r="L370" s="24"/>
      <c r="M370" s="24"/>
      <c r="N370" s="24"/>
      <c r="O370" s="24"/>
    </row>
    <row r="371" spans="1:15">
      <c r="A371" s="9">
        <f t="shared" si="10"/>
        <v>1900</v>
      </c>
      <c r="B371" s="9">
        <f t="shared" si="11"/>
        <v>1</v>
      </c>
      <c r="C371" s="26"/>
      <c r="D371" s="23"/>
      <c r="E371" s="23"/>
      <c r="F371" s="24"/>
      <c r="G371" s="25"/>
      <c r="H371" s="24"/>
      <c r="I371" s="24"/>
      <c r="J371" s="24"/>
      <c r="K371" s="24"/>
      <c r="L371" s="24"/>
      <c r="M371" s="24"/>
      <c r="N371" s="24"/>
      <c r="O371" s="24"/>
    </row>
    <row r="372" spans="1:15">
      <c r="A372" s="9">
        <f t="shared" si="10"/>
        <v>1900</v>
      </c>
      <c r="B372" s="9">
        <f t="shared" si="11"/>
        <v>1</v>
      </c>
      <c r="C372" s="26"/>
      <c r="D372" s="23"/>
      <c r="E372" s="23"/>
      <c r="F372" s="24"/>
      <c r="G372" s="25"/>
      <c r="H372" s="24"/>
      <c r="I372" s="24"/>
      <c r="J372" s="24"/>
      <c r="K372" s="24"/>
      <c r="L372" s="24"/>
      <c r="M372" s="24"/>
      <c r="N372" s="24"/>
      <c r="O372" s="24"/>
    </row>
    <row r="373" spans="1:15">
      <c r="A373" s="9">
        <f t="shared" si="10"/>
        <v>1900</v>
      </c>
      <c r="B373" s="9">
        <f t="shared" si="11"/>
        <v>1</v>
      </c>
      <c r="C373" s="26"/>
      <c r="D373" s="23"/>
      <c r="E373" s="23"/>
      <c r="F373" s="24"/>
      <c r="G373" s="25"/>
      <c r="H373" s="24"/>
      <c r="I373" s="24"/>
      <c r="J373" s="24"/>
      <c r="K373" s="24"/>
      <c r="L373" s="24"/>
      <c r="M373" s="24"/>
      <c r="N373" s="24"/>
      <c r="O373" s="24"/>
    </row>
    <row r="374" spans="1:15">
      <c r="A374" s="9">
        <f t="shared" si="10"/>
        <v>1900</v>
      </c>
      <c r="B374" s="9">
        <f t="shared" si="11"/>
        <v>1</v>
      </c>
      <c r="C374" s="26"/>
      <c r="D374" s="23"/>
      <c r="E374" s="23"/>
      <c r="F374" s="24"/>
      <c r="G374" s="25"/>
      <c r="H374" s="24"/>
      <c r="I374" s="24"/>
      <c r="J374" s="24"/>
      <c r="K374" s="24"/>
      <c r="L374" s="24"/>
      <c r="M374" s="24"/>
      <c r="N374" s="24"/>
      <c r="O374" s="24"/>
    </row>
    <row r="375" spans="1:15">
      <c r="A375" s="9">
        <f t="shared" si="10"/>
        <v>1900</v>
      </c>
      <c r="B375" s="9">
        <f t="shared" si="11"/>
        <v>1</v>
      </c>
      <c r="C375" s="26"/>
      <c r="D375" s="23"/>
      <c r="E375" s="23"/>
      <c r="F375" s="24"/>
      <c r="G375" s="25"/>
      <c r="H375" s="24"/>
      <c r="I375" s="24"/>
      <c r="J375" s="24"/>
      <c r="K375" s="24"/>
      <c r="L375" s="24"/>
      <c r="M375" s="24"/>
      <c r="N375" s="24"/>
      <c r="O375" s="24"/>
    </row>
    <row r="376" spans="1:15">
      <c r="A376" s="9">
        <f t="shared" si="10"/>
        <v>1900</v>
      </c>
      <c r="B376" s="9">
        <f t="shared" si="11"/>
        <v>1</v>
      </c>
      <c r="C376" s="26"/>
      <c r="D376" s="23"/>
      <c r="E376" s="23"/>
      <c r="F376" s="24"/>
      <c r="G376" s="25"/>
      <c r="H376" s="24"/>
      <c r="I376" s="24"/>
      <c r="J376" s="24"/>
      <c r="K376" s="24"/>
      <c r="L376" s="24"/>
      <c r="M376" s="24"/>
      <c r="N376" s="24"/>
      <c r="O376" s="24"/>
    </row>
    <row r="377" spans="1:15">
      <c r="A377" s="9">
        <f t="shared" si="10"/>
        <v>1900</v>
      </c>
      <c r="B377" s="9">
        <f t="shared" si="11"/>
        <v>1</v>
      </c>
      <c r="C377" s="26"/>
      <c r="D377" s="23"/>
      <c r="E377" s="23"/>
      <c r="F377" s="24"/>
      <c r="G377" s="25"/>
      <c r="H377" s="24"/>
      <c r="I377" s="24"/>
      <c r="J377" s="24"/>
      <c r="K377" s="24"/>
      <c r="L377" s="24"/>
      <c r="M377" s="24"/>
      <c r="N377" s="24"/>
      <c r="O377" s="24"/>
    </row>
    <row r="378" spans="1:15">
      <c r="A378" s="9">
        <f t="shared" si="10"/>
        <v>1900</v>
      </c>
      <c r="B378" s="9">
        <f t="shared" si="11"/>
        <v>1</v>
      </c>
      <c r="C378" s="26"/>
      <c r="D378" s="23"/>
      <c r="E378" s="23"/>
      <c r="F378" s="24"/>
      <c r="G378" s="25"/>
      <c r="H378" s="24"/>
      <c r="I378" s="24"/>
      <c r="J378" s="24"/>
      <c r="K378" s="24"/>
      <c r="L378" s="24"/>
      <c r="M378" s="24"/>
      <c r="N378" s="24"/>
      <c r="O378" s="24"/>
    </row>
    <row r="379" spans="1:15">
      <c r="A379" s="9">
        <f t="shared" si="10"/>
        <v>1900</v>
      </c>
      <c r="B379" s="9">
        <f t="shared" si="11"/>
        <v>1</v>
      </c>
      <c r="C379" s="26"/>
      <c r="D379" s="23"/>
      <c r="E379" s="23"/>
      <c r="F379" s="24"/>
      <c r="G379" s="25"/>
      <c r="H379" s="24"/>
      <c r="I379" s="24"/>
      <c r="J379" s="24"/>
      <c r="K379" s="24"/>
      <c r="L379" s="24"/>
      <c r="M379" s="24"/>
      <c r="N379" s="24"/>
      <c r="O379" s="24"/>
    </row>
    <row r="380" spans="1:15">
      <c r="A380" s="9">
        <f t="shared" si="10"/>
        <v>1900</v>
      </c>
      <c r="B380" s="9">
        <f t="shared" si="11"/>
        <v>1</v>
      </c>
      <c r="C380" s="26"/>
      <c r="D380" s="23"/>
      <c r="E380" s="23"/>
      <c r="F380" s="24"/>
      <c r="G380" s="25"/>
      <c r="H380" s="24"/>
      <c r="I380" s="24"/>
      <c r="J380" s="24"/>
      <c r="K380" s="24"/>
      <c r="L380" s="24"/>
      <c r="M380" s="24"/>
      <c r="N380" s="24"/>
      <c r="O380" s="24"/>
    </row>
    <row r="381" spans="1:15">
      <c r="A381" s="9">
        <f t="shared" si="10"/>
        <v>1900</v>
      </c>
      <c r="B381" s="9">
        <f t="shared" si="11"/>
        <v>1</v>
      </c>
      <c r="C381" s="26"/>
      <c r="D381" s="23"/>
      <c r="E381" s="23"/>
      <c r="F381" s="24"/>
      <c r="G381" s="25"/>
      <c r="H381" s="24"/>
      <c r="I381" s="24"/>
      <c r="J381" s="24"/>
      <c r="K381" s="24"/>
      <c r="L381" s="24"/>
      <c r="M381" s="24"/>
      <c r="N381" s="24"/>
      <c r="O381" s="24"/>
    </row>
    <row r="382" spans="1:15">
      <c r="A382" s="9">
        <f t="shared" si="10"/>
        <v>1900</v>
      </c>
      <c r="B382" s="9">
        <f t="shared" si="11"/>
        <v>1</v>
      </c>
      <c r="C382" s="26"/>
      <c r="D382" s="23"/>
      <c r="E382" s="23"/>
      <c r="F382" s="24"/>
      <c r="G382" s="25"/>
      <c r="H382" s="24"/>
      <c r="I382" s="24"/>
      <c r="J382" s="24"/>
      <c r="K382" s="24"/>
      <c r="L382" s="24"/>
      <c r="M382" s="24"/>
      <c r="N382" s="24"/>
      <c r="O382" s="24"/>
    </row>
    <row r="383" spans="1:15">
      <c r="A383" s="9">
        <f t="shared" si="10"/>
        <v>1900</v>
      </c>
      <c r="B383" s="9">
        <f t="shared" si="11"/>
        <v>1</v>
      </c>
      <c r="C383" s="26"/>
      <c r="D383" s="23"/>
      <c r="E383" s="23"/>
      <c r="F383" s="24"/>
      <c r="G383" s="25"/>
      <c r="H383" s="24"/>
      <c r="I383" s="24"/>
      <c r="J383" s="24"/>
      <c r="K383" s="24"/>
      <c r="L383" s="24"/>
      <c r="M383" s="24"/>
      <c r="N383" s="24"/>
      <c r="O383" s="24"/>
    </row>
    <row r="384" spans="1:15">
      <c r="A384" s="9">
        <f t="shared" si="10"/>
        <v>1900</v>
      </c>
      <c r="B384" s="9">
        <f t="shared" si="11"/>
        <v>1</v>
      </c>
      <c r="C384" s="26"/>
      <c r="D384" s="23"/>
      <c r="E384" s="23"/>
      <c r="F384" s="24"/>
      <c r="G384" s="25"/>
      <c r="H384" s="24"/>
      <c r="I384" s="24"/>
      <c r="J384" s="24"/>
      <c r="K384" s="24"/>
      <c r="L384" s="24"/>
      <c r="M384" s="24"/>
      <c r="N384" s="24"/>
      <c r="O384" s="24"/>
    </row>
    <row r="385" spans="1:15">
      <c r="A385" s="9">
        <f t="shared" si="10"/>
        <v>1900</v>
      </c>
      <c r="B385" s="9">
        <f t="shared" si="11"/>
        <v>1</v>
      </c>
      <c r="C385" s="26"/>
      <c r="D385" s="23"/>
      <c r="E385" s="23"/>
      <c r="F385" s="24"/>
      <c r="G385" s="25"/>
      <c r="H385" s="24"/>
      <c r="I385" s="24"/>
      <c r="J385" s="24"/>
      <c r="K385" s="24"/>
      <c r="L385" s="24"/>
      <c r="M385" s="24"/>
      <c r="N385" s="24"/>
      <c r="O385" s="24"/>
    </row>
    <row r="386" spans="1:15">
      <c r="A386" s="9">
        <f t="shared" ref="A386:A449" si="12">YEAR(C386)</f>
        <v>1900</v>
      </c>
      <c r="B386" s="9">
        <f t="shared" ref="B386:B449" si="13">MONTH(C386)</f>
        <v>1</v>
      </c>
      <c r="C386" s="26"/>
      <c r="D386" s="23"/>
      <c r="E386" s="23"/>
      <c r="F386" s="24"/>
      <c r="G386" s="25"/>
      <c r="H386" s="24"/>
      <c r="I386" s="24"/>
      <c r="J386" s="24"/>
      <c r="K386" s="24"/>
      <c r="L386" s="24"/>
      <c r="M386" s="24"/>
      <c r="N386" s="24"/>
      <c r="O386" s="24"/>
    </row>
    <row r="387" spans="1:15">
      <c r="A387" s="9">
        <f t="shared" si="12"/>
        <v>1900</v>
      </c>
      <c r="B387" s="9">
        <f t="shared" si="13"/>
        <v>1</v>
      </c>
      <c r="C387" s="26"/>
      <c r="D387" s="23"/>
      <c r="E387" s="23"/>
      <c r="F387" s="24"/>
      <c r="G387" s="25"/>
      <c r="H387" s="24"/>
      <c r="I387" s="24"/>
      <c r="J387" s="24"/>
      <c r="K387" s="24"/>
      <c r="L387" s="24"/>
      <c r="M387" s="24"/>
      <c r="N387" s="24"/>
      <c r="O387" s="24"/>
    </row>
    <row r="388" spans="1:15">
      <c r="A388" s="9">
        <f t="shared" si="12"/>
        <v>1900</v>
      </c>
      <c r="B388" s="9">
        <f t="shared" si="13"/>
        <v>1</v>
      </c>
      <c r="C388" s="26"/>
      <c r="D388" s="23"/>
      <c r="E388" s="23"/>
      <c r="F388" s="24"/>
      <c r="G388" s="25"/>
      <c r="H388" s="24"/>
      <c r="I388" s="24"/>
      <c r="J388" s="24"/>
      <c r="K388" s="24"/>
      <c r="L388" s="24"/>
      <c r="M388" s="24"/>
      <c r="N388" s="24"/>
      <c r="O388" s="24"/>
    </row>
    <row r="389" spans="1:15">
      <c r="A389" s="9">
        <f t="shared" si="12"/>
        <v>1900</v>
      </c>
      <c r="B389" s="9">
        <f t="shared" si="13"/>
        <v>1</v>
      </c>
      <c r="C389" s="26"/>
      <c r="D389" s="23"/>
      <c r="E389" s="23"/>
      <c r="F389" s="24"/>
      <c r="G389" s="25"/>
      <c r="H389" s="24"/>
      <c r="I389" s="24"/>
      <c r="J389" s="24"/>
      <c r="K389" s="24"/>
      <c r="L389" s="24"/>
      <c r="M389" s="24"/>
      <c r="N389" s="24"/>
      <c r="O389" s="24"/>
    </row>
    <row r="390" spans="1:15">
      <c r="A390" s="9">
        <f t="shared" si="12"/>
        <v>1900</v>
      </c>
      <c r="B390" s="9">
        <f t="shared" si="13"/>
        <v>1</v>
      </c>
      <c r="C390" s="26"/>
      <c r="D390" s="23"/>
      <c r="E390" s="23"/>
      <c r="F390" s="24"/>
      <c r="G390" s="25"/>
      <c r="H390" s="24"/>
      <c r="I390" s="24"/>
      <c r="J390" s="24"/>
      <c r="K390" s="24"/>
      <c r="L390" s="24"/>
      <c r="M390" s="24"/>
      <c r="N390" s="24"/>
      <c r="O390" s="24"/>
    </row>
    <row r="391" spans="1:15">
      <c r="A391" s="9">
        <f t="shared" si="12"/>
        <v>1900</v>
      </c>
      <c r="B391" s="9">
        <f t="shared" si="13"/>
        <v>1</v>
      </c>
      <c r="C391" s="26"/>
      <c r="D391" s="23"/>
      <c r="E391" s="23"/>
      <c r="F391" s="24"/>
      <c r="G391" s="25"/>
      <c r="H391" s="24"/>
      <c r="I391" s="24"/>
      <c r="J391" s="24"/>
      <c r="K391" s="24"/>
      <c r="L391" s="24"/>
      <c r="M391" s="24"/>
      <c r="N391" s="24"/>
      <c r="O391" s="24"/>
    </row>
    <row r="392" spans="1:15">
      <c r="A392" s="9">
        <f t="shared" si="12"/>
        <v>1900</v>
      </c>
      <c r="B392" s="9">
        <f t="shared" si="13"/>
        <v>1</v>
      </c>
      <c r="C392" s="26"/>
      <c r="D392" s="23"/>
      <c r="E392" s="23"/>
      <c r="F392" s="24"/>
      <c r="G392" s="25"/>
      <c r="H392" s="24"/>
      <c r="I392" s="24"/>
      <c r="J392" s="24"/>
      <c r="K392" s="24"/>
      <c r="L392" s="24"/>
      <c r="M392" s="24"/>
      <c r="N392" s="24"/>
      <c r="O392" s="24"/>
    </row>
    <row r="393" spans="1:15">
      <c r="A393" s="9">
        <f t="shared" si="12"/>
        <v>1900</v>
      </c>
      <c r="B393" s="9">
        <f t="shared" si="13"/>
        <v>1</v>
      </c>
      <c r="C393" s="26"/>
      <c r="D393" s="23"/>
      <c r="E393" s="23"/>
      <c r="F393" s="24"/>
      <c r="G393" s="25"/>
      <c r="H393" s="24"/>
      <c r="I393" s="24"/>
      <c r="J393" s="24"/>
      <c r="K393" s="24"/>
      <c r="L393" s="24"/>
      <c r="M393" s="24"/>
      <c r="N393" s="24"/>
      <c r="O393" s="24"/>
    </row>
    <row r="394" spans="1:15">
      <c r="A394" s="9">
        <f t="shared" si="12"/>
        <v>1900</v>
      </c>
      <c r="B394" s="9">
        <f t="shared" si="13"/>
        <v>1</v>
      </c>
      <c r="C394" s="26"/>
      <c r="D394" s="23"/>
      <c r="E394" s="23"/>
      <c r="F394" s="24"/>
      <c r="G394" s="25"/>
      <c r="H394" s="24"/>
      <c r="I394" s="24"/>
      <c r="J394" s="24"/>
      <c r="K394" s="24"/>
      <c r="L394" s="24"/>
      <c r="M394" s="24"/>
      <c r="N394" s="24"/>
      <c r="O394" s="24"/>
    </row>
    <row r="395" spans="1:15">
      <c r="A395" s="9">
        <f t="shared" si="12"/>
        <v>1900</v>
      </c>
      <c r="B395" s="9">
        <f t="shared" si="13"/>
        <v>1</v>
      </c>
      <c r="C395" s="26"/>
      <c r="D395" s="23"/>
      <c r="E395" s="23"/>
      <c r="F395" s="24"/>
      <c r="G395" s="25"/>
      <c r="H395" s="24"/>
      <c r="I395" s="24"/>
      <c r="J395" s="24"/>
      <c r="K395" s="24"/>
      <c r="L395" s="24"/>
      <c r="M395" s="24"/>
      <c r="N395" s="24"/>
      <c r="O395" s="24"/>
    </row>
    <row r="396" spans="1:15">
      <c r="A396" s="9">
        <f t="shared" si="12"/>
        <v>1900</v>
      </c>
      <c r="B396" s="9">
        <f t="shared" si="13"/>
        <v>1</v>
      </c>
      <c r="C396" s="26"/>
      <c r="D396" s="23"/>
      <c r="E396" s="23"/>
      <c r="F396" s="24"/>
      <c r="G396" s="25"/>
      <c r="H396" s="24"/>
      <c r="I396" s="24"/>
      <c r="J396" s="24"/>
      <c r="K396" s="24"/>
      <c r="L396" s="24"/>
      <c r="M396" s="24"/>
      <c r="N396" s="24"/>
      <c r="O396" s="24"/>
    </row>
    <row r="397" spans="1:15">
      <c r="A397" s="9">
        <f t="shared" si="12"/>
        <v>1900</v>
      </c>
      <c r="B397" s="9">
        <f t="shared" si="13"/>
        <v>1</v>
      </c>
      <c r="C397" s="26"/>
      <c r="D397" s="23"/>
      <c r="E397" s="23"/>
      <c r="F397" s="24"/>
      <c r="G397" s="25"/>
      <c r="H397" s="24"/>
      <c r="I397" s="24"/>
      <c r="J397" s="24"/>
      <c r="K397" s="24"/>
      <c r="L397" s="24"/>
      <c r="M397" s="24"/>
      <c r="N397" s="24"/>
      <c r="O397" s="24"/>
    </row>
    <row r="398" spans="1:15">
      <c r="A398" s="9">
        <f t="shared" si="12"/>
        <v>1900</v>
      </c>
      <c r="B398" s="9">
        <f t="shared" si="13"/>
        <v>1</v>
      </c>
      <c r="C398" s="26"/>
      <c r="D398" s="23"/>
      <c r="E398" s="23"/>
      <c r="F398" s="24"/>
      <c r="G398" s="25"/>
      <c r="H398" s="24"/>
      <c r="I398" s="24"/>
      <c r="J398" s="24"/>
      <c r="K398" s="24"/>
      <c r="L398" s="24"/>
      <c r="M398" s="24"/>
      <c r="N398" s="24"/>
      <c r="O398" s="24"/>
    </row>
    <row r="399" spans="1:15">
      <c r="A399" s="9">
        <f t="shared" si="12"/>
        <v>1900</v>
      </c>
      <c r="B399" s="9">
        <f t="shared" si="13"/>
        <v>1</v>
      </c>
      <c r="C399" s="26"/>
      <c r="D399" s="23"/>
      <c r="E399" s="23"/>
      <c r="F399" s="24"/>
      <c r="G399" s="25"/>
      <c r="H399" s="24"/>
      <c r="I399" s="24"/>
      <c r="J399" s="24"/>
      <c r="K399" s="24"/>
      <c r="L399" s="24"/>
      <c r="M399" s="24"/>
      <c r="N399" s="24"/>
      <c r="O399" s="24"/>
    </row>
    <row r="400" spans="1:15">
      <c r="A400" s="9">
        <f t="shared" si="12"/>
        <v>1900</v>
      </c>
      <c r="B400" s="9">
        <f t="shared" si="13"/>
        <v>1</v>
      </c>
      <c r="C400" s="26"/>
      <c r="D400" s="23"/>
      <c r="E400" s="23"/>
      <c r="F400" s="24"/>
      <c r="G400" s="25"/>
      <c r="H400" s="24"/>
      <c r="I400" s="24"/>
      <c r="J400" s="24"/>
      <c r="K400" s="24"/>
      <c r="L400" s="24"/>
      <c r="M400" s="24"/>
      <c r="N400" s="24"/>
      <c r="O400" s="24"/>
    </row>
    <row r="401" spans="1:15">
      <c r="A401" s="9">
        <f t="shared" si="12"/>
        <v>1900</v>
      </c>
      <c r="B401" s="9">
        <f t="shared" si="13"/>
        <v>1</v>
      </c>
      <c r="C401" s="26"/>
      <c r="D401" s="23"/>
      <c r="E401" s="23"/>
      <c r="F401" s="24"/>
      <c r="G401" s="25"/>
      <c r="H401" s="24"/>
      <c r="I401" s="24"/>
      <c r="J401" s="24"/>
      <c r="K401" s="24"/>
      <c r="L401" s="24"/>
      <c r="M401" s="24"/>
      <c r="N401" s="24"/>
      <c r="O401" s="24"/>
    </row>
    <row r="402" spans="1:15">
      <c r="A402" s="9">
        <f t="shared" si="12"/>
        <v>1900</v>
      </c>
      <c r="B402" s="9">
        <f t="shared" si="13"/>
        <v>1</v>
      </c>
      <c r="C402" s="26"/>
      <c r="D402" s="23"/>
      <c r="E402" s="23"/>
      <c r="F402" s="24"/>
      <c r="G402" s="25"/>
      <c r="H402" s="24"/>
      <c r="I402" s="24"/>
      <c r="J402" s="24"/>
      <c r="K402" s="24"/>
      <c r="L402" s="24"/>
      <c r="M402" s="24"/>
      <c r="N402" s="24"/>
      <c r="O402" s="24"/>
    </row>
    <row r="403" spans="1:15">
      <c r="A403" s="9">
        <f t="shared" si="12"/>
        <v>1900</v>
      </c>
      <c r="B403" s="9">
        <f t="shared" si="13"/>
        <v>1</v>
      </c>
      <c r="C403" s="26"/>
      <c r="D403" s="23"/>
      <c r="E403" s="23"/>
      <c r="F403" s="24"/>
      <c r="G403" s="25"/>
      <c r="H403" s="24"/>
      <c r="I403" s="24"/>
      <c r="J403" s="24"/>
      <c r="K403" s="24"/>
      <c r="L403" s="24"/>
      <c r="M403" s="24"/>
      <c r="N403" s="24"/>
      <c r="O403" s="24"/>
    </row>
    <row r="404" spans="1:15">
      <c r="A404" s="9">
        <f t="shared" si="12"/>
        <v>1900</v>
      </c>
      <c r="B404" s="9">
        <f t="shared" si="13"/>
        <v>1</v>
      </c>
      <c r="C404" s="26"/>
      <c r="D404" s="23"/>
      <c r="E404" s="23"/>
      <c r="F404" s="24"/>
      <c r="G404" s="25"/>
      <c r="H404" s="24"/>
      <c r="I404" s="24"/>
      <c r="J404" s="24"/>
      <c r="K404" s="24"/>
      <c r="L404" s="24"/>
      <c r="M404" s="24"/>
      <c r="N404" s="24"/>
      <c r="O404" s="24"/>
    </row>
    <row r="405" spans="1:15">
      <c r="A405" s="9">
        <f t="shared" si="12"/>
        <v>1900</v>
      </c>
      <c r="B405" s="9">
        <f t="shared" si="13"/>
        <v>1</v>
      </c>
      <c r="C405" s="26"/>
      <c r="D405" s="23"/>
      <c r="E405" s="23"/>
      <c r="F405" s="24"/>
      <c r="G405" s="25"/>
      <c r="H405" s="24"/>
      <c r="I405" s="24"/>
      <c r="J405" s="24"/>
      <c r="K405" s="24"/>
      <c r="L405" s="24"/>
      <c r="M405" s="24"/>
      <c r="N405" s="24"/>
      <c r="O405" s="24"/>
    </row>
    <row r="406" spans="1:15">
      <c r="A406" s="9">
        <f t="shared" si="12"/>
        <v>1900</v>
      </c>
      <c r="B406" s="9">
        <f t="shared" si="13"/>
        <v>1</v>
      </c>
      <c r="C406" s="26"/>
      <c r="D406" s="23"/>
      <c r="E406" s="23"/>
      <c r="F406" s="24"/>
      <c r="G406" s="25"/>
      <c r="H406" s="24"/>
      <c r="I406" s="24"/>
      <c r="J406" s="24"/>
      <c r="K406" s="24"/>
      <c r="L406" s="24"/>
      <c r="M406" s="24"/>
      <c r="N406" s="24"/>
      <c r="O406" s="24"/>
    </row>
    <row r="407" spans="1:15">
      <c r="A407" s="9">
        <f t="shared" si="12"/>
        <v>1900</v>
      </c>
      <c r="B407" s="9">
        <f t="shared" si="13"/>
        <v>1</v>
      </c>
      <c r="C407" s="26"/>
      <c r="D407" s="23"/>
      <c r="E407" s="23"/>
      <c r="F407" s="24"/>
      <c r="G407" s="25"/>
      <c r="H407" s="24"/>
      <c r="I407" s="24"/>
      <c r="J407" s="24"/>
      <c r="K407" s="24"/>
      <c r="L407" s="24"/>
      <c r="M407" s="24"/>
      <c r="N407" s="24"/>
      <c r="O407" s="24"/>
    </row>
    <row r="408" spans="1:15">
      <c r="A408" s="9">
        <f t="shared" si="12"/>
        <v>1900</v>
      </c>
      <c r="B408" s="9">
        <f t="shared" si="13"/>
        <v>1</v>
      </c>
      <c r="C408" s="26"/>
      <c r="D408" s="23"/>
      <c r="E408" s="23"/>
      <c r="F408" s="24"/>
      <c r="G408" s="25"/>
      <c r="H408" s="24"/>
      <c r="I408" s="24"/>
      <c r="J408" s="24"/>
      <c r="K408" s="24"/>
      <c r="L408" s="24"/>
      <c r="M408" s="24"/>
      <c r="N408" s="24"/>
      <c r="O408" s="24"/>
    </row>
    <row r="409" spans="1:15">
      <c r="A409" s="9">
        <f t="shared" si="12"/>
        <v>1900</v>
      </c>
      <c r="B409" s="9">
        <f t="shared" si="13"/>
        <v>1</v>
      </c>
      <c r="C409" s="26"/>
      <c r="D409" s="23"/>
      <c r="E409" s="23"/>
      <c r="F409" s="24"/>
      <c r="G409" s="25"/>
      <c r="H409" s="24"/>
      <c r="I409" s="24"/>
      <c r="J409" s="24"/>
      <c r="K409" s="24"/>
      <c r="L409" s="24"/>
      <c r="M409" s="24"/>
      <c r="N409" s="24"/>
      <c r="O409" s="24"/>
    </row>
    <row r="410" spans="1:15">
      <c r="A410" s="9">
        <f t="shared" si="12"/>
        <v>1900</v>
      </c>
      <c r="B410" s="9">
        <f t="shared" si="13"/>
        <v>1</v>
      </c>
      <c r="C410" s="26"/>
      <c r="D410" s="23"/>
      <c r="E410" s="23"/>
      <c r="F410" s="24"/>
      <c r="G410" s="25"/>
      <c r="H410" s="24"/>
      <c r="I410" s="24"/>
      <c r="J410" s="24"/>
      <c r="K410" s="24"/>
      <c r="L410" s="24"/>
      <c r="M410" s="24"/>
      <c r="N410" s="24"/>
      <c r="O410" s="24"/>
    </row>
    <row r="411" spans="1:15">
      <c r="A411" s="9">
        <f t="shared" si="12"/>
        <v>1900</v>
      </c>
      <c r="B411" s="9">
        <f t="shared" si="13"/>
        <v>1</v>
      </c>
      <c r="C411" s="26"/>
      <c r="D411" s="23"/>
      <c r="E411" s="23"/>
      <c r="F411" s="24"/>
      <c r="G411" s="25"/>
      <c r="H411" s="24"/>
      <c r="I411" s="24"/>
      <c r="J411" s="24"/>
      <c r="K411" s="24"/>
      <c r="L411" s="24"/>
      <c r="M411" s="24"/>
      <c r="N411" s="24"/>
      <c r="O411" s="24"/>
    </row>
    <row r="412" spans="1:15">
      <c r="A412" s="9">
        <f t="shared" si="12"/>
        <v>1900</v>
      </c>
      <c r="B412" s="9">
        <f t="shared" si="13"/>
        <v>1</v>
      </c>
      <c r="C412" s="26"/>
      <c r="D412" s="23"/>
      <c r="E412" s="23"/>
      <c r="F412" s="24"/>
      <c r="G412" s="25"/>
      <c r="H412" s="24"/>
      <c r="I412" s="24"/>
      <c r="J412" s="24"/>
      <c r="K412" s="24"/>
      <c r="L412" s="24"/>
      <c r="M412" s="24"/>
      <c r="N412" s="24"/>
      <c r="O412" s="24"/>
    </row>
    <row r="413" spans="1:15">
      <c r="A413" s="9">
        <f t="shared" si="12"/>
        <v>1900</v>
      </c>
      <c r="B413" s="9">
        <f t="shared" si="13"/>
        <v>1</v>
      </c>
      <c r="C413" s="26"/>
      <c r="D413" s="23"/>
      <c r="E413" s="23"/>
      <c r="F413" s="24"/>
      <c r="G413" s="25"/>
      <c r="H413" s="24"/>
      <c r="I413" s="24"/>
      <c r="J413" s="24"/>
      <c r="K413" s="24"/>
      <c r="L413" s="24"/>
      <c r="M413" s="24"/>
      <c r="N413" s="24"/>
      <c r="O413" s="24"/>
    </row>
    <row r="414" spans="1:15">
      <c r="A414" s="9">
        <f t="shared" si="12"/>
        <v>1900</v>
      </c>
      <c r="B414" s="9">
        <f t="shared" si="13"/>
        <v>1</v>
      </c>
      <c r="C414" s="26"/>
      <c r="D414" s="23"/>
      <c r="E414" s="23"/>
      <c r="F414" s="24"/>
      <c r="G414" s="25"/>
      <c r="H414" s="24"/>
      <c r="I414" s="24"/>
      <c r="J414" s="24"/>
      <c r="K414" s="24"/>
      <c r="L414" s="24"/>
      <c r="M414" s="24"/>
      <c r="N414" s="24"/>
      <c r="O414" s="24"/>
    </row>
    <row r="415" spans="1:15">
      <c r="A415" s="9">
        <f t="shared" si="12"/>
        <v>1900</v>
      </c>
      <c r="B415" s="9">
        <f t="shared" si="13"/>
        <v>1</v>
      </c>
      <c r="C415" s="26"/>
      <c r="D415" s="23"/>
      <c r="E415" s="23"/>
      <c r="F415" s="24"/>
      <c r="G415" s="25"/>
      <c r="H415" s="24"/>
      <c r="I415" s="24"/>
      <c r="J415" s="24"/>
      <c r="K415" s="24"/>
      <c r="L415" s="24"/>
      <c r="M415" s="24"/>
      <c r="N415" s="24"/>
      <c r="O415" s="24"/>
    </row>
    <row r="416" spans="1:15">
      <c r="A416" s="9">
        <f t="shared" si="12"/>
        <v>1900</v>
      </c>
      <c r="B416" s="9">
        <f t="shared" si="13"/>
        <v>1</v>
      </c>
      <c r="C416" s="26"/>
      <c r="D416" s="23"/>
      <c r="E416" s="23"/>
      <c r="F416" s="24"/>
      <c r="G416" s="25"/>
      <c r="H416" s="24"/>
      <c r="I416" s="24"/>
      <c r="J416" s="24"/>
      <c r="K416" s="24"/>
      <c r="L416" s="24"/>
      <c r="M416" s="24"/>
      <c r="N416" s="24"/>
      <c r="O416" s="24"/>
    </row>
    <row r="417" spans="1:15">
      <c r="A417" s="9">
        <f t="shared" si="12"/>
        <v>1900</v>
      </c>
      <c r="B417" s="9">
        <f t="shared" si="13"/>
        <v>1</v>
      </c>
      <c r="C417" s="26"/>
      <c r="D417" s="23"/>
      <c r="E417" s="23"/>
      <c r="F417" s="24"/>
      <c r="G417" s="25"/>
      <c r="H417" s="24"/>
      <c r="I417" s="24"/>
      <c r="J417" s="24"/>
      <c r="K417" s="24"/>
      <c r="L417" s="24"/>
      <c r="M417" s="24"/>
      <c r="N417" s="24"/>
      <c r="O417" s="24"/>
    </row>
    <row r="418" spans="1:15">
      <c r="A418" s="9">
        <f t="shared" si="12"/>
        <v>1900</v>
      </c>
      <c r="B418" s="9">
        <f t="shared" si="13"/>
        <v>1</v>
      </c>
      <c r="C418" s="26"/>
      <c r="D418" s="23"/>
      <c r="E418" s="23"/>
      <c r="F418" s="24"/>
      <c r="G418" s="25"/>
      <c r="H418" s="24"/>
      <c r="I418" s="24"/>
      <c r="J418" s="24"/>
      <c r="K418" s="24"/>
      <c r="L418" s="24"/>
      <c r="M418" s="24"/>
      <c r="N418" s="24"/>
      <c r="O418" s="24"/>
    </row>
    <row r="419" spans="1:15">
      <c r="A419" s="9">
        <f t="shared" si="12"/>
        <v>1900</v>
      </c>
      <c r="B419" s="9">
        <f t="shared" si="13"/>
        <v>1</v>
      </c>
      <c r="C419" s="26"/>
      <c r="D419" s="23"/>
      <c r="E419" s="23"/>
      <c r="F419" s="24"/>
      <c r="G419" s="25"/>
      <c r="H419" s="24"/>
      <c r="I419" s="24"/>
      <c r="J419" s="24"/>
      <c r="K419" s="24"/>
      <c r="L419" s="24"/>
      <c r="M419" s="24"/>
      <c r="N419" s="24"/>
      <c r="O419" s="24"/>
    </row>
    <row r="420" spans="1:15">
      <c r="A420" s="9">
        <f t="shared" si="12"/>
        <v>1900</v>
      </c>
      <c r="B420" s="9">
        <f t="shared" si="13"/>
        <v>1</v>
      </c>
      <c r="C420" s="26"/>
      <c r="D420" s="23"/>
      <c r="E420" s="23"/>
      <c r="F420" s="24"/>
      <c r="G420" s="25"/>
      <c r="H420" s="24"/>
      <c r="I420" s="24"/>
      <c r="J420" s="24"/>
      <c r="K420" s="24"/>
      <c r="L420" s="24"/>
      <c r="M420" s="24"/>
      <c r="N420" s="24"/>
      <c r="O420" s="24"/>
    </row>
    <row r="421" spans="1:15">
      <c r="A421" s="9">
        <f t="shared" si="12"/>
        <v>1900</v>
      </c>
      <c r="B421" s="9">
        <f t="shared" si="13"/>
        <v>1</v>
      </c>
      <c r="C421" s="26"/>
      <c r="D421" s="23"/>
      <c r="E421" s="23"/>
      <c r="F421" s="24"/>
      <c r="G421" s="25"/>
      <c r="H421" s="24"/>
      <c r="I421" s="24"/>
      <c r="J421" s="24"/>
      <c r="K421" s="24"/>
      <c r="L421" s="24"/>
      <c r="M421" s="24"/>
      <c r="N421" s="24"/>
      <c r="O421" s="24"/>
    </row>
    <row r="422" spans="1:15">
      <c r="A422" s="9">
        <f t="shared" si="12"/>
        <v>1900</v>
      </c>
      <c r="B422" s="9">
        <f t="shared" si="13"/>
        <v>1</v>
      </c>
      <c r="C422" s="26"/>
      <c r="D422" s="23"/>
      <c r="E422" s="23"/>
      <c r="F422" s="24"/>
      <c r="G422" s="25"/>
      <c r="H422" s="24"/>
      <c r="I422" s="24"/>
      <c r="J422" s="24"/>
      <c r="K422" s="24"/>
      <c r="L422" s="24"/>
      <c r="M422" s="24"/>
      <c r="N422" s="24"/>
      <c r="O422" s="24"/>
    </row>
    <row r="423" spans="1:15">
      <c r="A423" s="9">
        <f t="shared" si="12"/>
        <v>1900</v>
      </c>
      <c r="B423" s="9">
        <f t="shared" si="13"/>
        <v>1</v>
      </c>
      <c r="C423" s="85"/>
      <c r="D423" s="86"/>
      <c r="E423" s="86"/>
      <c r="F423" s="70"/>
      <c r="G423" s="87"/>
      <c r="H423" s="70"/>
      <c r="I423" s="70"/>
      <c r="J423" s="70"/>
      <c r="K423" s="70"/>
      <c r="L423" s="70"/>
      <c r="M423" s="70"/>
      <c r="N423" s="70"/>
      <c r="O423" s="70"/>
    </row>
    <row r="424" spans="1:15">
      <c r="A424" s="9">
        <f t="shared" si="12"/>
        <v>1900</v>
      </c>
      <c r="B424" s="9">
        <f t="shared" si="13"/>
        <v>1</v>
      </c>
      <c r="C424" s="85"/>
      <c r="D424" s="86"/>
      <c r="E424" s="86"/>
      <c r="F424" s="70"/>
      <c r="G424" s="87"/>
      <c r="H424" s="70"/>
      <c r="I424" s="70"/>
      <c r="J424" s="70"/>
      <c r="K424" s="70"/>
      <c r="L424" s="70"/>
      <c r="M424" s="70"/>
      <c r="N424" s="70"/>
      <c r="O424" s="70"/>
    </row>
    <row r="425" spans="1:15">
      <c r="A425" s="9">
        <f t="shared" si="12"/>
        <v>1900</v>
      </c>
      <c r="B425" s="9">
        <f t="shared" si="13"/>
        <v>1</v>
      </c>
      <c r="C425" s="85"/>
      <c r="D425" s="86"/>
      <c r="E425" s="86"/>
      <c r="F425" s="70"/>
      <c r="G425" s="70"/>
      <c r="H425" s="70"/>
      <c r="I425" s="70"/>
      <c r="J425" s="70"/>
      <c r="K425" s="70"/>
      <c r="L425" s="70"/>
      <c r="M425" s="70"/>
      <c r="N425" s="70"/>
      <c r="O425" s="70"/>
    </row>
    <row r="426" spans="1:15">
      <c r="A426" s="9">
        <f t="shared" si="12"/>
        <v>1900</v>
      </c>
      <c r="B426" s="9">
        <f t="shared" si="13"/>
        <v>1</v>
      </c>
      <c r="C426" s="85"/>
      <c r="D426" s="86"/>
      <c r="E426" s="86"/>
      <c r="F426" s="70"/>
      <c r="G426" s="70"/>
      <c r="H426" s="70"/>
      <c r="I426" s="70"/>
      <c r="J426" s="70"/>
      <c r="K426" s="70"/>
      <c r="L426" s="70"/>
      <c r="M426" s="70"/>
      <c r="N426" s="70"/>
      <c r="O426" s="70"/>
    </row>
    <row r="427" spans="1:15">
      <c r="A427" s="9">
        <f t="shared" si="12"/>
        <v>1900</v>
      </c>
      <c r="B427" s="9">
        <f t="shared" si="13"/>
        <v>1</v>
      </c>
      <c r="C427" s="85"/>
      <c r="D427" s="86"/>
      <c r="E427" s="86"/>
      <c r="F427" s="70"/>
      <c r="G427" s="70"/>
      <c r="H427" s="70"/>
      <c r="I427" s="70"/>
      <c r="J427" s="70"/>
      <c r="K427" s="70"/>
      <c r="L427" s="70"/>
      <c r="M427" s="70"/>
      <c r="N427" s="70"/>
      <c r="O427" s="70"/>
    </row>
    <row r="428" spans="1:15">
      <c r="A428" s="9">
        <f t="shared" si="12"/>
        <v>1900</v>
      </c>
      <c r="B428" s="9">
        <f t="shared" si="13"/>
        <v>1</v>
      </c>
      <c r="C428" s="85"/>
      <c r="D428" s="86"/>
      <c r="E428" s="86"/>
      <c r="F428" s="70"/>
      <c r="G428" s="70"/>
      <c r="H428" s="70"/>
      <c r="I428" s="70"/>
      <c r="J428" s="70"/>
      <c r="K428" s="70"/>
      <c r="L428" s="70"/>
      <c r="M428" s="70"/>
      <c r="N428" s="70"/>
      <c r="O428" s="70"/>
    </row>
    <row r="429" spans="1:15">
      <c r="A429" s="9">
        <f t="shared" si="12"/>
        <v>1900</v>
      </c>
      <c r="B429" s="9">
        <f t="shared" si="13"/>
        <v>1</v>
      </c>
      <c r="C429" s="85"/>
      <c r="D429" s="86"/>
      <c r="E429" s="86"/>
      <c r="F429" s="70"/>
      <c r="G429" s="70"/>
      <c r="H429" s="70"/>
      <c r="I429" s="70"/>
      <c r="J429" s="70"/>
      <c r="K429" s="70"/>
      <c r="L429" s="70"/>
      <c r="M429" s="70"/>
      <c r="N429" s="70"/>
      <c r="O429" s="70"/>
    </row>
    <row r="430" spans="1:15">
      <c r="A430" s="9">
        <f t="shared" si="12"/>
        <v>1900</v>
      </c>
      <c r="B430" s="9">
        <f t="shared" si="13"/>
        <v>1</v>
      </c>
      <c r="C430" s="85"/>
      <c r="D430" s="86"/>
      <c r="E430" s="86"/>
      <c r="F430" s="70"/>
      <c r="G430" s="70"/>
      <c r="H430" s="70"/>
      <c r="I430" s="70"/>
      <c r="J430" s="70"/>
      <c r="K430" s="70"/>
      <c r="L430" s="70"/>
      <c r="M430" s="70"/>
      <c r="N430" s="70"/>
      <c r="O430" s="70"/>
    </row>
    <row r="431" spans="1:15">
      <c r="A431" s="9">
        <f t="shared" si="12"/>
        <v>1900</v>
      </c>
      <c r="B431" s="9">
        <f t="shared" si="13"/>
        <v>1</v>
      </c>
      <c r="C431" s="85"/>
      <c r="D431" s="86"/>
      <c r="E431" s="86"/>
      <c r="F431" s="70"/>
      <c r="G431" s="87"/>
      <c r="H431" s="70"/>
      <c r="I431" s="70"/>
      <c r="J431" s="70"/>
      <c r="K431" s="70"/>
      <c r="L431" s="70"/>
      <c r="M431" s="70"/>
      <c r="N431" s="70"/>
      <c r="O431" s="70"/>
    </row>
    <row r="432" spans="1:15">
      <c r="A432" s="9">
        <f t="shared" si="12"/>
        <v>1900</v>
      </c>
      <c r="B432" s="9">
        <f t="shared" si="13"/>
        <v>1</v>
      </c>
      <c r="C432" s="85"/>
      <c r="D432" s="86"/>
      <c r="E432" s="86"/>
      <c r="F432" s="70"/>
      <c r="G432" s="70"/>
      <c r="H432" s="70"/>
      <c r="I432" s="70"/>
      <c r="J432" s="70"/>
      <c r="K432" s="70"/>
      <c r="L432" s="70"/>
      <c r="M432" s="70"/>
      <c r="N432" s="70"/>
      <c r="O432" s="70"/>
    </row>
    <row r="433" spans="1:15">
      <c r="A433" s="9">
        <f t="shared" si="12"/>
        <v>1900</v>
      </c>
      <c r="B433" s="9">
        <f t="shared" si="13"/>
        <v>1</v>
      </c>
      <c r="C433" s="85"/>
      <c r="D433" s="86"/>
      <c r="E433" s="86"/>
      <c r="F433" s="70"/>
      <c r="G433" s="70"/>
      <c r="H433" s="70"/>
      <c r="I433" s="70"/>
      <c r="J433" s="70"/>
      <c r="K433" s="70"/>
      <c r="L433" s="70"/>
      <c r="M433" s="70"/>
      <c r="N433" s="70"/>
      <c r="O433" s="70"/>
    </row>
    <row r="434" spans="1:15">
      <c r="A434" s="9">
        <f t="shared" si="12"/>
        <v>1900</v>
      </c>
      <c r="B434" s="9">
        <f t="shared" si="13"/>
        <v>1</v>
      </c>
      <c r="C434" s="85"/>
      <c r="D434" s="86"/>
      <c r="E434" s="86"/>
      <c r="F434" s="70"/>
      <c r="G434" s="70"/>
      <c r="H434" s="70"/>
      <c r="I434" s="70"/>
      <c r="J434" s="70"/>
      <c r="K434" s="70"/>
      <c r="L434" s="70"/>
      <c r="M434" s="70"/>
      <c r="N434" s="70"/>
      <c r="O434" s="70"/>
    </row>
    <row r="435" spans="1:15">
      <c r="A435" s="9">
        <f t="shared" si="12"/>
        <v>1900</v>
      </c>
      <c r="B435" s="9">
        <f t="shared" si="13"/>
        <v>1</v>
      </c>
      <c r="C435" s="85"/>
      <c r="D435" s="86"/>
      <c r="E435" s="86"/>
      <c r="F435" s="70"/>
      <c r="G435" s="87"/>
      <c r="H435" s="70"/>
      <c r="I435" s="70"/>
      <c r="J435" s="70"/>
      <c r="K435" s="70"/>
      <c r="L435" s="70"/>
      <c r="M435" s="70"/>
      <c r="N435" s="70"/>
      <c r="O435" s="70"/>
    </row>
    <row r="436" spans="1:15">
      <c r="A436" s="9">
        <f t="shared" si="12"/>
        <v>1900</v>
      </c>
      <c r="B436" s="9">
        <f t="shared" si="13"/>
        <v>1</v>
      </c>
      <c r="C436" s="85"/>
      <c r="D436" s="86"/>
      <c r="E436" s="86"/>
      <c r="F436" s="70"/>
      <c r="G436" s="70"/>
      <c r="H436" s="70"/>
      <c r="I436" s="70"/>
      <c r="J436" s="70"/>
      <c r="K436" s="70"/>
      <c r="L436" s="70"/>
      <c r="M436" s="70"/>
      <c r="N436" s="70"/>
      <c r="O436" s="70"/>
    </row>
    <row r="437" spans="1:15">
      <c r="A437" s="9">
        <f t="shared" si="12"/>
        <v>1900</v>
      </c>
      <c r="B437" s="9">
        <f t="shared" si="13"/>
        <v>1</v>
      </c>
      <c r="C437" s="85"/>
      <c r="D437" s="86"/>
      <c r="E437" s="86"/>
      <c r="F437" s="70"/>
      <c r="G437" s="70"/>
      <c r="H437" s="70"/>
      <c r="I437" s="70"/>
      <c r="J437" s="70"/>
      <c r="K437" s="70"/>
      <c r="L437" s="70"/>
      <c r="M437" s="70"/>
      <c r="N437" s="70"/>
      <c r="O437" s="70"/>
    </row>
    <row r="438" spans="1:15">
      <c r="A438" s="9">
        <f t="shared" si="12"/>
        <v>1900</v>
      </c>
      <c r="B438" s="9">
        <f t="shared" si="13"/>
        <v>1</v>
      </c>
      <c r="C438" s="85"/>
      <c r="D438" s="86"/>
      <c r="E438" s="86"/>
      <c r="F438" s="70"/>
      <c r="G438" s="70"/>
      <c r="H438" s="70"/>
      <c r="I438" s="70"/>
      <c r="J438" s="70"/>
      <c r="K438" s="70"/>
      <c r="L438" s="70"/>
      <c r="M438" s="70"/>
      <c r="N438" s="70"/>
      <c r="O438" s="70"/>
    </row>
    <row r="439" spans="1:15">
      <c r="A439" s="9">
        <f t="shared" si="12"/>
        <v>1900</v>
      </c>
      <c r="B439" s="9">
        <f t="shared" si="13"/>
        <v>1</v>
      </c>
      <c r="C439" s="85"/>
      <c r="D439" s="86"/>
      <c r="E439" s="86"/>
      <c r="F439" s="70"/>
      <c r="G439" s="87"/>
      <c r="H439" s="70"/>
      <c r="I439" s="70"/>
      <c r="J439" s="70"/>
      <c r="K439" s="70"/>
      <c r="L439" s="70"/>
      <c r="M439" s="70"/>
      <c r="N439" s="70"/>
      <c r="O439" s="70"/>
    </row>
    <row r="440" spans="1:15">
      <c r="A440" s="9">
        <f t="shared" si="12"/>
        <v>1900</v>
      </c>
      <c r="B440" s="9">
        <f t="shared" si="13"/>
        <v>1</v>
      </c>
      <c r="C440" s="85"/>
      <c r="D440" s="86"/>
      <c r="E440" s="86"/>
      <c r="F440" s="70"/>
      <c r="G440" s="70"/>
      <c r="H440" s="70"/>
      <c r="I440" s="70"/>
      <c r="J440" s="70"/>
      <c r="K440" s="70"/>
      <c r="L440" s="70"/>
      <c r="M440" s="70"/>
      <c r="N440" s="70"/>
      <c r="O440" s="70"/>
    </row>
    <row r="441" spans="1:15">
      <c r="A441" s="9">
        <f t="shared" si="12"/>
        <v>1900</v>
      </c>
      <c r="B441" s="9">
        <f t="shared" si="13"/>
        <v>1</v>
      </c>
      <c r="C441" s="85"/>
      <c r="D441" s="86"/>
      <c r="E441" s="86"/>
      <c r="F441" s="70"/>
      <c r="G441" s="70"/>
      <c r="H441" s="70"/>
      <c r="I441" s="70"/>
      <c r="J441" s="70"/>
      <c r="K441" s="70"/>
      <c r="L441" s="70"/>
      <c r="M441" s="70"/>
      <c r="N441" s="70"/>
      <c r="O441" s="70"/>
    </row>
    <row r="442" spans="1:15">
      <c r="A442" s="9">
        <f t="shared" si="12"/>
        <v>1900</v>
      </c>
      <c r="B442" s="9">
        <f t="shared" si="13"/>
        <v>1</v>
      </c>
      <c r="C442" s="85"/>
      <c r="D442" s="86"/>
      <c r="E442" s="86"/>
      <c r="F442" s="70"/>
      <c r="G442" s="70"/>
      <c r="H442" s="70"/>
      <c r="I442" s="70"/>
      <c r="J442" s="70"/>
      <c r="K442" s="70"/>
      <c r="L442" s="70"/>
      <c r="M442" s="70"/>
      <c r="N442" s="70"/>
      <c r="O442" s="70"/>
    </row>
    <row r="443" spans="1:15">
      <c r="A443" s="9">
        <f t="shared" si="12"/>
        <v>1900</v>
      </c>
      <c r="B443" s="9">
        <f t="shared" si="13"/>
        <v>1</v>
      </c>
      <c r="C443" s="85"/>
      <c r="D443" s="86"/>
      <c r="E443" s="86"/>
      <c r="F443" s="70"/>
      <c r="G443" s="87"/>
      <c r="H443" s="70"/>
      <c r="I443" s="70"/>
      <c r="J443" s="70"/>
      <c r="K443" s="70"/>
      <c r="L443" s="70"/>
      <c r="M443" s="70"/>
      <c r="N443" s="70"/>
      <c r="O443" s="70"/>
    </row>
    <row r="444" spans="1:15">
      <c r="A444" s="9">
        <f t="shared" si="12"/>
        <v>1900</v>
      </c>
      <c r="B444" s="9">
        <f t="shared" si="13"/>
        <v>1</v>
      </c>
      <c r="C444" s="85"/>
      <c r="D444" s="86"/>
      <c r="E444" s="86"/>
      <c r="F444" s="70"/>
      <c r="G444" s="70"/>
      <c r="H444" s="70"/>
      <c r="I444" s="70"/>
      <c r="J444" s="70"/>
      <c r="K444" s="70"/>
      <c r="L444" s="70"/>
      <c r="M444" s="70"/>
      <c r="N444" s="70"/>
      <c r="O444" s="70"/>
    </row>
    <row r="445" spans="1:15">
      <c r="A445" s="9">
        <f t="shared" si="12"/>
        <v>1900</v>
      </c>
      <c r="B445" s="9">
        <f t="shared" si="13"/>
        <v>1</v>
      </c>
      <c r="C445" s="85"/>
      <c r="D445" s="86"/>
      <c r="E445" s="86"/>
      <c r="F445" s="70"/>
      <c r="G445" s="70"/>
      <c r="H445" s="70"/>
      <c r="I445" s="70"/>
      <c r="J445" s="70"/>
      <c r="K445" s="70"/>
      <c r="L445" s="70"/>
      <c r="M445" s="70"/>
      <c r="N445" s="70"/>
      <c r="O445" s="70"/>
    </row>
    <row r="446" spans="1:15">
      <c r="A446" s="9">
        <f t="shared" si="12"/>
        <v>1900</v>
      </c>
      <c r="B446" s="9">
        <f t="shared" si="13"/>
        <v>1</v>
      </c>
      <c r="C446" s="85"/>
      <c r="D446" s="86"/>
      <c r="E446" s="86"/>
      <c r="F446" s="70"/>
      <c r="G446" s="70"/>
      <c r="H446" s="70"/>
      <c r="I446" s="70"/>
      <c r="J446" s="70"/>
      <c r="K446" s="70"/>
      <c r="L446" s="70"/>
      <c r="M446" s="70"/>
      <c r="N446" s="70"/>
      <c r="O446" s="70"/>
    </row>
    <row r="447" spans="1:15">
      <c r="A447" s="9">
        <f t="shared" si="12"/>
        <v>1900</v>
      </c>
      <c r="B447" s="9">
        <f t="shared" si="13"/>
        <v>1</v>
      </c>
      <c r="C447" s="85"/>
      <c r="D447" s="86"/>
      <c r="E447" s="86"/>
      <c r="F447" s="70"/>
      <c r="G447" s="87"/>
      <c r="H447" s="70"/>
      <c r="I447" s="70"/>
      <c r="J447" s="70"/>
      <c r="K447" s="70"/>
      <c r="L447" s="70"/>
      <c r="M447" s="70"/>
      <c r="N447" s="70"/>
      <c r="O447" s="70"/>
    </row>
    <row r="448" spans="1:15">
      <c r="A448" s="9">
        <f t="shared" si="12"/>
        <v>1900</v>
      </c>
      <c r="B448" s="9">
        <f t="shared" si="13"/>
        <v>1</v>
      </c>
      <c r="C448" s="85"/>
      <c r="D448" s="86"/>
      <c r="E448" s="86"/>
      <c r="F448" s="70"/>
      <c r="G448" s="70"/>
      <c r="H448" s="70"/>
      <c r="I448" s="70"/>
      <c r="J448" s="70"/>
      <c r="K448" s="70"/>
      <c r="L448" s="70"/>
      <c r="M448" s="70"/>
      <c r="N448" s="70"/>
      <c r="O448" s="70"/>
    </row>
    <row r="449" spans="1:15">
      <c r="A449" s="9">
        <f t="shared" si="12"/>
        <v>1900</v>
      </c>
      <c r="B449" s="9">
        <f t="shared" si="13"/>
        <v>1</v>
      </c>
      <c r="C449" s="85"/>
      <c r="D449" s="86"/>
      <c r="E449" s="86"/>
      <c r="F449" s="70"/>
      <c r="G449" s="70"/>
      <c r="H449" s="70"/>
      <c r="I449" s="70"/>
      <c r="J449" s="70"/>
      <c r="K449" s="70"/>
      <c r="L449" s="70"/>
      <c r="M449" s="70"/>
      <c r="N449" s="70"/>
      <c r="O449" s="70"/>
    </row>
    <row r="450" spans="1:15">
      <c r="A450" s="9">
        <f t="shared" ref="A450:A489" si="14">YEAR(C450)</f>
        <v>1900</v>
      </c>
      <c r="B450" s="9">
        <f t="shared" ref="B450:B489" si="15">MONTH(C450)</f>
        <v>1</v>
      </c>
      <c r="C450" s="85"/>
      <c r="D450" s="86"/>
      <c r="E450" s="86"/>
      <c r="F450" s="70"/>
      <c r="G450" s="70"/>
      <c r="H450" s="70"/>
      <c r="I450" s="70"/>
      <c r="J450" s="70"/>
      <c r="K450" s="70"/>
      <c r="L450" s="70"/>
      <c r="M450" s="70"/>
      <c r="N450" s="70"/>
      <c r="O450" s="70"/>
    </row>
    <row r="451" spans="1:15">
      <c r="A451" s="9">
        <f t="shared" si="14"/>
        <v>1900</v>
      </c>
      <c r="B451" s="9">
        <f t="shared" si="15"/>
        <v>1</v>
      </c>
      <c r="C451" s="85"/>
      <c r="D451" s="86"/>
      <c r="E451" s="86"/>
      <c r="F451" s="70"/>
      <c r="G451" s="87"/>
      <c r="H451" s="70"/>
      <c r="I451" s="70"/>
      <c r="J451" s="70"/>
      <c r="K451" s="70"/>
      <c r="L451" s="70"/>
      <c r="M451" s="70"/>
      <c r="N451" s="70"/>
      <c r="O451" s="70"/>
    </row>
    <row r="452" spans="1:15">
      <c r="A452" s="9">
        <f t="shared" si="14"/>
        <v>1900</v>
      </c>
      <c r="B452" s="9">
        <f t="shared" si="15"/>
        <v>1</v>
      </c>
      <c r="C452" s="85"/>
      <c r="D452" s="86"/>
      <c r="E452" s="86"/>
      <c r="F452" s="70"/>
      <c r="G452" s="70"/>
      <c r="H452" s="70"/>
      <c r="I452" s="70"/>
      <c r="J452" s="70"/>
      <c r="K452" s="70"/>
      <c r="L452" s="70"/>
      <c r="M452" s="70"/>
      <c r="N452" s="70"/>
      <c r="O452" s="70"/>
    </row>
    <row r="453" spans="1:15">
      <c r="A453" s="9">
        <f t="shared" si="14"/>
        <v>1900</v>
      </c>
      <c r="B453" s="9">
        <f t="shared" si="15"/>
        <v>1</v>
      </c>
      <c r="C453" s="85"/>
      <c r="D453" s="86"/>
      <c r="E453" s="86"/>
      <c r="F453" s="70"/>
      <c r="G453" s="70"/>
      <c r="H453" s="70"/>
      <c r="I453" s="70"/>
      <c r="J453" s="70"/>
      <c r="K453" s="70"/>
      <c r="L453" s="70"/>
      <c r="M453" s="70"/>
      <c r="N453" s="70"/>
      <c r="O453" s="70"/>
    </row>
    <row r="454" spans="1:15">
      <c r="A454" s="9">
        <f t="shared" si="14"/>
        <v>1900</v>
      </c>
      <c r="B454" s="9">
        <f t="shared" si="15"/>
        <v>1</v>
      </c>
      <c r="C454" s="85"/>
      <c r="D454" s="86"/>
      <c r="E454" s="86"/>
      <c r="F454" s="70"/>
      <c r="G454" s="70"/>
      <c r="H454" s="70"/>
      <c r="I454" s="70"/>
      <c r="J454" s="70"/>
      <c r="K454" s="70"/>
      <c r="L454" s="70"/>
      <c r="M454" s="70"/>
      <c r="N454" s="70"/>
      <c r="O454" s="70"/>
    </row>
    <row r="455" spans="1:15">
      <c r="A455" s="9">
        <f t="shared" si="14"/>
        <v>1900</v>
      </c>
      <c r="B455" s="9">
        <f t="shared" si="15"/>
        <v>1</v>
      </c>
      <c r="C455" s="85"/>
      <c r="D455" s="86"/>
      <c r="E455" s="86"/>
      <c r="F455" s="70"/>
      <c r="G455" s="70"/>
      <c r="H455" s="70"/>
      <c r="I455" s="70"/>
      <c r="J455" s="70"/>
      <c r="K455" s="70"/>
      <c r="L455" s="70"/>
      <c r="M455" s="70"/>
      <c r="N455" s="70"/>
      <c r="O455" s="70"/>
    </row>
    <row r="456" spans="1:15">
      <c r="A456" s="9">
        <f t="shared" si="14"/>
        <v>1900</v>
      </c>
      <c r="B456" s="9">
        <f t="shared" si="15"/>
        <v>1</v>
      </c>
      <c r="C456" s="85"/>
      <c r="D456" s="86"/>
      <c r="E456" s="86"/>
      <c r="F456" s="70"/>
      <c r="G456" s="70"/>
      <c r="H456" s="70"/>
      <c r="I456" s="70"/>
      <c r="J456" s="70"/>
      <c r="K456" s="70"/>
      <c r="L456" s="70"/>
      <c r="M456" s="70"/>
      <c r="N456" s="70"/>
      <c r="O456" s="70"/>
    </row>
    <row r="457" spans="1:15">
      <c r="A457" s="9">
        <f t="shared" si="14"/>
        <v>1900</v>
      </c>
      <c r="B457" s="9">
        <f t="shared" si="15"/>
        <v>1</v>
      </c>
      <c r="C457" s="85"/>
      <c r="D457" s="86"/>
      <c r="E457" s="86"/>
      <c r="F457" s="70"/>
      <c r="G457" s="70"/>
      <c r="H457" s="70"/>
      <c r="I457" s="70"/>
      <c r="J457" s="70"/>
      <c r="K457" s="70"/>
      <c r="L457" s="70"/>
      <c r="M457" s="70"/>
      <c r="N457" s="70"/>
      <c r="O457" s="70"/>
    </row>
    <row r="458" spans="1:15">
      <c r="A458" s="9">
        <f t="shared" si="14"/>
        <v>1900</v>
      </c>
      <c r="B458" s="9">
        <f t="shared" si="15"/>
        <v>1</v>
      </c>
      <c r="C458" s="85"/>
      <c r="D458" s="86"/>
      <c r="E458" s="86"/>
      <c r="F458" s="70"/>
      <c r="G458" s="70"/>
      <c r="H458" s="70"/>
      <c r="I458" s="70"/>
      <c r="J458" s="70"/>
      <c r="K458" s="70"/>
      <c r="L458" s="70"/>
      <c r="M458" s="70"/>
      <c r="N458" s="70"/>
      <c r="O458" s="70"/>
    </row>
    <row r="459" spans="1:15">
      <c r="A459" s="9">
        <f t="shared" si="14"/>
        <v>1900</v>
      </c>
      <c r="B459" s="9">
        <f t="shared" si="15"/>
        <v>1</v>
      </c>
      <c r="C459" s="85"/>
      <c r="D459" s="86"/>
      <c r="E459" s="86"/>
      <c r="F459" s="70"/>
      <c r="G459" s="87"/>
      <c r="H459" s="70"/>
      <c r="I459" s="70"/>
      <c r="J459" s="70"/>
      <c r="K459" s="70"/>
      <c r="L459" s="70"/>
      <c r="M459" s="70"/>
      <c r="N459" s="70"/>
      <c r="O459" s="70"/>
    </row>
    <row r="460" spans="1:15">
      <c r="A460" s="9">
        <f t="shared" si="14"/>
        <v>1900</v>
      </c>
      <c r="B460" s="9">
        <f t="shared" si="15"/>
        <v>1</v>
      </c>
      <c r="C460" s="85"/>
      <c r="D460" s="86"/>
      <c r="E460" s="86"/>
      <c r="F460" s="70"/>
      <c r="G460" s="70"/>
      <c r="H460" s="70"/>
      <c r="I460" s="70"/>
      <c r="J460" s="70"/>
      <c r="K460" s="70"/>
      <c r="L460" s="70"/>
      <c r="M460" s="70"/>
      <c r="N460" s="70"/>
      <c r="O460" s="70"/>
    </row>
    <row r="461" spans="1:15">
      <c r="A461" s="9">
        <f t="shared" si="14"/>
        <v>1900</v>
      </c>
      <c r="B461" s="9">
        <f t="shared" si="15"/>
        <v>1</v>
      </c>
      <c r="C461" s="85"/>
      <c r="D461" s="86"/>
      <c r="E461" s="86"/>
      <c r="F461" s="70"/>
      <c r="G461" s="70"/>
      <c r="H461" s="70"/>
      <c r="I461" s="70"/>
      <c r="J461" s="70"/>
      <c r="K461" s="70"/>
      <c r="L461" s="70"/>
      <c r="M461" s="70"/>
      <c r="N461" s="70"/>
      <c r="O461" s="70"/>
    </row>
    <row r="462" spans="1:15">
      <c r="A462" s="9">
        <f t="shared" si="14"/>
        <v>1900</v>
      </c>
      <c r="B462" s="9">
        <f t="shared" si="15"/>
        <v>1</v>
      </c>
      <c r="C462" s="85"/>
      <c r="D462" s="86"/>
      <c r="E462" s="86"/>
      <c r="F462" s="70"/>
      <c r="G462" s="70"/>
      <c r="H462" s="70"/>
      <c r="I462" s="70"/>
      <c r="J462" s="70"/>
      <c r="K462" s="70"/>
      <c r="L462" s="70"/>
      <c r="M462" s="70"/>
      <c r="N462" s="70"/>
      <c r="O462" s="70"/>
    </row>
    <row r="463" spans="1:15">
      <c r="A463" s="9">
        <f t="shared" si="14"/>
        <v>1900</v>
      </c>
      <c r="B463" s="9">
        <f t="shared" si="15"/>
        <v>1</v>
      </c>
      <c r="C463" s="85"/>
      <c r="D463" s="86"/>
      <c r="E463" s="86"/>
      <c r="F463" s="70"/>
      <c r="G463" s="87"/>
      <c r="H463" s="70"/>
      <c r="I463" s="70"/>
      <c r="J463" s="70"/>
      <c r="K463" s="70"/>
      <c r="L463" s="70"/>
      <c r="M463" s="70"/>
      <c r="N463" s="70"/>
      <c r="O463" s="70"/>
    </row>
    <row r="464" spans="1:15">
      <c r="A464" s="9">
        <f t="shared" si="14"/>
        <v>1900</v>
      </c>
      <c r="B464" s="9">
        <f t="shared" si="15"/>
        <v>1</v>
      </c>
      <c r="C464" s="85"/>
      <c r="D464" s="86"/>
      <c r="E464" s="86"/>
      <c r="F464" s="70"/>
      <c r="G464" s="70"/>
      <c r="H464" s="70"/>
      <c r="I464" s="70"/>
      <c r="J464" s="70"/>
      <c r="K464" s="70"/>
      <c r="L464" s="70"/>
      <c r="M464" s="70"/>
      <c r="N464" s="70"/>
      <c r="O464" s="70"/>
    </row>
    <row r="465" spans="1:15">
      <c r="A465" s="9">
        <f t="shared" si="14"/>
        <v>1900</v>
      </c>
      <c r="B465" s="9">
        <f t="shared" si="15"/>
        <v>1</v>
      </c>
      <c r="C465" s="85"/>
      <c r="D465" s="86"/>
      <c r="E465" s="86"/>
      <c r="F465" s="70"/>
      <c r="G465" s="70"/>
      <c r="H465" s="70"/>
      <c r="I465" s="70"/>
      <c r="J465" s="70"/>
      <c r="K465" s="70"/>
      <c r="L465" s="70"/>
      <c r="M465" s="70"/>
      <c r="N465" s="70"/>
      <c r="O465" s="70"/>
    </row>
    <row r="466" spans="1:15">
      <c r="A466" s="9">
        <f t="shared" si="14"/>
        <v>1900</v>
      </c>
      <c r="B466" s="9">
        <f t="shared" si="15"/>
        <v>1</v>
      </c>
      <c r="C466" s="85"/>
      <c r="D466" s="86"/>
      <c r="E466" s="86"/>
      <c r="F466" s="70"/>
      <c r="G466" s="70"/>
      <c r="H466" s="70"/>
      <c r="I466" s="70"/>
      <c r="J466" s="70"/>
      <c r="K466" s="70"/>
      <c r="L466" s="70"/>
      <c r="M466" s="70"/>
      <c r="N466" s="70"/>
      <c r="O466" s="70"/>
    </row>
    <row r="467" spans="1:15">
      <c r="A467" s="9">
        <f t="shared" si="14"/>
        <v>1900</v>
      </c>
      <c r="B467" s="9">
        <f t="shared" si="15"/>
        <v>1</v>
      </c>
      <c r="C467" s="85"/>
      <c r="D467" s="86"/>
      <c r="E467" s="86"/>
      <c r="F467" s="70"/>
      <c r="G467" s="87"/>
      <c r="H467" s="70"/>
      <c r="I467" s="70"/>
      <c r="J467" s="70"/>
      <c r="K467" s="70"/>
      <c r="L467" s="70"/>
      <c r="M467" s="70"/>
      <c r="N467" s="70"/>
      <c r="O467" s="70"/>
    </row>
    <row r="468" spans="1:15">
      <c r="A468" s="9">
        <f t="shared" si="14"/>
        <v>1900</v>
      </c>
      <c r="B468" s="9">
        <f t="shared" si="15"/>
        <v>1</v>
      </c>
      <c r="C468" s="85"/>
      <c r="D468" s="86"/>
      <c r="E468" s="86"/>
      <c r="F468" s="70"/>
      <c r="G468" s="70"/>
      <c r="H468" s="70"/>
      <c r="I468" s="70"/>
      <c r="J468" s="70"/>
      <c r="K468" s="70"/>
      <c r="L468" s="70"/>
      <c r="M468" s="70"/>
      <c r="N468" s="70"/>
      <c r="O468" s="70"/>
    </row>
    <row r="469" spans="1:15">
      <c r="A469" s="9">
        <f t="shared" si="14"/>
        <v>1900</v>
      </c>
      <c r="B469" s="9">
        <f t="shared" si="15"/>
        <v>1</v>
      </c>
      <c r="C469" s="85"/>
      <c r="D469" s="86"/>
      <c r="E469" s="86"/>
      <c r="F469" s="70"/>
      <c r="G469" s="70"/>
      <c r="H469" s="70"/>
      <c r="I469" s="70"/>
      <c r="J469" s="70"/>
      <c r="K469" s="70"/>
      <c r="L469" s="70"/>
      <c r="M469" s="70"/>
      <c r="N469" s="70"/>
      <c r="O469" s="70"/>
    </row>
    <row r="470" spans="1:15">
      <c r="A470" s="9">
        <f t="shared" si="14"/>
        <v>1900</v>
      </c>
      <c r="B470" s="9">
        <f t="shared" si="15"/>
        <v>1</v>
      </c>
      <c r="C470" s="85"/>
      <c r="D470" s="86"/>
      <c r="E470" s="86"/>
      <c r="F470" s="70"/>
      <c r="G470" s="70"/>
      <c r="H470" s="70"/>
      <c r="I470" s="70"/>
      <c r="J470" s="70"/>
      <c r="K470" s="70"/>
      <c r="L470" s="70"/>
      <c r="M470" s="70"/>
      <c r="N470" s="70"/>
      <c r="O470" s="70"/>
    </row>
    <row r="471" spans="1:15">
      <c r="A471" s="9">
        <f t="shared" si="14"/>
        <v>1900</v>
      </c>
      <c r="B471" s="9">
        <f t="shared" si="15"/>
        <v>1</v>
      </c>
      <c r="C471" s="85"/>
      <c r="D471" s="86"/>
      <c r="E471" s="86"/>
      <c r="F471" s="70"/>
      <c r="G471" s="87"/>
      <c r="H471" s="70"/>
      <c r="I471" s="70"/>
      <c r="J471" s="70"/>
      <c r="K471" s="70"/>
      <c r="L471" s="70"/>
      <c r="M471" s="70"/>
      <c r="N471" s="70"/>
      <c r="O471" s="70"/>
    </row>
    <row r="472" spans="1:15">
      <c r="A472" s="9">
        <f t="shared" si="14"/>
        <v>1900</v>
      </c>
      <c r="B472" s="9">
        <f t="shared" si="15"/>
        <v>1</v>
      </c>
      <c r="C472" s="85"/>
      <c r="D472" s="86"/>
      <c r="E472" s="86"/>
      <c r="F472" s="70"/>
      <c r="G472" s="70"/>
      <c r="H472" s="70"/>
      <c r="I472" s="70"/>
      <c r="J472" s="70"/>
      <c r="K472" s="70"/>
      <c r="L472" s="70"/>
      <c r="M472" s="70"/>
      <c r="N472" s="70"/>
      <c r="O472" s="70"/>
    </row>
    <row r="473" spans="1:15">
      <c r="A473" s="9">
        <f t="shared" si="14"/>
        <v>1900</v>
      </c>
      <c r="B473" s="9">
        <f t="shared" si="15"/>
        <v>1</v>
      </c>
      <c r="C473" s="85"/>
      <c r="D473" s="86"/>
      <c r="E473" s="86"/>
      <c r="F473" s="70"/>
      <c r="G473" s="70"/>
      <c r="H473" s="70"/>
      <c r="I473" s="70"/>
      <c r="J473" s="70"/>
      <c r="K473" s="70"/>
      <c r="L473" s="70"/>
      <c r="M473" s="70"/>
      <c r="N473" s="70"/>
      <c r="O473" s="70"/>
    </row>
    <row r="474" spans="1:15">
      <c r="A474" s="9">
        <f t="shared" si="14"/>
        <v>1900</v>
      </c>
      <c r="B474" s="9">
        <f t="shared" si="15"/>
        <v>1</v>
      </c>
      <c r="C474" s="85"/>
      <c r="D474" s="86"/>
      <c r="E474" s="86"/>
      <c r="F474" s="70"/>
      <c r="G474" s="70"/>
      <c r="H474" s="70"/>
      <c r="I474" s="70"/>
      <c r="J474" s="70"/>
      <c r="K474" s="70"/>
      <c r="L474" s="70"/>
      <c r="M474" s="70"/>
      <c r="N474" s="70"/>
      <c r="O474" s="70"/>
    </row>
    <row r="475" spans="1:15">
      <c r="A475" s="9">
        <f t="shared" si="14"/>
        <v>1900</v>
      </c>
      <c r="B475" s="9">
        <f t="shared" si="15"/>
        <v>1</v>
      </c>
      <c r="C475" s="85"/>
      <c r="D475" s="86"/>
      <c r="E475" s="86"/>
      <c r="F475" s="70"/>
      <c r="G475" s="70"/>
      <c r="H475" s="70"/>
      <c r="I475" s="70"/>
      <c r="J475" s="70"/>
      <c r="K475" s="70"/>
      <c r="L475" s="70"/>
      <c r="M475" s="70"/>
      <c r="N475" s="70"/>
      <c r="O475" s="70"/>
    </row>
    <row r="476" spans="1:15">
      <c r="A476" s="9">
        <f t="shared" si="14"/>
        <v>1900</v>
      </c>
      <c r="B476" s="9">
        <f t="shared" si="15"/>
        <v>1</v>
      </c>
      <c r="C476" s="85"/>
      <c r="D476" s="86"/>
      <c r="E476" s="86"/>
      <c r="F476" s="70"/>
      <c r="G476" s="70"/>
      <c r="H476" s="70"/>
      <c r="I476" s="70"/>
      <c r="J476" s="70"/>
      <c r="K476" s="70"/>
      <c r="L476" s="70"/>
      <c r="M476" s="70"/>
      <c r="N476" s="70"/>
      <c r="O476" s="70"/>
    </row>
    <row r="477" spans="1:15">
      <c r="A477" s="9">
        <f t="shared" si="14"/>
        <v>1900</v>
      </c>
      <c r="B477" s="9">
        <f t="shared" si="15"/>
        <v>1</v>
      </c>
      <c r="C477" s="85"/>
      <c r="D477" s="86"/>
      <c r="E477" s="86"/>
      <c r="F477" s="70"/>
      <c r="G477" s="70"/>
      <c r="H477" s="70"/>
      <c r="I477" s="70"/>
      <c r="J477" s="70"/>
      <c r="K477" s="70"/>
      <c r="L477" s="70"/>
      <c r="M477" s="70"/>
      <c r="N477" s="70"/>
      <c r="O477" s="70"/>
    </row>
    <row r="478" spans="1:15">
      <c r="A478" s="9">
        <f t="shared" si="14"/>
        <v>1900</v>
      </c>
      <c r="B478" s="9">
        <f t="shared" si="15"/>
        <v>1</v>
      </c>
      <c r="C478" s="85"/>
      <c r="D478" s="86"/>
      <c r="E478" s="86"/>
      <c r="F478" s="70"/>
      <c r="G478" s="70"/>
      <c r="H478" s="70"/>
      <c r="I478" s="70"/>
      <c r="J478" s="70"/>
      <c r="K478" s="70"/>
      <c r="L478" s="70"/>
      <c r="M478" s="70"/>
      <c r="N478" s="70"/>
      <c r="O478" s="70"/>
    </row>
    <row r="479" spans="1:15">
      <c r="A479" s="9">
        <f t="shared" si="14"/>
        <v>1900</v>
      </c>
      <c r="B479" s="9">
        <f t="shared" si="15"/>
        <v>1</v>
      </c>
      <c r="C479" s="85"/>
      <c r="D479" s="86"/>
      <c r="E479" s="86"/>
      <c r="F479" s="70"/>
      <c r="G479" s="70"/>
      <c r="H479" s="70"/>
      <c r="I479" s="70"/>
      <c r="J479" s="70"/>
      <c r="K479" s="70"/>
      <c r="L479" s="70"/>
      <c r="M479" s="70"/>
      <c r="N479" s="70"/>
      <c r="O479" s="70"/>
    </row>
    <row r="480" spans="1:15">
      <c r="A480" s="9">
        <f t="shared" si="14"/>
        <v>1900</v>
      </c>
      <c r="B480" s="9">
        <f t="shared" si="15"/>
        <v>1</v>
      </c>
      <c r="C480" s="85"/>
      <c r="D480" s="86"/>
      <c r="E480" s="86"/>
      <c r="F480" s="70"/>
      <c r="G480" s="70"/>
      <c r="H480" s="70"/>
      <c r="I480" s="70"/>
      <c r="J480" s="70"/>
      <c r="K480" s="70"/>
      <c r="L480" s="70"/>
      <c r="M480" s="70"/>
      <c r="N480" s="70"/>
      <c r="O480" s="70"/>
    </row>
    <row r="481" spans="1:15">
      <c r="A481" s="9">
        <f t="shared" si="14"/>
        <v>1900</v>
      </c>
      <c r="B481" s="9">
        <f t="shared" si="15"/>
        <v>1</v>
      </c>
      <c r="C481" s="85"/>
      <c r="D481" s="86"/>
      <c r="E481" s="86"/>
      <c r="F481" s="70"/>
      <c r="G481" s="70"/>
      <c r="H481" s="70"/>
      <c r="I481" s="70"/>
      <c r="J481" s="70"/>
      <c r="K481" s="70"/>
      <c r="L481" s="70"/>
      <c r="M481" s="70"/>
      <c r="N481" s="70"/>
      <c r="O481" s="70"/>
    </row>
    <row r="482" spans="1:15">
      <c r="A482" s="9">
        <f t="shared" si="14"/>
        <v>1900</v>
      </c>
      <c r="B482" s="9">
        <f t="shared" si="15"/>
        <v>1</v>
      </c>
      <c r="C482" s="85"/>
      <c r="D482" s="86"/>
      <c r="E482" s="86"/>
      <c r="F482" s="70"/>
      <c r="G482" s="70"/>
      <c r="H482" s="70"/>
      <c r="I482" s="70"/>
      <c r="J482" s="70"/>
      <c r="K482" s="70"/>
      <c r="L482" s="70"/>
      <c r="M482" s="70"/>
      <c r="N482" s="70"/>
      <c r="O482" s="70"/>
    </row>
    <row r="483" spans="1:15">
      <c r="A483" s="9">
        <f t="shared" si="14"/>
        <v>1900</v>
      </c>
      <c r="B483" s="9">
        <f t="shared" si="15"/>
        <v>1</v>
      </c>
      <c r="C483" s="85"/>
      <c r="D483" s="86"/>
      <c r="E483" s="86"/>
      <c r="F483" s="70"/>
      <c r="G483" s="70"/>
      <c r="H483" s="70"/>
      <c r="I483" s="70"/>
      <c r="J483" s="70"/>
      <c r="K483" s="70"/>
      <c r="L483" s="70"/>
      <c r="M483" s="70"/>
      <c r="N483" s="70"/>
      <c r="O483" s="70"/>
    </row>
    <row r="484" spans="1:15">
      <c r="A484" s="9">
        <f t="shared" si="14"/>
        <v>1900</v>
      </c>
      <c r="B484" s="9">
        <f t="shared" si="15"/>
        <v>1</v>
      </c>
      <c r="C484" s="85"/>
      <c r="D484" s="86"/>
      <c r="E484" s="86"/>
      <c r="F484" s="70"/>
      <c r="G484" s="87"/>
      <c r="H484" s="70"/>
      <c r="I484" s="70"/>
      <c r="J484" s="70"/>
      <c r="K484" s="70"/>
      <c r="L484" s="70"/>
      <c r="M484" s="70"/>
      <c r="N484" s="70"/>
      <c r="O484" s="70"/>
    </row>
    <row r="485" spans="1:15">
      <c r="A485" s="9">
        <f t="shared" si="14"/>
        <v>1900</v>
      </c>
      <c r="B485" s="9">
        <f t="shared" si="15"/>
        <v>1</v>
      </c>
      <c r="C485" s="85"/>
      <c r="D485" s="86"/>
      <c r="E485" s="86"/>
      <c r="F485" s="70"/>
      <c r="G485" s="70"/>
      <c r="H485" s="70"/>
      <c r="I485" s="70"/>
      <c r="J485" s="70"/>
      <c r="K485" s="70"/>
      <c r="L485" s="70"/>
      <c r="M485" s="70"/>
      <c r="N485" s="70"/>
      <c r="O485" s="70"/>
    </row>
    <row r="486" spans="1:15">
      <c r="A486" s="9">
        <f t="shared" si="14"/>
        <v>1900</v>
      </c>
      <c r="B486" s="9">
        <f t="shared" si="15"/>
        <v>1</v>
      </c>
      <c r="C486" s="85"/>
      <c r="D486" s="86"/>
      <c r="E486" s="86"/>
      <c r="F486" s="70"/>
      <c r="G486" s="70"/>
      <c r="H486" s="70"/>
      <c r="I486" s="70"/>
      <c r="J486" s="70"/>
      <c r="K486" s="70"/>
      <c r="L486" s="70"/>
      <c r="M486" s="70"/>
      <c r="N486" s="70"/>
      <c r="O486" s="70"/>
    </row>
    <row r="487" spans="1:15">
      <c r="A487" s="9">
        <f t="shared" si="14"/>
        <v>1900</v>
      </c>
      <c r="B487" s="9">
        <f t="shared" si="15"/>
        <v>1</v>
      </c>
      <c r="C487" s="85"/>
      <c r="D487" s="86"/>
      <c r="E487" s="86"/>
      <c r="F487" s="70"/>
      <c r="G487" s="70"/>
      <c r="H487" s="70"/>
      <c r="I487" s="70"/>
      <c r="J487" s="70"/>
      <c r="K487" s="70"/>
      <c r="L487" s="70"/>
      <c r="M487" s="70"/>
      <c r="N487" s="70"/>
      <c r="O487" s="70"/>
    </row>
    <row r="488" spans="1:15">
      <c r="A488" s="9">
        <f t="shared" si="14"/>
        <v>1900</v>
      </c>
      <c r="B488" s="9">
        <f t="shared" si="15"/>
        <v>1</v>
      </c>
      <c r="C488" s="85"/>
      <c r="D488" s="86"/>
      <c r="E488" s="86"/>
      <c r="F488" s="70"/>
      <c r="G488" s="70"/>
      <c r="H488" s="70"/>
      <c r="I488" s="70"/>
      <c r="J488" s="70"/>
      <c r="K488" s="70"/>
      <c r="L488" s="70"/>
      <c r="M488" s="70"/>
      <c r="N488" s="70"/>
      <c r="O488" s="70"/>
    </row>
    <row r="489" spans="1:15">
      <c r="A489" s="9">
        <f t="shared" si="14"/>
        <v>1900</v>
      </c>
      <c r="B489" s="9">
        <f t="shared" si="15"/>
        <v>1</v>
      </c>
      <c r="C489" s="85"/>
      <c r="D489" s="86"/>
      <c r="E489" s="86"/>
      <c r="F489" s="70"/>
      <c r="G489" s="70"/>
      <c r="H489" s="70"/>
      <c r="I489" s="70"/>
      <c r="J489" s="70"/>
      <c r="K489" s="70"/>
      <c r="L489" s="70"/>
      <c r="M489" s="70"/>
      <c r="N489" s="70"/>
      <c r="O489" s="70"/>
    </row>
  </sheetData>
  <sortState ref="A2:O489">
    <sortCondition ref="C2:C489"/>
  </sortState>
  <phoneticPr fontId="9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4"/>
  <sheetViews>
    <sheetView topLeftCell="A85" zoomScale="120" zoomScaleNormal="120" workbookViewId="0">
      <selection activeCell="G146" sqref="G146"/>
    </sheetView>
  </sheetViews>
  <sheetFormatPr defaultColWidth="8.875" defaultRowHeight="13.5"/>
  <cols>
    <col min="1" max="2" width="10.125" customWidth="1"/>
    <col min="3" max="3" width="14.125" customWidth="1"/>
    <col min="4" max="5" width="12.5" customWidth="1"/>
    <col min="6" max="6" width="15.125" customWidth="1"/>
    <col min="7" max="7" width="17" customWidth="1"/>
  </cols>
  <sheetData>
    <row r="1" spans="1:7" ht="17.25" thickBot="1">
      <c r="A1" s="51" t="s">
        <v>142</v>
      </c>
      <c r="B1" s="51" t="s">
        <v>144</v>
      </c>
      <c r="C1" s="51" t="s">
        <v>100</v>
      </c>
      <c r="D1" s="51" t="s">
        <v>129</v>
      </c>
      <c r="E1" s="51" t="s">
        <v>130</v>
      </c>
      <c r="F1" s="51" t="s">
        <v>131</v>
      </c>
      <c r="G1" s="51" t="s">
        <v>132</v>
      </c>
    </row>
    <row r="2" spans="1:7" ht="17.25" thickBot="1">
      <c r="A2" s="72">
        <f t="shared" ref="A2:A33" si="0">YEAR(C2)</f>
        <v>2018</v>
      </c>
      <c r="B2" s="72">
        <f t="shared" ref="B2:B33" si="1">MONTH(C2)</f>
        <v>4</v>
      </c>
      <c r="C2" s="52">
        <v>43191</v>
      </c>
      <c r="D2" s="53">
        <v>33</v>
      </c>
      <c r="E2" s="53">
        <v>8</v>
      </c>
      <c r="F2" s="53">
        <v>20.5</v>
      </c>
      <c r="G2" s="53">
        <v>32.049999999999997</v>
      </c>
    </row>
    <row r="3" spans="1:7" ht="17.25" thickBot="1">
      <c r="A3" s="72">
        <f t="shared" si="0"/>
        <v>2018</v>
      </c>
      <c r="B3" s="72">
        <f t="shared" si="1"/>
        <v>4</v>
      </c>
      <c r="C3" s="52">
        <v>43192</v>
      </c>
      <c r="D3" s="53">
        <v>30</v>
      </c>
      <c r="E3" s="53">
        <v>11</v>
      </c>
      <c r="F3" s="53">
        <v>41.6</v>
      </c>
      <c r="G3" s="53">
        <v>24.13</v>
      </c>
    </row>
    <row r="4" spans="1:7" ht="17.25" thickBot="1">
      <c r="A4" s="72">
        <f t="shared" si="0"/>
        <v>2018</v>
      </c>
      <c r="B4" s="72">
        <f t="shared" si="1"/>
        <v>4</v>
      </c>
      <c r="C4" s="52">
        <v>43193</v>
      </c>
      <c r="D4" s="53">
        <v>16</v>
      </c>
      <c r="E4" s="53">
        <v>9</v>
      </c>
      <c r="F4" s="53">
        <v>8.27</v>
      </c>
      <c r="G4" s="53">
        <v>24.31</v>
      </c>
    </row>
    <row r="5" spans="1:7" ht="17.25" thickBot="1">
      <c r="A5" s="72">
        <f t="shared" si="0"/>
        <v>2018</v>
      </c>
      <c r="B5" s="72">
        <f t="shared" si="1"/>
        <v>4</v>
      </c>
      <c r="C5" s="52">
        <v>43194</v>
      </c>
      <c r="D5" s="53">
        <v>34</v>
      </c>
      <c r="E5" s="53">
        <v>7</v>
      </c>
      <c r="F5" s="53">
        <v>40</v>
      </c>
      <c r="G5" s="53">
        <v>22.58</v>
      </c>
    </row>
    <row r="6" spans="1:7" ht="17.25" thickBot="1">
      <c r="A6" s="72">
        <f t="shared" si="0"/>
        <v>2018</v>
      </c>
      <c r="B6" s="72">
        <f t="shared" si="1"/>
        <v>4</v>
      </c>
      <c r="C6" s="52">
        <v>43195</v>
      </c>
      <c r="D6" s="53">
        <v>31</v>
      </c>
      <c r="E6" s="53">
        <v>9</v>
      </c>
      <c r="F6" s="53">
        <v>35.799999999999997</v>
      </c>
      <c r="G6" s="53">
        <v>30.52</v>
      </c>
    </row>
    <row r="7" spans="1:7" ht="17.25" thickBot="1">
      <c r="A7" s="72">
        <f t="shared" si="0"/>
        <v>2018</v>
      </c>
      <c r="B7" s="72">
        <f t="shared" si="1"/>
        <v>4</v>
      </c>
      <c r="C7" s="52">
        <v>43196</v>
      </c>
      <c r="D7" s="53">
        <v>11</v>
      </c>
      <c r="E7" s="53">
        <v>7</v>
      </c>
      <c r="F7" s="53">
        <v>10.75</v>
      </c>
      <c r="G7" s="53">
        <v>28.57</v>
      </c>
    </row>
    <row r="8" spans="1:7" ht="17.25" thickBot="1">
      <c r="A8" s="72">
        <f t="shared" si="0"/>
        <v>2018</v>
      </c>
      <c r="B8" s="72">
        <f t="shared" si="1"/>
        <v>4</v>
      </c>
      <c r="C8" s="52">
        <v>43197</v>
      </c>
      <c r="D8" s="53">
        <v>16</v>
      </c>
      <c r="E8" s="53">
        <v>7</v>
      </c>
      <c r="F8" s="53">
        <v>17.5</v>
      </c>
      <c r="G8" s="53">
        <v>0</v>
      </c>
    </row>
    <row r="9" spans="1:7" ht="17.25" thickBot="1">
      <c r="A9" s="72">
        <f t="shared" si="0"/>
        <v>2018</v>
      </c>
      <c r="B9" s="72">
        <f t="shared" si="1"/>
        <v>4</v>
      </c>
      <c r="C9" s="52">
        <v>43198</v>
      </c>
      <c r="D9" s="53">
        <v>11</v>
      </c>
      <c r="E9" s="53">
        <v>6</v>
      </c>
      <c r="F9" s="53">
        <v>8.17</v>
      </c>
      <c r="G9" s="53">
        <v>9.09</v>
      </c>
    </row>
    <row r="10" spans="1:7" ht="17.25" thickBot="1">
      <c r="A10" s="72">
        <f t="shared" si="0"/>
        <v>2018</v>
      </c>
      <c r="B10" s="72">
        <f t="shared" si="1"/>
        <v>4</v>
      </c>
      <c r="C10" s="52">
        <v>43199</v>
      </c>
      <c r="D10" s="53">
        <v>50</v>
      </c>
      <c r="E10" s="53">
        <v>18</v>
      </c>
      <c r="F10" s="53">
        <v>31</v>
      </c>
      <c r="G10" s="53">
        <v>39.29</v>
      </c>
    </row>
    <row r="11" spans="1:7" ht="17.25" thickBot="1">
      <c r="A11" s="72">
        <f t="shared" si="0"/>
        <v>2018</v>
      </c>
      <c r="B11" s="72">
        <f t="shared" si="1"/>
        <v>4</v>
      </c>
      <c r="C11" s="52">
        <v>43200</v>
      </c>
      <c r="D11" s="53">
        <v>189</v>
      </c>
      <c r="E11" s="53">
        <v>59</v>
      </c>
      <c r="F11" s="53">
        <v>49.72</v>
      </c>
      <c r="G11" s="53">
        <v>18.760000000000002</v>
      </c>
    </row>
    <row r="12" spans="1:7" ht="17.25" thickBot="1">
      <c r="A12" s="72">
        <f t="shared" si="0"/>
        <v>2018</v>
      </c>
      <c r="B12" s="72">
        <f t="shared" si="1"/>
        <v>4</v>
      </c>
      <c r="C12" s="52">
        <v>43201</v>
      </c>
      <c r="D12" s="53">
        <v>91</v>
      </c>
      <c r="E12" s="53">
        <v>26</v>
      </c>
      <c r="F12" s="53">
        <v>50.75</v>
      </c>
      <c r="G12" s="53">
        <v>11.48</v>
      </c>
    </row>
    <row r="13" spans="1:7" ht="17.25" thickBot="1">
      <c r="A13" s="72">
        <f t="shared" si="0"/>
        <v>2018</v>
      </c>
      <c r="B13" s="72">
        <f t="shared" si="1"/>
        <v>4</v>
      </c>
      <c r="C13" s="52">
        <v>43202</v>
      </c>
      <c r="D13" s="53">
        <v>75</v>
      </c>
      <c r="E13" s="53">
        <v>29</v>
      </c>
      <c r="F13" s="53">
        <v>93.67</v>
      </c>
      <c r="G13" s="53">
        <v>25.23</v>
      </c>
    </row>
    <row r="14" spans="1:7" ht="17.25" thickBot="1">
      <c r="A14" s="72">
        <f t="shared" si="0"/>
        <v>2018</v>
      </c>
      <c r="B14" s="72">
        <f t="shared" si="1"/>
        <v>4</v>
      </c>
      <c r="C14" s="52">
        <v>43203</v>
      </c>
      <c r="D14" s="53">
        <v>92</v>
      </c>
      <c r="E14" s="53">
        <v>29</v>
      </c>
      <c r="F14" s="53">
        <v>47.03</v>
      </c>
      <c r="G14" s="53">
        <v>15.12</v>
      </c>
    </row>
    <row r="15" spans="1:7" ht="17.25" thickBot="1">
      <c r="A15" s="72">
        <f t="shared" si="0"/>
        <v>2018</v>
      </c>
      <c r="B15" s="72">
        <f t="shared" si="1"/>
        <v>4</v>
      </c>
      <c r="C15" s="52">
        <v>43204</v>
      </c>
      <c r="D15" s="53">
        <v>107</v>
      </c>
      <c r="E15" s="53">
        <v>28</v>
      </c>
      <c r="F15" s="53">
        <v>39.93</v>
      </c>
      <c r="G15" s="53">
        <v>11.92</v>
      </c>
    </row>
    <row r="16" spans="1:7" ht="17.25" thickBot="1">
      <c r="A16" s="72">
        <f t="shared" si="0"/>
        <v>2018</v>
      </c>
      <c r="B16" s="72">
        <f t="shared" si="1"/>
        <v>4</v>
      </c>
      <c r="C16" s="52">
        <v>43205</v>
      </c>
      <c r="D16" s="53">
        <v>60</v>
      </c>
      <c r="E16" s="53">
        <v>26</v>
      </c>
      <c r="F16" s="53">
        <v>56.85</v>
      </c>
      <c r="G16" s="53">
        <v>18.600000000000001</v>
      </c>
    </row>
    <row r="17" spans="1:7" ht="17.25" thickBot="1">
      <c r="A17" s="72">
        <f t="shared" si="0"/>
        <v>2018</v>
      </c>
      <c r="B17" s="72">
        <f t="shared" si="1"/>
        <v>4</v>
      </c>
      <c r="C17" s="52">
        <v>43206</v>
      </c>
      <c r="D17" s="53">
        <v>94</v>
      </c>
      <c r="E17" s="53">
        <v>31</v>
      </c>
      <c r="F17" s="53">
        <v>26.55</v>
      </c>
      <c r="G17" s="53">
        <v>22.94</v>
      </c>
    </row>
    <row r="18" spans="1:7" ht="17.25" thickBot="1">
      <c r="A18" s="72">
        <f t="shared" si="0"/>
        <v>2018</v>
      </c>
      <c r="B18" s="72">
        <f t="shared" si="1"/>
        <v>4</v>
      </c>
      <c r="C18" s="52">
        <v>43207</v>
      </c>
      <c r="D18" s="53">
        <v>102</v>
      </c>
      <c r="E18" s="53">
        <v>27</v>
      </c>
      <c r="F18" s="53">
        <v>26.05</v>
      </c>
      <c r="G18" s="53">
        <v>12.55</v>
      </c>
    </row>
    <row r="19" spans="1:7" ht="17.25" thickBot="1">
      <c r="A19" s="72">
        <f t="shared" si="0"/>
        <v>2018</v>
      </c>
      <c r="B19" s="72">
        <f t="shared" si="1"/>
        <v>4</v>
      </c>
      <c r="C19" s="52">
        <v>43208</v>
      </c>
      <c r="D19" s="53">
        <v>103</v>
      </c>
      <c r="E19" s="53">
        <v>41</v>
      </c>
      <c r="F19" s="53">
        <v>41.34</v>
      </c>
      <c r="G19" s="53">
        <v>12.8</v>
      </c>
    </row>
    <row r="20" spans="1:7" ht="17.25" thickBot="1">
      <c r="A20" s="72">
        <f t="shared" si="0"/>
        <v>2018</v>
      </c>
      <c r="B20" s="72">
        <f t="shared" si="1"/>
        <v>4</v>
      </c>
      <c r="C20" s="52">
        <v>43209</v>
      </c>
      <c r="D20" s="53">
        <v>62</v>
      </c>
      <c r="E20" s="53">
        <v>27</v>
      </c>
      <c r="F20" s="53">
        <v>57.36</v>
      </c>
      <c r="G20" s="53">
        <v>25</v>
      </c>
    </row>
    <row r="21" spans="1:7" ht="17.25" thickBot="1">
      <c r="A21" s="72">
        <f t="shared" si="0"/>
        <v>2018</v>
      </c>
      <c r="B21" s="72">
        <f t="shared" si="1"/>
        <v>4</v>
      </c>
      <c r="C21" s="52">
        <v>43210</v>
      </c>
      <c r="D21" s="53">
        <v>118</v>
      </c>
      <c r="E21" s="53">
        <v>38</v>
      </c>
      <c r="F21" s="53">
        <v>52.25</v>
      </c>
      <c r="G21" s="53">
        <v>11.44</v>
      </c>
    </row>
    <row r="22" spans="1:7" ht="17.25" thickBot="1">
      <c r="A22" s="72">
        <f t="shared" si="0"/>
        <v>2018</v>
      </c>
      <c r="B22" s="72">
        <f t="shared" si="1"/>
        <v>4</v>
      </c>
      <c r="C22" s="52">
        <v>43211</v>
      </c>
      <c r="D22" s="53">
        <v>136</v>
      </c>
      <c r="E22" s="53">
        <v>36</v>
      </c>
      <c r="F22" s="53">
        <v>47.6</v>
      </c>
      <c r="G22" s="53">
        <v>18.34</v>
      </c>
    </row>
    <row r="23" spans="1:7" ht="17.25" thickBot="1">
      <c r="A23" s="72">
        <f t="shared" si="0"/>
        <v>2018</v>
      </c>
      <c r="B23" s="72">
        <f t="shared" si="1"/>
        <v>4</v>
      </c>
      <c r="C23" s="52">
        <v>43212</v>
      </c>
      <c r="D23" s="53">
        <v>114</v>
      </c>
      <c r="E23" s="53">
        <v>37</v>
      </c>
      <c r="F23" s="53">
        <v>50.51</v>
      </c>
      <c r="G23" s="53">
        <v>18.309999999999999</v>
      </c>
    </row>
    <row r="24" spans="1:7" ht="17.25" thickBot="1">
      <c r="A24" s="72">
        <f t="shared" si="0"/>
        <v>2018</v>
      </c>
      <c r="B24" s="72">
        <f t="shared" si="1"/>
        <v>4</v>
      </c>
      <c r="C24" s="52">
        <v>43213</v>
      </c>
      <c r="D24" s="53">
        <v>82</v>
      </c>
      <c r="E24" s="53">
        <v>39</v>
      </c>
      <c r="F24" s="53">
        <v>34.520000000000003</v>
      </c>
      <c r="G24" s="53">
        <v>16.68</v>
      </c>
    </row>
    <row r="25" spans="1:7" ht="17.25" thickBot="1">
      <c r="A25" s="72">
        <f t="shared" si="0"/>
        <v>2018</v>
      </c>
      <c r="B25" s="72">
        <f t="shared" si="1"/>
        <v>4</v>
      </c>
      <c r="C25" s="52">
        <v>43214</v>
      </c>
      <c r="D25" s="53">
        <v>152</v>
      </c>
      <c r="E25" s="53">
        <v>53</v>
      </c>
      <c r="F25" s="53">
        <v>121.71</v>
      </c>
      <c r="G25" s="53">
        <v>13.97</v>
      </c>
    </row>
    <row r="26" spans="1:7" ht="17.25" thickBot="1">
      <c r="A26" s="72">
        <f t="shared" si="0"/>
        <v>2018</v>
      </c>
      <c r="B26" s="72">
        <f t="shared" si="1"/>
        <v>4</v>
      </c>
      <c r="C26" s="52">
        <v>43215</v>
      </c>
      <c r="D26" s="53">
        <v>131</v>
      </c>
      <c r="E26" s="53">
        <v>43</v>
      </c>
      <c r="F26" s="53">
        <v>56.12</v>
      </c>
      <c r="G26" s="53">
        <v>12.72</v>
      </c>
    </row>
    <row r="27" spans="1:7" ht="17.25" thickBot="1">
      <c r="A27" s="72">
        <f t="shared" si="0"/>
        <v>2018</v>
      </c>
      <c r="B27" s="72">
        <f t="shared" si="1"/>
        <v>4</v>
      </c>
      <c r="C27" s="52">
        <v>43216</v>
      </c>
      <c r="D27" s="53">
        <v>109</v>
      </c>
      <c r="E27" s="53">
        <v>35</v>
      </c>
      <c r="F27" s="53">
        <v>207.43</v>
      </c>
      <c r="G27" s="53">
        <v>13.26</v>
      </c>
    </row>
    <row r="28" spans="1:7" ht="17.25" thickBot="1">
      <c r="A28" s="72">
        <f t="shared" si="0"/>
        <v>2018</v>
      </c>
      <c r="B28" s="72">
        <f t="shared" si="1"/>
        <v>4</v>
      </c>
      <c r="C28" s="52">
        <v>43217</v>
      </c>
      <c r="D28" s="53">
        <v>105</v>
      </c>
      <c r="E28" s="53">
        <v>38</v>
      </c>
      <c r="F28" s="53">
        <v>99.68</v>
      </c>
      <c r="G28" s="53">
        <v>21.51</v>
      </c>
    </row>
    <row r="29" spans="1:7" ht="17.25" thickBot="1">
      <c r="A29" s="72">
        <f t="shared" si="0"/>
        <v>2018</v>
      </c>
      <c r="B29" s="72">
        <f t="shared" si="1"/>
        <v>4</v>
      </c>
      <c r="C29" s="52">
        <v>43218</v>
      </c>
      <c r="D29" s="53">
        <v>108</v>
      </c>
      <c r="E29" s="53">
        <v>30</v>
      </c>
      <c r="F29" s="53">
        <v>79.69</v>
      </c>
      <c r="G29" s="53">
        <v>14.14</v>
      </c>
    </row>
    <row r="30" spans="1:7" ht="17.25" thickBot="1">
      <c r="A30" s="72">
        <f t="shared" si="0"/>
        <v>2018</v>
      </c>
      <c r="B30" s="72">
        <f t="shared" si="1"/>
        <v>4</v>
      </c>
      <c r="C30" s="52">
        <v>43219</v>
      </c>
      <c r="D30" s="53">
        <v>81</v>
      </c>
      <c r="E30" s="53">
        <v>33</v>
      </c>
      <c r="F30" s="53">
        <v>86.66</v>
      </c>
      <c r="G30" s="53">
        <v>11.32</v>
      </c>
    </row>
    <row r="31" spans="1:7" ht="17.25" thickBot="1">
      <c r="A31" s="72">
        <f t="shared" si="0"/>
        <v>2018</v>
      </c>
      <c r="B31" s="72">
        <f t="shared" si="1"/>
        <v>4</v>
      </c>
      <c r="C31" s="52">
        <v>43220</v>
      </c>
      <c r="D31" s="53">
        <v>85</v>
      </c>
      <c r="E31" s="53">
        <v>33</v>
      </c>
      <c r="F31" s="53">
        <v>72.8</v>
      </c>
      <c r="G31" s="53">
        <v>9.2100000000000009</v>
      </c>
    </row>
    <row r="32" spans="1:7" ht="17.25" thickBot="1">
      <c r="A32" s="72">
        <f t="shared" si="0"/>
        <v>2018</v>
      </c>
      <c r="B32" s="72">
        <f t="shared" si="1"/>
        <v>5</v>
      </c>
      <c r="C32" s="52">
        <v>43221</v>
      </c>
      <c r="D32" s="53">
        <v>104</v>
      </c>
      <c r="E32" s="53">
        <v>40</v>
      </c>
      <c r="F32" s="53">
        <v>46.19</v>
      </c>
      <c r="G32" s="53">
        <v>12.09</v>
      </c>
    </row>
    <row r="33" spans="1:7" ht="17.25" thickBot="1">
      <c r="A33" s="72">
        <f t="shared" si="0"/>
        <v>2018</v>
      </c>
      <c r="B33" s="72">
        <f t="shared" si="1"/>
        <v>5</v>
      </c>
      <c r="C33" s="52">
        <v>43222</v>
      </c>
      <c r="D33" s="53">
        <v>93</v>
      </c>
      <c r="E33" s="53">
        <v>31</v>
      </c>
      <c r="F33" s="53">
        <v>80.569999999999993</v>
      </c>
      <c r="G33" s="53">
        <v>13.8</v>
      </c>
    </row>
    <row r="34" spans="1:7" ht="17.25" thickBot="1">
      <c r="A34" s="72">
        <f t="shared" ref="A34:A65" si="2">YEAR(C34)</f>
        <v>2018</v>
      </c>
      <c r="B34" s="72">
        <f t="shared" ref="B34:B65" si="3">MONTH(C34)</f>
        <v>5</v>
      </c>
      <c r="C34" s="52">
        <v>43223</v>
      </c>
      <c r="D34" s="53">
        <v>95</v>
      </c>
      <c r="E34" s="53">
        <v>44</v>
      </c>
      <c r="F34" s="53">
        <v>98.63</v>
      </c>
      <c r="G34" s="53">
        <v>17.7</v>
      </c>
    </row>
    <row r="35" spans="1:7" ht="17.25" thickBot="1">
      <c r="A35" s="72">
        <f t="shared" si="2"/>
        <v>2018</v>
      </c>
      <c r="B35" s="72">
        <f t="shared" si="3"/>
        <v>5</v>
      </c>
      <c r="C35" s="52">
        <v>43224</v>
      </c>
      <c r="D35" s="53">
        <v>60</v>
      </c>
      <c r="E35" s="53">
        <v>23</v>
      </c>
      <c r="F35" s="53">
        <v>135.37</v>
      </c>
      <c r="G35" s="53">
        <v>21.06</v>
      </c>
    </row>
    <row r="36" spans="1:7" ht="17.25" thickBot="1">
      <c r="A36" s="72">
        <f t="shared" si="2"/>
        <v>2018</v>
      </c>
      <c r="B36" s="72">
        <f t="shared" si="3"/>
        <v>5</v>
      </c>
      <c r="C36" s="52">
        <v>43225</v>
      </c>
      <c r="D36" s="53">
        <v>141</v>
      </c>
      <c r="E36" s="53">
        <v>41</v>
      </c>
      <c r="F36" s="53">
        <v>150.65</v>
      </c>
      <c r="G36" s="53">
        <v>14.28</v>
      </c>
    </row>
    <row r="37" spans="1:7" ht="17.25" thickBot="1">
      <c r="A37" s="72">
        <f t="shared" si="2"/>
        <v>2018</v>
      </c>
      <c r="B37" s="72">
        <f t="shared" si="3"/>
        <v>5</v>
      </c>
      <c r="C37" s="52">
        <v>43226</v>
      </c>
      <c r="D37" s="53">
        <v>117</v>
      </c>
      <c r="E37" s="53">
        <v>39</v>
      </c>
      <c r="F37" s="53">
        <v>157.99</v>
      </c>
      <c r="G37" s="53">
        <v>17.600000000000001</v>
      </c>
    </row>
    <row r="38" spans="1:7" ht="17.25" thickBot="1">
      <c r="A38" s="72">
        <f t="shared" si="2"/>
        <v>2018</v>
      </c>
      <c r="B38" s="72">
        <f t="shared" si="3"/>
        <v>5</v>
      </c>
      <c r="C38" s="52">
        <v>43227</v>
      </c>
      <c r="D38" s="53">
        <v>110</v>
      </c>
      <c r="E38" s="53">
        <v>36</v>
      </c>
      <c r="F38" s="53">
        <v>252.81</v>
      </c>
      <c r="G38" s="53">
        <v>14.98</v>
      </c>
    </row>
    <row r="39" spans="1:7" ht="17.25" thickBot="1">
      <c r="A39" s="72">
        <f t="shared" si="2"/>
        <v>2018</v>
      </c>
      <c r="B39" s="72">
        <f t="shared" si="3"/>
        <v>5</v>
      </c>
      <c r="C39" s="52">
        <v>43228</v>
      </c>
      <c r="D39" s="53">
        <v>160</v>
      </c>
      <c r="E39" s="53">
        <v>46</v>
      </c>
      <c r="F39" s="53">
        <v>79.06</v>
      </c>
      <c r="G39" s="53">
        <v>11.81</v>
      </c>
    </row>
    <row r="40" spans="1:7" ht="17.25" thickBot="1">
      <c r="A40" s="72">
        <f t="shared" si="2"/>
        <v>2018</v>
      </c>
      <c r="B40" s="72">
        <f t="shared" si="3"/>
        <v>5</v>
      </c>
      <c r="C40" s="52">
        <v>43229</v>
      </c>
      <c r="D40" s="53">
        <v>183</v>
      </c>
      <c r="E40" s="53">
        <v>62</v>
      </c>
      <c r="F40" s="53">
        <v>108.97</v>
      </c>
      <c r="G40" s="53">
        <v>16.93</v>
      </c>
    </row>
    <row r="41" spans="1:7" ht="17.25" thickBot="1">
      <c r="A41" s="72">
        <f t="shared" si="2"/>
        <v>2018</v>
      </c>
      <c r="B41" s="72">
        <f t="shared" si="3"/>
        <v>5</v>
      </c>
      <c r="C41" s="52">
        <v>43230</v>
      </c>
      <c r="D41" s="53">
        <v>164</v>
      </c>
      <c r="E41" s="53">
        <v>53</v>
      </c>
      <c r="F41" s="53">
        <v>116.64</v>
      </c>
      <c r="G41" s="53">
        <v>18.59</v>
      </c>
    </row>
    <row r="42" spans="1:7" ht="17.25" thickBot="1">
      <c r="A42" s="72">
        <f t="shared" si="2"/>
        <v>2018</v>
      </c>
      <c r="B42" s="72">
        <f t="shared" si="3"/>
        <v>5</v>
      </c>
      <c r="C42" s="52">
        <v>43231</v>
      </c>
      <c r="D42" s="53">
        <v>194</v>
      </c>
      <c r="E42" s="53">
        <v>51</v>
      </c>
      <c r="F42" s="53">
        <v>97.29</v>
      </c>
      <c r="G42" s="53">
        <v>11.33</v>
      </c>
    </row>
    <row r="43" spans="1:7" ht="17.25" thickBot="1">
      <c r="A43" s="72">
        <f t="shared" si="2"/>
        <v>2018</v>
      </c>
      <c r="B43" s="72">
        <f t="shared" si="3"/>
        <v>5</v>
      </c>
      <c r="C43" s="52">
        <v>43232</v>
      </c>
      <c r="D43" s="53">
        <v>100</v>
      </c>
      <c r="E43" s="53">
        <v>38</v>
      </c>
      <c r="F43" s="53">
        <v>88.34</v>
      </c>
      <c r="G43" s="53">
        <v>13.96</v>
      </c>
    </row>
    <row r="44" spans="1:7" ht="17.25" thickBot="1">
      <c r="A44" s="72">
        <f t="shared" si="2"/>
        <v>2018</v>
      </c>
      <c r="B44" s="72">
        <f t="shared" si="3"/>
        <v>5</v>
      </c>
      <c r="C44" s="52">
        <v>43233</v>
      </c>
      <c r="D44" s="53">
        <v>104</v>
      </c>
      <c r="E44" s="53">
        <v>34</v>
      </c>
      <c r="F44" s="53">
        <v>102.24</v>
      </c>
      <c r="G44" s="53">
        <v>17</v>
      </c>
    </row>
    <row r="45" spans="1:7" ht="17.25" thickBot="1">
      <c r="A45" s="72">
        <f t="shared" si="2"/>
        <v>2018</v>
      </c>
      <c r="B45" s="72">
        <f t="shared" si="3"/>
        <v>5</v>
      </c>
      <c r="C45" s="52">
        <v>43234</v>
      </c>
      <c r="D45" s="53">
        <v>166</v>
      </c>
      <c r="E45" s="53">
        <v>50</v>
      </c>
      <c r="F45" s="53">
        <v>85.96</v>
      </c>
      <c r="G45" s="53">
        <v>15.98</v>
      </c>
    </row>
    <row r="46" spans="1:7" ht="17.25" thickBot="1">
      <c r="A46" s="72">
        <f t="shared" si="2"/>
        <v>2018</v>
      </c>
      <c r="B46" s="72">
        <f t="shared" si="3"/>
        <v>5</v>
      </c>
      <c r="C46" s="52">
        <v>43235</v>
      </c>
      <c r="D46" s="53">
        <v>136</v>
      </c>
      <c r="E46" s="53">
        <v>56</v>
      </c>
      <c r="F46" s="53">
        <v>89.12</v>
      </c>
      <c r="G46" s="53">
        <v>19.2</v>
      </c>
    </row>
    <row r="47" spans="1:7" ht="17.25" thickBot="1">
      <c r="A47" s="72">
        <f t="shared" si="2"/>
        <v>2018</v>
      </c>
      <c r="B47" s="72">
        <f t="shared" si="3"/>
        <v>5</v>
      </c>
      <c r="C47" s="52">
        <v>43236</v>
      </c>
      <c r="D47" s="53">
        <v>150</v>
      </c>
      <c r="E47" s="53">
        <v>51</v>
      </c>
      <c r="F47" s="53">
        <v>87.96</v>
      </c>
      <c r="G47" s="53">
        <v>14.29</v>
      </c>
    </row>
    <row r="48" spans="1:7" ht="17.25" thickBot="1">
      <c r="A48" s="72">
        <f t="shared" si="2"/>
        <v>2018</v>
      </c>
      <c r="B48" s="72">
        <f t="shared" si="3"/>
        <v>5</v>
      </c>
      <c r="C48" s="52">
        <v>43237</v>
      </c>
      <c r="D48" s="53">
        <v>156</v>
      </c>
      <c r="E48" s="53">
        <v>38</v>
      </c>
      <c r="F48" s="53">
        <v>351.93</v>
      </c>
      <c r="G48" s="53">
        <v>15.7</v>
      </c>
    </row>
    <row r="49" spans="1:7" ht="17.25" thickBot="1">
      <c r="A49" s="72">
        <f t="shared" si="2"/>
        <v>2018</v>
      </c>
      <c r="B49" s="72">
        <f t="shared" si="3"/>
        <v>5</v>
      </c>
      <c r="C49" s="52">
        <v>43238</v>
      </c>
      <c r="D49" s="53">
        <v>137</v>
      </c>
      <c r="E49" s="53">
        <v>48</v>
      </c>
      <c r="F49" s="53">
        <v>83.7</v>
      </c>
      <c r="G49" s="53">
        <v>28.54</v>
      </c>
    </row>
    <row r="50" spans="1:7" ht="17.25" thickBot="1">
      <c r="A50" s="72">
        <f t="shared" si="2"/>
        <v>2018</v>
      </c>
      <c r="B50" s="72">
        <f t="shared" si="3"/>
        <v>5</v>
      </c>
      <c r="C50" s="52">
        <v>43239</v>
      </c>
      <c r="D50" s="53">
        <v>123</v>
      </c>
      <c r="E50" s="53">
        <v>41</v>
      </c>
      <c r="F50" s="53">
        <v>72.19</v>
      </c>
      <c r="G50" s="53">
        <v>8.16</v>
      </c>
    </row>
    <row r="51" spans="1:7" ht="17.25" thickBot="1">
      <c r="A51" s="72">
        <f t="shared" si="2"/>
        <v>2018</v>
      </c>
      <c r="B51" s="72">
        <f t="shared" si="3"/>
        <v>5</v>
      </c>
      <c r="C51" s="52">
        <v>43240</v>
      </c>
      <c r="D51" s="53">
        <v>97</v>
      </c>
      <c r="E51" s="53">
        <v>29</v>
      </c>
      <c r="F51" s="53">
        <v>78.38</v>
      </c>
      <c r="G51" s="53">
        <v>8.91</v>
      </c>
    </row>
    <row r="52" spans="1:7" ht="17.25" thickBot="1">
      <c r="A52" s="72">
        <f t="shared" si="2"/>
        <v>2018</v>
      </c>
      <c r="B52" s="72">
        <f t="shared" si="3"/>
        <v>5</v>
      </c>
      <c r="C52" s="52">
        <v>43241</v>
      </c>
      <c r="D52" s="53">
        <v>125</v>
      </c>
      <c r="E52" s="53">
        <v>44</v>
      </c>
      <c r="F52" s="53">
        <v>116.38</v>
      </c>
      <c r="G52" s="53">
        <v>21.89</v>
      </c>
    </row>
    <row r="53" spans="1:7" ht="17.25" thickBot="1">
      <c r="A53" s="72">
        <f t="shared" si="2"/>
        <v>2018</v>
      </c>
      <c r="B53" s="72">
        <f t="shared" si="3"/>
        <v>5</v>
      </c>
      <c r="C53" s="52">
        <v>43242</v>
      </c>
      <c r="D53" s="53">
        <v>160</v>
      </c>
      <c r="E53" s="53">
        <v>41</v>
      </c>
      <c r="F53" s="53">
        <v>159.68</v>
      </c>
      <c r="G53" s="53">
        <v>16.760000000000002</v>
      </c>
    </row>
    <row r="54" spans="1:7" ht="17.25" thickBot="1">
      <c r="A54" s="72">
        <f t="shared" si="2"/>
        <v>2018</v>
      </c>
      <c r="B54" s="72">
        <f t="shared" si="3"/>
        <v>5</v>
      </c>
      <c r="C54" s="52">
        <v>43243</v>
      </c>
      <c r="D54" s="53">
        <v>109</v>
      </c>
      <c r="E54" s="53">
        <v>35</v>
      </c>
      <c r="F54" s="53">
        <v>126.02</v>
      </c>
      <c r="G54" s="53">
        <v>10.67</v>
      </c>
    </row>
    <row r="55" spans="1:7" ht="17.25" thickBot="1">
      <c r="A55" s="72">
        <f t="shared" si="2"/>
        <v>2018</v>
      </c>
      <c r="B55" s="72">
        <f t="shared" si="3"/>
        <v>5</v>
      </c>
      <c r="C55" s="52">
        <v>43244</v>
      </c>
      <c r="D55" s="53">
        <v>143</v>
      </c>
      <c r="E55" s="53">
        <v>44</v>
      </c>
      <c r="F55" s="53">
        <v>67</v>
      </c>
      <c r="G55" s="53">
        <v>30.17</v>
      </c>
    </row>
    <row r="56" spans="1:7" ht="17.25" thickBot="1">
      <c r="A56" s="72">
        <f t="shared" si="2"/>
        <v>2018</v>
      </c>
      <c r="B56" s="72">
        <f t="shared" si="3"/>
        <v>5</v>
      </c>
      <c r="C56" s="52">
        <v>43245</v>
      </c>
      <c r="D56" s="53">
        <v>155</v>
      </c>
      <c r="E56" s="53">
        <v>52</v>
      </c>
      <c r="F56" s="53">
        <v>89.54</v>
      </c>
      <c r="G56" s="53">
        <v>17.84</v>
      </c>
    </row>
    <row r="57" spans="1:7" ht="17.25" thickBot="1">
      <c r="A57" s="72">
        <f t="shared" si="2"/>
        <v>2018</v>
      </c>
      <c r="B57" s="72">
        <f t="shared" si="3"/>
        <v>5</v>
      </c>
      <c r="C57" s="52">
        <v>43246</v>
      </c>
      <c r="D57" s="53">
        <v>100</v>
      </c>
      <c r="E57" s="53">
        <v>42</v>
      </c>
      <c r="F57" s="53">
        <v>75.010000000000005</v>
      </c>
      <c r="G57" s="53">
        <v>12.44</v>
      </c>
    </row>
    <row r="58" spans="1:7" ht="17.25" thickBot="1">
      <c r="A58" s="72">
        <f t="shared" si="2"/>
        <v>2018</v>
      </c>
      <c r="B58" s="72">
        <f t="shared" si="3"/>
        <v>5</v>
      </c>
      <c r="C58" s="52">
        <v>43247</v>
      </c>
      <c r="D58" s="53">
        <v>177</v>
      </c>
      <c r="E58" s="53">
        <v>48</v>
      </c>
      <c r="F58" s="53">
        <v>61.18</v>
      </c>
      <c r="G58" s="53">
        <v>9.15</v>
      </c>
    </row>
    <row r="59" spans="1:7" ht="17.25" thickBot="1">
      <c r="A59" s="72">
        <f t="shared" si="2"/>
        <v>2018</v>
      </c>
      <c r="B59" s="72">
        <f t="shared" si="3"/>
        <v>5</v>
      </c>
      <c r="C59" s="52">
        <v>43248</v>
      </c>
      <c r="D59" s="53">
        <v>151</v>
      </c>
      <c r="E59" s="53">
        <v>49</v>
      </c>
      <c r="F59" s="53">
        <v>85.42</v>
      </c>
      <c r="G59" s="53">
        <v>7.66</v>
      </c>
    </row>
    <row r="60" spans="1:7" ht="17.25" thickBot="1">
      <c r="A60" s="72">
        <f t="shared" si="2"/>
        <v>2018</v>
      </c>
      <c r="B60" s="72">
        <f t="shared" si="3"/>
        <v>5</v>
      </c>
      <c r="C60" s="52">
        <v>43249</v>
      </c>
      <c r="D60" s="53">
        <v>115</v>
      </c>
      <c r="E60" s="53">
        <v>47</v>
      </c>
      <c r="F60" s="53">
        <v>62.98</v>
      </c>
      <c r="G60" s="53">
        <v>21.67</v>
      </c>
    </row>
    <row r="61" spans="1:7" ht="17.25" thickBot="1">
      <c r="A61" s="72">
        <f t="shared" si="2"/>
        <v>2018</v>
      </c>
      <c r="B61" s="72">
        <f t="shared" si="3"/>
        <v>5</v>
      </c>
      <c r="C61" s="52">
        <v>43250</v>
      </c>
      <c r="D61" s="53">
        <v>129</v>
      </c>
      <c r="E61" s="53">
        <v>45</v>
      </c>
      <c r="F61" s="53">
        <v>47.43</v>
      </c>
      <c r="G61" s="53">
        <v>12.69</v>
      </c>
    </row>
    <row r="62" spans="1:7" ht="17.25" thickBot="1">
      <c r="A62" s="72">
        <f t="shared" si="2"/>
        <v>2018</v>
      </c>
      <c r="B62" s="72">
        <f t="shared" si="3"/>
        <v>5</v>
      </c>
      <c r="C62" s="52">
        <v>43251</v>
      </c>
      <c r="D62" s="53">
        <v>148</v>
      </c>
      <c r="E62" s="53">
        <v>48</v>
      </c>
      <c r="F62" s="53">
        <v>41.7</v>
      </c>
      <c r="G62" s="53">
        <v>26.09</v>
      </c>
    </row>
    <row r="63" spans="1:7" ht="17.25" thickBot="1">
      <c r="A63" s="72">
        <f t="shared" si="2"/>
        <v>2018</v>
      </c>
      <c r="B63" s="72">
        <f t="shared" si="3"/>
        <v>6</v>
      </c>
      <c r="C63" s="52">
        <v>43252</v>
      </c>
      <c r="D63" s="53">
        <v>85</v>
      </c>
      <c r="E63" s="53">
        <v>36</v>
      </c>
      <c r="F63" s="53">
        <v>125.57</v>
      </c>
      <c r="G63" s="53">
        <v>17.649999999999999</v>
      </c>
    </row>
    <row r="64" spans="1:7" ht="17.25" thickBot="1">
      <c r="A64" s="72">
        <f t="shared" si="2"/>
        <v>2018</v>
      </c>
      <c r="B64" s="72">
        <f t="shared" si="3"/>
        <v>6</v>
      </c>
      <c r="C64" s="52">
        <v>43253</v>
      </c>
      <c r="D64" s="53">
        <v>104</v>
      </c>
      <c r="E64" s="53">
        <v>40</v>
      </c>
      <c r="F64" s="53">
        <v>98.57</v>
      </c>
      <c r="G64" s="53">
        <v>15.52</v>
      </c>
    </row>
    <row r="65" spans="1:7" ht="17.25" thickBot="1">
      <c r="A65" s="72">
        <f t="shared" si="2"/>
        <v>2018</v>
      </c>
      <c r="B65" s="72">
        <f t="shared" si="3"/>
        <v>6</v>
      </c>
      <c r="C65" s="52">
        <v>43254</v>
      </c>
      <c r="D65" s="53">
        <v>108</v>
      </c>
      <c r="E65" s="53">
        <v>34</v>
      </c>
      <c r="F65" s="53">
        <v>90.33</v>
      </c>
      <c r="G65" s="53">
        <v>14.29</v>
      </c>
    </row>
    <row r="66" spans="1:7" ht="17.25" thickBot="1">
      <c r="A66" s="72">
        <f t="shared" ref="A66:A97" si="4">YEAR(C66)</f>
        <v>2018</v>
      </c>
      <c r="B66" s="72">
        <f t="shared" ref="B66:B97" si="5">MONTH(C66)</f>
        <v>6</v>
      </c>
      <c r="C66" s="52">
        <v>43255</v>
      </c>
      <c r="D66" s="53">
        <v>133</v>
      </c>
      <c r="E66" s="53">
        <v>49</v>
      </c>
      <c r="F66" s="53">
        <v>99.78</v>
      </c>
      <c r="G66" s="53">
        <v>14.95</v>
      </c>
    </row>
    <row r="67" spans="1:7" ht="17.25" thickBot="1">
      <c r="A67" s="72">
        <f t="shared" si="4"/>
        <v>2018</v>
      </c>
      <c r="B67" s="72">
        <f t="shared" si="5"/>
        <v>6</v>
      </c>
      <c r="C67" s="52">
        <v>43256</v>
      </c>
      <c r="D67" s="53">
        <v>127</v>
      </c>
      <c r="E67" s="53">
        <v>48</v>
      </c>
      <c r="F67" s="53">
        <v>48.93</v>
      </c>
      <c r="G67" s="53">
        <v>22.08</v>
      </c>
    </row>
    <row r="68" spans="1:7" ht="17.25" thickBot="1">
      <c r="A68" s="72">
        <f t="shared" si="4"/>
        <v>2018</v>
      </c>
      <c r="B68" s="72">
        <f t="shared" si="5"/>
        <v>6</v>
      </c>
      <c r="C68" s="52">
        <v>43257</v>
      </c>
      <c r="D68" s="53">
        <v>143</v>
      </c>
      <c r="E68" s="53">
        <v>47</v>
      </c>
      <c r="F68" s="53">
        <v>83.05</v>
      </c>
      <c r="G68" s="53">
        <v>16.170000000000002</v>
      </c>
    </row>
    <row r="69" spans="1:7" ht="17.25" thickBot="1">
      <c r="A69" s="72">
        <f t="shared" si="4"/>
        <v>2018</v>
      </c>
      <c r="B69" s="72">
        <f t="shared" si="5"/>
        <v>6</v>
      </c>
      <c r="C69" s="52">
        <v>43258</v>
      </c>
      <c r="D69" s="53">
        <v>164</v>
      </c>
      <c r="E69" s="53">
        <v>39</v>
      </c>
      <c r="F69" s="53">
        <v>187.75</v>
      </c>
      <c r="G69" s="53">
        <v>19.14</v>
      </c>
    </row>
    <row r="70" spans="1:7" ht="17.25" thickBot="1">
      <c r="A70" s="72">
        <f t="shared" si="4"/>
        <v>2018</v>
      </c>
      <c r="B70" s="72">
        <f t="shared" si="5"/>
        <v>6</v>
      </c>
      <c r="C70" s="52">
        <v>43259</v>
      </c>
      <c r="D70" s="53">
        <v>107</v>
      </c>
      <c r="E70" s="53">
        <v>43</v>
      </c>
      <c r="F70" s="53">
        <v>65.930000000000007</v>
      </c>
      <c r="G70" s="53">
        <v>12.81</v>
      </c>
    </row>
    <row r="71" spans="1:7" ht="17.25" thickBot="1">
      <c r="A71" s="72">
        <f t="shared" si="4"/>
        <v>2018</v>
      </c>
      <c r="B71" s="72">
        <f t="shared" si="5"/>
        <v>6</v>
      </c>
      <c r="C71" s="52">
        <v>43260</v>
      </c>
      <c r="D71" s="53">
        <v>119</v>
      </c>
      <c r="E71" s="53">
        <v>41</v>
      </c>
      <c r="F71" s="53">
        <v>60.85</v>
      </c>
      <c r="G71" s="53">
        <v>13.69</v>
      </c>
    </row>
    <row r="72" spans="1:7" ht="17.25" thickBot="1">
      <c r="A72" s="72">
        <f t="shared" si="4"/>
        <v>2018</v>
      </c>
      <c r="B72" s="72">
        <f t="shared" si="5"/>
        <v>6</v>
      </c>
      <c r="C72" s="52">
        <v>43261</v>
      </c>
      <c r="D72" s="53">
        <v>98</v>
      </c>
      <c r="E72" s="53">
        <v>44</v>
      </c>
      <c r="F72" s="53">
        <v>47.03</v>
      </c>
      <c r="G72" s="53">
        <v>14.46</v>
      </c>
    </row>
    <row r="73" spans="1:7" ht="17.25" thickBot="1">
      <c r="A73" s="72">
        <f t="shared" si="4"/>
        <v>2018</v>
      </c>
      <c r="B73" s="72">
        <f t="shared" si="5"/>
        <v>6</v>
      </c>
      <c r="C73" s="52">
        <v>43262</v>
      </c>
      <c r="D73" s="53">
        <v>149</v>
      </c>
      <c r="E73" s="53">
        <v>40</v>
      </c>
      <c r="F73" s="53">
        <v>63.34</v>
      </c>
      <c r="G73" s="53">
        <v>15.16</v>
      </c>
    </row>
    <row r="74" spans="1:7" ht="17.25" thickBot="1">
      <c r="A74" s="72">
        <f t="shared" si="4"/>
        <v>2018</v>
      </c>
      <c r="B74" s="72">
        <f t="shared" si="5"/>
        <v>6</v>
      </c>
      <c r="C74" s="52">
        <v>43263</v>
      </c>
      <c r="D74" s="53">
        <v>144</v>
      </c>
      <c r="E74" s="53">
        <v>44</v>
      </c>
      <c r="F74" s="53">
        <v>83.36</v>
      </c>
      <c r="G74" s="53">
        <v>22.9</v>
      </c>
    </row>
    <row r="75" spans="1:7" ht="17.25" thickBot="1">
      <c r="A75" s="72">
        <f t="shared" si="4"/>
        <v>2018</v>
      </c>
      <c r="B75" s="72">
        <f t="shared" si="5"/>
        <v>6</v>
      </c>
      <c r="C75" s="52">
        <v>43264</v>
      </c>
      <c r="D75" s="53">
        <v>99</v>
      </c>
      <c r="E75" s="53">
        <v>24</v>
      </c>
      <c r="F75" s="53">
        <v>81.08</v>
      </c>
      <c r="G75" s="53">
        <v>11.09</v>
      </c>
    </row>
    <row r="76" spans="1:7" ht="17.25" thickBot="1">
      <c r="A76" s="72">
        <f t="shared" si="4"/>
        <v>2018</v>
      </c>
      <c r="B76" s="72">
        <f t="shared" si="5"/>
        <v>6</v>
      </c>
      <c r="C76" s="52">
        <v>43265</v>
      </c>
      <c r="D76" s="53">
        <v>251</v>
      </c>
      <c r="E76" s="53">
        <v>52</v>
      </c>
      <c r="F76" s="53">
        <v>72.67</v>
      </c>
      <c r="G76" s="53">
        <v>16.100000000000001</v>
      </c>
    </row>
    <row r="77" spans="1:7" ht="17.25" thickBot="1">
      <c r="A77" s="72">
        <f t="shared" si="4"/>
        <v>2018</v>
      </c>
      <c r="B77" s="72">
        <f t="shared" si="5"/>
        <v>6</v>
      </c>
      <c r="C77" s="52">
        <v>43266</v>
      </c>
      <c r="D77" s="53">
        <v>136</v>
      </c>
      <c r="E77" s="53">
        <v>41</v>
      </c>
      <c r="F77" s="53">
        <v>58.1</v>
      </c>
      <c r="G77" s="53">
        <v>15.39</v>
      </c>
    </row>
    <row r="78" spans="1:7" ht="17.25" thickBot="1">
      <c r="A78" s="72">
        <f t="shared" si="4"/>
        <v>2018</v>
      </c>
      <c r="B78" s="72">
        <f t="shared" si="5"/>
        <v>6</v>
      </c>
      <c r="C78" s="52">
        <v>43267</v>
      </c>
      <c r="D78" s="53">
        <v>74</v>
      </c>
      <c r="E78" s="53">
        <v>34</v>
      </c>
      <c r="F78" s="53">
        <v>242.69</v>
      </c>
      <c r="G78" s="53">
        <v>10.96</v>
      </c>
    </row>
    <row r="79" spans="1:7" ht="17.25" thickBot="1">
      <c r="A79" s="72">
        <f t="shared" si="4"/>
        <v>2018</v>
      </c>
      <c r="B79" s="72">
        <f t="shared" si="5"/>
        <v>6</v>
      </c>
      <c r="C79" s="52">
        <v>43268</v>
      </c>
      <c r="D79" s="53">
        <v>68</v>
      </c>
      <c r="E79" s="53">
        <v>28</v>
      </c>
      <c r="F79" s="53">
        <v>47.4</v>
      </c>
      <c r="G79" s="53">
        <v>4.99</v>
      </c>
    </row>
    <row r="80" spans="1:7" ht="17.25" thickBot="1">
      <c r="A80" s="72">
        <f t="shared" si="4"/>
        <v>2018</v>
      </c>
      <c r="B80" s="72">
        <f t="shared" si="5"/>
        <v>6</v>
      </c>
      <c r="C80" s="52">
        <v>43269</v>
      </c>
      <c r="D80" s="53">
        <v>81</v>
      </c>
      <c r="E80" s="53">
        <v>30</v>
      </c>
      <c r="F80" s="53">
        <v>97.85</v>
      </c>
      <c r="G80" s="53">
        <v>11.42</v>
      </c>
    </row>
    <row r="81" spans="1:7" ht="17.25" thickBot="1">
      <c r="A81" s="72">
        <f t="shared" si="4"/>
        <v>2018</v>
      </c>
      <c r="B81" s="72">
        <f t="shared" si="5"/>
        <v>6</v>
      </c>
      <c r="C81" s="52">
        <v>43270</v>
      </c>
      <c r="D81" s="53">
        <v>125</v>
      </c>
      <c r="E81" s="53">
        <v>42</v>
      </c>
      <c r="F81" s="53">
        <v>38.020000000000003</v>
      </c>
      <c r="G81" s="53">
        <v>15.11</v>
      </c>
    </row>
    <row r="82" spans="1:7" ht="17.25" thickBot="1">
      <c r="A82" s="72">
        <f t="shared" si="4"/>
        <v>2018</v>
      </c>
      <c r="B82" s="72">
        <f t="shared" si="5"/>
        <v>6</v>
      </c>
      <c r="C82" s="52">
        <v>43271</v>
      </c>
      <c r="D82" s="53">
        <v>99</v>
      </c>
      <c r="E82" s="53">
        <v>37</v>
      </c>
      <c r="F82" s="53">
        <v>195.65</v>
      </c>
      <c r="G82" s="53">
        <v>23.55</v>
      </c>
    </row>
    <row r="83" spans="1:7" ht="17.25" thickBot="1">
      <c r="A83" s="72">
        <f t="shared" si="4"/>
        <v>2018</v>
      </c>
      <c r="B83" s="72">
        <f t="shared" si="5"/>
        <v>6</v>
      </c>
      <c r="C83" s="52">
        <v>43272</v>
      </c>
      <c r="D83" s="53">
        <v>116</v>
      </c>
      <c r="E83" s="53">
        <v>31</v>
      </c>
      <c r="F83" s="53">
        <v>126.06</v>
      </c>
      <c r="G83" s="53">
        <v>36.36</v>
      </c>
    </row>
    <row r="84" spans="1:7" ht="17.25" thickBot="1">
      <c r="A84" s="72">
        <f t="shared" si="4"/>
        <v>2018</v>
      </c>
      <c r="B84" s="72">
        <f t="shared" si="5"/>
        <v>6</v>
      </c>
      <c r="C84" s="52">
        <v>43273</v>
      </c>
      <c r="D84" s="53">
        <v>128</v>
      </c>
      <c r="E84" s="53">
        <v>30</v>
      </c>
      <c r="F84" s="53">
        <v>54.47</v>
      </c>
      <c r="G84" s="53">
        <v>45.8</v>
      </c>
    </row>
    <row r="85" spans="1:7" ht="17.25" thickBot="1">
      <c r="A85" s="72">
        <f t="shared" si="4"/>
        <v>2018</v>
      </c>
      <c r="B85" s="72">
        <f t="shared" si="5"/>
        <v>6</v>
      </c>
      <c r="C85" s="52">
        <v>43274</v>
      </c>
      <c r="D85" s="53">
        <v>120</v>
      </c>
      <c r="E85" s="53">
        <v>31</v>
      </c>
      <c r="F85" s="53">
        <v>18.79</v>
      </c>
      <c r="G85" s="53">
        <v>34.5</v>
      </c>
    </row>
    <row r="86" spans="1:7" ht="17.25" thickBot="1">
      <c r="A86" s="72">
        <f t="shared" si="4"/>
        <v>2018</v>
      </c>
      <c r="B86" s="72">
        <f t="shared" si="5"/>
        <v>6</v>
      </c>
      <c r="C86" s="52">
        <v>43275</v>
      </c>
      <c r="D86" s="53">
        <v>119</v>
      </c>
      <c r="E86" s="53">
        <v>31</v>
      </c>
      <c r="F86" s="53">
        <v>41.54</v>
      </c>
      <c r="G86" s="53">
        <v>19.170000000000002</v>
      </c>
    </row>
    <row r="87" spans="1:7" ht="17.25" thickBot="1">
      <c r="A87" s="72">
        <f t="shared" si="4"/>
        <v>2018</v>
      </c>
      <c r="B87" s="72">
        <f t="shared" si="5"/>
        <v>6</v>
      </c>
      <c r="C87" s="52">
        <v>43276</v>
      </c>
      <c r="D87" s="53">
        <v>116</v>
      </c>
      <c r="E87" s="53">
        <v>34</v>
      </c>
      <c r="F87" s="53">
        <v>22.87</v>
      </c>
      <c r="G87" s="53">
        <v>22.33</v>
      </c>
    </row>
    <row r="88" spans="1:7" ht="17.25" thickBot="1">
      <c r="A88" s="72">
        <f t="shared" si="4"/>
        <v>2018</v>
      </c>
      <c r="B88" s="72">
        <f t="shared" si="5"/>
        <v>6</v>
      </c>
      <c r="C88" s="52">
        <v>43277</v>
      </c>
      <c r="D88" s="53">
        <v>97</v>
      </c>
      <c r="E88" s="53">
        <v>30</v>
      </c>
      <c r="F88" s="53">
        <v>63.44</v>
      </c>
      <c r="G88" s="53">
        <v>16.489999999999998</v>
      </c>
    </row>
    <row r="89" spans="1:7" ht="17.25" thickBot="1">
      <c r="A89" s="72">
        <f t="shared" si="4"/>
        <v>2018</v>
      </c>
      <c r="B89" s="72">
        <f t="shared" si="5"/>
        <v>6</v>
      </c>
      <c r="C89" s="52">
        <v>43278</v>
      </c>
      <c r="D89" s="53">
        <v>94</v>
      </c>
      <c r="E89" s="53">
        <v>34</v>
      </c>
      <c r="F89" s="53">
        <v>24.77</v>
      </c>
      <c r="G89" s="53">
        <v>36.19</v>
      </c>
    </row>
    <row r="90" spans="1:7" ht="17.25" thickBot="1">
      <c r="A90" s="72">
        <f t="shared" si="4"/>
        <v>2018</v>
      </c>
      <c r="B90" s="72">
        <f t="shared" si="5"/>
        <v>6</v>
      </c>
      <c r="C90" s="52">
        <v>43279</v>
      </c>
      <c r="D90" s="53">
        <v>116</v>
      </c>
      <c r="E90" s="53">
        <v>43</v>
      </c>
      <c r="F90" s="53">
        <v>27.16</v>
      </c>
      <c r="G90" s="53">
        <v>39.93</v>
      </c>
    </row>
    <row r="91" spans="1:7" ht="17.25" thickBot="1">
      <c r="A91" s="72">
        <f t="shared" si="4"/>
        <v>2018</v>
      </c>
      <c r="B91" s="72">
        <f t="shared" si="5"/>
        <v>6</v>
      </c>
      <c r="C91" s="52">
        <v>43280</v>
      </c>
      <c r="D91" s="53">
        <v>88</v>
      </c>
      <c r="E91" s="53">
        <v>36</v>
      </c>
      <c r="F91" s="53">
        <v>21.98</v>
      </c>
      <c r="G91" s="53">
        <v>26.74</v>
      </c>
    </row>
    <row r="92" spans="1:7" ht="17.25" thickBot="1">
      <c r="A92" s="72">
        <f t="shared" si="4"/>
        <v>2018</v>
      </c>
      <c r="B92" s="72">
        <f t="shared" si="5"/>
        <v>6</v>
      </c>
      <c r="C92" s="52">
        <v>43281</v>
      </c>
      <c r="D92" s="53">
        <v>92</v>
      </c>
      <c r="E92" s="53">
        <v>28</v>
      </c>
      <c r="F92" s="53">
        <v>31.44</v>
      </c>
      <c r="G92" s="53">
        <v>38.75</v>
      </c>
    </row>
    <row r="93" spans="1:7" ht="17.25" thickBot="1">
      <c r="A93" s="72">
        <f t="shared" si="4"/>
        <v>2018</v>
      </c>
      <c r="B93" s="72">
        <f t="shared" si="5"/>
        <v>7</v>
      </c>
      <c r="C93" s="52">
        <v>43282</v>
      </c>
      <c r="D93" s="53">
        <v>72</v>
      </c>
      <c r="E93" s="53">
        <v>19</v>
      </c>
      <c r="F93" s="53">
        <v>15.89</v>
      </c>
      <c r="G93" s="53">
        <v>20.39</v>
      </c>
    </row>
    <row r="94" spans="1:7" ht="17.25" thickBot="1">
      <c r="A94" s="72">
        <f t="shared" si="4"/>
        <v>2018</v>
      </c>
      <c r="B94" s="72">
        <f t="shared" si="5"/>
        <v>7</v>
      </c>
      <c r="C94" s="52">
        <v>43283</v>
      </c>
      <c r="D94" s="53">
        <v>177</v>
      </c>
      <c r="E94" s="53">
        <v>37</v>
      </c>
      <c r="F94" s="53">
        <v>47</v>
      </c>
      <c r="G94" s="53">
        <v>19.510000000000002</v>
      </c>
    </row>
    <row r="95" spans="1:7" ht="17.25" thickBot="1">
      <c r="A95" s="72">
        <f t="shared" si="4"/>
        <v>2018</v>
      </c>
      <c r="B95" s="72">
        <f t="shared" si="5"/>
        <v>7</v>
      </c>
      <c r="C95" s="52">
        <v>43284</v>
      </c>
      <c r="D95" s="53">
        <v>130</v>
      </c>
      <c r="E95" s="53">
        <v>39</v>
      </c>
      <c r="F95" s="53">
        <v>45.5</v>
      </c>
      <c r="G95" s="53">
        <v>33.35</v>
      </c>
    </row>
    <row r="96" spans="1:7" ht="17.25" thickBot="1">
      <c r="A96" s="72">
        <f t="shared" si="4"/>
        <v>2018</v>
      </c>
      <c r="B96" s="72">
        <f t="shared" si="5"/>
        <v>7</v>
      </c>
      <c r="C96" s="52">
        <v>43285</v>
      </c>
      <c r="D96" s="53">
        <v>110</v>
      </c>
      <c r="E96" s="53">
        <v>35</v>
      </c>
      <c r="F96" s="53">
        <v>20.51</v>
      </c>
      <c r="G96" s="53">
        <v>33.54</v>
      </c>
    </row>
    <row r="97" spans="1:7" ht="17.25" thickBot="1">
      <c r="A97" s="72">
        <f t="shared" si="4"/>
        <v>2018</v>
      </c>
      <c r="B97" s="72">
        <f t="shared" si="5"/>
        <v>7</v>
      </c>
      <c r="C97" s="52">
        <v>43286</v>
      </c>
      <c r="D97" s="53">
        <v>128</v>
      </c>
      <c r="E97" s="53">
        <v>40</v>
      </c>
      <c r="F97" s="53">
        <v>33.79</v>
      </c>
      <c r="G97" s="53">
        <v>24.51</v>
      </c>
    </row>
    <row r="98" spans="1:7" ht="17.25" thickBot="1">
      <c r="A98" s="72">
        <f t="shared" ref="A98:A129" si="6">YEAR(C98)</f>
        <v>2018</v>
      </c>
      <c r="B98" s="72">
        <f t="shared" ref="B98:B129" si="7">MONTH(C98)</f>
        <v>7</v>
      </c>
      <c r="C98" s="52">
        <v>43287</v>
      </c>
      <c r="D98" s="53">
        <v>116</v>
      </c>
      <c r="E98" s="53">
        <v>35</v>
      </c>
      <c r="F98" s="53">
        <v>56.45</v>
      </c>
      <c r="G98" s="53">
        <v>35.200000000000003</v>
      </c>
    </row>
    <row r="99" spans="1:7" ht="17.25" thickBot="1">
      <c r="A99" s="72">
        <f t="shared" si="6"/>
        <v>2018</v>
      </c>
      <c r="B99" s="72">
        <f t="shared" si="7"/>
        <v>7</v>
      </c>
      <c r="C99" s="52">
        <v>43288</v>
      </c>
      <c r="D99" s="53">
        <v>105</v>
      </c>
      <c r="E99" s="53">
        <v>44</v>
      </c>
      <c r="F99" s="53">
        <v>32.29</v>
      </c>
      <c r="G99" s="53">
        <v>31.24</v>
      </c>
    </row>
    <row r="100" spans="1:7" ht="17.25" thickBot="1">
      <c r="A100" s="72">
        <f t="shared" si="6"/>
        <v>2018</v>
      </c>
      <c r="B100" s="72">
        <f t="shared" si="7"/>
        <v>7</v>
      </c>
      <c r="C100" s="52">
        <v>43289</v>
      </c>
      <c r="D100" s="53">
        <v>58</v>
      </c>
      <c r="E100" s="53">
        <v>23</v>
      </c>
      <c r="F100" s="53">
        <v>31.09</v>
      </c>
      <c r="G100" s="53">
        <v>28.06</v>
      </c>
    </row>
    <row r="101" spans="1:7" ht="17.25" thickBot="1">
      <c r="A101" s="72">
        <f t="shared" si="6"/>
        <v>2018</v>
      </c>
      <c r="B101" s="72">
        <f t="shared" si="7"/>
        <v>7</v>
      </c>
      <c r="C101" s="52">
        <v>43290</v>
      </c>
      <c r="D101" s="53">
        <v>128</v>
      </c>
      <c r="E101" s="53">
        <v>45</v>
      </c>
      <c r="F101" s="53">
        <v>28.65</v>
      </c>
      <c r="G101" s="53">
        <v>38.479999999999997</v>
      </c>
    </row>
    <row r="102" spans="1:7" ht="17.25" thickBot="1">
      <c r="A102" s="72">
        <f t="shared" si="6"/>
        <v>2018</v>
      </c>
      <c r="B102" s="72">
        <f t="shared" si="7"/>
        <v>7</v>
      </c>
      <c r="C102" s="52">
        <v>43291</v>
      </c>
      <c r="D102" s="53">
        <v>121</v>
      </c>
      <c r="E102" s="53">
        <v>32</v>
      </c>
      <c r="F102" s="53">
        <v>60.88</v>
      </c>
      <c r="G102" s="53">
        <v>22.31</v>
      </c>
    </row>
    <row r="103" spans="1:7" ht="17.25" thickBot="1">
      <c r="A103" s="72">
        <f t="shared" si="6"/>
        <v>2018</v>
      </c>
      <c r="B103" s="72">
        <f t="shared" si="7"/>
        <v>7</v>
      </c>
      <c r="C103" s="52">
        <v>43292</v>
      </c>
      <c r="D103" s="53">
        <v>71</v>
      </c>
      <c r="E103" s="53">
        <v>35</v>
      </c>
      <c r="F103" s="53">
        <v>24.69</v>
      </c>
      <c r="G103" s="53">
        <v>24.41</v>
      </c>
    </row>
    <row r="104" spans="1:7" ht="17.25" thickBot="1">
      <c r="A104" s="72">
        <f t="shared" si="6"/>
        <v>2018</v>
      </c>
      <c r="B104" s="72">
        <f t="shared" si="7"/>
        <v>7</v>
      </c>
      <c r="C104" s="52">
        <v>43293</v>
      </c>
      <c r="D104" s="53">
        <v>157</v>
      </c>
      <c r="E104" s="53">
        <v>44</v>
      </c>
      <c r="F104" s="53">
        <v>57.41</v>
      </c>
      <c r="G104" s="53">
        <v>32.19</v>
      </c>
    </row>
    <row r="105" spans="1:7" ht="17.25" thickBot="1">
      <c r="A105" s="72">
        <f t="shared" si="6"/>
        <v>2018</v>
      </c>
      <c r="B105" s="72">
        <f t="shared" si="7"/>
        <v>7</v>
      </c>
      <c r="C105" s="52">
        <v>43294</v>
      </c>
      <c r="D105" s="53">
        <v>122</v>
      </c>
      <c r="E105" s="53">
        <v>29</v>
      </c>
      <c r="F105" s="53">
        <v>40.880000000000003</v>
      </c>
      <c r="G105" s="53">
        <v>40.47</v>
      </c>
    </row>
    <row r="106" spans="1:7" ht="17.25" thickBot="1">
      <c r="A106" s="72">
        <f t="shared" si="6"/>
        <v>2018</v>
      </c>
      <c r="B106" s="72">
        <f t="shared" si="7"/>
        <v>7</v>
      </c>
      <c r="C106" s="52">
        <v>43295</v>
      </c>
      <c r="D106" s="53">
        <v>51</v>
      </c>
      <c r="E106" s="53">
        <v>23</v>
      </c>
      <c r="F106" s="53">
        <v>17.93</v>
      </c>
      <c r="G106" s="53">
        <v>50.71</v>
      </c>
    </row>
    <row r="107" spans="1:7" ht="17.25" thickBot="1">
      <c r="A107" s="72">
        <f t="shared" si="6"/>
        <v>2018</v>
      </c>
      <c r="B107" s="72">
        <f t="shared" si="7"/>
        <v>7</v>
      </c>
      <c r="C107" s="52">
        <v>43296</v>
      </c>
      <c r="D107" s="53">
        <v>100</v>
      </c>
      <c r="E107" s="53">
        <v>35</v>
      </c>
      <c r="F107" s="53">
        <v>15.11</v>
      </c>
      <c r="G107" s="53">
        <v>23.27</v>
      </c>
    </row>
    <row r="108" spans="1:7" ht="17.25" thickBot="1">
      <c r="A108" s="72">
        <f t="shared" si="6"/>
        <v>2018</v>
      </c>
      <c r="B108" s="72">
        <f t="shared" si="7"/>
        <v>7</v>
      </c>
      <c r="C108" s="52">
        <v>43297</v>
      </c>
      <c r="D108" s="53">
        <v>64</v>
      </c>
      <c r="E108" s="53">
        <v>27</v>
      </c>
      <c r="F108" s="53">
        <v>35.299999999999997</v>
      </c>
      <c r="G108" s="53">
        <v>35.03</v>
      </c>
    </row>
    <row r="109" spans="1:7" ht="17.25" thickBot="1">
      <c r="A109" s="72">
        <f t="shared" si="6"/>
        <v>2018</v>
      </c>
      <c r="B109" s="72">
        <f t="shared" si="7"/>
        <v>7</v>
      </c>
      <c r="C109" s="52">
        <v>43298</v>
      </c>
      <c r="D109" s="53">
        <v>106</v>
      </c>
      <c r="E109" s="53">
        <v>29</v>
      </c>
      <c r="F109" s="53">
        <v>28.07</v>
      </c>
      <c r="G109" s="53">
        <v>22.28</v>
      </c>
    </row>
    <row r="110" spans="1:7" ht="17.25" thickBot="1">
      <c r="A110" s="72">
        <f t="shared" si="6"/>
        <v>2018</v>
      </c>
      <c r="B110" s="72">
        <f t="shared" si="7"/>
        <v>7</v>
      </c>
      <c r="C110" s="52">
        <v>43299</v>
      </c>
      <c r="D110" s="53">
        <v>94</v>
      </c>
      <c r="E110" s="53">
        <v>35</v>
      </c>
      <c r="F110" s="53">
        <v>15.36</v>
      </c>
      <c r="G110" s="53">
        <v>25.63</v>
      </c>
    </row>
    <row r="111" spans="1:7" ht="17.25" thickBot="1">
      <c r="A111" s="72">
        <f t="shared" si="6"/>
        <v>2018</v>
      </c>
      <c r="B111" s="72">
        <f t="shared" si="7"/>
        <v>7</v>
      </c>
      <c r="C111" s="52">
        <v>43300</v>
      </c>
      <c r="D111" s="53">
        <v>155</v>
      </c>
      <c r="E111" s="53">
        <v>33</v>
      </c>
      <c r="F111" s="53">
        <v>59.36</v>
      </c>
      <c r="G111" s="53">
        <v>20.79</v>
      </c>
    </row>
    <row r="112" spans="1:7" ht="17.25" thickBot="1">
      <c r="A112" s="72">
        <f t="shared" si="6"/>
        <v>2018</v>
      </c>
      <c r="B112" s="72">
        <f t="shared" si="7"/>
        <v>7</v>
      </c>
      <c r="C112" s="52">
        <v>43301</v>
      </c>
      <c r="D112" s="53">
        <v>82</v>
      </c>
      <c r="E112" s="53">
        <v>27</v>
      </c>
      <c r="F112" s="53">
        <v>26.13</v>
      </c>
      <c r="G112" s="53">
        <v>24.47</v>
      </c>
    </row>
    <row r="113" spans="1:7" ht="17.25" thickBot="1">
      <c r="A113" s="72">
        <f t="shared" si="6"/>
        <v>2018</v>
      </c>
      <c r="B113" s="72">
        <f t="shared" si="7"/>
        <v>7</v>
      </c>
      <c r="C113" s="52">
        <v>43302</v>
      </c>
      <c r="D113" s="53">
        <v>115</v>
      </c>
      <c r="E113" s="53">
        <v>32</v>
      </c>
      <c r="F113" s="53">
        <v>30.71</v>
      </c>
      <c r="G113" s="53">
        <v>24.69</v>
      </c>
    </row>
    <row r="114" spans="1:7" ht="17.25" thickBot="1">
      <c r="A114" s="72">
        <f t="shared" si="6"/>
        <v>2018</v>
      </c>
      <c r="B114" s="72">
        <f t="shared" si="7"/>
        <v>7</v>
      </c>
      <c r="C114" s="52">
        <v>43303</v>
      </c>
      <c r="D114" s="53">
        <v>99</v>
      </c>
      <c r="E114" s="53">
        <v>27</v>
      </c>
      <c r="F114" s="53">
        <v>39.520000000000003</v>
      </c>
      <c r="G114" s="53">
        <v>33.25</v>
      </c>
    </row>
    <row r="115" spans="1:7" ht="17.25" thickBot="1">
      <c r="A115" s="72">
        <f t="shared" si="6"/>
        <v>2018</v>
      </c>
      <c r="B115" s="72">
        <f t="shared" si="7"/>
        <v>7</v>
      </c>
      <c r="C115" s="52">
        <v>43304</v>
      </c>
      <c r="D115" s="53">
        <v>134</v>
      </c>
      <c r="E115" s="53">
        <v>38</v>
      </c>
      <c r="F115" s="53">
        <v>102.58</v>
      </c>
      <c r="G115" s="53">
        <v>36.450000000000003</v>
      </c>
    </row>
    <row r="116" spans="1:7" ht="17.25" thickBot="1">
      <c r="A116" s="72">
        <f t="shared" si="6"/>
        <v>2018</v>
      </c>
      <c r="B116" s="72">
        <f t="shared" si="7"/>
        <v>7</v>
      </c>
      <c r="C116" s="52">
        <v>43305</v>
      </c>
      <c r="D116" s="53">
        <v>102</v>
      </c>
      <c r="E116" s="53">
        <v>35</v>
      </c>
      <c r="F116" s="53">
        <v>94.22</v>
      </c>
      <c r="G116" s="53">
        <v>26.63</v>
      </c>
    </row>
    <row r="117" spans="1:7" ht="17.25" thickBot="1">
      <c r="A117" s="72">
        <f t="shared" si="6"/>
        <v>2018</v>
      </c>
      <c r="B117" s="72">
        <f t="shared" si="7"/>
        <v>7</v>
      </c>
      <c r="C117" s="52">
        <v>43306</v>
      </c>
      <c r="D117" s="53">
        <v>106</v>
      </c>
      <c r="E117" s="53">
        <v>33</v>
      </c>
      <c r="F117" s="53">
        <v>20.34</v>
      </c>
      <c r="G117" s="53">
        <v>24.08</v>
      </c>
    </row>
    <row r="118" spans="1:7" ht="17.25" thickBot="1">
      <c r="A118" s="72">
        <f t="shared" si="6"/>
        <v>2018</v>
      </c>
      <c r="B118" s="72">
        <f t="shared" si="7"/>
        <v>7</v>
      </c>
      <c r="C118" s="52">
        <v>43307</v>
      </c>
      <c r="D118" s="53">
        <v>125</v>
      </c>
      <c r="E118" s="53">
        <v>34</v>
      </c>
      <c r="F118" s="53">
        <v>17.11</v>
      </c>
      <c r="G118" s="53">
        <v>25.51</v>
      </c>
    </row>
    <row r="119" spans="1:7" ht="17.25" thickBot="1">
      <c r="A119" s="72">
        <f t="shared" si="6"/>
        <v>2018</v>
      </c>
      <c r="B119" s="72">
        <f t="shared" si="7"/>
        <v>7</v>
      </c>
      <c r="C119" s="52">
        <v>43308</v>
      </c>
      <c r="D119" s="53">
        <v>56</v>
      </c>
      <c r="E119" s="53">
        <v>25</v>
      </c>
      <c r="F119" s="53">
        <v>46.35</v>
      </c>
      <c r="G119" s="53">
        <v>22.34</v>
      </c>
    </row>
    <row r="120" spans="1:7" ht="17.25" thickBot="1">
      <c r="A120" s="72">
        <f t="shared" si="6"/>
        <v>2018</v>
      </c>
      <c r="B120" s="72">
        <f t="shared" si="7"/>
        <v>7</v>
      </c>
      <c r="C120" s="52">
        <v>43309</v>
      </c>
      <c r="D120" s="53">
        <v>89</v>
      </c>
      <c r="E120" s="53">
        <v>32</v>
      </c>
      <c r="F120" s="53">
        <v>27.03</v>
      </c>
      <c r="G120" s="53">
        <v>34.369999999999997</v>
      </c>
    </row>
    <row r="121" spans="1:7" ht="17.25" thickBot="1">
      <c r="A121" s="72">
        <f t="shared" si="6"/>
        <v>2018</v>
      </c>
      <c r="B121" s="72">
        <f t="shared" si="7"/>
        <v>7</v>
      </c>
      <c r="C121" s="52">
        <v>43310</v>
      </c>
      <c r="D121" s="53">
        <v>83</v>
      </c>
      <c r="E121" s="53">
        <v>28</v>
      </c>
      <c r="F121" s="53">
        <v>11.33</v>
      </c>
      <c r="G121" s="53">
        <v>41.08</v>
      </c>
    </row>
    <row r="122" spans="1:7" ht="17.25" thickBot="1">
      <c r="A122" s="72">
        <f t="shared" si="6"/>
        <v>2018</v>
      </c>
      <c r="B122" s="72">
        <f t="shared" si="7"/>
        <v>7</v>
      </c>
      <c r="C122" s="52">
        <v>43311</v>
      </c>
      <c r="D122" s="53">
        <v>88</v>
      </c>
      <c r="E122" s="53">
        <v>26</v>
      </c>
      <c r="F122" s="53">
        <v>18.98</v>
      </c>
      <c r="G122" s="53">
        <v>34.21</v>
      </c>
    </row>
    <row r="123" spans="1:7" ht="17.25" thickBot="1">
      <c r="A123" s="72">
        <f t="shared" si="6"/>
        <v>2018</v>
      </c>
      <c r="B123" s="72">
        <f t="shared" si="7"/>
        <v>7</v>
      </c>
      <c r="C123" s="52">
        <v>43312</v>
      </c>
      <c r="D123" s="53">
        <v>91</v>
      </c>
      <c r="E123" s="53">
        <v>29</v>
      </c>
      <c r="F123" s="53">
        <v>39.229999999999997</v>
      </c>
      <c r="G123" s="53">
        <v>20.440000000000001</v>
      </c>
    </row>
    <row r="124" spans="1:7" ht="17.25" thickBot="1">
      <c r="A124" s="72">
        <f t="shared" si="6"/>
        <v>2018</v>
      </c>
      <c r="B124" s="72">
        <f t="shared" si="7"/>
        <v>8</v>
      </c>
      <c r="C124" s="52">
        <v>43313</v>
      </c>
      <c r="D124" s="53">
        <v>41</v>
      </c>
      <c r="E124" s="53">
        <v>15</v>
      </c>
      <c r="F124" s="53">
        <v>19.53</v>
      </c>
      <c r="G124" s="53">
        <v>23.13</v>
      </c>
    </row>
    <row r="125" spans="1:7" ht="17.25" thickBot="1">
      <c r="A125" s="72">
        <f t="shared" si="6"/>
        <v>2018</v>
      </c>
      <c r="B125" s="72">
        <f t="shared" si="7"/>
        <v>8</v>
      </c>
      <c r="C125" s="52">
        <v>43314</v>
      </c>
      <c r="D125" s="53">
        <v>59</v>
      </c>
      <c r="E125" s="53">
        <v>21</v>
      </c>
      <c r="F125" s="53">
        <v>52.63</v>
      </c>
      <c r="G125" s="53">
        <v>32.020000000000003</v>
      </c>
    </row>
    <row r="126" spans="1:7" ht="17.25" thickBot="1">
      <c r="A126" s="72">
        <f t="shared" si="6"/>
        <v>2018</v>
      </c>
      <c r="B126" s="72">
        <f t="shared" si="7"/>
        <v>8</v>
      </c>
      <c r="C126" s="52">
        <v>43315</v>
      </c>
      <c r="D126" s="53">
        <v>76</v>
      </c>
      <c r="E126" s="53">
        <v>29</v>
      </c>
      <c r="F126" s="53">
        <v>30.75</v>
      </c>
      <c r="G126" s="53">
        <v>46.53</v>
      </c>
    </row>
    <row r="127" spans="1:7" ht="17.25" thickBot="1">
      <c r="A127" s="72">
        <f t="shared" si="6"/>
        <v>2018</v>
      </c>
      <c r="B127" s="72">
        <f t="shared" si="7"/>
        <v>8</v>
      </c>
      <c r="C127" s="52">
        <v>43316</v>
      </c>
      <c r="D127" s="53">
        <v>50</v>
      </c>
      <c r="E127" s="53">
        <v>26</v>
      </c>
      <c r="F127" s="53">
        <v>14.25</v>
      </c>
      <c r="G127" s="53">
        <v>24.81</v>
      </c>
    </row>
    <row r="128" spans="1:7" ht="17.25" thickBot="1">
      <c r="A128" s="72">
        <f t="shared" si="6"/>
        <v>2018</v>
      </c>
      <c r="B128" s="72">
        <f t="shared" si="7"/>
        <v>8</v>
      </c>
      <c r="C128" s="52">
        <v>43317</v>
      </c>
      <c r="D128" s="53">
        <v>103</v>
      </c>
      <c r="E128" s="53">
        <v>26</v>
      </c>
      <c r="F128" s="53">
        <v>27.86</v>
      </c>
      <c r="G128" s="53">
        <v>32.72</v>
      </c>
    </row>
    <row r="129" spans="1:7" ht="17.25" thickBot="1">
      <c r="A129" s="72">
        <f t="shared" si="6"/>
        <v>2018</v>
      </c>
      <c r="B129" s="72">
        <f t="shared" si="7"/>
        <v>8</v>
      </c>
      <c r="C129" s="52">
        <v>43318</v>
      </c>
      <c r="D129" s="53">
        <v>56</v>
      </c>
      <c r="E129" s="53">
        <v>20</v>
      </c>
      <c r="F129" s="53">
        <v>23.92</v>
      </c>
      <c r="G129" s="53">
        <v>27.87</v>
      </c>
    </row>
    <row r="130" spans="1:7" ht="17.25" thickBot="1">
      <c r="A130" s="72">
        <f t="shared" ref="A130:A153" si="8">YEAR(C130)</f>
        <v>2018</v>
      </c>
      <c r="B130" s="72">
        <f t="shared" ref="B130:B154" si="9">MONTH(C130)</f>
        <v>8</v>
      </c>
      <c r="C130" s="52">
        <v>43319</v>
      </c>
      <c r="D130" s="53">
        <v>60</v>
      </c>
      <c r="E130" s="53">
        <v>20</v>
      </c>
      <c r="F130" s="53">
        <v>52.35</v>
      </c>
      <c r="G130" s="53">
        <v>15.7</v>
      </c>
    </row>
    <row r="131" spans="1:7" ht="17.25" thickBot="1">
      <c r="A131" s="72">
        <f t="shared" si="8"/>
        <v>2018</v>
      </c>
      <c r="B131" s="72">
        <f t="shared" si="9"/>
        <v>8</v>
      </c>
      <c r="C131" s="52">
        <v>43320</v>
      </c>
      <c r="D131" s="53">
        <v>74</v>
      </c>
      <c r="E131" s="53">
        <v>27</v>
      </c>
      <c r="F131" s="53">
        <v>63.67</v>
      </c>
      <c r="G131" s="53">
        <v>29.64</v>
      </c>
    </row>
    <row r="132" spans="1:7" ht="17.25" thickBot="1">
      <c r="A132" s="72">
        <f t="shared" si="8"/>
        <v>2018</v>
      </c>
      <c r="B132" s="72">
        <f t="shared" si="9"/>
        <v>8</v>
      </c>
      <c r="C132" s="52">
        <v>43321</v>
      </c>
      <c r="D132" s="53">
        <v>59</v>
      </c>
      <c r="E132" s="53">
        <v>28</v>
      </c>
      <c r="F132" s="53">
        <v>46.7</v>
      </c>
      <c r="G132" s="53">
        <v>19.21</v>
      </c>
    </row>
    <row r="133" spans="1:7" ht="17.25" thickBot="1">
      <c r="A133" s="72">
        <f t="shared" si="8"/>
        <v>2018</v>
      </c>
      <c r="B133" s="72">
        <f t="shared" si="9"/>
        <v>8</v>
      </c>
      <c r="C133" s="52">
        <v>43322</v>
      </c>
      <c r="D133" s="53">
        <v>86</v>
      </c>
      <c r="E133" s="53">
        <v>31</v>
      </c>
      <c r="F133" s="53">
        <v>39.76</v>
      </c>
      <c r="G133" s="53">
        <v>28.96</v>
      </c>
    </row>
    <row r="134" spans="1:7" ht="17.25" thickBot="1">
      <c r="A134" s="72">
        <f t="shared" si="8"/>
        <v>2018</v>
      </c>
      <c r="B134" s="72">
        <f t="shared" si="9"/>
        <v>8</v>
      </c>
      <c r="C134" s="52">
        <v>43323</v>
      </c>
      <c r="D134" s="53">
        <v>88</v>
      </c>
      <c r="E134" s="53">
        <v>28</v>
      </c>
      <c r="F134" s="53">
        <v>18.350000000000001</v>
      </c>
      <c r="G134" s="53">
        <v>34.409999999999997</v>
      </c>
    </row>
    <row r="135" spans="1:7" ht="17.25" thickBot="1">
      <c r="A135" s="72">
        <f t="shared" si="8"/>
        <v>2018</v>
      </c>
      <c r="B135" s="72">
        <f t="shared" si="9"/>
        <v>8</v>
      </c>
      <c r="C135" s="52">
        <v>43324</v>
      </c>
      <c r="D135" s="53">
        <v>92</v>
      </c>
      <c r="E135" s="53">
        <v>29</v>
      </c>
      <c r="F135" s="53">
        <v>32.909999999999997</v>
      </c>
      <c r="G135" s="53">
        <v>25.37</v>
      </c>
    </row>
    <row r="136" spans="1:7" ht="17.25" thickBot="1">
      <c r="A136" s="72">
        <f t="shared" si="8"/>
        <v>2018</v>
      </c>
      <c r="B136" s="72">
        <f t="shared" si="9"/>
        <v>8</v>
      </c>
      <c r="C136" s="52">
        <v>43325</v>
      </c>
      <c r="D136" s="53">
        <v>117</v>
      </c>
      <c r="E136" s="53">
        <v>28</v>
      </c>
      <c r="F136" s="53">
        <v>29.98</v>
      </c>
      <c r="G136" s="53">
        <v>31.38</v>
      </c>
    </row>
    <row r="137" spans="1:7" ht="17.25" thickBot="1">
      <c r="A137" s="72">
        <f t="shared" si="8"/>
        <v>2018</v>
      </c>
      <c r="B137" s="72">
        <f t="shared" si="9"/>
        <v>8</v>
      </c>
      <c r="C137" s="52">
        <v>43326</v>
      </c>
      <c r="D137" s="53">
        <v>118</v>
      </c>
      <c r="E137" s="53">
        <v>28</v>
      </c>
      <c r="F137" s="53">
        <v>21.8</v>
      </c>
      <c r="G137" s="53">
        <v>28.45</v>
      </c>
    </row>
    <row r="138" spans="1:7" ht="17.25" thickBot="1">
      <c r="A138" s="72">
        <f t="shared" si="8"/>
        <v>2018</v>
      </c>
      <c r="B138" s="72">
        <f t="shared" si="9"/>
        <v>8</v>
      </c>
      <c r="C138" s="52">
        <v>43327</v>
      </c>
      <c r="D138" s="53">
        <v>81</v>
      </c>
      <c r="E138" s="53">
        <v>26</v>
      </c>
      <c r="F138" s="53">
        <v>37.71</v>
      </c>
      <c r="G138" s="53">
        <v>31.25</v>
      </c>
    </row>
    <row r="139" spans="1:7" ht="17.25" thickBot="1">
      <c r="A139" s="72">
        <f t="shared" si="8"/>
        <v>2018</v>
      </c>
      <c r="B139" s="72">
        <f t="shared" si="9"/>
        <v>8</v>
      </c>
      <c r="C139" s="52">
        <v>43328</v>
      </c>
      <c r="D139" s="53">
        <v>87</v>
      </c>
      <c r="E139" s="53">
        <v>37</v>
      </c>
      <c r="F139" s="53">
        <v>56.74</v>
      </c>
      <c r="G139" s="53">
        <v>48.65</v>
      </c>
    </row>
    <row r="140" spans="1:7" ht="17.25" thickBot="1">
      <c r="A140" s="72">
        <f t="shared" si="8"/>
        <v>2018</v>
      </c>
      <c r="B140" s="72">
        <f t="shared" si="9"/>
        <v>8</v>
      </c>
      <c r="C140" s="52">
        <v>43329</v>
      </c>
      <c r="D140" s="53">
        <v>106</v>
      </c>
      <c r="E140" s="53">
        <v>19</v>
      </c>
      <c r="F140" s="53">
        <v>26.71</v>
      </c>
      <c r="G140" s="53">
        <v>45.25</v>
      </c>
    </row>
    <row r="141" spans="1:7" ht="17.25" thickBot="1">
      <c r="A141" s="72">
        <f t="shared" si="8"/>
        <v>2018</v>
      </c>
      <c r="B141" s="72">
        <f t="shared" si="9"/>
        <v>8</v>
      </c>
      <c r="C141" s="52">
        <v>43330</v>
      </c>
      <c r="D141" s="53">
        <v>105</v>
      </c>
      <c r="E141" s="53">
        <v>23</v>
      </c>
      <c r="F141" s="53">
        <v>22.74</v>
      </c>
      <c r="G141" s="53">
        <v>33.96</v>
      </c>
    </row>
    <row r="142" spans="1:7" ht="17.25" thickBot="1">
      <c r="A142" s="72">
        <f t="shared" si="8"/>
        <v>2018</v>
      </c>
      <c r="B142" s="72">
        <f t="shared" si="9"/>
        <v>8</v>
      </c>
      <c r="C142" s="52">
        <v>43331</v>
      </c>
      <c r="D142" s="53">
        <v>54</v>
      </c>
      <c r="E142" s="53">
        <v>20</v>
      </c>
      <c r="F142" s="53">
        <v>18.03</v>
      </c>
      <c r="G142" s="53">
        <v>35.03</v>
      </c>
    </row>
    <row r="143" spans="1:7" ht="17.25" thickBot="1">
      <c r="A143" s="72">
        <f t="shared" si="8"/>
        <v>2018</v>
      </c>
      <c r="B143" s="72">
        <f t="shared" si="9"/>
        <v>8</v>
      </c>
      <c r="C143" s="52">
        <v>43332</v>
      </c>
      <c r="D143" s="53">
        <v>113</v>
      </c>
      <c r="E143" s="53">
        <v>28</v>
      </c>
      <c r="F143" s="53">
        <v>113.1</v>
      </c>
      <c r="G143" s="53">
        <v>35.33</v>
      </c>
    </row>
    <row r="144" spans="1:7" ht="17.25" thickBot="1">
      <c r="A144" s="72">
        <f t="shared" si="8"/>
        <v>2018</v>
      </c>
      <c r="B144" s="72">
        <f t="shared" si="9"/>
        <v>8</v>
      </c>
      <c r="C144" s="52">
        <v>43333</v>
      </c>
      <c r="D144" s="53">
        <v>70</v>
      </c>
      <c r="E144" s="53">
        <v>26</v>
      </c>
      <c r="F144" s="53">
        <v>36.53</v>
      </c>
      <c r="G144" s="53">
        <v>20.68</v>
      </c>
    </row>
    <row r="145" spans="1:7" ht="17.25" thickBot="1">
      <c r="A145" s="72">
        <f t="shared" si="8"/>
        <v>2018</v>
      </c>
      <c r="B145" s="72">
        <f t="shared" si="9"/>
        <v>8</v>
      </c>
      <c r="C145" s="52">
        <v>43334</v>
      </c>
      <c r="D145" s="53">
        <v>49</v>
      </c>
      <c r="E145" s="53">
        <v>22</v>
      </c>
      <c r="F145" s="53">
        <v>37.729999999999997</v>
      </c>
      <c r="G145" s="53">
        <v>34.18</v>
      </c>
    </row>
    <row r="146" spans="1:7" ht="17.25" thickBot="1">
      <c r="A146" s="72">
        <f t="shared" si="8"/>
        <v>2018</v>
      </c>
      <c r="B146" s="72">
        <f t="shared" si="9"/>
        <v>8</v>
      </c>
      <c r="C146" s="52">
        <v>43335</v>
      </c>
      <c r="D146" s="53">
        <v>98</v>
      </c>
      <c r="E146" s="53">
        <v>25</v>
      </c>
      <c r="F146" s="53">
        <v>28.32</v>
      </c>
      <c r="G146" s="53">
        <v>24.05</v>
      </c>
    </row>
    <row r="147" spans="1:7" ht="17.25" thickBot="1">
      <c r="A147" s="72">
        <f t="shared" si="8"/>
        <v>2018</v>
      </c>
      <c r="B147" s="72">
        <f t="shared" si="9"/>
        <v>8</v>
      </c>
      <c r="C147" s="52">
        <v>43336</v>
      </c>
      <c r="D147" s="53">
        <v>134</v>
      </c>
      <c r="E147" s="53">
        <v>27</v>
      </c>
      <c r="F147" s="53">
        <v>39.74</v>
      </c>
      <c r="G147" s="53">
        <v>31.45</v>
      </c>
    </row>
    <row r="148" spans="1:7" ht="17.25" thickBot="1">
      <c r="A148" s="72">
        <f t="shared" si="8"/>
        <v>2018</v>
      </c>
      <c r="B148" s="72">
        <f t="shared" si="9"/>
        <v>8</v>
      </c>
      <c r="C148" s="52">
        <v>43337</v>
      </c>
      <c r="D148" s="53">
        <v>48</v>
      </c>
      <c r="E148" s="53">
        <v>20</v>
      </c>
      <c r="F148" s="53">
        <v>102.08</v>
      </c>
      <c r="G148" s="53">
        <v>26.72</v>
      </c>
    </row>
    <row r="149" spans="1:7" ht="17.25" thickBot="1">
      <c r="A149" s="72">
        <f t="shared" si="8"/>
        <v>2018</v>
      </c>
      <c r="B149" s="72">
        <f t="shared" si="9"/>
        <v>8</v>
      </c>
      <c r="C149" s="52">
        <v>43338</v>
      </c>
      <c r="D149" s="53">
        <v>50</v>
      </c>
      <c r="E149" s="53">
        <v>21</v>
      </c>
      <c r="F149" s="53">
        <v>14.81</v>
      </c>
      <c r="G149" s="53">
        <v>25.87</v>
      </c>
    </row>
    <row r="150" spans="1:7" ht="17.25" thickBot="1">
      <c r="A150" s="72">
        <f t="shared" si="8"/>
        <v>2018</v>
      </c>
      <c r="B150" s="72">
        <f t="shared" si="9"/>
        <v>8</v>
      </c>
      <c r="C150" s="52">
        <v>43339</v>
      </c>
      <c r="D150" s="53">
        <v>102</v>
      </c>
      <c r="E150" s="53">
        <v>23</v>
      </c>
      <c r="F150" s="53">
        <v>106.62</v>
      </c>
      <c r="G150" s="53">
        <v>41.9</v>
      </c>
    </row>
    <row r="151" spans="1:7" ht="17.25" thickBot="1">
      <c r="A151" s="72">
        <f t="shared" si="8"/>
        <v>2018</v>
      </c>
      <c r="B151" s="72">
        <f t="shared" si="9"/>
        <v>8</v>
      </c>
      <c r="C151" s="52">
        <v>43340</v>
      </c>
      <c r="D151" s="53">
        <v>116</v>
      </c>
      <c r="E151" s="53">
        <v>29</v>
      </c>
      <c r="F151" s="53">
        <v>21.33</v>
      </c>
      <c r="G151" s="53">
        <v>25.64</v>
      </c>
    </row>
    <row r="152" spans="1:7" ht="17.25" thickBot="1">
      <c r="A152" s="72">
        <f t="shared" si="8"/>
        <v>2018</v>
      </c>
      <c r="B152" s="72">
        <f t="shared" si="9"/>
        <v>8</v>
      </c>
      <c r="C152" s="52">
        <v>43341</v>
      </c>
      <c r="D152" s="53">
        <v>80</v>
      </c>
      <c r="E152" s="53">
        <v>21</v>
      </c>
      <c r="F152" s="53">
        <v>17.5</v>
      </c>
      <c r="G152" s="53">
        <v>42.2</v>
      </c>
    </row>
    <row r="153" spans="1:7" ht="17.25" thickBot="1">
      <c r="A153" s="72">
        <f t="shared" si="8"/>
        <v>2018</v>
      </c>
      <c r="B153" s="72">
        <f t="shared" si="9"/>
        <v>8</v>
      </c>
      <c r="C153" s="52">
        <v>43342</v>
      </c>
      <c r="D153" s="53">
        <v>78</v>
      </c>
      <c r="E153" s="53">
        <v>22</v>
      </c>
      <c r="F153" s="53">
        <v>15.47</v>
      </c>
      <c r="G153" s="53">
        <v>39.67</v>
      </c>
    </row>
    <row r="154" spans="1:7" ht="17.25" thickBot="1">
      <c r="A154" s="72">
        <f t="shared" ref="A154" si="10">YEAR(C154)</f>
        <v>2018</v>
      </c>
      <c r="B154" s="72">
        <f t="shared" si="9"/>
        <v>8</v>
      </c>
      <c r="C154" s="52">
        <v>43343</v>
      </c>
      <c r="D154" s="53">
        <v>71</v>
      </c>
      <c r="E154" s="53">
        <v>28</v>
      </c>
      <c r="F154" s="53">
        <v>25.67</v>
      </c>
      <c r="G154" s="53">
        <v>33.5</v>
      </c>
    </row>
  </sheetData>
  <sortState ref="A2:G153">
    <sortCondition ref="C2:C153"/>
  </sortState>
  <phoneticPr fontId="9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5"/>
  <sheetViews>
    <sheetView tabSelected="1" zoomScale="130" zoomScaleNormal="130" zoomScalePageLayoutView="98" workbookViewId="0">
      <pane ySplit="1" topLeftCell="A2" activePane="bottomLeft" state="frozen"/>
      <selection pane="bottomLeft" activeCell="H23" sqref="H23"/>
    </sheetView>
  </sheetViews>
  <sheetFormatPr defaultColWidth="11" defaultRowHeight="16.5"/>
  <cols>
    <col min="1" max="2" width="9.125" style="36" customWidth="1"/>
    <col min="3" max="3" width="14.375" style="201" customWidth="1"/>
    <col min="4" max="4" width="19.625" style="2" customWidth="1"/>
    <col min="5" max="5" width="20.125" style="2" customWidth="1"/>
    <col min="6" max="6" width="18.625" style="199" customWidth="1"/>
    <col min="7" max="7" width="21.875" style="95" customWidth="1"/>
    <col min="8" max="8" width="12.875" style="2" customWidth="1"/>
    <col min="9" max="9" width="11" style="2"/>
    <col min="10" max="16384" width="11" style="179"/>
  </cols>
  <sheetData>
    <row r="1" spans="1:8" ht="21.75" customHeight="1">
      <c r="A1" s="4" t="s">
        <v>149</v>
      </c>
      <c r="B1" s="4" t="s">
        <v>150</v>
      </c>
      <c r="C1" s="200" t="s">
        <v>275</v>
      </c>
      <c r="D1" s="5" t="s">
        <v>272</v>
      </c>
      <c r="E1" s="5" t="s">
        <v>273</v>
      </c>
      <c r="F1" s="5" t="s">
        <v>274</v>
      </c>
      <c r="G1" s="5" t="s">
        <v>270</v>
      </c>
      <c r="H1" s="5" t="s">
        <v>271</v>
      </c>
    </row>
    <row r="2" spans="1:8" ht="18.95" customHeight="1">
      <c r="A2" s="197"/>
      <c r="B2" s="197"/>
      <c r="C2" s="94"/>
      <c r="D2" s="198"/>
      <c r="E2" s="198"/>
      <c r="F2" s="6"/>
      <c r="G2" s="6"/>
      <c r="H2" s="6"/>
    </row>
    <row r="3" spans="1:8" ht="18.95" customHeight="1">
      <c r="A3" s="197"/>
      <c r="B3" s="197"/>
      <c r="C3" s="94"/>
      <c r="D3" s="198"/>
      <c r="E3" s="198"/>
      <c r="F3" s="6"/>
      <c r="G3" s="6"/>
      <c r="H3" s="6"/>
    </row>
    <row r="4" spans="1:8" ht="18.95" customHeight="1">
      <c r="A4" s="197"/>
      <c r="B4" s="197"/>
      <c r="C4" s="94"/>
      <c r="D4" s="198"/>
      <c r="E4" s="198"/>
      <c r="F4" s="6"/>
      <c r="G4" s="6"/>
      <c r="H4" s="6"/>
    </row>
    <row r="5" spans="1:8" ht="18.95" customHeight="1">
      <c r="A5" s="197"/>
      <c r="B5" s="197"/>
      <c r="C5" s="94"/>
      <c r="D5" s="198"/>
      <c r="E5" s="198"/>
      <c r="F5" s="6"/>
      <c r="G5" s="6"/>
      <c r="H5" s="6"/>
    </row>
    <row r="6" spans="1:8" ht="18.95" customHeight="1">
      <c r="A6" s="197"/>
      <c r="B6" s="197"/>
      <c r="C6" s="94"/>
      <c r="D6" s="198"/>
      <c r="E6" s="198"/>
      <c r="F6" s="6"/>
      <c r="G6" s="6"/>
      <c r="H6" s="6"/>
    </row>
    <row r="7" spans="1:8" ht="18.95" customHeight="1">
      <c r="A7" s="197"/>
      <c r="B7" s="197"/>
      <c r="C7" s="94"/>
      <c r="D7" s="198"/>
      <c r="E7" s="198"/>
      <c r="F7" s="6"/>
      <c r="G7" s="6"/>
      <c r="H7" s="6"/>
    </row>
    <row r="8" spans="1:8" ht="18.95" customHeight="1">
      <c r="A8" s="197"/>
      <c r="B8" s="197"/>
      <c r="C8" s="94"/>
      <c r="D8" s="198"/>
      <c r="E8" s="198"/>
      <c r="F8" s="6"/>
      <c r="G8" s="6"/>
      <c r="H8" s="6"/>
    </row>
    <row r="9" spans="1:8" ht="18.95" customHeight="1">
      <c r="A9" s="197"/>
      <c r="B9" s="197"/>
      <c r="C9" s="94"/>
      <c r="D9" s="198"/>
      <c r="E9" s="198"/>
      <c r="F9" s="6"/>
      <c r="G9" s="6"/>
      <c r="H9" s="6"/>
    </row>
    <row r="10" spans="1:8" ht="18.95" customHeight="1">
      <c r="A10" s="197"/>
      <c r="B10" s="197"/>
      <c r="C10" s="94"/>
      <c r="D10" s="198"/>
      <c r="E10" s="198"/>
      <c r="F10" s="6"/>
      <c r="G10" s="6"/>
      <c r="H10" s="6"/>
    </row>
    <row r="11" spans="1:8" ht="18.95" customHeight="1">
      <c r="A11" s="197"/>
      <c r="B11" s="197"/>
      <c r="C11" s="94"/>
      <c r="D11" s="198"/>
      <c r="E11" s="198"/>
      <c r="F11" s="6"/>
      <c r="G11" s="6"/>
      <c r="H11" s="6"/>
    </row>
    <row r="12" spans="1:8" ht="18.95" customHeight="1">
      <c r="A12" s="197"/>
      <c r="B12" s="197"/>
      <c r="C12" s="94"/>
      <c r="D12" s="198"/>
      <c r="E12" s="198"/>
      <c r="F12" s="6"/>
      <c r="G12" s="6"/>
      <c r="H12" s="6"/>
    </row>
    <row r="13" spans="1:8" ht="18.95" customHeight="1">
      <c r="A13" s="197"/>
      <c r="B13" s="197"/>
      <c r="C13" s="94"/>
      <c r="D13" s="198"/>
      <c r="E13" s="198"/>
      <c r="F13" s="6"/>
      <c r="G13" s="6"/>
      <c r="H13" s="6"/>
    </row>
    <row r="14" spans="1:8" ht="18.95" customHeight="1">
      <c r="A14" s="197"/>
      <c r="B14" s="197"/>
      <c r="C14" s="94"/>
      <c r="D14" s="198"/>
      <c r="E14" s="198"/>
      <c r="F14" s="6"/>
      <c r="G14" s="6"/>
      <c r="H14" s="6"/>
    </row>
    <row r="15" spans="1:8" ht="18.95" customHeight="1">
      <c r="A15" s="197"/>
      <c r="B15" s="197"/>
      <c r="C15" s="94"/>
      <c r="D15" s="198"/>
      <c r="E15" s="198"/>
      <c r="F15" s="6"/>
      <c r="G15" s="6"/>
      <c r="H15" s="6"/>
    </row>
    <row r="16" spans="1:8" ht="18.95" customHeight="1">
      <c r="A16" s="197"/>
      <c r="B16" s="197"/>
      <c r="C16" s="94"/>
      <c r="D16" s="198"/>
      <c r="E16" s="198"/>
      <c r="F16" s="6"/>
      <c r="G16" s="6"/>
      <c r="H16" s="6"/>
    </row>
    <row r="17" spans="1:8" ht="18.95" customHeight="1">
      <c r="A17" s="197"/>
      <c r="B17" s="197"/>
      <c r="C17" s="94"/>
      <c r="D17" s="198"/>
      <c r="E17" s="198"/>
      <c r="F17" s="6"/>
      <c r="G17" s="6"/>
      <c r="H17" s="6"/>
    </row>
    <row r="18" spans="1:8" ht="18.95" customHeight="1">
      <c r="A18" s="197"/>
      <c r="B18" s="197"/>
      <c r="C18" s="94"/>
      <c r="D18" s="198"/>
      <c r="E18" s="198"/>
      <c r="F18" s="6"/>
      <c r="G18" s="6"/>
      <c r="H18" s="6"/>
    </row>
    <row r="19" spans="1:8" ht="18.95" customHeight="1">
      <c r="A19" s="197"/>
      <c r="B19" s="197"/>
      <c r="C19" s="94"/>
      <c r="D19" s="198"/>
      <c r="E19" s="198"/>
      <c r="F19" s="6"/>
      <c r="G19" s="6"/>
      <c r="H19" s="6"/>
    </row>
    <row r="20" spans="1:8" ht="18.95" customHeight="1">
      <c r="A20" s="197"/>
      <c r="B20" s="197"/>
      <c r="C20" s="94"/>
      <c r="D20" s="198"/>
      <c r="E20" s="198"/>
      <c r="F20" s="6"/>
      <c r="G20" s="6"/>
      <c r="H20" s="6"/>
    </row>
    <row r="21" spans="1:8" ht="18.95" customHeight="1">
      <c r="A21" s="197"/>
      <c r="B21" s="197"/>
      <c r="C21" s="94"/>
      <c r="D21" s="198"/>
      <c r="E21" s="198"/>
      <c r="F21" s="6"/>
      <c r="G21" s="6"/>
      <c r="H21" s="6"/>
    </row>
    <row r="22" spans="1:8" ht="18.95" customHeight="1">
      <c r="A22" s="197"/>
      <c r="B22" s="197"/>
      <c r="C22" s="94"/>
      <c r="D22" s="198"/>
      <c r="E22" s="198"/>
      <c r="F22" s="6"/>
      <c r="G22" s="6"/>
      <c r="H22" s="6"/>
    </row>
    <row r="23" spans="1:8" ht="18.95" customHeight="1">
      <c r="A23" s="197"/>
      <c r="B23" s="197"/>
      <c r="C23" s="94"/>
      <c r="D23" s="198"/>
      <c r="E23" s="198"/>
      <c r="F23" s="6"/>
      <c r="G23" s="6"/>
      <c r="H23" s="6"/>
    </row>
    <row r="24" spans="1:8" ht="18.95" customHeight="1">
      <c r="A24" s="197"/>
      <c r="B24" s="197"/>
      <c r="C24" s="94"/>
      <c r="D24" s="198"/>
      <c r="E24" s="198"/>
      <c r="F24" s="6"/>
      <c r="G24" s="6"/>
      <c r="H24" s="6"/>
    </row>
    <row r="25" spans="1:8" ht="18.95" customHeight="1">
      <c r="A25" s="197"/>
      <c r="B25" s="197"/>
      <c r="C25" s="94"/>
      <c r="D25" s="198"/>
      <c r="E25" s="198"/>
      <c r="F25" s="6"/>
      <c r="G25" s="6"/>
      <c r="H25" s="6"/>
    </row>
    <row r="26" spans="1:8" ht="18.95" customHeight="1">
      <c r="A26" s="197"/>
      <c r="B26" s="197"/>
      <c r="C26" s="94"/>
      <c r="D26" s="198"/>
      <c r="E26" s="198"/>
      <c r="F26" s="6"/>
      <c r="G26" s="6"/>
      <c r="H26" s="6"/>
    </row>
    <row r="27" spans="1:8" ht="18.95" customHeight="1">
      <c r="A27" s="197"/>
      <c r="B27" s="197"/>
      <c r="C27" s="94"/>
      <c r="D27" s="198"/>
      <c r="E27" s="198"/>
      <c r="F27" s="6"/>
      <c r="G27" s="6"/>
      <c r="H27" s="6"/>
    </row>
    <row r="28" spans="1:8" ht="18.95" customHeight="1">
      <c r="A28" s="197"/>
      <c r="B28" s="197"/>
      <c r="C28" s="94"/>
      <c r="D28" s="198"/>
      <c r="E28" s="198"/>
      <c r="F28" s="6"/>
      <c r="G28" s="6"/>
      <c r="H28" s="6"/>
    </row>
    <row r="29" spans="1:8" ht="18.95" customHeight="1">
      <c r="A29" s="197"/>
      <c r="B29" s="197"/>
      <c r="C29" s="94"/>
      <c r="D29" s="198"/>
      <c r="E29" s="198"/>
      <c r="F29" s="6"/>
      <c r="G29" s="6"/>
      <c r="H29" s="6"/>
    </row>
    <row r="30" spans="1:8" ht="18.95" customHeight="1">
      <c r="A30" s="197"/>
      <c r="B30" s="197"/>
      <c r="C30" s="94"/>
      <c r="D30" s="198"/>
      <c r="E30" s="198"/>
      <c r="F30" s="6"/>
      <c r="G30" s="6"/>
      <c r="H30" s="6"/>
    </row>
    <row r="31" spans="1:8" ht="18.95" customHeight="1">
      <c r="A31" s="197"/>
      <c r="B31" s="197"/>
      <c r="C31" s="94"/>
      <c r="D31" s="198"/>
      <c r="E31" s="198"/>
      <c r="F31" s="6"/>
      <c r="G31" s="6"/>
      <c r="H31" s="6"/>
    </row>
    <row r="32" spans="1:8" ht="18.95" customHeight="1">
      <c r="A32" s="197"/>
      <c r="B32" s="197"/>
      <c r="C32" s="94"/>
      <c r="D32" s="198"/>
      <c r="E32" s="198"/>
      <c r="F32" s="6"/>
      <c r="G32" s="6"/>
      <c r="H32" s="6"/>
    </row>
    <row r="33" spans="1:8" ht="18.95" customHeight="1">
      <c r="A33" s="197"/>
      <c r="B33" s="197"/>
      <c r="C33" s="94"/>
      <c r="D33" s="198"/>
      <c r="E33" s="198"/>
      <c r="F33" s="6"/>
      <c r="G33" s="6"/>
      <c r="H33" s="6"/>
    </row>
    <row r="34" spans="1:8" ht="18.95" customHeight="1">
      <c r="A34" s="197"/>
      <c r="B34" s="197"/>
      <c r="C34" s="94"/>
      <c r="D34" s="198"/>
      <c r="E34" s="198"/>
      <c r="F34" s="6"/>
      <c r="G34" s="6"/>
      <c r="H34" s="6"/>
    </row>
    <row r="35" spans="1:8" ht="18.95" customHeight="1">
      <c r="A35" s="197"/>
      <c r="B35" s="197"/>
      <c r="C35" s="94"/>
      <c r="D35" s="198"/>
      <c r="E35" s="198"/>
      <c r="F35" s="6"/>
      <c r="G35" s="6"/>
      <c r="H35" s="6"/>
    </row>
    <row r="36" spans="1:8" ht="18.95" customHeight="1">
      <c r="A36" s="197"/>
      <c r="B36" s="197"/>
      <c r="C36" s="94"/>
      <c r="D36" s="198"/>
      <c r="E36" s="198"/>
      <c r="F36" s="6"/>
      <c r="G36" s="6"/>
      <c r="H36" s="6"/>
    </row>
    <row r="37" spans="1:8" ht="18.95" customHeight="1">
      <c r="A37" s="197"/>
      <c r="B37" s="197"/>
      <c r="C37" s="94"/>
      <c r="D37" s="198"/>
      <c r="E37" s="198"/>
      <c r="F37" s="6"/>
      <c r="G37" s="6"/>
      <c r="H37" s="6"/>
    </row>
    <row r="38" spans="1:8" ht="18.95" customHeight="1">
      <c r="A38" s="197"/>
      <c r="B38" s="197"/>
      <c r="C38" s="94"/>
      <c r="D38" s="198"/>
      <c r="E38" s="198"/>
      <c r="F38" s="6"/>
      <c r="G38" s="6"/>
      <c r="H38" s="6"/>
    </row>
    <row r="39" spans="1:8" ht="18.95" customHeight="1">
      <c r="A39" s="197"/>
      <c r="B39" s="197"/>
      <c r="C39" s="94"/>
      <c r="D39" s="198"/>
      <c r="E39" s="198"/>
      <c r="F39" s="6"/>
      <c r="G39" s="6"/>
      <c r="H39" s="6"/>
    </row>
    <row r="40" spans="1:8" ht="18.95" customHeight="1">
      <c r="A40" s="197"/>
      <c r="B40" s="197"/>
      <c r="C40" s="94"/>
      <c r="D40" s="198"/>
      <c r="E40" s="198"/>
      <c r="F40" s="6"/>
      <c r="G40" s="6"/>
      <c r="H40" s="6"/>
    </row>
    <row r="41" spans="1:8" ht="18.95" customHeight="1">
      <c r="A41" s="197"/>
      <c r="B41" s="197"/>
      <c r="C41" s="94"/>
      <c r="D41" s="198"/>
      <c r="E41" s="198"/>
      <c r="F41" s="6"/>
      <c r="G41" s="6"/>
      <c r="H41" s="6"/>
    </row>
    <row r="42" spans="1:8" ht="18.95" customHeight="1">
      <c r="A42" s="197"/>
      <c r="B42" s="197"/>
      <c r="C42" s="94"/>
      <c r="D42" s="198"/>
      <c r="E42" s="198"/>
      <c r="F42" s="6"/>
      <c r="G42" s="6"/>
      <c r="H42" s="6"/>
    </row>
    <row r="43" spans="1:8" ht="18.95" customHeight="1">
      <c r="A43" s="197"/>
      <c r="B43" s="197"/>
      <c r="C43" s="94"/>
      <c r="D43" s="198"/>
      <c r="E43" s="198"/>
      <c r="F43" s="6"/>
      <c r="G43" s="6"/>
      <c r="H43" s="6"/>
    </row>
    <row r="44" spans="1:8" ht="18.95" customHeight="1">
      <c r="A44" s="197"/>
      <c r="B44" s="197"/>
      <c r="C44" s="94"/>
      <c r="D44" s="198"/>
      <c r="E44" s="198"/>
      <c r="F44" s="6"/>
      <c r="G44" s="6"/>
      <c r="H44" s="6"/>
    </row>
    <row r="45" spans="1:8" ht="18.95" customHeight="1">
      <c r="A45" s="197"/>
      <c r="B45" s="197"/>
      <c r="C45" s="94"/>
      <c r="D45" s="198"/>
      <c r="E45" s="198"/>
      <c r="F45" s="6"/>
      <c r="G45" s="6"/>
      <c r="H45" s="6"/>
    </row>
    <row r="46" spans="1:8" ht="18.95" customHeight="1">
      <c r="A46" s="197"/>
      <c r="B46" s="197"/>
      <c r="C46" s="94"/>
      <c r="D46" s="198"/>
      <c r="E46" s="198"/>
      <c r="F46" s="6"/>
      <c r="G46" s="6"/>
      <c r="H46" s="6"/>
    </row>
    <row r="47" spans="1:8" ht="18.95" customHeight="1">
      <c r="A47" s="197"/>
      <c r="B47" s="197"/>
      <c r="C47" s="94"/>
      <c r="D47" s="198"/>
      <c r="E47" s="198"/>
      <c r="F47" s="6"/>
      <c r="G47" s="6"/>
      <c r="H47" s="6"/>
    </row>
    <row r="48" spans="1:8" ht="18.95" customHeight="1">
      <c r="A48" s="197"/>
      <c r="B48" s="197"/>
      <c r="C48" s="94"/>
      <c r="D48" s="198"/>
      <c r="E48" s="198"/>
      <c r="F48" s="6"/>
      <c r="G48" s="6"/>
      <c r="H48" s="6"/>
    </row>
    <row r="49" spans="1:8" ht="18.95" customHeight="1">
      <c r="A49" s="197"/>
      <c r="B49" s="197"/>
      <c r="C49" s="94"/>
      <c r="D49" s="198"/>
      <c r="E49" s="198"/>
      <c r="F49" s="6"/>
      <c r="G49" s="6"/>
      <c r="H49" s="6"/>
    </row>
    <row r="50" spans="1:8" ht="18.95" customHeight="1">
      <c r="A50" s="197"/>
      <c r="B50" s="197"/>
      <c r="C50" s="94"/>
      <c r="D50" s="198"/>
      <c r="E50" s="198"/>
      <c r="F50" s="6"/>
      <c r="G50" s="6"/>
      <c r="H50" s="6"/>
    </row>
    <row r="51" spans="1:8" ht="18.95" customHeight="1">
      <c r="A51" s="197"/>
      <c r="B51" s="197"/>
      <c r="C51" s="94"/>
      <c r="D51" s="198"/>
      <c r="E51" s="198"/>
      <c r="F51" s="6"/>
      <c r="G51" s="6"/>
      <c r="H51" s="6"/>
    </row>
    <row r="52" spans="1:8" ht="18.95" customHeight="1">
      <c r="A52" s="197"/>
      <c r="B52" s="197"/>
      <c r="C52" s="94"/>
      <c r="D52" s="198"/>
      <c r="E52" s="198"/>
      <c r="F52" s="6"/>
      <c r="G52" s="6"/>
      <c r="H52" s="6"/>
    </row>
    <row r="53" spans="1:8" ht="18.95" customHeight="1">
      <c r="A53" s="197"/>
      <c r="B53" s="197"/>
      <c r="C53" s="94"/>
      <c r="D53" s="198"/>
      <c r="E53" s="198"/>
      <c r="F53" s="6"/>
      <c r="G53" s="6"/>
      <c r="H53" s="6"/>
    </row>
    <row r="54" spans="1:8" ht="18.95" customHeight="1">
      <c r="A54" s="197"/>
      <c r="B54" s="197"/>
      <c r="C54" s="94"/>
      <c r="D54" s="198"/>
      <c r="E54" s="198"/>
      <c r="F54" s="6"/>
      <c r="G54" s="6"/>
      <c r="H54" s="6"/>
    </row>
    <row r="55" spans="1:8" ht="18.95" customHeight="1">
      <c r="A55" s="197"/>
      <c r="B55" s="197"/>
      <c r="C55" s="94"/>
      <c r="D55" s="198"/>
      <c r="E55" s="198"/>
      <c r="F55" s="6"/>
      <c r="G55" s="6"/>
      <c r="H55" s="6"/>
    </row>
    <row r="56" spans="1:8" ht="18.95" customHeight="1">
      <c r="A56" s="197"/>
      <c r="B56" s="197"/>
      <c r="C56" s="94"/>
      <c r="D56" s="198"/>
      <c r="E56" s="198"/>
      <c r="F56" s="6"/>
      <c r="G56" s="6"/>
      <c r="H56" s="6"/>
    </row>
    <row r="57" spans="1:8" ht="18.95" customHeight="1">
      <c r="A57" s="197"/>
      <c r="B57" s="197"/>
      <c r="C57" s="94"/>
      <c r="D57" s="198"/>
      <c r="E57" s="198"/>
      <c r="F57" s="6"/>
      <c r="G57" s="6"/>
      <c r="H57" s="6"/>
    </row>
    <row r="58" spans="1:8" ht="18.95" customHeight="1">
      <c r="A58" s="197"/>
      <c r="B58" s="197"/>
      <c r="C58" s="94"/>
      <c r="D58" s="198"/>
      <c r="E58" s="198"/>
      <c r="F58" s="6"/>
      <c r="G58" s="6"/>
      <c r="H58" s="6"/>
    </row>
    <row r="59" spans="1:8" ht="18.95" customHeight="1">
      <c r="A59" s="197"/>
      <c r="B59" s="197"/>
      <c r="C59" s="94"/>
      <c r="D59" s="198"/>
      <c r="E59" s="198"/>
      <c r="F59" s="6"/>
      <c r="G59" s="6"/>
      <c r="H59" s="6"/>
    </row>
    <row r="60" spans="1:8" ht="18.95" customHeight="1">
      <c r="A60" s="197"/>
      <c r="B60" s="197"/>
      <c r="C60" s="94"/>
      <c r="D60" s="198"/>
      <c r="E60" s="198"/>
      <c r="F60" s="6"/>
      <c r="G60" s="6"/>
      <c r="H60" s="6"/>
    </row>
    <row r="61" spans="1:8" ht="18.95" customHeight="1">
      <c r="A61" s="197"/>
      <c r="B61" s="197"/>
      <c r="C61" s="94"/>
      <c r="D61" s="198"/>
      <c r="E61" s="198"/>
      <c r="F61" s="6"/>
      <c r="G61" s="6"/>
      <c r="H61" s="6"/>
    </row>
    <row r="62" spans="1:8" ht="18.95" customHeight="1">
      <c r="A62" s="197"/>
      <c r="B62" s="197"/>
      <c r="C62" s="94"/>
      <c r="D62" s="198"/>
      <c r="E62" s="198"/>
      <c r="F62" s="6"/>
      <c r="G62" s="6"/>
      <c r="H62" s="6"/>
    </row>
    <row r="63" spans="1:8" ht="18.95" customHeight="1">
      <c r="A63" s="197"/>
      <c r="B63" s="197"/>
      <c r="C63" s="94"/>
      <c r="D63" s="198"/>
      <c r="E63" s="198"/>
      <c r="F63" s="6"/>
      <c r="G63" s="6"/>
      <c r="H63" s="6"/>
    </row>
    <row r="64" spans="1:8" ht="18.95" customHeight="1">
      <c r="A64" s="197"/>
      <c r="B64" s="197"/>
      <c r="C64" s="94"/>
      <c r="D64" s="198"/>
      <c r="E64" s="198"/>
      <c r="F64" s="6"/>
      <c r="G64" s="6"/>
      <c r="H64" s="6"/>
    </row>
    <row r="65" spans="1:8" ht="18.95" customHeight="1">
      <c r="A65" s="197"/>
      <c r="B65" s="197"/>
      <c r="C65" s="94"/>
      <c r="D65" s="198"/>
      <c r="E65" s="198"/>
      <c r="F65" s="6"/>
      <c r="G65" s="6"/>
      <c r="H65" s="6"/>
    </row>
    <row r="66" spans="1:8" ht="18.95" customHeight="1">
      <c r="A66" s="197"/>
      <c r="B66" s="197"/>
      <c r="C66" s="94"/>
      <c r="D66" s="198"/>
      <c r="E66" s="198"/>
      <c r="F66" s="6"/>
      <c r="G66" s="6"/>
      <c r="H66" s="6"/>
    </row>
    <row r="67" spans="1:8" ht="18.95" customHeight="1">
      <c r="A67" s="197"/>
      <c r="B67" s="197"/>
      <c r="C67" s="94"/>
      <c r="D67" s="198"/>
      <c r="E67" s="198"/>
      <c r="F67" s="6"/>
      <c r="G67" s="6"/>
      <c r="H67" s="6"/>
    </row>
    <row r="68" spans="1:8" ht="18.95" customHeight="1">
      <c r="A68" s="197"/>
      <c r="B68" s="197"/>
      <c r="C68" s="94"/>
      <c r="D68" s="198"/>
      <c r="E68" s="198"/>
      <c r="F68" s="6"/>
      <c r="G68" s="6"/>
      <c r="H68" s="6"/>
    </row>
    <row r="69" spans="1:8" ht="18.95" customHeight="1">
      <c r="A69" s="197"/>
      <c r="B69" s="197"/>
      <c r="C69" s="94"/>
      <c r="D69" s="198"/>
      <c r="E69" s="198"/>
      <c r="F69" s="6"/>
      <c r="G69" s="6"/>
      <c r="H69" s="6"/>
    </row>
    <row r="70" spans="1:8" ht="18.95" customHeight="1">
      <c r="A70" s="197"/>
      <c r="B70" s="197"/>
      <c r="C70" s="94"/>
      <c r="D70" s="198"/>
      <c r="E70" s="198"/>
      <c r="F70" s="6"/>
      <c r="G70" s="6"/>
      <c r="H70" s="6"/>
    </row>
    <row r="71" spans="1:8" ht="18.95" customHeight="1">
      <c r="A71" s="197"/>
      <c r="B71" s="197"/>
      <c r="C71" s="94"/>
      <c r="D71" s="198"/>
      <c r="E71" s="198"/>
      <c r="F71" s="6"/>
      <c r="G71" s="6"/>
      <c r="H71" s="6"/>
    </row>
    <row r="72" spans="1:8" ht="18.95" customHeight="1">
      <c r="A72" s="197"/>
      <c r="B72" s="197"/>
      <c r="C72" s="94"/>
      <c r="D72" s="198"/>
      <c r="E72" s="198"/>
      <c r="F72" s="6"/>
      <c r="G72" s="6"/>
      <c r="H72" s="6"/>
    </row>
    <row r="73" spans="1:8" ht="18.95" customHeight="1">
      <c r="A73" s="197"/>
      <c r="B73" s="197"/>
      <c r="C73" s="94"/>
      <c r="D73" s="198"/>
      <c r="E73" s="198"/>
      <c r="F73" s="6"/>
      <c r="G73" s="6"/>
      <c r="H73" s="6"/>
    </row>
    <row r="74" spans="1:8" ht="18.95" customHeight="1">
      <c r="A74" s="197"/>
      <c r="B74" s="197"/>
      <c r="C74" s="94"/>
      <c r="D74" s="198"/>
      <c r="E74" s="198"/>
      <c r="F74" s="6"/>
      <c r="G74" s="6"/>
      <c r="H74" s="6"/>
    </row>
    <row r="75" spans="1:8" ht="18.95" customHeight="1">
      <c r="A75" s="197"/>
      <c r="B75" s="197"/>
      <c r="C75" s="94"/>
      <c r="D75" s="198"/>
      <c r="E75" s="198"/>
      <c r="F75" s="6"/>
      <c r="G75" s="6"/>
      <c r="H75" s="6"/>
    </row>
    <row r="76" spans="1:8" ht="18.95" customHeight="1">
      <c r="A76" s="197"/>
      <c r="B76" s="197"/>
      <c r="C76" s="94"/>
      <c r="D76" s="198"/>
      <c r="E76" s="198"/>
      <c r="F76" s="6"/>
      <c r="G76" s="6"/>
      <c r="H76" s="6"/>
    </row>
    <row r="77" spans="1:8" ht="18.95" customHeight="1">
      <c r="A77" s="197"/>
      <c r="B77" s="197"/>
      <c r="C77" s="94"/>
      <c r="D77" s="198"/>
      <c r="E77" s="198"/>
      <c r="F77" s="6"/>
      <c r="G77" s="6"/>
      <c r="H77" s="6"/>
    </row>
    <row r="78" spans="1:8" ht="18.95" customHeight="1">
      <c r="A78" s="197"/>
      <c r="B78" s="197"/>
      <c r="C78" s="94"/>
      <c r="D78" s="198"/>
      <c r="E78" s="198"/>
      <c r="F78" s="6"/>
      <c r="G78" s="6"/>
      <c r="H78" s="6"/>
    </row>
    <row r="79" spans="1:8" ht="18.95" customHeight="1">
      <c r="A79" s="197"/>
      <c r="B79" s="197"/>
      <c r="C79" s="94"/>
      <c r="D79" s="198"/>
      <c r="E79" s="198"/>
      <c r="F79" s="6"/>
      <c r="G79" s="6"/>
      <c r="H79" s="6"/>
    </row>
    <row r="80" spans="1:8" ht="18.95" customHeight="1">
      <c r="A80" s="197"/>
      <c r="B80" s="197"/>
      <c r="C80" s="94"/>
      <c r="D80" s="198"/>
      <c r="E80" s="198"/>
      <c r="F80" s="6"/>
      <c r="G80" s="6"/>
      <c r="H80" s="6"/>
    </row>
    <row r="81" spans="1:8" ht="18.95" customHeight="1">
      <c r="A81" s="197"/>
      <c r="B81" s="197"/>
      <c r="C81" s="94"/>
      <c r="D81" s="198"/>
      <c r="E81" s="198"/>
      <c r="F81" s="6"/>
      <c r="G81" s="6"/>
      <c r="H81" s="6"/>
    </row>
    <row r="82" spans="1:8" ht="18.95" customHeight="1">
      <c r="A82" s="197"/>
      <c r="B82" s="197"/>
      <c r="C82" s="94"/>
      <c r="D82" s="198"/>
      <c r="E82" s="198"/>
      <c r="F82" s="6"/>
      <c r="G82" s="6"/>
      <c r="H82" s="6"/>
    </row>
    <row r="83" spans="1:8" ht="18.95" customHeight="1">
      <c r="A83" s="197"/>
      <c r="B83" s="197"/>
      <c r="C83" s="94"/>
      <c r="D83" s="198"/>
      <c r="E83" s="198"/>
      <c r="F83" s="6"/>
      <c r="G83" s="6"/>
      <c r="H83" s="6"/>
    </row>
    <row r="84" spans="1:8" ht="18.95" customHeight="1">
      <c r="A84" s="197"/>
      <c r="B84" s="197"/>
      <c r="C84" s="94"/>
      <c r="D84" s="198"/>
      <c r="E84" s="198"/>
      <c r="F84" s="6"/>
      <c r="G84" s="6"/>
      <c r="H84" s="6"/>
    </row>
    <row r="85" spans="1:8" ht="18.95" customHeight="1">
      <c r="A85" s="197"/>
      <c r="B85" s="197"/>
      <c r="C85" s="94"/>
      <c r="D85" s="198"/>
      <c r="E85" s="198"/>
      <c r="F85" s="6"/>
      <c r="G85" s="6"/>
      <c r="H85" s="6"/>
    </row>
    <row r="86" spans="1:8" ht="18.95" customHeight="1">
      <c r="A86" s="197"/>
      <c r="B86" s="197"/>
      <c r="C86" s="94"/>
      <c r="D86" s="198"/>
      <c r="E86" s="198"/>
      <c r="F86" s="6"/>
      <c r="G86" s="6"/>
      <c r="H86" s="6"/>
    </row>
    <row r="87" spans="1:8" ht="18.95" customHeight="1">
      <c r="A87" s="197"/>
      <c r="B87" s="197"/>
      <c r="C87" s="94"/>
      <c r="D87" s="198"/>
      <c r="E87" s="198"/>
      <c r="F87" s="6"/>
      <c r="G87" s="6"/>
      <c r="H87" s="6"/>
    </row>
    <row r="88" spans="1:8" ht="18.95" customHeight="1">
      <c r="A88" s="197"/>
      <c r="B88" s="197"/>
      <c r="C88" s="94"/>
      <c r="D88" s="198"/>
      <c r="E88" s="198"/>
      <c r="F88" s="6"/>
      <c r="G88" s="6"/>
      <c r="H88" s="6"/>
    </row>
    <row r="89" spans="1:8" ht="18.95" customHeight="1">
      <c r="A89" s="197"/>
      <c r="B89" s="197"/>
      <c r="C89" s="94"/>
      <c r="D89" s="198"/>
      <c r="E89" s="198"/>
      <c r="F89" s="6"/>
      <c r="G89" s="6"/>
      <c r="H89" s="6"/>
    </row>
    <row r="90" spans="1:8" ht="18.95" customHeight="1">
      <c r="A90" s="197"/>
      <c r="B90" s="197"/>
      <c r="C90" s="94"/>
      <c r="D90" s="198"/>
      <c r="E90" s="198"/>
      <c r="F90" s="6"/>
      <c r="G90" s="6"/>
      <c r="H90" s="6"/>
    </row>
    <row r="91" spans="1:8" ht="18.95" customHeight="1">
      <c r="A91" s="197"/>
      <c r="B91" s="197"/>
      <c r="C91" s="94"/>
      <c r="D91" s="198"/>
      <c r="E91" s="198"/>
      <c r="F91" s="6"/>
      <c r="G91" s="6"/>
      <c r="H91" s="6"/>
    </row>
    <row r="92" spans="1:8" ht="18.95" customHeight="1">
      <c r="A92" s="197"/>
      <c r="B92" s="197"/>
      <c r="C92" s="94"/>
      <c r="D92" s="198"/>
      <c r="E92" s="198"/>
      <c r="F92" s="6"/>
      <c r="G92" s="6"/>
      <c r="H92" s="6"/>
    </row>
    <row r="93" spans="1:8" ht="18.95" customHeight="1">
      <c r="A93" s="197"/>
      <c r="B93" s="197"/>
      <c r="C93" s="94"/>
      <c r="D93" s="198"/>
      <c r="E93" s="198"/>
      <c r="F93" s="6"/>
      <c r="G93" s="6"/>
      <c r="H93" s="6"/>
    </row>
    <row r="94" spans="1:8" ht="18.95" customHeight="1">
      <c r="A94" s="197"/>
      <c r="B94" s="197"/>
      <c r="C94" s="94"/>
      <c r="D94" s="198"/>
      <c r="E94" s="198"/>
      <c r="F94" s="6"/>
      <c r="G94" s="6"/>
      <c r="H94" s="6"/>
    </row>
    <row r="95" spans="1:8" ht="18.95" customHeight="1">
      <c r="A95" s="197"/>
      <c r="B95" s="197"/>
      <c r="C95" s="94"/>
      <c r="D95" s="198"/>
      <c r="E95" s="198"/>
      <c r="F95" s="6"/>
      <c r="G95" s="6"/>
      <c r="H95" s="6"/>
    </row>
    <row r="96" spans="1:8" ht="18.95" customHeight="1">
      <c r="A96" s="197"/>
      <c r="B96" s="197"/>
      <c r="C96" s="94"/>
      <c r="D96" s="198"/>
      <c r="E96" s="198"/>
      <c r="F96" s="6"/>
      <c r="G96" s="6"/>
      <c r="H96" s="6"/>
    </row>
    <row r="97" spans="1:8" ht="18.95" customHeight="1">
      <c r="A97" s="197"/>
      <c r="B97" s="197"/>
      <c r="C97" s="94"/>
      <c r="D97" s="198"/>
      <c r="E97" s="198"/>
      <c r="F97" s="6"/>
      <c r="G97" s="6"/>
      <c r="H97" s="6"/>
    </row>
    <row r="98" spans="1:8" ht="18.95" customHeight="1">
      <c r="A98" s="197"/>
      <c r="B98" s="197"/>
      <c r="C98" s="94"/>
      <c r="D98" s="198"/>
      <c r="E98" s="198"/>
      <c r="F98" s="6"/>
      <c r="G98" s="6"/>
      <c r="H98" s="6"/>
    </row>
    <row r="99" spans="1:8" ht="18.95" customHeight="1">
      <c r="A99" s="197"/>
      <c r="B99" s="197"/>
      <c r="C99" s="94"/>
      <c r="D99" s="198"/>
      <c r="E99" s="198"/>
      <c r="F99" s="6"/>
      <c r="G99" s="6"/>
      <c r="H99" s="6"/>
    </row>
    <row r="100" spans="1:8" ht="18.95" customHeight="1">
      <c r="A100" s="197"/>
      <c r="B100" s="197"/>
      <c r="C100" s="94"/>
      <c r="D100" s="198"/>
      <c r="E100" s="198"/>
      <c r="F100" s="6"/>
      <c r="G100" s="6"/>
      <c r="H100" s="6"/>
    </row>
    <row r="101" spans="1:8" ht="18.95" customHeight="1">
      <c r="A101" s="197"/>
      <c r="B101" s="197"/>
      <c r="C101" s="94"/>
      <c r="D101" s="198"/>
      <c r="E101" s="198"/>
      <c r="F101" s="6"/>
      <c r="G101" s="6"/>
      <c r="H101" s="6"/>
    </row>
    <row r="102" spans="1:8" ht="18.95" customHeight="1">
      <c r="A102" s="197"/>
      <c r="B102" s="197"/>
      <c r="C102" s="94"/>
      <c r="D102" s="198"/>
      <c r="E102" s="198"/>
      <c r="F102" s="6"/>
      <c r="G102" s="6"/>
      <c r="H102" s="6"/>
    </row>
    <row r="103" spans="1:8" ht="18.95" customHeight="1">
      <c r="A103" s="197"/>
      <c r="B103" s="197"/>
      <c r="C103" s="94"/>
      <c r="D103" s="198"/>
      <c r="E103" s="198"/>
      <c r="F103" s="6"/>
      <c r="G103" s="6"/>
      <c r="H103" s="6"/>
    </row>
    <row r="104" spans="1:8" ht="18.95" customHeight="1">
      <c r="A104" s="197"/>
      <c r="B104" s="197"/>
      <c r="C104" s="94"/>
      <c r="D104" s="198"/>
      <c r="E104" s="198"/>
      <c r="F104" s="6"/>
      <c r="G104" s="6"/>
      <c r="H104" s="6"/>
    </row>
    <row r="105" spans="1:8" ht="18.95" customHeight="1">
      <c r="A105" s="197"/>
      <c r="B105" s="197"/>
      <c r="C105" s="94"/>
      <c r="D105" s="198"/>
      <c r="E105" s="198"/>
      <c r="F105" s="6"/>
      <c r="G105" s="6"/>
      <c r="H105" s="6"/>
    </row>
    <row r="106" spans="1:8" ht="18.95" customHeight="1">
      <c r="A106" s="197"/>
      <c r="B106" s="197"/>
      <c r="C106" s="94"/>
      <c r="D106" s="198"/>
      <c r="E106" s="198"/>
      <c r="F106" s="6"/>
      <c r="G106" s="6"/>
      <c r="H106" s="6"/>
    </row>
    <row r="107" spans="1:8" ht="18.95" customHeight="1">
      <c r="A107" s="197"/>
      <c r="B107" s="197"/>
      <c r="C107" s="94"/>
      <c r="D107" s="198"/>
      <c r="E107" s="198"/>
      <c r="F107" s="6"/>
      <c r="G107" s="6"/>
      <c r="H107" s="6"/>
    </row>
    <row r="108" spans="1:8" ht="18.95" customHeight="1">
      <c r="A108" s="197"/>
      <c r="B108" s="197"/>
      <c r="C108" s="94"/>
      <c r="D108" s="198"/>
      <c r="E108" s="198"/>
      <c r="F108" s="6"/>
      <c r="G108" s="6"/>
      <c r="H108" s="6"/>
    </row>
    <row r="109" spans="1:8" ht="18.95" customHeight="1">
      <c r="A109" s="197"/>
      <c r="B109" s="197"/>
      <c r="C109" s="94"/>
      <c r="D109" s="198"/>
      <c r="E109" s="198"/>
      <c r="F109" s="6"/>
      <c r="G109" s="6"/>
      <c r="H109" s="6"/>
    </row>
    <row r="110" spans="1:8" ht="18.95" customHeight="1">
      <c r="A110" s="197"/>
      <c r="B110" s="197"/>
      <c r="C110" s="94"/>
      <c r="D110" s="198"/>
      <c r="E110" s="198"/>
      <c r="F110" s="6"/>
      <c r="G110" s="6"/>
      <c r="H110" s="6"/>
    </row>
    <row r="111" spans="1:8" ht="18.95" customHeight="1">
      <c r="A111" s="197"/>
      <c r="B111" s="197"/>
      <c r="C111" s="94"/>
      <c r="D111" s="198"/>
      <c r="E111" s="198"/>
      <c r="F111" s="6"/>
      <c r="G111" s="6"/>
      <c r="H111" s="6"/>
    </row>
    <row r="112" spans="1:8" ht="18.95" customHeight="1">
      <c r="A112" s="197"/>
      <c r="B112" s="197"/>
      <c r="C112" s="94"/>
      <c r="D112" s="198"/>
      <c r="E112" s="198"/>
      <c r="F112" s="6"/>
      <c r="G112" s="6"/>
      <c r="H112" s="6"/>
    </row>
    <row r="113" spans="1:8" ht="18.95" customHeight="1">
      <c r="A113" s="197"/>
      <c r="B113" s="197"/>
      <c r="C113" s="94"/>
      <c r="D113" s="198"/>
      <c r="E113" s="198"/>
      <c r="F113" s="6"/>
      <c r="G113" s="6"/>
      <c r="H113" s="6"/>
    </row>
    <row r="114" spans="1:8" ht="18.95" customHeight="1">
      <c r="A114" s="197"/>
      <c r="B114" s="197"/>
      <c r="C114" s="94"/>
      <c r="D114" s="198"/>
      <c r="E114" s="198"/>
      <c r="F114" s="6"/>
      <c r="G114" s="6"/>
      <c r="H114" s="6"/>
    </row>
    <row r="115" spans="1:8" ht="18.95" customHeight="1">
      <c r="A115" s="197"/>
      <c r="B115" s="197"/>
      <c r="C115" s="94"/>
      <c r="D115" s="198"/>
      <c r="E115" s="198"/>
      <c r="F115" s="6"/>
      <c r="G115" s="6"/>
      <c r="H115" s="6"/>
    </row>
    <row r="116" spans="1:8" ht="18.95" customHeight="1">
      <c r="A116" s="197"/>
      <c r="B116" s="197"/>
      <c r="C116" s="94"/>
      <c r="D116" s="198"/>
      <c r="E116" s="198"/>
      <c r="F116" s="6"/>
      <c r="G116" s="6"/>
      <c r="H116" s="6"/>
    </row>
    <row r="117" spans="1:8" ht="18.95" customHeight="1">
      <c r="A117" s="197"/>
      <c r="B117" s="197"/>
      <c r="C117" s="94"/>
      <c r="D117" s="198"/>
      <c r="E117" s="198"/>
      <c r="F117" s="6"/>
      <c r="G117" s="6"/>
      <c r="H117" s="6"/>
    </row>
    <row r="118" spans="1:8" ht="18.95" customHeight="1">
      <c r="A118" s="197"/>
      <c r="B118" s="197"/>
      <c r="C118" s="94"/>
      <c r="D118" s="198"/>
      <c r="E118" s="198"/>
      <c r="F118" s="6"/>
      <c r="G118" s="6"/>
      <c r="H118" s="6"/>
    </row>
    <row r="119" spans="1:8" ht="18.95" customHeight="1">
      <c r="A119" s="197"/>
      <c r="B119" s="197"/>
      <c r="C119" s="94"/>
      <c r="D119" s="198"/>
      <c r="E119" s="198"/>
      <c r="F119" s="6"/>
      <c r="G119" s="6"/>
      <c r="H119" s="6"/>
    </row>
    <row r="120" spans="1:8" ht="18.95" customHeight="1">
      <c r="A120" s="197"/>
      <c r="B120" s="197"/>
      <c r="C120" s="94"/>
      <c r="D120" s="198"/>
      <c r="E120" s="198"/>
      <c r="F120" s="6"/>
      <c r="G120" s="6"/>
      <c r="H120" s="6"/>
    </row>
    <row r="121" spans="1:8" ht="18.95" customHeight="1">
      <c r="A121" s="197"/>
      <c r="B121" s="197"/>
      <c r="C121" s="94"/>
      <c r="D121" s="198"/>
      <c r="E121" s="198"/>
      <c r="F121" s="6"/>
      <c r="G121" s="6"/>
      <c r="H121" s="6"/>
    </row>
    <row r="122" spans="1:8" ht="18.95" customHeight="1">
      <c r="A122" s="197"/>
      <c r="B122" s="197"/>
      <c r="C122" s="94"/>
      <c r="D122" s="198"/>
      <c r="E122" s="198"/>
      <c r="F122" s="6"/>
      <c r="G122" s="6"/>
      <c r="H122" s="6"/>
    </row>
    <row r="123" spans="1:8" ht="18.95" customHeight="1">
      <c r="A123" s="197"/>
      <c r="B123" s="197"/>
      <c r="C123" s="94"/>
      <c r="D123" s="198"/>
      <c r="E123" s="198"/>
      <c r="F123" s="6"/>
      <c r="G123" s="6"/>
      <c r="H123" s="6"/>
    </row>
    <row r="124" spans="1:8" ht="18.95" customHeight="1">
      <c r="A124" s="197"/>
      <c r="B124" s="197"/>
      <c r="C124" s="94"/>
      <c r="D124" s="198"/>
      <c r="E124" s="198"/>
      <c r="F124" s="6"/>
      <c r="G124" s="6"/>
      <c r="H124" s="6"/>
    </row>
    <row r="125" spans="1:8" ht="18.95" customHeight="1">
      <c r="A125" s="197"/>
      <c r="B125" s="197"/>
      <c r="C125" s="94"/>
      <c r="D125" s="198"/>
      <c r="E125" s="198"/>
      <c r="F125" s="6"/>
      <c r="G125" s="6"/>
      <c r="H125" s="6"/>
    </row>
    <row r="126" spans="1:8" ht="18.95" customHeight="1">
      <c r="A126" s="197"/>
      <c r="B126" s="197"/>
      <c r="C126" s="94"/>
      <c r="D126" s="198"/>
      <c r="E126" s="198"/>
      <c r="F126" s="6"/>
      <c r="G126" s="6"/>
      <c r="H126" s="6"/>
    </row>
    <row r="127" spans="1:8" ht="18.95" customHeight="1">
      <c r="A127" s="197"/>
      <c r="B127" s="197"/>
      <c r="C127" s="94"/>
      <c r="D127" s="198"/>
      <c r="E127" s="198"/>
      <c r="F127" s="6"/>
      <c r="G127" s="6"/>
      <c r="H127" s="6"/>
    </row>
    <row r="128" spans="1:8" ht="18.95" customHeight="1">
      <c r="A128" s="197"/>
      <c r="B128" s="197"/>
      <c r="C128" s="94"/>
      <c r="D128" s="198"/>
      <c r="E128" s="198"/>
      <c r="F128" s="6"/>
      <c r="G128" s="6"/>
      <c r="H128" s="6"/>
    </row>
    <row r="129" spans="1:8" ht="18.95" customHeight="1">
      <c r="A129" s="197"/>
      <c r="B129" s="197"/>
      <c r="C129" s="94"/>
      <c r="D129" s="198"/>
      <c r="E129" s="198"/>
      <c r="F129" s="6"/>
      <c r="G129" s="6"/>
      <c r="H129" s="6"/>
    </row>
    <row r="130" spans="1:8" ht="18.95" customHeight="1">
      <c r="A130" s="197"/>
      <c r="B130" s="197"/>
      <c r="C130" s="94"/>
      <c r="D130" s="198"/>
      <c r="E130" s="198"/>
      <c r="F130" s="6"/>
      <c r="G130" s="6"/>
      <c r="H130" s="6"/>
    </row>
    <row r="131" spans="1:8" ht="18.75" customHeight="1"/>
    <row r="132" spans="1:8" ht="18.75" customHeight="1"/>
    <row r="133" spans="1:8" ht="18.75" customHeight="1"/>
    <row r="134" spans="1:8" ht="18.75" customHeight="1"/>
    <row r="135" spans="1:8" ht="18.75" customHeight="1"/>
    <row r="136" spans="1:8" ht="18.75" customHeight="1"/>
    <row r="137" spans="1:8" ht="18.75" customHeight="1"/>
    <row r="138" spans="1:8" ht="18.75" customHeight="1"/>
    <row r="139" spans="1:8" ht="18.75" customHeight="1"/>
    <row r="140" spans="1:8" ht="18.75" customHeight="1"/>
    <row r="141" spans="1:8" ht="18.75" customHeight="1"/>
    <row r="142" spans="1:8" ht="18.75" customHeight="1"/>
    <row r="143" spans="1:8" ht="18.75" customHeight="1"/>
    <row r="144" spans="1:8" ht="18.75" customHeight="1"/>
    <row r="145" ht="24" customHeight="1"/>
    <row r="146" ht="18.75" customHeight="1"/>
    <row r="147" ht="18.75" customHeight="1"/>
    <row r="148" ht="18.75" customHeight="1"/>
    <row r="149" ht="18.75" customHeight="1"/>
    <row r="150" ht="18.75" customHeight="1"/>
    <row r="151" ht="18.75" customHeight="1"/>
    <row r="152" ht="18.75" customHeight="1"/>
    <row r="153" ht="18.75" customHeight="1"/>
    <row r="154" ht="18.75" customHeight="1"/>
    <row r="155" ht="18.75" customHeight="1"/>
  </sheetData>
  <sortState ref="A2:I155">
    <sortCondition ref="E2:E155"/>
  </sortState>
  <phoneticPr fontId="9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6"/>
  <sheetViews>
    <sheetView zoomScale="120" zoomScaleNormal="120" workbookViewId="0">
      <selection activeCell="A2" sqref="A2:XFD146"/>
    </sheetView>
  </sheetViews>
  <sheetFormatPr defaultColWidth="8.875" defaultRowHeight="13.5"/>
  <cols>
    <col min="1" max="2" width="7" style="1" customWidth="1"/>
    <col min="3" max="6" width="12.875" style="1" customWidth="1"/>
    <col min="7" max="8" width="18.625" style="1" customWidth="1"/>
    <col min="9" max="9" width="12.875" style="1" customWidth="1"/>
  </cols>
  <sheetData>
    <row r="1" spans="1:9" ht="16.5">
      <c r="A1" s="3" t="s">
        <v>149</v>
      </c>
      <c r="B1" s="3" t="s">
        <v>150</v>
      </c>
      <c r="C1" s="3" t="s">
        <v>152</v>
      </c>
      <c r="D1" s="3" t="s">
        <v>191</v>
      </c>
      <c r="E1" s="3" t="s">
        <v>25</v>
      </c>
      <c r="F1" s="3" t="s">
        <v>26</v>
      </c>
      <c r="G1" s="3" t="s">
        <v>27</v>
      </c>
      <c r="H1" s="3" t="s">
        <v>278</v>
      </c>
      <c r="I1" s="3" t="s">
        <v>29</v>
      </c>
    </row>
    <row r="2" spans="1:9" ht="16.5">
      <c r="A2" s="77"/>
      <c r="B2" s="77"/>
      <c r="C2" s="135"/>
      <c r="D2" s="136"/>
      <c r="E2" s="6"/>
      <c r="F2" s="6"/>
      <c r="G2" s="6"/>
      <c r="H2" s="6"/>
      <c r="I2" s="6"/>
    </row>
    <row r="3" spans="1:9" ht="16.5">
      <c r="A3" s="77"/>
      <c r="B3" s="77"/>
      <c r="C3" s="135"/>
      <c r="D3" s="136"/>
      <c r="E3" s="6"/>
      <c r="F3" s="6"/>
      <c r="G3" s="6"/>
      <c r="H3" s="6"/>
      <c r="I3" s="6"/>
    </row>
    <row r="4" spans="1:9" ht="16.5">
      <c r="A4" s="77"/>
      <c r="B4" s="77"/>
      <c r="C4" s="135"/>
      <c r="D4" s="136"/>
      <c r="E4" s="6"/>
      <c r="F4" s="6"/>
      <c r="G4" s="6"/>
      <c r="H4" s="6"/>
      <c r="I4" s="6"/>
    </row>
    <row r="5" spans="1:9" ht="16.5">
      <c r="A5" s="77"/>
      <c r="B5" s="77"/>
      <c r="C5" s="135"/>
      <c r="D5" s="136"/>
      <c r="E5" s="6"/>
      <c r="F5" s="6"/>
      <c r="G5" s="6"/>
      <c r="H5" s="6"/>
      <c r="I5" s="6"/>
    </row>
    <row r="6" spans="1:9" ht="16.5">
      <c r="A6" s="77"/>
      <c r="B6" s="77"/>
      <c r="C6" s="135"/>
      <c r="D6" s="136"/>
      <c r="E6" s="6"/>
      <c r="F6" s="6"/>
      <c r="G6" s="6"/>
      <c r="H6" s="6"/>
      <c r="I6" s="6"/>
    </row>
    <row r="7" spans="1:9" ht="16.5">
      <c r="A7" s="77"/>
      <c r="B7" s="77"/>
      <c r="C7" s="135"/>
      <c r="D7" s="136"/>
      <c r="E7" s="6"/>
      <c r="F7" s="6"/>
      <c r="G7" s="6"/>
      <c r="H7" s="6"/>
      <c r="I7" s="6"/>
    </row>
    <row r="8" spans="1:9" ht="16.5">
      <c r="A8" s="77"/>
      <c r="B8" s="77"/>
      <c r="C8" s="135"/>
      <c r="D8" s="136"/>
      <c r="E8" s="6"/>
      <c r="F8" s="6"/>
      <c r="G8" s="6"/>
      <c r="H8" s="6"/>
      <c r="I8" s="6"/>
    </row>
    <row r="9" spans="1:9" ht="16.5">
      <c r="A9" s="77"/>
      <c r="B9" s="77"/>
      <c r="C9" s="135"/>
      <c r="D9" s="136"/>
      <c r="E9" s="6"/>
      <c r="F9" s="6"/>
      <c r="G9" s="6"/>
      <c r="H9" s="6"/>
      <c r="I9" s="6"/>
    </row>
    <row r="10" spans="1:9" ht="16.5">
      <c r="A10" s="77"/>
      <c r="B10" s="77"/>
      <c r="C10" s="135"/>
      <c r="D10" s="136"/>
      <c r="E10" s="6"/>
      <c r="F10" s="6"/>
      <c r="G10" s="6"/>
      <c r="H10" s="6"/>
      <c r="I10" s="6"/>
    </row>
    <row r="11" spans="1:9" ht="16.5">
      <c r="A11" s="77"/>
      <c r="B11" s="77"/>
      <c r="C11" s="135"/>
      <c r="D11" s="136"/>
      <c r="E11" s="6"/>
      <c r="F11" s="6"/>
      <c r="G11" s="6"/>
      <c r="H11" s="6"/>
      <c r="I11" s="6"/>
    </row>
    <row r="12" spans="1:9" ht="16.5">
      <c r="A12" s="77"/>
      <c r="B12" s="77"/>
      <c r="C12" s="135"/>
      <c r="D12" s="136"/>
      <c r="E12" s="6"/>
      <c r="F12" s="6"/>
      <c r="G12" s="6"/>
      <c r="H12" s="6"/>
      <c r="I12" s="6"/>
    </row>
    <row r="13" spans="1:9" ht="16.5">
      <c r="A13" s="77"/>
      <c r="B13" s="77"/>
      <c r="C13" s="135"/>
      <c r="D13" s="136"/>
      <c r="E13" s="6"/>
      <c r="F13" s="6"/>
      <c r="G13" s="6"/>
      <c r="H13" s="6"/>
      <c r="I13" s="6"/>
    </row>
    <row r="14" spans="1:9" ht="16.5">
      <c r="A14" s="77"/>
      <c r="B14" s="77"/>
      <c r="C14" s="135"/>
      <c r="D14" s="136"/>
      <c r="E14" s="6"/>
      <c r="F14" s="6"/>
      <c r="G14" s="6"/>
      <c r="H14" s="6"/>
      <c r="I14" s="6"/>
    </row>
    <row r="15" spans="1:9" ht="16.5">
      <c r="A15" s="77"/>
      <c r="B15" s="77"/>
      <c r="C15" s="135"/>
      <c r="D15" s="136"/>
      <c r="E15" s="6"/>
      <c r="F15" s="6"/>
      <c r="G15" s="6"/>
      <c r="H15" s="6"/>
      <c r="I15" s="6"/>
    </row>
    <row r="16" spans="1:9" ht="16.5">
      <c r="A16" s="77"/>
      <c r="B16" s="77"/>
      <c r="C16" s="135"/>
      <c r="D16" s="136"/>
      <c r="E16" s="6"/>
      <c r="F16" s="6"/>
      <c r="G16" s="6"/>
      <c r="H16" s="6"/>
      <c r="I16" s="6"/>
    </row>
    <row r="17" spans="1:9" ht="16.5">
      <c r="A17" s="77"/>
      <c r="B17" s="77"/>
      <c r="C17" s="135"/>
      <c r="D17" s="136"/>
      <c r="E17" s="6"/>
      <c r="F17" s="6"/>
      <c r="G17" s="6"/>
      <c r="H17" s="6"/>
      <c r="I17" s="6"/>
    </row>
    <row r="18" spans="1:9" ht="16.5">
      <c r="A18" s="77"/>
      <c r="B18" s="77"/>
      <c r="C18" s="135"/>
      <c r="D18" s="136"/>
      <c r="E18" s="6"/>
      <c r="F18" s="6"/>
      <c r="G18" s="6"/>
      <c r="H18" s="6"/>
      <c r="I18" s="6"/>
    </row>
    <row r="19" spans="1:9" ht="16.5">
      <c r="A19" s="77"/>
      <c r="B19" s="77"/>
      <c r="C19" s="135"/>
      <c r="D19" s="136"/>
      <c r="E19" s="6"/>
      <c r="F19" s="6"/>
      <c r="G19" s="6"/>
      <c r="H19" s="6"/>
      <c r="I19" s="6"/>
    </row>
    <row r="20" spans="1:9" ht="16.5">
      <c r="A20" s="77"/>
      <c r="B20" s="77"/>
      <c r="C20" s="135"/>
      <c r="D20" s="136"/>
      <c r="E20" s="6"/>
      <c r="F20" s="6"/>
      <c r="G20" s="6"/>
      <c r="H20" s="6"/>
      <c r="I20" s="6"/>
    </row>
    <row r="21" spans="1:9" ht="16.5">
      <c r="A21" s="77"/>
      <c r="B21" s="77"/>
      <c r="C21" s="135"/>
      <c r="D21" s="136"/>
      <c r="E21" s="6"/>
      <c r="F21" s="6"/>
      <c r="G21" s="6"/>
      <c r="H21" s="6"/>
      <c r="I21" s="6"/>
    </row>
    <row r="22" spans="1:9" ht="16.5">
      <c r="A22" s="77"/>
      <c r="B22" s="77"/>
      <c r="C22" s="135"/>
      <c r="D22" s="136"/>
      <c r="E22" s="6"/>
      <c r="F22" s="6"/>
      <c r="G22" s="6"/>
      <c r="H22" s="6"/>
      <c r="I22" s="6"/>
    </row>
    <row r="23" spans="1:9" ht="16.5">
      <c r="A23" s="77"/>
      <c r="B23" s="77"/>
      <c r="C23" s="135"/>
      <c r="D23" s="136"/>
      <c r="E23" s="6"/>
      <c r="F23" s="6"/>
      <c r="G23" s="6"/>
      <c r="H23" s="6"/>
      <c r="I23" s="6"/>
    </row>
    <row r="24" spans="1:9" ht="16.5">
      <c r="A24" s="77"/>
      <c r="B24" s="77"/>
      <c r="C24" s="135"/>
      <c r="D24" s="136"/>
      <c r="E24" s="6"/>
      <c r="F24" s="6"/>
      <c r="G24" s="6"/>
      <c r="H24" s="6"/>
      <c r="I24" s="6"/>
    </row>
    <row r="25" spans="1:9" ht="16.5">
      <c r="A25" s="77"/>
      <c r="B25" s="77"/>
      <c r="C25" s="135"/>
      <c r="D25" s="136"/>
      <c r="E25" s="6"/>
      <c r="F25" s="6"/>
      <c r="G25" s="6"/>
      <c r="H25" s="6"/>
      <c r="I25" s="6"/>
    </row>
    <row r="26" spans="1:9" ht="16.5">
      <c r="A26" s="77"/>
      <c r="B26" s="77"/>
      <c r="C26" s="135"/>
      <c r="D26" s="136"/>
      <c r="E26" s="6"/>
      <c r="F26" s="6"/>
      <c r="G26" s="6"/>
      <c r="H26" s="6"/>
      <c r="I26" s="6"/>
    </row>
    <row r="27" spans="1:9" ht="16.5">
      <c r="A27" s="77"/>
      <c r="B27" s="77"/>
      <c r="C27" s="135"/>
      <c r="D27" s="136"/>
      <c r="E27" s="6"/>
      <c r="F27" s="6"/>
      <c r="G27" s="6"/>
      <c r="H27" s="6"/>
      <c r="I27" s="6"/>
    </row>
    <row r="28" spans="1:9" ht="16.5">
      <c r="A28" s="77"/>
      <c r="B28" s="77"/>
      <c r="C28" s="135"/>
      <c r="D28" s="136"/>
      <c r="E28" s="6"/>
      <c r="F28" s="6"/>
      <c r="G28" s="6"/>
      <c r="H28" s="6"/>
      <c r="I28" s="6"/>
    </row>
    <row r="29" spans="1:9" ht="16.5">
      <c r="A29" s="77"/>
      <c r="B29" s="77"/>
      <c r="C29" s="135"/>
      <c r="D29" s="136"/>
      <c r="E29" s="6"/>
      <c r="F29" s="6"/>
      <c r="G29" s="6"/>
      <c r="H29" s="6"/>
      <c r="I29" s="6"/>
    </row>
    <row r="30" spans="1:9" ht="16.5">
      <c r="A30" s="77"/>
      <c r="B30" s="77"/>
      <c r="C30" s="135"/>
      <c r="D30" s="136"/>
      <c r="E30" s="6"/>
      <c r="F30" s="6"/>
      <c r="G30" s="6"/>
      <c r="H30" s="6"/>
      <c r="I30" s="6"/>
    </row>
    <row r="31" spans="1:9" ht="16.5">
      <c r="A31" s="77"/>
      <c r="B31" s="77"/>
      <c r="C31" s="135"/>
      <c r="D31" s="136"/>
      <c r="E31" s="6"/>
      <c r="F31" s="6"/>
      <c r="G31" s="6"/>
      <c r="H31" s="6"/>
      <c r="I31" s="6"/>
    </row>
    <row r="32" spans="1:9" ht="16.5">
      <c r="A32" s="77"/>
      <c r="B32" s="77"/>
      <c r="C32" s="135"/>
      <c r="D32" s="136"/>
      <c r="E32" s="6"/>
      <c r="F32" s="6"/>
      <c r="G32" s="6"/>
      <c r="H32" s="6"/>
      <c r="I32" s="6"/>
    </row>
    <row r="33" spans="1:9" ht="16.5">
      <c r="A33" s="77"/>
      <c r="B33" s="77"/>
      <c r="C33" s="135"/>
      <c r="D33" s="136"/>
      <c r="E33" s="6"/>
      <c r="F33" s="6"/>
      <c r="G33" s="6"/>
      <c r="H33" s="6"/>
      <c r="I33" s="6"/>
    </row>
    <row r="34" spans="1:9" ht="16.5">
      <c r="A34" s="77"/>
      <c r="B34" s="77"/>
      <c r="C34" s="135"/>
      <c r="D34" s="136"/>
      <c r="E34" s="6"/>
      <c r="F34" s="6"/>
      <c r="G34" s="6"/>
      <c r="H34" s="6"/>
      <c r="I34" s="6"/>
    </row>
    <row r="35" spans="1:9" ht="16.5">
      <c r="A35" s="77"/>
      <c r="B35" s="77"/>
      <c r="C35" s="135"/>
      <c r="D35" s="136"/>
      <c r="E35" s="6"/>
      <c r="F35" s="6"/>
      <c r="G35" s="6"/>
      <c r="H35" s="6"/>
      <c r="I35" s="6"/>
    </row>
    <row r="36" spans="1:9" ht="16.5">
      <c r="A36" s="77"/>
      <c r="B36" s="77"/>
      <c r="C36" s="135"/>
      <c r="D36" s="136"/>
      <c r="E36" s="6"/>
      <c r="F36" s="6"/>
      <c r="G36" s="6"/>
      <c r="H36" s="6"/>
      <c r="I36" s="6"/>
    </row>
    <row r="37" spans="1:9" ht="16.5">
      <c r="A37" s="77"/>
      <c r="B37" s="77"/>
      <c r="C37" s="135"/>
      <c r="D37" s="136"/>
      <c r="E37" s="6"/>
      <c r="F37" s="6"/>
      <c r="G37" s="6"/>
      <c r="H37" s="6"/>
      <c r="I37" s="6"/>
    </row>
    <row r="38" spans="1:9" ht="16.5">
      <c r="A38" s="77"/>
      <c r="B38" s="77"/>
      <c r="C38" s="135"/>
      <c r="D38" s="136"/>
      <c r="E38" s="6"/>
      <c r="F38" s="6"/>
      <c r="G38" s="6"/>
      <c r="H38" s="6"/>
      <c r="I38" s="6"/>
    </row>
    <row r="39" spans="1:9" ht="16.5">
      <c r="A39" s="77"/>
      <c r="B39" s="77"/>
      <c r="C39" s="135"/>
      <c r="D39" s="136"/>
      <c r="E39" s="6"/>
      <c r="F39" s="6"/>
      <c r="G39" s="6"/>
      <c r="H39" s="6"/>
      <c r="I39" s="6"/>
    </row>
    <row r="40" spans="1:9" ht="16.5">
      <c r="A40" s="77"/>
      <c r="B40" s="77"/>
      <c r="C40" s="135"/>
      <c r="D40" s="136"/>
      <c r="E40" s="6"/>
      <c r="F40" s="6"/>
      <c r="G40" s="6"/>
      <c r="H40" s="6"/>
      <c r="I40" s="6"/>
    </row>
    <row r="41" spans="1:9" ht="16.5">
      <c r="A41" s="77"/>
      <c r="B41" s="77"/>
      <c r="C41" s="135"/>
      <c r="D41" s="136"/>
      <c r="E41" s="6"/>
      <c r="F41" s="6"/>
      <c r="G41" s="6"/>
      <c r="H41" s="6"/>
      <c r="I41" s="6"/>
    </row>
    <row r="42" spans="1:9" ht="16.5">
      <c r="A42" s="77"/>
      <c r="B42" s="77"/>
      <c r="C42" s="135"/>
      <c r="D42" s="136"/>
      <c r="E42" s="6"/>
      <c r="F42" s="6"/>
      <c r="G42" s="6"/>
      <c r="H42" s="6"/>
      <c r="I42" s="6"/>
    </row>
    <row r="43" spans="1:9" ht="16.5">
      <c r="A43" s="77"/>
      <c r="B43" s="77"/>
      <c r="C43" s="135"/>
      <c r="D43" s="136"/>
      <c r="E43" s="6"/>
      <c r="F43" s="6"/>
      <c r="G43" s="6"/>
      <c r="H43" s="6"/>
      <c r="I43" s="6"/>
    </row>
    <row r="44" spans="1:9" ht="16.5">
      <c r="A44" s="77"/>
      <c r="B44" s="77"/>
      <c r="C44" s="135"/>
      <c r="D44" s="136"/>
      <c r="E44" s="6"/>
      <c r="F44" s="6"/>
      <c r="G44" s="6"/>
      <c r="H44" s="6"/>
      <c r="I44" s="6"/>
    </row>
    <row r="45" spans="1:9" ht="16.5">
      <c r="A45" s="77"/>
      <c r="B45" s="77"/>
      <c r="C45" s="135"/>
      <c r="D45" s="136"/>
      <c r="E45" s="6"/>
      <c r="F45" s="6"/>
      <c r="G45" s="6"/>
      <c r="H45" s="6"/>
      <c r="I45" s="6"/>
    </row>
    <row r="46" spans="1:9" ht="16.5">
      <c r="A46" s="77"/>
      <c r="B46" s="77"/>
      <c r="C46" s="135"/>
      <c r="D46" s="136"/>
      <c r="E46" s="6"/>
      <c r="F46" s="6"/>
      <c r="G46" s="6"/>
      <c r="H46" s="6"/>
      <c r="I46" s="6"/>
    </row>
    <row r="47" spans="1:9" ht="16.5">
      <c r="A47" s="77"/>
      <c r="B47" s="77"/>
      <c r="C47" s="135"/>
      <c r="D47" s="136"/>
      <c r="E47" s="6"/>
      <c r="F47" s="6"/>
      <c r="G47" s="6"/>
      <c r="H47" s="6"/>
      <c r="I47" s="6"/>
    </row>
    <row r="48" spans="1:9" ht="16.5">
      <c r="A48" s="77"/>
      <c r="B48" s="77"/>
      <c r="C48" s="135"/>
      <c r="D48" s="136"/>
      <c r="E48" s="6"/>
      <c r="F48" s="6"/>
      <c r="G48" s="6"/>
      <c r="H48" s="6"/>
      <c r="I48" s="6"/>
    </row>
    <row r="49" spans="1:9" ht="16.5">
      <c r="A49" s="77"/>
      <c r="B49" s="77"/>
      <c r="C49" s="135"/>
      <c r="D49" s="136"/>
      <c r="E49" s="6"/>
      <c r="F49" s="6"/>
      <c r="G49" s="6"/>
      <c r="H49" s="6"/>
      <c r="I49" s="6"/>
    </row>
    <row r="50" spans="1:9" ht="16.5">
      <c r="A50" s="77"/>
      <c r="B50" s="77"/>
      <c r="C50" s="135"/>
      <c r="D50" s="136"/>
      <c r="E50" s="6"/>
      <c r="F50" s="6"/>
      <c r="G50" s="6"/>
      <c r="H50" s="6"/>
      <c r="I50" s="6"/>
    </row>
    <row r="51" spans="1:9" ht="16.5">
      <c r="A51" s="77"/>
      <c r="B51" s="77"/>
      <c r="C51" s="135"/>
      <c r="D51" s="136"/>
      <c r="E51" s="6"/>
      <c r="F51" s="6"/>
      <c r="G51" s="6"/>
      <c r="H51" s="6"/>
      <c r="I51" s="6"/>
    </row>
    <row r="52" spans="1:9" ht="16.5">
      <c r="A52" s="77"/>
      <c r="B52" s="77"/>
      <c r="C52" s="135"/>
      <c r="D52" s="136"/>
      <c r="E52" s="6"/>
      <c r="F52" s="6"/>
      <c r="G52" s="6"/>
      <c r="H52" s="6"/>
      <c r="I52" s="6"/>
    </row>
    <row r="53" spans="1:9" ht="16.5">
      <c r="A53" s="77"/>
      <c r="B53" s="77"/>
      <c r="C53" s="135"/>
      <c r="D53" s="136"/>
      <c r="E53" s="6"/>
      <c r="F53" s="6"/>
      <c r="G53" s="6"/>
      <c r="H53" s="6"/>
      <c r="I53" s="6"/>
    </row>
    <row r="54" spans="1:9" ht="16.5">
      <c r="A54" s="77"/>
      <c r="B54" s="77"/>
      <c r="C54" s="135"/>
      <c r="D54" s="136"/>
      <c r="E54" s="6"/>
      <c r="F54" s="6"/>
      <c r="G54" s="6"/>
      <c r="H54" s="6"/>
      <c r="I54" s="6"/>
    </row>
    <row r="55" spans="1:9" ht="16.5">
      <c r="A55" s="77"/>
      <c r="B55" s="77"/>
      <c r="C55" s="135"/>
      <c r="D55" s="136"/>
      <c r="E55" s="6"/>
      <c r="F55" s="6"/>
      <c r="G55" s="6"/>
      <c r="H55" s="6"/>
      <c r="I55" s="6"/>
    </row>
    <row r="56" spans="1:9" ht="16.5">
      <c r="A56" s="77"/>
      <c r="B56" s="77"/>
      <c r="C56" s="135"/>
      <c r="D56" s="136"/>
      <c r="E56" s="6"/>
      <c r="F56" s="6"/>
      <c r="G56" s="6"/>
      <c r="H56" s="6"/>
      <c r="I56" s="6"/>
    </row>
    <row r="57" spans="1:9" ht="16.5">
      <c r="A57" s="77"/>
      <c r="B57" s="77"/>
      <c r="C57" s="135"/>
      <c r="D57" s="136"/>
      <c r="E57" s="6"/>
      <c r="F57" s="6"/>
      <c r="G57" s="6"/>
      <c r="H57" s="6"/>
      <c r="I57" s="6"/>
    </row>
    <row r="58" spans="1:9" ht="16.5">
      <c r="A58" s="77"/>
      <c r="B58" s="77"/>
      <c r="C58" s="135"/>
      <c r="D58" s="136"/>
      <c r="E58" s="6"/>
      <c r="F58" s="6"/>
      <c r="G58" s="6"/>
      <c r="H58" s="6"/>
      <c r="I58" s="6"/>
    </row>
    <row r="59" spans="1:9" ht="16.5">
      <c r="A59" s="77"/>
      <c r="B59" s="77"/>
      <c r="C59" s="135"/>
      <c r="D59" s="136"/>
      <c r="E59" s="6"/>
      <c r="F59" s="6"/>
      <c r="G59" s="6"/>
      <c r="H59" s="6"/>
      <c r="I59" s="6"/>
    </row>
    <row r="60" spans="1:9" ht="16.5">
      <c r="A60" s="77"/>
      <c r="B60" s="77"/>
      <c r="C60" s="135"/>
      <c r="D60" s="136"/>
      <c r="E60" s="6"/>
      <c r="F60" s="6"/>
      <c r="G60" s="6"/>
      <c r="H60" s="6"/>
      <c r="I60" s="6"/>
    </row>
    <row r="61" spans="1:9" ht="16.5">
      <c r="A61" s="77"/>
      <c r="B61" s="77"/>
      <c r="C61" s="135"/>
      <c r="D61" s="136"/>
      <c r="E61" s="6"/>
      <c r="F61" s="6"/>
      <c r="G61" s="6"/>
      <c r="H61" s="6"/>
      <c r="I61" s="6"/>
    </row>
    <row r="62" spans="1:9" ht="16.5">
      <c r="A62" s="77"/>
      <c r="B62" s="77"/>
      <c r="C62" s="135"/>
      <c r="D62" s="136"/>
      <c r="E62" s="6"/>
      <c r="F62" s="6"/>
      <c r="G62" s="6"/>
      <c r="H62" s="6"/>
      <c r="I62" s="6"/>
    </row>
    <row r="63" spans="1:9" ht="16.5">
      <c r="A63" s="77"/>
      <c r="B63" s="77"/>
      <c r="C63" s="135"/>
      <c r="D63" s="136"/>
      <c r="E63" s="6"/>
      <c r="F63" s="6"/>
      <c r="G63" s="6"/>
      <c r="H63" s="6"/>
      <c r="I63" s="6"/>
    </row>
    <row r="64" spans="1:9" ht="16.5">
      <c r="A64" s="77"/>
      <c r="B64" s="77"/>
      <c r="C64" s="135"/>
      <c r="D64" s="136"/>
      <c r="E64" s="6"/>
      <c r="F64" s="6"/>
      <c r="G64" s="6"/>
      <c r="H64" s="6"/>
      <c r="I64" s="6"/>
    </row>
    <row r="65" spans="1:9" ht="16.5">
      <c r="A65" s="77"/>
      <c r="B65" s="77"/>
      <c r="C65" s="135"/>
      <c r="D65" s="136"/>
      <c r="E65" s="6"/>
      <c r="F65" s="6"/>
      <c r="G65" s="6"/>
      <c r="H65" s="6"/>
      <c r="I65" s="6"/>
    </row>
    <row r="66" spans="1:9" ht="16.5">
      <c r="A66" s="77"/>
      <c r="B66" s="77"/>
      <c r="C66" s="135"/>
      <c r="D66" s="136"/>
      <c r="E66" s="6"/>
      <c r="F66" s="6"/>
      <c r="G66" s="6"/>
      <c r="H66" s="6"/>
      <c r="I66" s="6"/>
    </row>
    <row r="67" spans="1:9" ht="16.5">
      <c r="A67" s="77"/>
      <c r="B67" s="77"/>
      <c r="C67" s="135"/>
      <c r="D67" s="136"/>
      <c r="E67" s="6"/>
      <c r="F67" s="6"/>
      <c r="G67" s="6"/>
      <c r="H67" s="6"/>
      <c r="I67" s="6"/>
    </row>
    <row r="68" spans="1:9" ht="16.5">
      <c r="A68" s="77"/>
      <c r="B68" s="77"/>
      <c r="C68" s="135"/>
      <c r="D68" s="136"/>
      <c r="E68" s="6"/>
      <c r="F68" s="6"/>
      <c r="G68" s="6"/>
      <c r="H68" s="6"/>
      <c r="I68" s="6"/>
    </row>
    <row r="69" spans="1:9" ht="16.5">
      <c r="A69" s="77"/>
      <c r="B69" s="77"/>
      <c r="C69" s="135"/>
      <c r="D69" s="136"/>
      <c r="E69" s="6"/>
      <c r="F69" s="6"/>
      <c r="G69" s="6"/>
      <c r="H69" s="6"/>
      <c r="I69" s="6"/>
    </row>
    <row r="70" spans="1:9" ht="16.5">
      <c r="A70" s="77"/>
      <c r="B70" s="77"/>
      <c r="C70" s="135"/>
      <c r="D70" s="136"/>
      <c r="E70" s="6"/>
      <c r="F70" s="6"/>
      <c r="G70" s="6"/>
      <c r="H70" s="6"/>
      <c r="I70" s="6"/>
    </row>
    <row r="71" spans="1:9" ht="16.5">
      <c r="A71" s="77"/>
      <c r="B71" s="77"/>
      <c r="C71" s="135"/>
      <c r="D71" s="136"/>
      <c r="E71" s="6"/>
      <c r="F71" s="6"/>
      <c r="G71" s="6"/>
      <c r="H71" s="6"/>
      <c r="I71" s="6"/>
    </row>
    <row r="72" spans="1:9" ht="16.5">
      <c r="A72" s="77"/>
      <c r="B72" s="77"/>
      <c r="C72" s="135"/>
      <c r="D72" s="136"/>
      <c r="E72" s="6"/>
      <c r="F72" s="6"/>
      <c r="G72" s="6"/>
      <c r="H72" s="6"/>
      <c r="I72" s="6"/>
    </row>
    <row r="73" spans="1:9" ht="16.5">
      <c r="A73" s="77"/>
      <c r="B73" s="77"/>
      <c r="C73" s="135"/>
      <c r="D73" s="136"/>
      <c r="E73" s="6"/>
      <c r="F73" s="6"/>
      <c r="G73" s="6"/>
      <c r="H73" s="6"/>
      <c r="I73" s="6"/>
    </row>
    <row r="74" spans="1:9" ht="16.5">
      <c r="A74" s="77"/>
      <c r="B74" s="77"/>
      <c r="C74" s="135"/>
      <c r="D74" s="136"/>
      <c r="E74" s="6"/>
      <c r="F74" s="6"/>
      <c r="G74" s="6"/>
      <c r="H74" s="6"/>
      <c r="I74" s="6"/>
    </row>
    <row r="75" spans="1:9" ht="16.5">
      <c r="A75" s="77"/>
      <c r="B75" s="77"/>
      <c r="C75" s="135"/>
      <c r="D75" s="136"/>
      <c r="E75" s="6"/>
      <c r="F75" s="6"/>
      <c r="G75" s="6"/>
      <c r="H75" s="6"/>
      <c r="I75" s="6"/>
    </row>
    <row r="76" spans="1:9" ht="16.5">
      <c r="A76" s="77"/>
      <c r="B76" s="77"/>
      <c r="C76" s="135"/>
      <c r="D76" s="136"/>
      <c r="E76" s="6"/>
      <c r="F76" s="6"/>
      <c r="G76" s="6"/>
      <c r="H76" s="6"/>
      <c r="I76" s="6"/>
    </row>
    <row r="77" spans="1:9" ht="16.5">
      <c r="A77" s="77"/>
      <c r="B77" s="77"/>
      <c r="C77" s="135"/>
      <c r="D77" s="136"/>
      <c r="E77" s="6"/>
      <c r="F77" s="6"/>
      <c r="G77" s="6"/>
      <c r="H77" s="6"/>
      <c r="I77" s="6"/>
    </row>
    <row r="78" spans="1:9" ht="16.5">
      <c r="A78" s="77"/>
      <c r="B78" s="77"/>
      <c r="C78" s="135"/>
      <c r="D78" s="136"/>
      <c r="E78" s="6"/>
      <c r="F78" s="6"/>
      <c r="G78" s="6"/>
      <c r="H78" s="6"/>
      <c r="I78" s="6"/>
    </row>
    <row r="79" spans="1:9" ht="16.5">
      <c r="A79" s="77"/>
      <c r="B79" s="77"/>
      <c r="C79" s="135"/>
      <c r="D79" s="136"/>
      <c r="E79" s="6"/>
      <c r="F79" s="6"/>
      <c r="G79" s="6"/>
      <c r="H79" s="6"/>
      <c r="I79" s="6"/>
    </row>
    <row r="80" spans="1:9" ht="16.5">
      <c r="A80" s="77"/>
      <c r="B80" s="77"/>
      <c r="C80" s="135"/>
      <c r="D80" s="136"/>
      <c r="E80" s="6"/>
      <c r="F80" s="6"/>
      <c r="G80" s="6"/>
      <c r="H80" s="6"/>
      <c r="I80" s="6"/>
    </row>
    <row r="81" spans="1:9" ht="16.5">
      <c r="A81" s="77"/>
      <c r="B81" s="77"/>
      <c r="C81" s="135"/>
      <c r="D81" s="136"/>
      <c r="E81" s="6"/>
      <c r="F81" s="6"/>
      <c r="G81" s="6"/>
      <c r="H81" s="6"/>
      <c r="I81" s="6"/>
    </row>
    <row r="82" spans="1:9" ht="16.5">
      <c r="A82" s="77"/>
      <c r="B82" s="77"/>
      <c r="C82" s="135"/>
      <c r="D82" s="136"/>
      <c r="E82" s="6"/>
      <c r="F82" s="6"/>
      <c r="G82" s="6"/>
      <c r="H82" s="6"/>
      <c r="I82" s="6"/>
    </row>
    <row r="83" spans="1:9" ht="16.5">
      <c r="A83" s="77"/>
      <c r="B83" s="77"/>
      <c r="C83" s="135"/>
      <c r="D83" s="136"/>
      <c r="E83" s="6"/>
      <c r="F83" s="6"/>
      <c r="G83" s="6"/>
      <c r="H83" s="6"/>
      <c r="I83" s="6"/>
    </row>
    <row r="84" spans="1:9" ht="16.5">
      <c r="A84" s="77"/>
      <c r="B84" s="77"/>
      <c r="C84" s="135"/>
      <c r="D84" s="136"/>
      <c r="E84" s="6"/>
      <c r="F84" s="6"/>
      <c r="G84" s="6"/>
      <c r="H84" s="6"/>
      <c r="I84" s="6"/>
    </row>
    <row r="85" spans="1:9" ht="16.5">
      <c r="A85" s="77"/>
      <c r="B85" s="77"/>
      <c r="C85" s="135"/>
      <c r="D85" s="136"/>
      <c r="E85" s="6"/>
      <c r="F85" s="6"/>
      <c r="G85" s="6"/>
      <c r="H85" s="6"/>
      <c r="I85" s="6"/>
    </row>
    <row r="86" spans="1:9" ht="16.5">
      <c r="A86" s="77"/>
      <c r="B86" s="77"/>
      <c r="C86" s="135"/>
      <c r="D86" s="136"/>
      <c r="E86" s="6"/>
      <c r="F86" s="6"/>
      <c r="G86" s="6"/>
      <c r="H86" s="6"/>
      <c r="I86" s="6"/>
    </row>
    <row r="87" spans="1:9" ht="16.5">
      <c r="A87" s="77"/>
      <c r="B87" s="77"/>
      <c r="C87" s="135"/>
      <c r="D87" s="136"/>
      <c r="E87" s="6"/>
      <c r="F87" s="6"/>
      <c r="G87" s="6"/>
      <c r="H87" s="6"/>
      <c r="I87" s="6"/>
    </row>
    <row r="88" spans="1:9" ht="16.5">
      <c r="A88" s="77"/>
      <c r="B88" s="77"/>
      <c r="C88" s="135"/>
      <c r="D88" s="136"/>
      <c r="E88" s="6"/>
      <c r="F88" s="6"/>
      <c r="G88" s="6"/>
      <c r="H88" s="6"/>
      <c r="I88" s="6"/>
    </row>
    <row r="89" spans="1:9" ht="16.5">
      <c r="A89" s="77"/>
      <c r="B89" s="77"/>
      <c r="C89" s="135"/>
      <c r="D89" s="136"/>
      <c r="E89" s="6"/>
      <c r="F89" s="6"/>
      <c r="G89" s="6"/>
      <c r="H89" s="6"/>
      <c r="I89" s="6"/>
    </row>
    <row r="90" spans="1:9" ht="16.5">
      <c r="A90" s="77"/>
      <c r="B90" s="77"/>
      <c r="C90" s="135"/>
      <c r="D90" s="136"/>
      <c r="E90" s="6"/>
      <c r="F90" s="6"/>
      <c r="G90" s="6"/>
      <c r="H90" s="6"/>
      <c r="I90" s="6"/>
    </row>
    <row r="91" spans="1:9" ht="16.5">
      <c r="A91" s="77"/>
      <c r="B91" s="77"/>
      <c r="C91" s="135"/>
      <c r="D91" s="136"/>
      <c r="E91" s="6"/>
      <c r="F91" s="6"/>
      <c r="G91" s="6"/>
      <c r="H91" s="6"/>
      <c r="I91" s="6"/>
    </row>
    <row r="92" spans="1:9" ht="16.5">
      <c r="A92" s="77"/>
      <c r="B92" s="77"/>
      <c r="C92" s="135"/>
      <c r="D92" s="136"/>
      <c r="E92" s="6"/>
      <c r="F92" s="6"/>
      <c r="G92" s="6"/>
      <c r="H92" s="6"/>
      <c r="I92" s="6"/>
    </row>
    <row r="93" spans="1:9" ht="16.5">
      <c r="A93" s="77"/>
      <c r="B93" s="77"/>
      <c r="C93" s="135"/>
      <c r="D93" s="136"/>
      <c r="E93" s="6"/>
      <c r="F93" s="6"/>
      <c r="G93" s="6"/>
      <c r="H93" s="6"/>
      <c r="I93" s="6"/>
    </row>
    <row r="94" spans="1:9" ht="16.5">
      <c r="A94" s="77"/>
      <c r="B94" s="77"/>
      <c r="C94" s="135"/>
      <c r="D94" s="136"/>
      <c r="E94" s="6"/>
      <c r="F94" s="6"/>
      <c r="G94" s="6"/>
      <c r="H94" s="6"/>
      <c r="I94" s="6"/>
    </row>
    <row r="95" spans="1:9" ht="16.5">
      <c r="A95" s="77"/>
      <c r="B95" s="77"/>
      <c r="C95" s="135"/>
      <c r="D95" s="136"/>
      <c r="E95" s="6"/>
      <c r="F95" s="6"/>
      <c r="G95" s="6"/>
      <c r="H95" s="6"/>
      <c r="I95" s="6"/>
    </row>
    <row r="96" spans="1:9" ht="16.5">
      <c r="A96" s="77"/>
      <c r="B96" s="77"/>
      <c r="C96" s="135"/>
      <c r="D96" s="136"/>
      <c r="E96" s="6"/>
      <c r="F96" s="6"/>
      <c r="G96" s="6"/>
      <c r="H96" s="6"/>
      <c r="I96" s="6"/>
    </row>
    <row r="97" spans="1:9" ht="16.5">
      <c r="A97" s="77"/>
      <c r="B97" s="77"/>
      <c r="C97" s="135"/>
      <c r="D97" s="136"/>
      <c r="E97" s="6"/>
      <c r="F97" s="6"/>
      <c r="G97" s="6"/>
      <c r="H97" s="6"/>
      <c r="I97" s="6"/>
    </row>
    <row r="98" spans="1:9" ht="16.5">
      <c r="A98" s="77"/>
      <c r="B98" s="77"/>
      <c r="C98" s="135"/>
      <c r="D98" s="136"/>
      <c r="E98" s="6"/>
      <c r="F98" s="6"/>
      <c r="G98" s="6"/>
      <c r="H98" s="6"/>
      <c r="I98" s="6"/>
    </row>
    <row r="99" spans="1:9" ht="16.5">
      <c r="A99" s="77"/>
      <c r="B99" s="77"/>
      <c r="C99" s="135"/>
      <c r="D99" s="136"/>
      <c r="E99" s="6"/>
      <c r="F99" s="6"/>
      <c r="G99" s="6"/>
      <c r="H99" s="6"/>
      <c r="I99" s="6"/>
    </row>
    <row r="100" spans="1:9" ht="16.5">
      <c r="A100" s="77"/>
      <c r="B100" s="77"/>
      <c r="C100" s="135"/>
      <c r="D100" s="136"/>
      <c r="E100" s="6"/>
      <c r="F100" s="6"/>
      <c r="G100" s="6"/>
      <c r="H100" s="6"/>
      <c r="I100" s="6"/>
    </row>
    <row r="101" spans="1:9" ht="16.5">
      <c r="A101" s="77"/>
      <c r="B101" s="77"/>
      <c r="C101" s="135"/>
      <c r="D101" s="136"/>
      <c r="E101" s="6"/>
      <c r="F101" s="6"/>
      <c r="G101" s="6"/>
      <c r="H101" s="6"/>
      <c r="I101" s="6"/>
    </row>
    <row r="102" spans="1:9" ht="16.5">
      <c r="A102" s="77"/>
      <c r="B102" s="77"/>
      <c r="C102" s="135"/>
      <c r="D102" s="136"/>
      <c r="E102" s="6"/>
      <c r="F102" s="6"/>
      <c r="G102" s="6"/>
      <c r="H102" s="6"/>
      <c r="I102" s="6"/>
    </row>
    <row r="103" spans="1:9" ht="16.5">
      <c r="A103" s="77"/>
      <c r="B103" s="77"/>
      <c r="C103" s="135"/>
      <c r="D103" s="136"/>
      <c r="E103" s="6"/>
      <c r="F103" s="6"/>
      <c r="G103" s="6"/>
      <c r="H103" s="6"/>
      <c r="I103" s="6"/>
    </row>
    <row r="104" spans="1:9" ht="16.5">
      <c r="A104" s="77"/>
      <c r="B104" s="77"/>
      <c r="C104" s="135"/>
      <c r="D104" s="136"/>
      <c r="E104" s="6"/>
      <c r="F104" s="6"/>
      <c r="G104" s="6"/>
      <c r="H104" s="6"/>
      <c r="I104" s="6"/>
    </row>
    <row r="105" spans="1:9" ht="16.5">
      <c r="A105" s="77"/>
      <c r="B105" s="77"/>
      <c r="C105" s="135"/>
      <c r="D105" s="136"/>
      <c r="E105" s="6"/>
      <c r="F105" s="6"/>
      <c r="G105" s="6"/>
      <c r="H105" s="6"/>
      <c r="I105" s="6"/>
    </row>
    <row r="106" spans="1:9" ht="16.5">
      <c r="A106" s="77"/>
      <c r="B106" s="77"/>
      <c r="C106" s="135"/>
      <c r="D106" s="136"/>
      <c r="E106" s="6"/>
      <c r="F106" s="6"/>
      <c r="G106" s="6"/>
      <c r="H106" s="6"/>
      <c r="I106" s="6"/>
    </row>
    <row r="107" spans="1:9" ht="16.5">
      <c r="A107" s="77"/>
      <c r="B107" s="77"/>
      <c r="C107" s="135"/>
      <c r="D107" s="136"/>
      <c r="E107" s="6"/>
      <c r="F107" s="6"/>
      <c r="G107" s="6"/>
      <c r="H107" s="6"/>
      <c r="I107" s="6"/>
    </row>
    <row r="108" spans="1:9" ht="16.5">
      <c r="A108" s="77"/>
      <c r="B108" s="77"/>
      <c r="C108" s="135"/>
      <c r="D108" s="136"/>
      <c r="E108" s="6"/>
      <c r="F108" s="6"/>
      <c r="G108" s="6"/>
      <c r="H108" s="6"/>
      <c r="I108" s="6"/>
    </row>
    <row r="109" spans="1:9" ht="16.5">
      <c r="A109" s="77"/>
      <c r="B109" s="77"/>
      <c r="C109" s="135"/>
      <c r="D109" s="136"/>
      <c r="E109" s="6"/>
      <c r="F109" s="6"/>
      <c r="G109" s="6"/>
      <c r="H109" s="6"/>
      <c r="I109" s="6"/>
    </row>
    <row r="110" spans="1:9" ht="16.5">
      <c r="A110" s="77"/>
      <c r="B110" s="77"/>
      <c r="C110" s="135"/>
      <c r="D110" s="136"/>
      <c r="E110" s="6"/>
      <c r="F110" s="6"/>
      <c r="G110" s="6"/>
      <c r="H110" s="6"/>
      <c r="I110" s="6"/>
    </row>
    <row r="111" spans="1:9" ht="16.5">
      <c r="A111" s="77"/>
      <c r="B111" s="77"/>
      <c r="C111" s="135"/>
      <c r="D111" s="136"/>
      <c r="E111" s="6"/>
      <c r="F111" s="6"/>
      <c r="G111" s="6"/>
      <c r="H111" s="6"/>
      <c r="I111" s="6"/>
    </row>
    <row r="112" spans="1:9" ht="16.5">
      <c r="A112" s="77"/>
      <c r="B112" s="77"/>
      <c r="C112" s="135"/>
      <c r="D112" s="136"/>
      <c r="E112" s="6"/>
      <c r="F112" s="6"/>
      <c r="G112" s="6"/>
      <c r="H112" s="6"/>
      <c r="I112" s="6"/>
    </row>
    <row r="113" spans="1:9" ht="16.5">
      <c r="A113" s="77"/>
      <c r="B113" s="77"/>
      <c r="C113" s="135"/>
      <c r="D113" s="136"/>
      <c r="E113" s="6"/>
      <c r="F113" s="6"/>
      <c r="G113" s="6"/>
      <c r="H113" s="6"/>
      <c r="I113" s="6"/>
    </row>
    <row r="114" spans="1:9" ht="16.5">
      <c r="A114" s="77"/>
      <c r="B114" s="77"/>
      <c r="C114" s="135"/>
      <c r="D114" s="136"/>
      <c r="E114" s="6"/>
      <c r="F114" s="6"/>
      <c r="G114" s="6"/>
      <c r="H114" s="6"/>
      <c r="I114" s="6"/>
    </row>
    <row r="115" spans="1:9" ht="16.5">
      <c r="A115" s="77"/>
      <c r="B115" s="77"/>
      <c r="C115" s="135"/>
      <c r="D115" s="136"/>
      <c r="E115" s="6"/>
      <c r="F115" s="6"/>
      <c r="G115" s="6"/>
      <c r="H115" s="6"/>
      <c r="I115" s="6"/>
    </row>
    <row r="116" spans="1:9" ht="16.5">
      <c r="A116" s="77"/>
      <c r="B116" s="77"/>
      <c r="C116" s="135"/>
      <c r="D116" s="136"/>
      <c r="E116" s="6"/>
      <c r="F116" s="6"/>
      <c r="G116" s="6"/>
      <c r="H116" s="6"/>
      <c r="I116" s="6"/>
    </row>
    <row r="117" spans="1:9" ht="16.5">
      <c r="A117" s="77"/>
      <c r="B117" s="77"/>
      <c r="C117" s="135"/>
      <c r="D117" s="136"/>
      <c r="E117" s="6"/>
      <c r="F117" s="6"/>
      <c r="G117" s="6"/>
      <c r="H117" s="6"/>
      <c r="I117" s="6"/>
    </row>
    <row r="118" spans="1:9" ht="16.5">
      <c r="A118" s="77"/>
      <c r="B118" s="77"/>
      <c r="C118" s="135"/>
      <c r="D118" s="136"/>
      <c r="E118" s="6"/>
      <c r="F118" s="6"/>
      <c r="G118" s="6"/>
      <c r="H118" s="6"/>
      <c r="I118" s="6"/>
    </row>
    <row r="119" spans="1:9" ht="16.5">
      <c r="A119" s="77"/>
      <c r="B119" s="77"/>
      <c r="C119" s="135"/>
      <c r="D119" s="136"/>
      <c r="E119" s="6"/>
      <c r="F119" s="6"/>
      <c r="G119" s="6"/>
      <c r="H119" s="6"/>
      <c r="I119" s="6"/>
    </row>
    <row r="120" spans="1:9" ht="16.5">
      <c r="A120" s="77"/>
      <c r="B120" s="77"/>
      <c r="C120" s="135"/>
      <c r="D120" s="136"/>
      <c r="E120" s="6"/>
      <c r="F120" s="6"/>
      <c r="G120" s="6"/>
      <c r="H120" s="6"/>
      <c r="I120" s="6"/>
    </row>
    <row r="121" spans="1:9" ht="16.5">
      <c r="A121" s="77"/>
      <c r="B121" s="77"/>
      <c r="C121" s="135"/>
      <c r="D121" s="136"/>
      <c r="E121" s="6"/>
      <c r="F121" s="6"/>
      <c r="G121" s="6"/>
      <c r="H121" s="6"/>
      <c r="I121" s="6"/>
    </row>
    <row r="122" spans="1:9" ht="16.5">
      <c r="A122" s="77"/>
      <c r="B122" s="77"/>
      <c r="C122" s="135"/>
      <c r="D122" s="136"/>
      <c r="E122" s="6"/>
      <c r="F122" s="6"/>
      <c r="G122" s="6"/>
      <c r="H122" s="6"/>
      <c r="I122" s="6"/>
    </row>
    <row r="123" spans="1:9" ht="16.5">
      <c r="A123" s="77"/>
      <c r="B123" s="77"/>
      <c r="C123" s="135"/>
      <c r="D123" s="136"/>
      <c r="E123" s="6"/>
      <c r="F123" s="6"/>
      <c r="G123" s="6"/>
      <c r="H123" s="6"/>
      <c r="I123" s="6"/>
    </row>
    <row r="124" spans="1:9" ht="16.5">
      <c r="A124" s="77"/>
      <c r="B124" s="77"/>
      <c r="C124" s="135"/>
      <c r="D124" s="136"/>
      <c r="E124" s="6"/>
      <c r="F124" s="6"/>
      <c r="G124" s="6"/>
      <c r="H124" s="6"/>
      <c r="I124" s="6"/>
    </row>
    <row r="125" spans="1:9" ht="16.5">
      <c r="A125" s="77"/>
      <c r="B125" s="77"/>
      <c r="C125" s="135"/>
      <c r="D125" s="136"/>
      <c r="E125" s="6"/>
      <c r="F125" s="6"/>
      <c r="G125" s="6"/>
      <c r="H125" s="6"/>
      <c r="I125" s="6"/>
    </row>
    <row r="126" spans="1:9" ht="16.5">
      <c r="A126" s="77"/>
      <c r="B126" s="77"/>
      <c r="C126" s="135"/>
      <c r="D126" s="136"/>
      <c r="E126" s="6"/>
      <c r="F126" s="6"/>
      <c r="G126" s="6"/>
      <c r="H126" s="6"/>
      <c r="I126" s="6"/>
    </row>
    <row r="127" spans="1:9" ht="16.5">
      <c r="A127" s="77"/>
      <c r="B127" s="77"/>
      <c r="C127" s="135"/>
      <c r="D127" s="136"/>
      <c r="E127" s="6"/>
      <c r="F127" s="6"/>
      <c r="G127" s="6"/>
      <c r="H127" s="6"/>
      <c r="I127" s="6"/>
    </row>
    <row r="128" spans="1:9" ht="16.5">
      <c r="A128" s="77"/>
      <c r="B128" s="77"/>
      <c r="C128" s="135"/>
      <c r="D128" s="136"/>
      <c r="E128" s="6"/>
      <c r="F128" s="6"/>
      <c r="G128" s="6"/>
      <c r="H128" s="6"/>
      <c r="I128" s="6"/>
    </row>
    <row r="129" spans="1:9" ht="16.5">
      <c r="A129" s="77"/>
      <c r="B129" s="77"/>
      <c r="C129" s="135"/>
      <c r="D129" s="136"/>
      <c r="E129" s="6"/>
      <c r="F129" s="6"/>
      <c r="G129" s="6"/>
      <c r="H129" s="6"/>
      <c r="I129" s="6"/>
    </row>
    <row r="130" spans="1:9" ht="16.5">
      <c r="A130" s="77"/>
      <c r="B130" s="77"/>
      <c r="C130" s="135"/>
      <c r="D130" s="136"/>
      <c r="E130" s="6"/>
      <c r="F130" s="6"/>
      <c r="G130" s="6"/>
      <c r="H130" s="6"/>
      <c r="I130" s="6"/>
    </row>
    <row r="131" spans="1:9" ht="16.5">
      <c r="A131" s="77"/>
      <c r="B131" s="77"/>
      <c r="C131" s="135"/>
      <c r="D131" s="136"/>
      <c r="E131" s="6"/>
      <c r="F131" s="6"/>
      <c r="G131" s="6"/>
      <c r="H131" s="6"/>
      <c r="I131" s="6"/>
    </row>
    <row r="132" spans="1:9" ht="16.5">
      <c r="A132" s="77"/>
      <c r="B132" s="77"/>
      <c r="C132" s="135"/>
      <c r="D132" s="136"/>
      <c r="E132" s="6"/>
      <c r="F132" s="6"/>
      <c r="G132" s="6"/>
      <c r="H132" s="6"/>
      <c r="I132" s="6"/>
    </row>
    <row r="133" spans="1:9" ht="16.5">
      <c r="A133" s="77"/>
      <c r="B133" s="77"/>
      <c r="C133" s="135"/>
      <c r="D133" s="136"/>
      <c r="E133" s="6"/>
      <c r="F133" s="6"/>
      <c r="G133" s="6"/>
      <c r="H133" s="6"/>
      <c r="I133" s="6"/>
    </row>
    <row r="134" spans="1:9" ht="16.5">
      <c r="A134" s="77"/>
      <c r="B134" s="77"/>
      <c r="C134" s="135"/>
      <c r="D134" s="136"/>
      <c r="E134" s="6"/>
      <c r="F134" s="6"/>
      <c r="G134" s="6"/>
      <c r="H134" s="6"/>
      <c r="I134" s="6"/>
    </row>
    <row r="135" spans="1:9" ht="16.5">
      <c r="A135" s="77"/>
      <c r="B135" s="77"/>
      <c r="C135" s="135"/>
      <c r="D135" s="136"/>
      <c r="E135" s="6"/>
      <c r="F135" s="6"/>
      <c r="G135" s="6"/>
      <c r="H135" s="6"/>
      <c r="I135" s="6"/>
    </row>
    <row r="136" spans="1:9" ht="16.5">
      <c r="A136" s="77"/>
      <c r="B136" s="77"/>
      <c r="C136" s="135"/>
      <c r="D136" s="136"/>
      <c r="E136" s="6"/>
      <c r="F136" s="6"/>
      <c r="G136" s="6"/>
      <c r="H136" s="6"/>
      <c r="I136" s="6"/>
    </row>
    <row r="137" spans="1:9" ht="16.5">
      <c r="A137" s="77"/>
      <c r="B137" s="77"/>
      <c r="C137" s="135"/>
      <c r="D137" s="136"/>
      <c r="E137" s="6"/>
      <c r="F137" s="6"/>
      <c r="G137" s="6"/>
      <c r="H137" s="6"/>
      <c r="I137" s="6"/>
    </row>
    <row r="138" spans="1:9" ht="16.5">
      <c r="A138" s="77"/>
      <c r="B138" s="77"/>
      <c r="C138" s="135"/>
      <c r="D138" s="136"/>
      <c r="E138" s="6"/>
      <c r="F138" s="6"/>
      <c r="G138" s="6"/>
      <c r="H138" s="6"/>
      <c r="I138" s="6"/>
    </row>
    <row r="139" spans="1:9" ht="16.5">
      <c r="A139" s="77"/>
      <c r="B139" s="77"/>
      <c r="C139" s="135"/>
      <c r="D139" s="136"/>
      <c r="E139" s="6"/>
      <c r="F139" s="6"/>
      <c r="G139" s="6"/>
      <c r="H139" s="6"/>
      <c r="I139" s="6"/>
    </row>
    <row r="140" spans="1:9" ht="16.5">
      <c r="A140" s="77"/>
      <c r="B140" s="77"/>
      <c r="C140" s="135"/>
      <c r="D140" s="136"/>
      <c r="E140" s="6"/>
      <c r="F140" s="6"/>
      <c r="G140" s="6"/>
      <c r="H140" s="6"/>
      <c r="I140" s="6"/>
    </row>
    <row r="141" spans="1:9" ht="16.5">
      <c r="A141" s="77"/>
      <c r="B141" s="77"/>
      <c r="C141" s="135"/>
      <c r="D141" s="136"/>
      <c r="E141" s="6"/>
      <c r="F141" s="6"/>
      <c r="G141" s="6"/>
      <c r="H141" s="6"/>
      <c r="I141" s="6"/>
    </row>
    <row r="142" spans="1:9" ht="16.5">
      <c r="A142" s="77"/>
      <c r="B142" s="77"/>
      <c r="C142" s="135"/>
      <c r="D142" s="136"/>
      <c r="E142" s="6"/>
      <c r="F142" s="6"/>
      <c r="G142" s="6"/>
      <c r="H142" s="6"/>
      <c r="I142" s="6"/>
    </row>
    <row r="143" spans="1:9" ht="16.5">
      <c r="A143" s="77"/>
      <c r="B143" s="77"/>
      <c r="C143" s="135"/>
      <c r="D143" s="136"/>
      <c r="E143" s="6"/>
      <c r="F143" s="6"/>
      <c r="G143" s="6"/>
      <c r="H143" s="6"/>
      <c r="I143" s="6"/>
    </row>
    <row r="144" spans="1:9" ht="16.5">
      <c r="A144" s="77"/>
      <c r="B144" s="77"/>
      <c r="C144" s="135"/>
      <c r="D144" s="136"/>
      <c r="E144" s="6"/>
      <c r="F144" s="6"/>
      <c r="G144" s="6"/>
      <c r="H144" s="6"/>
      <c r="I144" s="6"/>
    </row>
    <row r="145" spans="1:9" ht="16.5">
      <c r="A145" s="77"/>
      <c r="B145" s="77"/>
      <c r="C145" s="135"/>
      <c r="D145" s="136"/>
      <c r="E145" s="6"/>
      <c r="F145" s="6"/>
      <c r="G145" s="6"/>
      <c r="H145" s="6"/>
      <c r="I145" s="6"/>
    </row>
    <row r="146" spans="1:9" ht="16.5">
      <c r="A146" s="77"/>
      <c r="B146" s="77"/>
      <c r="C146" s="135"/>
      <c r="D146" s="136"/>
      <c r="E146" s="6"/>
      <c r="F146" s="6"/>
      <c r="G146" s="6"/>
      <c r="H146" s="6"/>
      <c r="I146" s="6"/>
    </row>
  </sheetData>
  <sortState ref="A2:K144">
    <sortCondition ref="C2:C144"/>
  </sortState>
  <phoneticPr fontId="9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06"/>
  <sheetViews>
    <sheetView workbookViewId="0">
      <selection activeCell="H35" sqref="H35"/>
    </sheetView>
  </sheetViews>
  <sheetFormatPr defaultColWidth="8.875" defaultRowHeight="13.5"/>
  <cols>
    <col min="1" max="1" width="17.125" customWidth="1"/>
    <col min="3" max="3" width="11.875" customWidth="1"/>
    <col min="4" max="4" width="17.375" customWidth="1"/>
    <col min="5" max="5" width="13.875" customWidth="1"/>
    <col min="6" max="6" width="12.875" customWidth="1"/>
    <col min="7" max="7" width="11.375" customWidth="1"/>
    <col min="8" max="8" width="26.875" customWidth="1"/>
  </cols>
  <sheetData>
    <row r="1" spans="1:8" ht="16.5">
      <c r="A1" s="3" t="s">
        <v>152</v>
      </c>
      <c r="B1" s="3" t="s">
        <v>191</v>
      </c>
      <c r="C1" s="3" t="s">
        <v>25</v>
      </c>
      <c r="D1" s="3" t="s">
        <v>26</v>
      </c>
      <c r="E1" s="3" t="s">
        <v>27</v>
      </c>
      <c r="F1" s="3" t="s">
        <v>28</v>
      </c>
      <c r="G1" s="3" t="s">
        <v>29</v>
      </c>
      <c r="H1" s="3" t="s">
        <v>30</v>
      </c>
    </row>
    <row r="2" spans="1:8" ht="16.5">
      <c r="A2" s="90">
        <v>43064</v>
      </c>
      <c r="B2" s="91">
        <v>0.60972222222222217</v>
      </c>
      <c r="C2" s="92" t="s">
        <v>8</v>
      </c>
      <c r="D2" s="92" t="s">
        <v>20</v>
      </c>
      <c r="E2" s="92">
        <v>13883278696</v>
      </c>
      <c r="F2" s="92"/>
      <c r="G2" s="92" t="s">
        <v>10</v>
      </c>
      <c r="H2" s="92" t="s">
        <v>21</v>
      </c>
    </row>
    <row r="3" spans="1:8" ht="16.5">
      <c r="A3" s="90">
        <v>43064</v>
      </c>
      <c r="B3" s="91">
        <v>0.6069444444444444</v>
      </c>
      <c r="C3" s="92" t="s">
        <v>6</v>
      </c>
      <c r="D3" s="92" t="s">
        <v>15</v>
      </c>
      <c r="E3" s="92">
        <v>13883278696</v>
      </c>
      <c r="F3" s="92"/>
      <c r="G3" s="92" t="s">
        <v>5</v>
      </c>
      <c r="H3" s="92" t="s">
        <v>13</v>
      </c>
    </row>
    <row r="4" spans="1:8" ht="16.5">
      <c r="A4" s="90">
        <v>43066</v>
      </c>
      <c r="B4" s="91">
        <v>0.73541666666666661</v>
      </c>
      <c r="C4" s="92" t="s">
        <v>11</v>
      </c>
      <c r="D4" s="92" t="s">
        <v>9</v>
      </c>
      <c r="E4" s="92">
        <v>13911871785</v>
      </c>
      <c r="F4" s="92"/>
      <c r="G4" s="92" t="s">
        <v>10</v>
      </c>
      <c r="H4" s="92" t="s">
        <v>23</v>
      </c>
    </row>
    <row r="5" spans="1:8" ht="16.5">
      <c r="A5" s="90">
        <v>43066</v>
      </c>
      <c r="B5" s="91">
        <v>0.4680555555555555</v>
      </c>
      <c r="C5" s="92" t="s">
        <v>8</v>
      </c>
      <c r="D5" s="92" t="s">
        <v>24</v>
      </c>
      <c r="E5" s="92">
        <v>18510739473</v>
      </c>
      <c r="F5" s="92"/>
      <c r="G5" s="92" t="s">
        <v>5</v>
      </c>
      <c r="H5" s="92" t="s">
        <v>13</v>
      </c>
    </row>
    <row r="6" spans="1:8" ht="16.5">
      <c r="A6" s="90">
        <v>43090</v>
      </c>
      <c r="B6" s="91">
        <v>0.49513888888888885</v>
      </c>
      <c r="C6" s="92" t="s">
        <v>4</v>
      </c>
      <c r="D6" s="92"/>
      <c r="E6" s="92">
        <v>13552067001</v>
      </c>
      <c r="F6" s="92" t="s">
        <v>16</v>
      </c>
      <c r="G6" s="92" t="s">
        <v>5</v>
      </c>
      <c r="H6" s="92" t="s">
        <v>19</v>
      </c>
    </row>
    <row r="7" spans="1:8" ht="16.5">
      <c r="A7" s="90">
        <v>43090</v>
      </c>
      <c r="B7" s="91">
        <v>0.49583333333333335</v>
      </c>
      <c r="C7" s="92" t="s">
        <v>6</v>
      </c>
      <c r="D7" s="92"/>
      <c r="E7" s="92">
        <v>13552067001</v>
      </c>
      <c r="F7" s="92"/>
      <c r="G7" s="92" t="s">
        <v>5</v>
      </c>
      <c r="H7" s="92" t="s">
        <v>75</v>
      </c>
    </row>
    <row r="8" spans="1:8" ht="16.5">
      <c r="A8" s="90">
        <v>43094</v>
      </c>
      <c r="B8" s="91">
        <v>0.67847222222222225</v>
      </c>
      <c r="C8" s="92" t="s">
        <v>4</v>
      </c>
      <c r="D8" s="92" t="s">
        <v>15</v>
      </c>
      <c r="E8" s="92">
        <v>13883278696</v>
      </c>
      <c r="F8" s="92" t="s">
        <v>16</v>
      </c>
      <c r="G8" s="92" t="s">
        <v>5</v>
      </c>
      <c r="H8" s="92" t="s">
        <v>13</v>
      </c>
    </row>
    <row r="9" spans="1:8" ht="16.5">
      <c r="A9" s="90">
        <v>43095</v>
      </c>
      <c r="B9" s="91">
        <v>0.59791666666666665</v>
      </c>
      <c r="C9" s="92" t="s">
        <v>4</v>
      </c>
      <c r="D9" s="92" t="s">
        <v>13</v>
      </c>
      <c r="E9" s="92">
        <v>15711068157</v>
      </c>
      <c r="F9" s="92" t="s">
        <v>14</v>
      </c>
      <c r="G9" s="92" t="s">
        <v>5</v>
      </c>
      <c r="H9" s="92" t="s">
        <v>13</v>
      </c>
    </row>
    <row r="10" spans="1:8" ht="16.5">
      <c r="A10" s="90">
        <v>43096</v>
      </c>
      <c r="B10" s="91">
        <v>0.65277777777777779</v>
      </c>
      <c r="C10" s="92" t="s">
        <v>6</v>
      </c>
      <c r="D10" s="92"/>
      <c r="E10" s="92">
        <v>13071295087</v>
      </c>
      <c r="F10" s="92"/>
      <c r="G10" s="92" t="s">
        <v>5</v>
      </c>
      <c r="H10" s="92" t="s">
        <v>13</v>
      </c>
    </row>
    <row r="11" spans="1:8" ht="16.5">
      <c r="A11" s="90">
        <v>43161</v>
      </c>
      <c r="B11" s="91">
        <v>0.43402777777777773</v>
      </c>
      <c r="C11" s="92" t="s">
        <v>11</v>
      </c>
      <c r="D11" s="92" t="s">
        <v>9</v>
      </c>
      <c r="E11" s="92">
        <v>18510739473</v>
      </c>
      <c r="F11" s="92"/>
      <c r="G11" s="92" t="s">
        <v>7</v>
      </c>
      <c r="H11" s="92" t="s">
        <v>13</v>
      </c>
    </row>
    <row r="12" spans="1:8" ht="16.5">
      <c r="A12" s="90">
        <v>43170</v>
      </c>
      <c r="B12" s="91">
        <v>0.87083333333333324</v>
      </c>
      <c r="C12" s="92" t="s">
        <v>4</v>
      </c>
      <c r="D12" s="92"/>
      <c r="E12" s="92">
        <v>13883278696</v>
      </c>
      <c r="F12" s="92" t="s">
        <v>133</v>
      </c>
      <c r="G12" s="92" t="s">
        <v>5</v>
      </c>
      <c r="H12" s="92" t="s">
        <v>13</v>
      </c>
    </row>
    <row r="13" spans="1:8" ht="16.5">
      <c r="A13" s="90">
        <v>43068</v>
      </c>
      <c r="B13" s="91">
        <v>0.44027777777777777</v>
      </c>
      <c r="C13" s="92" t="s">
        <v>11</v>
      </c>
      <c r="D13" s="92" t="s">
        <v>9</v>
      </c>
      <c r="E13" s="92">
        <v>2139913205</v>
      </c>
      <c r="F13" s="92"/>
      <c r="G13" s="92" t="s">
        <v>7</v>
      </c>
      <c r="H13" s="92" t="s">
        <v>22</v>
      </c>
    </row>
    <row r="14" spans="1:8" ht="16.5">
      <c r="A14" s="90">
        <v>43116</v>
      </c>
      <c r="B14" s="91">
        <v>0.49027777777777781</v>
      </c>
      <c r="C14" s="92" t="s">
        <v>12</v>
      </c>
      <c r="D14" s="92" t="s">
        <v>17</v>
      </c>
      <c r="E14" s="92">
        <v>18811565857</v>
      </c>
      <c r="F14" s="92"/>
      <c r="G14" s="92" t="s">
        <v>5</v>
      </c>
      <c r="H14" s="92" t="s">
        <v>22</v>
      </c>
    </row>
    <row r="15" spans="1:8" ht="16.5">
      <c r="A15" s="90">
        <v>43117</v>
      </c>
      <c r="B15" s="91">
        <v>0.62708333333333333</v>
      </c>
      <c r="C15" s="92" t="s">
        <v>11</v>
      </c>
      <c r="D15" s="92" t="s">
        <v>9</v>
      </c>
      <c r="E15" s="92">
        <v>1056131181</v>
      </c>
      <c r="F15" s="92"/>
      <c r="G15" s="92" t="s">
        <v>10</v>
      </c>
      <c r="H15" s="92" t="s">
        <v>22</v>
      </c>
    </row>
    <row r="16" spans="1:8" ht="16.5">
      <c r="A16" s="90">
        <v>43118</v>
      </c>
      <c r="B16" s="91">
        <v>0.4770833333333333</v>
      </c>
      <c r="C16" s="92" t="s">
        <v>11</v>
      </c>
      <c r="D16" s="92" t="s">
        <v>9</v>
      </c>
      <c r="E16" s="92">
        <v>2139913173</v>
      </c>
      <c r="F16" s="92"/>
      <c r="G16" s="92" t="s">
        <v>7</v>
      </c>
      <c r="H16" s="92" t="s">
        <v>22</v>
      </c>
    </row>
    <row r="17" spans="1:8" ht="16.5">
      <c r="A17" s="90">
        <v>43123</v>
      </c>
      <c r="B17" s="91">
        <v>0.47222222222222227</v>
      </c>
      <c r="C17" s="92" t="s">
        <v>11</v>
      </c>
      <c r="D17" s="92" t="s">
        <v>9</v>
      </c>
      <c r="E17" s="92">
        <v>1052814307</v>
      </c>
      <c r="F17" s="92"/>
      <c r="G17" s="92" t="s">
        <v>7</v>
      </c>
      <c r="H17" s="92" t="s">
        <v>22</v>
      </c>
    </row>
    <row r="18" spans="1:8" ht="16.5">
      <c r="A18" s="90">
        <v>43155</v>
      </c>
      <c r="B18" s="91">
        <v>0.74097222222222225</v>
      </c>
      <c r="C18" s="92" t="s">
        <v>11</v>
      </c>
      <c r="D18" s="92" t="s">
        <v>9</v>
      </c>
      <c r="E18" s="92">
        <v>1085795936</v>
      </c>
      <c r="F18" s="92"/>
      <c r="G18" s="92" t="s">
        <v>7</v>
      </c>
      <c r="H18" s="92" t="s">
        <v>22</v>
      </c>
    </row>
    <row r="19" spans="1:8" ht="16.5">
      <c r="A19" s="90">
        <v>43157</v>
      </c>
      <c r="B19" s="91">
        <v>0.73749999999999993</v>
      </c>
      <c r="C19" s="92" t="s">
        <v>11</v>
      </c>
      <c r="D19" s="92" t="s">
        <v>9</v>
      </c>
      <c r="E19" s="92">
        <v>15321805790</v>
      </c>
      <c r="F19" s="92"/>
      <c r="G19" s="92" t="s">
        <v>18</v>
      </c>
      <c r="H19" s="92" t="s">
        <v>123</v>
      </c>
    </row>
    <row r="20" spans="1:8" ht="16.5">
      <c r="A20" s="90">
        <v>43158</v>
      </c>
      <c r="B20" s="91">
        <v>0.56180555555555556</v>
      </c>
      <c r="C20" s="92" t="s">
        <v>11</v>
      </c>
      <c r="D20" s="92" t="s">
        <v>9</v>
      </c>
      <c r="E20" s="92">
        <v>1085550103</v>
      </c>
      <c r="F20" s="92"/>
      <c r="G20" s="92" t="s">
        <v>7</v>
      </c>
      <c r="H20" s="92" t="s">
        <v>22</v>
      </c>
    </row>
    <row r="21" spans="1:8" ht="16.5">
      <c r="A21" s="90">
        <v>43183</v>
      </c>
      <c r="B21" s="91">
        <v>0.61597222222222225</v>
      </c>
      <c r="C21" s="92" t="s">
        <v>8</v>
      </c>
      <c r="D21" s="92" t="s">
        <v>9</v>
      </c>
      <c r="E21" s="92">
        <v>1053220736</v>
      </c>
      <c r="F21" s="92"/>
      <c r="G21" s="92" t="s">
        <v>10</v>
      </c>
      <c r="H21" s="92" t="s">
        <v>22</v>
      </c>
    </row>
    <row r="22" spans="1:8" ht="16.5">
      <c r="A22" s="90">
        <v>43186</v>
      </c>
      <c r="B22" s="91">
        <v>0.72430555555555554</v>
      </c>
      <c r="C22" s="92" t="s">
        <v>11</v>
      </c>
      <c r="D22" s="92" t="s">
        <v>22</v>
      </c>
      <c r="E22" s="92">
        <v>1053220757</v>
      </c>
      <c r="F22" s="92"/>
      <c r="G22" s="92" t="s">
        <v>18</v>
      </c>
      <c r="H22" s="92" t="s">
        <v>22</v>
      </c>
    </row>
    <row r="23" spans="1:8" ht="16.5">
      <c r="A23" s="90">
        <v>43189</v>
      </c>
      <c r="B23" s="91">
        <v>0.63750000000000007</v>
      </c>
      <c r="C23" s="92" t="s">
        <v>8</v>
      </c>
      <c r="D23" s="92" t="s">
        <v>22</v>
      </c>
      <c r="E23" s="92">
        <v>13512426836</v>
      </c>
      <c r="F23" s="92"/>
      <c r="G23" s="92" t="s">
        <v>10</v>
      </c>
      <c r="H23" s="92"/>
    </row>
    <row r="24" spans="1:8" ht="16.5">
      <c r="A24" s="90">
        <v>43190</v>
      </c>
      <c r="B24" s="91">
        <v>0.54999999999999993</v>
      </c>
      <c r="C24" s="92" t="s">
        <v>11</v>
      </c>
      <c r="D24" s="92" t="s">
        <v>190</v>
      </c>
      <c r="E24" s="92">
        <v>16601116132</v>
      </c>
      <c r="F24" s="92"/>
      <c r="G24" s="92" t="s">
        <v>10</v>
      </c>
      <c r="H24" s="92"/>
    </row>
    <row r="25" spans="1:8">
      <c r="A25" s="88"/>
      <c r="B25" s="89"/>
    </row>
    <row r="26" spans="1:8">
      <c r="A26" s="88"/>
      <c r="B26" s="89"/>
    </row>
    <row r="27" spans="1:8">
      <c r="A27" s="88"/>
      <c r="B27" s="89"/>
    </row>
    <row r="28" spans="1:8">
      <c r="A28" s="88"/>
      <c r="B28" s="89"/>
    </row>
    <row r="29" spans="1:8">
      <c r="A29" s="88"/>
      <c r="B29" s="89"/>
    </row>
    <row r="30" spans="1:8">
      <c r="A30" s="88"/>
      <c r="B30" s="89"/>
    </row>
    <row r="31" spans="1:8">
      <c r="A31" s="88"/>
      <c r="B31" s="89"/>
    </row>
    <row r="32" spans="1:8">
      <c r="A32" s="88"/>
      <c r="B32" s="89"/>
    </row>
    <row r="33" spans="1:2">
      <c r="A33" s="88"/>
      <c r="B33" s="89"/>
    </row>
    <row r="34" spans="1:2">
      <c r="A34" s="88"/>
      <c r="B34" s="89"/>
    </row>
    <row r="35" spans="1:2">
      <c r="A35" s="88"/>
      <c r="B35" s="89"/>
    </row>
    <row r="36" spans="1:2">
      <c r="A36" s="88"/>
      <c r="B36" s="89"/>
    </row>
    <row r="37" spans="1:2">
      <c r="A37" s="88"/>
      <c r="B37" s="89"/>
    </row>
    <row r="38" spans="1:2">
      <c r="A38" s="88"/>
      <c r="B38" s="89"/>
    </row>
    <row r="39" spans="1:2">
      <c r="A39" s="88"/>
      <c r="B39" s="89"/>
    </row>
    <row r="40" spans="1:2">
      <c r="A40" s="88"/>
      <c r="B40" s="89"/>
    </row>
    <row r="41" spans="1:2">
      <c r="A41" s="88"/>
      <c r="B41" s="89"/>
    </row>
    <row r="42" spans="1:2">
      <c r="A42" s="88"/>
      <c r="B42" s="89"/>
    </row>
    <row r="43" spans="1:2">
      <c r="A43" s="88"/>
      <c r="B43" s="89"/>
    </row>
    <row r="44" spans="1:2">
      <c r="A44" s="88"/>
      <c r="B44" s="89"/>
    </row>
    <row r="45" spans="1:2">
      <c r="A45" s="88"/>
      <c r="B45" s="89"/>
    </row>
    <row r="46" spans="1:2">
      <c r="A46" s="88"/>
      <c r="B46" s="89"/>
    </row>
    <row r="47" spans="1:2">
      <c r="A47" s="88"/>
      <c r="B47" s="89"/>
    </row>
    <row r="48" spans="1:2">
      <c r="A48" s="88"/>
      <c r="B48" s="89"/>
    </row>
    <row r="49" spans="1:2">
      <c r="A49" s="88"/>
      <c r="B49" s="89"/>
    </row>
    <row r="50" spans="1:2">
      <c r="A50" s="88"/>
      <c r="B50" s="89"/>
    </row>
    <row r="51" spans="1:2">
      <c r="A51" s="88"/>
      <c r="B51" s="89"/>
    </row>
    <row r="52" spans="1:2">
      <c r="A52" s="88"/>
      <c r="B52" s="89"/>
    </row>
    <row r="53" spans="1:2">
      <c r="A53" s="88"/>
      <c r="B53" s="89"/>
    </row>
    <row r="54" spans="1:2">
      <c r="A54" s="88"/>
      <c r="B54" s="89"/>
    </row>
    <row r="55" spans="1:2">
      <c r="A55" s="88"/>
      <c r="B55" s="89"/>
    </row>
    <row r="56" spans="1:2">
      <c r="A56" s="88"/>
      <c r="B56" s="89"/>
    </row>
    <row r="57" spans="1:2">
      <c r="A57" s="88"/>
      <c r="B57" s="89"/>
    </row>
    <row r="58" spans="1:2">
      <c r="A58" s="88"/>
      <c r="B58" s="89"/>
    </row>
    <row r="59" spans="1:2">
      <c r="A59" s="88"/>
      <c r="B59" s="89"/>
    </row>
    <row r="60" spans="1:2">
      <c r="A60" s="88"/>
      <c r="B60" s="89"/>
    </row>
    <row r="61" spans="1:2">
      <c r="A61" s="88"/>
      <c r="B61" s="89"/>
    </row>
    <row r="62" spans="1:2">
      <c r="A62" s="88"/>
      <c r="B62" s="89"/>
    </row>
    <row r="63" spans="1:2">
      <c r="A63" s="88"/>
      <c r="B63" s="89"/>
    </row>
    <row r="64" spans="1:2">
      <c r="A64" s="88"/>
      <c r="B64" s="89"/>
    </row>
    <row r="65" spans="1:2">
      <c r="A65" s="88"/>
      <c r="B65" s="89"/>
    </row>
    <row r="66" spans="1:2">
      <c r="A66" s="88"/>
      <c r="B66" s="89"/>
    </row>
    <row r="67" spans="1:2">
      <c r="A67" s="88"/>
      <c r="B67" s="89"/>
    </row>
    <row r="68" spans="1:2">
      <c r="A68" s="88"/>
      <c r="B68" s="89"/>
    </row>
    <row r="69" spans="1:2">
      <c r="A69" s="88"/>
      <c r="B69" s="89"/>
    </row>
    <row r="70" spans="1:2">
      <c r="A70" s="88"/>
      <c r="B70" s="89"/>
    </row>
    <row r="71" spans="1:2">
      <c r="A71" s="88"/>
      <c r="B71" s="89"/>
    </row>
    <row r="72" spans="1:2">
      <c r="A72" s="88"/>
      <c r="B72" s="89"/>
    </row>
    <row r="73" spans="1:2">
      <c r="A73" s="88"/>
      <c r="B73" s="89"/>
    </row>
    <row r="74" spans="1:2">
      <c r="A74" s="88"/>
      <c r="B74" s="89"/>
    </row>
    <row r="75" spans="1:2">
      <c r="A75" s="88"/>
      <c r="B75" s="89"/>
    </row>
    <row r="76" spans="1:2">
      <c r="A76" s="88"/>
      <c r="B76" s="89"/>
    </row>
    <row r="77" spans="1:2">
      <c r="A77" s="88"/>
      <c r="B77" s="89"/>
    </row>
    <row r="78" spans="1:2">
      <c r="A78" s="88"/>
      <c r="B78" s="89"/>
    </row>
    <row r="79" spans="1:2">
      <c r="A79" s="88"/>
      <c r="B79" s="89"/>
    </row>
    <row r="80" spans="1:2">
      <c r="A80" s="88"/>
      <c r="B80" s="89"/>
    </row>
    <row r="81" spans="1:2">
      <c r="A81" s="88"/>
      <c r="B81" s="89"/>
    </row>
    <row r="82" spans="1:2">
      <c r="A82" s="88"/>
      <c r="B82" s="89"/>
    </row>
    <row r="83" spans="1:2">
      <c r="A83" s="88"/>
      <c r="B83" s="89"/>
    </row>
    <row r="84" spans="1:2">
      <c r="A84" s="88"/>
      <c r="B84" s="89"/>
    </row>
    <row r="85" spans="1:2">
      <c r="A85" s="88"/>
      <c r="B85" s="89"/>
    </row>
    <row r="86" spans="1:2">
      <c r="A86" s="88"/>
      <c r="B86" s="89"/>
    </row>
    <row r="87" spans="1:2">
      <c r="A87" s="88"/>
      <c r="B87" s="89"/>
    </row>
    <row r="88" spans="1:2">
      <c r="A88" s="88"/>
      <c r="B88" s="89"/>
    </row>
    <row r="89" spans="1:2">
      <c r="A89" s="88"/>
      <c r="B89" s="89"/>
    </row>
    <row r="90" spans="1:2">
      <c r="A90" s="88"/>
      <c r="B90" s="89"/>
    </row>
    <row r="91" spans="1:2">
      <c r="A91" s="88"/>
      <c r="B91" s="89"/>
    </row>
    <row r="92" spans="1:2">
      <c r="A92" s="88"/>
      <c r="B92" s="89"/>
    </row>
    <row r="93" spans="1:2">
      <c r="A93" s="88"/>
      <c r="B93" s="89"/>
    </row>
    <row r="94" spans="1:2">
      <c r="A94" s="88"/>
      <c r="B94" s="89"/>
    </row>
    <row r="95" spans="1:2">
      <c r="A95" s="88"/>
      <c r="B95" s="89"/>
    </row>
    <row r="96" spans="1:2">
      <c r="A96" s="88"/>
      <c r="B96" s="89"/>
    </row>
    <row r="97" spans="1:2">
      <c r="A97" s="88"/>
      <c r="B97" s="89"/>
    </row>
    <row r="98" spans="1:2">
      <c r="A98" s="88"/>
      <c r="B98" s="89"/>
    </row>
    <row r="99" spans="1:2">
      <c r="A99" s="88"/>
      <c r="B99" s="89"/>
    </row>
    <row r="100" spans="1:2">
      <c r="A100" s="88"/>
      <c r="B100" s="89"/>
    </row>
    <row r="101" spans="1:2">
      <c r="A101" s="88"/>
      <c r="B101" s="89"/>
    </row>
    <row r="102" spans="1:2">
      <c r="A102" s="88"/>
      <c r="B102" s="89"/>
    </row>
    <row r="103" spans="1:2">
      <c r="A103" s="88"/>
      <c r="B103" s="89"/>
    </row>
    <row r="104" spans="1:2">
      <c r="A104" s="88"/>
      <c r="B104" s="89"/>
    </row>
    <row r="105" spans="1:2">
      <c r="A105" s="88"/>
      <c r="B105" s="89"/>
    </row>
    <row r="106" spans="1:2">
      <c r="A106" s="88"/>
      <c r="B106" s="89"/>
    </row>
    <row r="107" spans="1:2">
      <c r="A107" s="88"/>
      <c r="B107" s="89"/>
    </row>
    <row r="108" spans="1:2">
      <c r="A108" s="88"/>
      <c r="B108" s="89"/>
    </row>
    <row r="109" spans="1:2">
      <c r="A109" s="88"/>
      <c r="B109" s="89"/>
    </row>
    <row r="110" spans="1:2">
      <c r="A110" s="88"/>
      <c r="B110" s="89"/>
    </row>
    <row r="111" spans="1:2">
      <c r="A111" s="88"/>
      <c r="B111" s="89"/>
    </row>
    <row r="112" spans="1:2">
      <c r="A112" s="88"/>
      <c r="B112" s="89"/>
    </row>
    <row r="113" spans="1:2">
      <c r="A113" s="88"/>
      <c r="B113" s="89"/>
    </row>
    <row r="114" spans="1:2">
      <c r="A114" s="88"/>
      <c r="B114" s="89"/>
    </row>
    <row r="115" spans="1:2">
      <c r="A115" s="88"/>
      <c r="B115" s="89"/>
    </row>
    <row r="116" spans="1:2">
      <c r="A116" s="88"/>
      <c r="B116" s="89"/>
    </row>
    <row r="117" spans="1:2">
      <c r="A117" s="88"/>
      <c r="B117" s="89"/>
    </row>
    <row r="118" spans="1:2">
      <c r="A118" s="88"/>
      <c r="B118" s="89"/>
    </row>
    <row r="119" spans="1:2">
      <c r="A119" s="88"/>
      <c r="B119" s="89"/>
    </row>
    <row r="120" spans="1:2">
      <c r="A120" s="88"/>
      <c r="B120" s="89"/>
    </row>
    <row r="121" spans="1:2">
      <c r="A121" s="88"/>
      <c r="B121" s="89"/>
    </row>
    <row r="122" spans="1:2">
      <c r="A122" s="88"/>
      <c r="B122" s="89"/>
    </row>
    <row r="123" spans="1:2">
      <c r="A123" s="88"/>
      <c r="B123" s="89"/>
    </row>
    <row r="124" spans="1:2">
      <c r="A124" s="88"/>
      <c r="B124" s="89"/>
    </row>
    <row r="125" spans="1:2">
      <c r="A125" s="88"/>
      <c r="B125" s="89"/>
    </row>
    <row r="126" spans="1:2">
      <c r="A126" s="88"/>
      <c r="B126" s="89"/>
    </row>
    <row r="127" spans="1:2">
      <c r="A127" s="88"/>
      <c r="B127" s="89"/>
    </row>
    <row r="128" spans="1:2">
      <c r="A128" s="88"/>
      <c r="B128" s="89"/>
    </row>
    <row r="129" spans="1:2">
      <c r="A129" s="88"/>
      <c r="B129" s="89"/>
    </row>
    <row r="130" spans="1:2">
      <c r="A130" s="88"/>
      <c r="B130" s="89"/>
    </row>
    <row r="131" spans="1:2">
      <c r="A131" s="88"/>
      <c r="B131" s="89"/>
    </row>
    <row r="132" spans="1:2">
      <c r="A132" s="88"/>
      <c r="B132" s="89"/>
    </row>
    <row r="133" spans="1:2">
      <c r="A133" s="88"/>
      <c r="B133" s="89"/>
    </row>
    <row r="134" spans="1:2">
      <c r="A134" s="88"/>
      <c r="B134" s="89"/>
    </row>
    <row r="135" spans="1:2">
      <c r="A135" s="88"/>
      <c r="B135" s="89"/>
    </row>
    <row r="136" spans="1:2">
      <c r="A136" s="88"/>
      <c r="B136" s="89"/>
    </row>
    <row r="137" spans="1:2">
      <c r="A137" s="88"/>
      <c r="B137" s="89"/>
    </row>
    <row r="138" spans="1:2">
      <c r="A138" s="88"/>
      <c r="B138" s="89"/>
    </row>
    <row r="139" spans="1:2">
      <c r="A139" s="88"/>
      <c r="B139" s="89"/>
    </row>
    <row r="140" spans="1:2">
      <c r="A140" s="88"/>
      <c r="B140" s="89"/>
    </row>
    <row r="141" spans="1:2">
      <c r="A141" s="88"/>
      <c r="B141" s="89"/>
    </row>
    <row r="142" spans="1:2">
      <c r="A142" s="88"/>
      <c r="B142" s="89"/>
    </row>
    <row r="143" spans="1:2">
      <c r="A143" s="88"/>
      <c r="B143" s="89"/>
    </row>
    <row r="144" spans="1:2">
      <c r="A144" s="88"/>
      <c r="B144" s="89"/>
    </row>
    <row r="145" spans="1:2">
      <c r="A145" s="88"/>
      <c r="B145" s="89"/>
    </row>
    <row r="146" spans="1:2">
      <c r="A146" s="88"/>
      <c r="B146" s="89"/>
    </row>
    <row r="147" spans="1:2">
      <c r="A147" s="88"/>
      <c r="B147" s="89"/>
    </row>
    <row r="148" spans="1:2">
      <c r="A148" s="88"/>
      <c r="B148" s="89"/>
    </row>
    <row r="149" spans="1:2">
      <c r="A149" s="88"/>
      <c r="B149" s="89"/>
    </row>
    <row r="150" spans="1:2">
      <c r="A150" s="88"/>
      <c r="B150" s="89"/>
    </row>
    <row r="151" spans="1:2">
      <c r="A151" s="88"/>
      <c r="B151" s="89"/>
    </row>
    <row r="152" spans="1:2">
      <c r="A152" s="88"/>
      <c r="B152" s="89"/>
    </row>
    <row r="153" spans="1:2">
      <c r="A153" s="88"/>
      <c r="B153" s="89"/>
    </row>
    <row r="154" spans="1:2">
      <c r="A154" s="88"/>
      <c r="B154" s="89"/>
    </row>
    <row r="155" spans="1:2">
      <c r="A155" s="88"/>
      <c r="B155" s="89"/>
    </row>
    <row r="156" spans="1:2">
      <c r="A156" s="88"/>
      <c r="B156" s="89"/>
    </row>
    <row r="157" spans="1:2">
      <c r="A157" s="88"/>
      <c r="B157" s="89"/>
    </row>
    <row r="158" spans="1:2">
      <c r="A158" s="88"/>
      <c r="B158" s="89"/>
    </row>
    <row r="159" spans="1:2">
      <c r="A159" s="88"/>
      <c r="B159" s="89"/>
    </row>
    <row r="160" spans="1:2">
      <c r="A160" s="88"/>
      <c r="B160" s="89"/>
    </row>
    <row r="161" spans="1:2">
      <c r="A161" s="88"/>
      <c r="B161" s="89"/>
    </row>
    <row r="162" spans="1:2">
      <c r="A162" s="88"/>
      <c r="B162" s="89"/>
    </row>
    <row r="163" spans="1:2">
      <c r="A163" s="88"/>
      <c r="B163" s="89"/>
    </row>
    <row r="164" spans="1:2">
      <c r="A164" s="88"/>
      <c r="B164" s="89"/>
    </row>
    <row r="165" spans="1:2">
      <c r="A165" s="88"/>
      <c r="B165" s="89"/>
    </row>
    <row r="166" spans="1:2">
      <c r="A166" s="88"/>
      <c r="B166" s="89"/>
    </row>
    <row r="167" spans="1:2">
      <c r="A167" s="88"/>
      <c r="B167" s="89"/>
    </row>
    <row r="168" spans="1:2">
      <c r="A168" s="88"/>
      <c r="B168" s="89"/>
    </row>
    <row r="169" spans="1:2">
      <c r="A169" s="88"/>
      <c r="B169" s="89"/>
    </row>
    <row r="170" spans="1:2">
      <c r="A170" s="88"/>
      <c r="B170" s="89"/>
    </row>
    <row r="171" spans="1:2">
      <c r="A171" s="88"/>
      <c r="B171" s="89"/>
    </row>
    <row r="172" spans="1:2">
      <c r="A172" s="88"/>
      <c r="B172" s="89"/>
    </row>
    <row r="173" spans="1:2">
      <c r="A173" s="88"/>
      <c r="B173" s="89"/>
    </row>
    <row r="174" spans="1:2">
      <c r="A174" s="88"/>
      <c r="B174" s="89"/>
    </row>
    <row r="175" spans="1:2">
      <c r="A175" s="88"/>
      <c r="B175" s="89"/>
    </row>
    <row r="176" spans="1:2">
      <c r="A176" s="88"/>
      <c r="B176" s="89"/>
    </row>
    <row r="177" spans="1:2">
      <c r="A177" s="88"/>
      <c r="B177" s="89"/>
    </row>
    <row r="178" spans="1:2">
      <c r="A178" s="88"/>
      <c r="B178" s="89"/>
    </row>
    <row r="179" spans="1:2">
      <c r="A179" s="88"/>
      <c r="B179" s="89"/>
    </row>
    <row r="180" spans="1:2">
      <c r="A180" s="88"/>
      <c r="B180" s="89"/>
    </row>
    <row r="181" spans="1:2">
      <c r="A181" s="88"/>
      <c r="B181" s="89"/>
    </row>
    <row r="182" spans="1:2">
      <c r="A182" s="88"/>
      <c r="B182" s="89"/>
    </row>
    <row r="183" spans="1:2">
      <c r="A183" s="88"/>
      <c r="B183" s="89"/>
    </row>
    <row r="184" spans="1:2">
      <c r="A184" s="88"/>
      <c r="B184" s="89"/>
    </row>
    <row r="185" spans="1:2">
      <c r="A185" s="88"/>
      <c r="B185" s="89"/>
    </row>
    <row r="186" spans="1:2">
      <c r="A186" s="88"/>
      <c r="B186" s="89"/>
    </row>
    <row r="187" spans="1:2">
      <c r="A187" s="88"/>
      <c r="B187" s="89"/>
    </row>
    <row r="188" spans="1:2">
      <c r="A188" s="88"/>
      <c r="B188" s="89"/>
    </row>
    <row r="189" spans="1:2">
      <c r="A189" s="88"/>
      <c r="B189" s="89"/>
    </row>
    <row r="190" spans="1:2">
      <c r="A190" s="88"/>
      <c r="B190" s="89"/>
    </row>
    <row r="191" spans="1:2">
      <c r="A191" s="88"/>
      <c r="B191" s="89"/>
    </row>
    <row r="192" spans="1:2">
      <c r="A192" s="88"/>
      <c r="B192" s="89"/>
    </row>
    <row r="193" spans="1:2">
      <c r="A193" s="88"/>
      <c r="B193" s="89"/>
    </row>
    <row r="194" spans="1:2">
      <c r="A194" s="88"/>
      <c r="B194" s="89"/>
    </row>
    <row r="195" spans="1:2">
      <c r="A195" s="88"/>
      <c r="B195" s="89"/>
    </row>
    <row r="196" spans="1:2">
      <c r="A196" s="88"/>
      <c r="B196" s="89"/>
    </row>
    <row r="197" spans="1:2">
      <c r="A197" s="88"/>
      <c r="B197" s="89"/>
    </row>
    <row r="198" spans="1:2">
      <c r="A198" s="88"/>
      <c r="B198" s="89"/>
    </row>
    <row r="199" spans="1:2">
      <c r="A199" s="88"/>
      <c r="B199" s="89"/>
    </row>
    <row r="200" spans="1:2">
      <c r="A200" s="88"/>
      <c r="B200" s="89"/>
    </row>
    <row r="201" spans="1:2">
      <c r="A201" s="88"/>
      <c r="B201" s="89"/>
    </row>
    <row r="202" spans="1:2">
      <c r="A202" s="88"/>
      <c r="B202" s="89"/>
    </row>
    <row r="203" spans="1:2">
      <c r="A203" s="88"/>
      <c r="B203" s="89"/>
    </row>
    <row r="204" spans="1:2">
      <c r="A204" s="88"/>
      <c r="B204" s="89"/>
    </row>
    <row r="205" spans="1:2">
      <c r="A205" s="88"/>
      <c r="B205" s="89"/>
    </row>
    <row r="206" spans="1:2">
      <c r="A206" s="88"/>
      <c r="B206" s="89"/>
    </row>
    <row r="207" spans="1:2">
      <c r="A207" s="88"/>
      <c r="B207" s="89"/>
    </row>
    <row r="208" spans="1:2">
      <c r="A208" s="88"/>
      <c r="B208" s="89"/>
    </row>
    <row r="209" spans="1:2">
      <c r="A209" s="88"/>
      <c r="B209" s="89"/>
    </row>
    <row r="210" spans="1:2">
      <c r="A210" s="88"/>
      <c r="B210" s="89"/>
    </row>
    <row r="211" spans="1:2">
      <c r="A211" s="88"/>
      <c r="B211" s="89"/>
    </row>
    <row r="212" spans="1:2">
      <c r="A212" s="88"/>
      <c r="B212" s="89"/>
    </row>
    <row r="213" spans="1:2">
      <c r="A213" s="88"/>
      <c r="B213" s="89"/>
    </row>
    <row r="214" spans="1:2">
      <c r="A214" s="88"/>
      <c r="B214" s="89"/>
    </row>
    <row r="215" spans="1:2">
      <c r="A215" s="88"/>
      <c r="B215" s="89"/>
    </row>
    <row r="216" spans="1:2">
      <c r="A216" s="88"/>
      <c r="B216" s="89"/>
    </row>
    <row r="217" spans="1:2">
      <c r="A217" s="88"/>
      <c r="B217" s="89"/>
    </row>
    <row r="218" spans="1:2">
      <c r="A218" s="88"/>
      <c r="B218" s="89"/>
    </row>
    <row r="219" spans="1:2">
      <c r="A219" s="88"/>
      <c r="B219" s="89"/>
    </row>
    <row r="220" spans="1:2">
      <c r="A220" s="88"/>
      <c r="B220" s="89"/>
    </row>
    <row r="221" spans="1:2">
      <c r="A221" s="88"/>
      <c r="B221" s="89"/>
    </row>
    <row r="222" spans="1:2">
      <c r="A222" s="88"/>
      <c r="B222" s="89"/>
    </row>
    <row r="223" spans="1:2">
      <c r="A223" s="88"/>
      <c r="B223" s="89"/>
    </row>
    <row r="224" spans="1:2">
      <c r="A224" s="88"/>
      <c r="B224" s="89"/>
    </row>
    <row r="225" spans="1:2">
      <c r="A225" s="88"/>
      <c r="B225" s="89"/>
    </row>
    <row r="226" spans="1:2">
      <c r="A226" s="88"/>
      <c r="B226" s="89"/>
    </row>
    <row r="227" spans="1:2">
      <c r="A227" s="88"/>
      <c r="B227" s="89"/>
    </row>
    <row r="228" spans="1:2">
      <c r="A228" s="88"/>
      <c r="B228" s="89"/>
    </row>
    <row r="229" spans="1:2">
      <c r="A229" s="88"/>
      <c r="B229" s="89"/>
    </row>
    <row r="230" spans="1:2">
      <c r="A230" s="88"/>
      <c r="B230" s="89"/>
    </row>
    <row r="231" spans="1:2">
      <c r="A231" s="88"/>
      <c r="B231" s="89"/>
    </row>
    <row r="232" spans="1:2">
      <c r="A232" s="88"/>
      <c r="B232" s="89"/>
    </row>
    <row r="233" spans="1:2">
      <c r="A233" s="88"/>
      <c r="B233" s="89"/>
    </row>
    <row r="234" spans="1:2">
      <c r="A234" s="88"/>
      <c r="B234" s="89"/>
    </row>
    <row r="235" spans="1:2">
      <c r="A235" s="88"/>
      <c r="B235" s="89"/>
    </row>
    <row r="236" spans="1:2">
      <c r="A236" s="88"/>
      <c r="B236" s="89"/>
    </row>
    <row r="237" spans="1:2">
      <c r="A237" s="88"/>
      <c r="B237" s="89"/>
    </row>
    <row r="238" spans="1:2">
      <c r="A238" s="88"/>
      <c r="B238" s="89"/>
    </row>
    <row r="239" spans="1:2">
      <c r="A239" s="88"/>
      <c r="B239" s="89"/>
    </row>
    <row r="240" spans="1:2">
      <c r="A240" s="88"/>
      <c r="B240" s="89"/>
    </row>
    <row r="241" spans="1:2">
      <c r="A241" s="88"/>
      <c r="B241" s="89"/>
    </row>
    <row r="242" spans="1:2">
      <c r="A242" s="88"/>
      <c r="B242" s="89"/>
    </row>
    <row r="243" spans="1:2">
      <c r="A243" s="88"/>
      <c r="B243" s="89"/>
    </row>
    <row r="244" spans="1:2">
      <c r="A244" s="88"/>
      <c r="B244" s="89"/>
    </row>
    <row r="245" spans="1:2">
      <c r="A245" s="88"/>
      <c r="B245" s="89"/>
    </row>
    <row r="246" spans="1:2">
      <c r="A246" s="88"/>
      <c r="B246" s="89"/>
    </row>
    <row r="247" spans="1:2">
      <c r="A247" s="88"/>
      <c r="B247" s="89"/>
    </row>
    <row r="248" spans="1:2">
      <c r="A248" s="88"/>
      <c r="B248" s="89"/>
    </row>
    <row r="249" spans="1:2">
      <c r="A249" s="88"/>
      <c r="B249" s="89"/>
    </row>
    <row r="250" spans="1:2">
      <c r="A250" s="88"/>
      <c r="B250" s="89"/>
    </row>
    <row r="251" spans="1:2">
      <c r="A251" s="88"/>
      <c r="B251" s="89"/>
    </row>
    <row r="252" spans="1:2">
      <c r="A252" s="88"/>
      <c r="B252" s="89"/>
    </row>
    <row r="253" spans="1:2">
      <c r="A253" s="88"/>
      <c r="B253" s="89"/>
    </row>
    <row r="254" spans="1:2">
      <c r="A254" s="88"/>
      <c r="B254" s="89"/>
    </row>
    <row r="255" spans="1:2">
      <c r="A255" s="88"/>
      <c r="B255" s="89"/>
    </row>
    <row r="256" spans="1:2">
      <c r="A256" s="88"/>
      <c r="B256" s="89"/>
    </row>
    <row r="257" spans="1:2">
      <c r="A257" s="88"/>
      <c r="B257" s="89"/>
    </row>
    <row r="258" spans="1:2">
      <c r="A258" s="88"/>
      <c r="B258" s="89"/>
    </row>
    <row r="259" spans="1:2">
      <c r="A259" s="88"/>
      <c r="B259" s="89"/>
    </row>
    <row r="260" spans="1:2">
      <c r="A260" s="88"/>
      <c r="B260" s="89"/>
    </row>
    <row r="261" spans="1:2">
      <c r="A261" s="88"/>
      <c r="B261" s="89"/>
    </row>
    <row r="262" spans="1:2">
      <c r="A262" s="88"/>
      <c r="B262" s="89"/>
    </row>
    <row r="263" spans="1:2">
      <c r="A263" s="88"/>
      <c r="B263" s="89"/>
    </row>
    <row r="264" spans="1:2">
      <c r="A264" s="88"/>
      <c r="B264" s="89"/>
    </row>
    <row r="265" spans="1:2">
      <c r="A265" s="88"/>
      <c r="B265" s="89"/>
    </row>
    <row r="266" spans="1:2">
      <c r="A266" s="88"/>
      <c r="B266" s="89"/>
    </row>
    <row r="267" spans="1:2">
      <c r="A267" s="88"/>
      <c r="B267" s="89"/>
    </row>
    <row r="268" spans="1:2">
      <c r="A268" s="88"/>
      <c r="B268" s="89"/>
    </row>
    <row r="269" spans="1:2">
      <c r="A269" s="88"/>
      <c r="B269" s="89"/>
    </row>
    <row r="270" spans="1:2">
      <c r="A270" s="88"/>
      <c r="B270" s="89"/>
    </row>
    <row r="271" spans="1:2">
      <c r="A271" s="88"/>
      <c r="B271" s="89"/>
    </row>
    <row r="272" spans="1:2">
      <c r="A272" s="88"/>
      <c r="B272" s="89"/>
    </row>
    <row r="273" spans="1:2">
      <c r="A273" s="88"/>
      <c r="B273" s="89"/>
    </row>
    <row r="274" spans="1:2">
      <c r="A274" s="88"/>
      <c r="B274" s="89"/>
    </row>
    <row r="275" spans="1:2">
      <c r="A275" s="88"/>
      <c r="B275" s="89"/>
    </row>
    <row r="276" spans="1:2">
      <c r="A276" s="88"/>
      <c r="B276" s="89"/>
    </row>
    <row r="277" spans="1:2">
      <c r="A277" s="88"/>
      <c r="B277" s="89"/>
    </row>
    <row r="278" spans="1:2">
      <c r="A278" s="88"/>
      <c r="B278" s="89"/>
    </row>
    <row r="279" spans="1:2">
      <c r="A279" s="88"/>
      <c r="B279" s="89"/>
    </row>
    <row r="280" spans="1:2">
      <c r="A280" s="88"/>
      <c r="B280" s="89"/>
    </row>
    <row r="281" spans="1:2">
      <c r="A281" s="88"/>
      <c r="B281" s="89"/>
    </row>
    <row r="282" spans="1:2">
      <c r="A282" s="88"/>
      <c r="B282" s="89"/>
    </row>
    <row r="283" spans="1:2">
      <c r="A283" s="88"/>
      <c r="B283" s="89"/>
    </row>
    <row r="284" spans="1:2">
      <c r="A284" s="88"/>
      <c r="B284" s="89"/>
    </row>
    <row r="285" spans="1:2">
      <c r="A285" s="88"/>
      <c r="B285" s="89"/>
    </row>
    <row r="286" spans="1:2">
      <c r="A286" s="88"/>
      <c r="B286" s="89"/>
    </row>
    <row r="287" spans="1:2">
      <c r="A287" s="88"/>
      <c r="B287" s="89"/>
    </row>
    <row r="288" spans="1:2">
      <c r="A288" s="88"/>
      <c r="B288" s="89"/>
    </row>
    <row r="289" spans="1:2">
      <c r="A289" s="88"/>
      <c r="B289" s="89"/>
    </row>
    <row r="290" spans="1:2">
      <c r="A290" s="88"/>
      <c r="B290" s="89"/>
    </row>
    <row r="291" spans="1:2">
      <c r="A291" s="88"/>
      <c r="B291" s="89"/>
    </row>
    <row r="292" spans="1:2">
      <c r="A292" s="88"/>
      <c r="B292" s="89"/>
    </row>
    <row r="293" spans="1:2">
      <c r="A293" s="88"/>
      <c r="B293" s="89"/>
    </row>
    <row r="294" spans="1:2">
      <c r="A294" s="88"/>
      <c r="B294" s="89"/>
    </row>
    <row r="295" spans="1:2">
      <c r="A295" s="88"/>
      <c r="B295" s="89"/>
    </row>
    <row r="296" spans="1:2">
      <c r="A296" s="88"/>
      <c r="B296" s="89"/>
    </row>
    <row r="297" spans="1:2">
      <c r="A297" s="88"/>
      <c r="B297" s="89"/>
    </row>
    <row r="298" spans="1:2">
      <c r="A298" s="88"/>
      <c r="B298" s="89"/>
    </row>
    <row r="299" spans="1:2">
      <c r="A299" s="88"/>
      <c r="B299" s="89"/>
    </row>
    <row r="300" spans="1:2">
      <c r="A300" s="88"/>
      <c r="B300" s="89"/>
    </row>
    <row r="301" spans="1:2">
      <c r="A301" s="88"/>
      <c r="B301" s="89"/>
    </row>
    <row r="302" spans="1:2">
      <c r="A302" s="88"/>
      <c r="B302" s="89"/>
    </row>
    <row r="303" spans="1:2">
      <c r="A303" s="88"/>
      <c r="B303" s="89"/>
    </row>
    <row r="304" spans="1:2">
      <c r="A304" s="88"/>
      <c r="B304" s="89"/>
    </row>
    <row r="305" spans="1:2">
      <c r="A305" s="88"/>
      <c r="B305" s="89"/>
    </row>
    <row r="306" spans="1:2">
      <c r="A306" s="88"/>
      <c r="B306" s="89"/>
    </row>
    <row r="307" spans="1:2">
      <c r="A307" s="88"/>
      <c r="B307" s="89"/>
    </row>
    <row r="308" spans="1:2">
      <c r="A308" s="88"/>
      <c r="B308" s="89"/>
    </row>
    <row r="309" spans="1:2">
      <c r="A309" s="88"/>
      <c r="B309" s="89"/>
    </row>
    <row r="310" spans="1:2">
      <c r="A310" s="88"/>
      <c r="B310" s="89"/>
    </row>
    <row r="311" spans="1:2">
      <c r="A311" s="88"/>
      <c r="B311" s="89"/>
    </row>
    <row r="312" spans="1:2">
      <c r="A312" s="88"/>
      <c r="B312" s="89"/>
    </row>
    <row r="313" spans="1:2">
      <c r="A313" s="88"/>
      <c r="B313" s="89"/>
    </row>
    <row r="314" spans="1:2">
      <c r="A314" s="88"/>
      <c r="B314" s="89"/>
    </row>
    <row r="315" spans="1:2">
      <c r="A315" s="88"/>
      <c r="B315" s="89"/>
    </row>
    <row r="316" spans="1:2">
      <c r="A316" s="88"/>
      <c r="B316" s="89"/>
    </row>
    <row r="317" spans="1:2">
      <c r="A317" s="88"/>
      <c r="B317" s="89"/>
    </row>
    <row r="318" spans="1:2">
      <c r="A318" s="88"/>
      <c r="B318" s="89"/>
    </row>
    <row r="319" spans="1:2">
      <c r="A319" s="88"/>
      <c r="B319" s="89"/>
    </row>
    <row r="320" spans="1:2">
      <c r="A320" s="88"/>
      <c r="B320" s="89"/>
    </row>
    <row r="321" spans="1:2">
      <c r="A321" s="88"/>
      <c r="B321" s="89"/>
    </row>
    <row r="322" spans="1:2">
      <c r="A322" s="88"/>
      <c r="B322" s="89"/>
    </row>
    <row r="323" spans="1:2">
      <c r="A323" s="88"/>
      <c r="B323" s="89"/>
    </row>
    <row r="324" spans="1:2">
      <c r="A324" s="88"/>
      <c r="B324" s="89"/>
    </row>
    <row r="325" spans="1:2">
      <c r="A325" s="88"/>
      <c r="B325" s="89"/>
    </row>
    <row r="326" spans="1:2">
      <c r="A326" s="88"/>
      <c r="B326" s="89"/>
    </row>
    <row r="327" spans="1:2">
      <c r="A327" s="88"/>
      <c r="B327" s="89"/>
    </row>
    <row r="328" spans="1:2">
      <c r="A328" s="88"/>
      <c r="B328" s="89"/>
    </row>
    <row r="329" spans="1:2">
      <c r="A329" s="88"/>
      <c r="B329" s="89"/>
    </row>
    <row r="330" spans="1:2">
      <c r="A330" s="88"/>
      <c r="B330" s="89"/>
    </row>
    <row r="331" spans="1:2">
      <c r="A331" s="88"/>
      <c r="B331" s="89"/>
    </row>
    <row r="332" spans="1:2">
      <c r="A332" s="88"/>
      <c r="B332" s="89"/>
    </row>
    <row r="333" spans="1:2">
      <c r="A333" s="88"/>
      <c r="B333" s="89"/>
    </row>
    <row r="334" spans="1:2">
      <c r="A334" s="88"/>
      <c r="B334" s="89"/>
    </row>
    <row r="335" spans="1:2">
      <c r="A335" s="88"/>
      <c r="B335" s="89"/>
    </row>
    <row r="336" spans="1:2">
      <c r="A336" s="88"/>
      <c r="B336" s="89"/>
    </row>
    <row r="337" spans="1:2">
      <c r="A337" s="88"/>
      <c r="B337" s="89"/>
    </row>
    <row r="338" spans="1:2">
      <c r="A338" s="88"/>
      <c r="B338" s="89"/>
    </row>
    <row r="339" spans="1:2">
      <c r="A339" s="88"/>
      <c r="B339" s="89"/>
    </row>
    <row r="340" spans="1:2">
      <c r="A340" s="88"/>
      <c r="B340" s="89"/>
    </row>
    <row r="341" spans="1:2">
      <c r="A341" s="88"/>
      <c r="B341" s="89"/>
    </row>
    <row r="342" spans="1:2">
      <c r="A342" s="88"/>
      <c r="B342" s="89"/>
    </row>
    <row r="343" spans="1:2">
      <c r="A343" s="88"/>
      <c r="B343" s="89"/>
    </row>
    <row r="344" spans="1:2">
      <c r="A344" s="88"/>
      <c r="B344" s="89"/>
    </row>
    <row r="345" spans="1:2">
      <c r="A345" s="88"/>
      <c r="B345" s="89"/>
    </row>
    <row r="346" spans="1:2">
      <c r="A346" s="88"/>
      <c r="B346" s="89"/>
    </row>
    <row r="347" spans="1:2">
      <c r="A347" s="88"/>
      <c r="B347" s="89"/>
    </row>
    <row r="348" spans="1:2">
      <c r="A348" s="88"/>
      <c r="B348" s="89"/>
    </row>
    <row r="349" spans="1:2">
      <c r="A349" s="88"/>
      <c r="B349" s="89"/>
    </row>
    <row r="350" spans="1:2">
      <c r="A350" s="88"/>
      <c r="B350" s="89"/>
    </row>
    <row r="351" spans="1:2">
      <c r="A351" s="88"/>
      <c r="B351" s="89"/>
    </row>
    <row r="352" spans="1:2">
      <c r="A352" s="88"/>
      <c r="B352" s="89"/>
    </row>
    <row r="353" spans="1:2">
      <c r="A353" s="88"/>
      <c r="B353" s="89"/>
    </row>
    <row r="354" spans="1:2">
      <c r="A354" s="88"/>
      <c r="B354" s="89"/>
    </row>
    <row r="355" spans="1:2">
      <c r="A355" s="88"/>
      <c r="B355" s="89"/>
    </row>
    <row r="356" spans="1:2">
      <c r="A356" s="88"/>
      <c r="B356" s="89"/>
    </row>
    <row r="357" spans="1:2">
      <c r="A357" s="88"/>
      <c r="B357" s="89"/>
    </row>
    <row r="358" spans="1:2">
      <c r="A358" s="88"/>
      <c r="B358" s="89"/>
    </row>
    <row r="359" spans="1:2">
      <c r="A359" s="88"/>
      <c r="B359" s="89"/>
    </row>
    <row r="360" spans="1:2">
      <c r="A360" s="88"/>
      <c r="B360" s="89"/>
    </row>
    <row r="361" spans="1:2">
      <c r="A361" s="88"/>
      <c r="B361" s="89"/>
    </row>
    <row r="362" spans="1:2">
      <c r="A362" s="88"/>
      <c r="B362" s="89"/>
    </row>
    <row r="363" spans="1:2">
      <c r="A363" s="88"/>
      <c r="B363" s="89"/>
    </row>
    <row r="364" spans="1:2">
      <c r="A364" s="88"/>
      <c r="B364" s="89"/>
    </row>
    <row r="365" spans="1:2">
      <c r="A365" s="88"/>
      <c r="B365" s="89"/>
    </row>
    <row r="366" spans="1:2">
      <c r="A366" s="88"/>
      <c r="B366" s="89"/>
    </row>
    <row r="367" spans="1:2">
      <c r="A367" s="88"/>
      <c r="B367" s="89"/>
    </row>
    <row r="368" spans="1:2">
      <c r="A368" s="88"/>
      <c r="B368" s="89"/>
    </row>
    <row r="369" spans="1:2">
      <c r="A369" s="88"/>
      <c r="B369" s="89"/>
    </row>
    <row r="370" spans="1:2">
      <c r="A370" s="88"/>
      <c r="B370" s="89"/>
    </row>
    <row r="371" spans="1:2">
      <c r="A371" s="88"/>
      <c r="B371" s="89"/>
    </row>
    <row r="372" spans="1:2">
      <c r="A372" s="88"/>
      <c r="B372" s="89"/>
    </row>
    <row r="373" spans="1:2">
      <c r="A373" s="88"/>
      <c r="B373" s="89"/>
    </row>
    <row r="374" spans="1:2">
      <c r="A374" s="88"/>
      <c r="B374" s="89"/>
    </row>
    <row r="375" spans="1:2">
      <c r="A375" s="88"/>
      <c r="B375" s="89"/>
    </row>
    <row r="376" spans="1:2">
      <c r="A376" s="88"/>
      <c r="B376" s="89"/>
    </row>
    <row r="377" spans="1:2">
      <c r="A377" s="88"/>
      <c r="B377" s="89"/>
    </row>
    <row r="378" spans="1:2">
      <c r="A378" s="88"/>
      <c r="B378" s="89"/>
    </row>
    <row r="379" spans="1:2">
      <c r="A379" s="88"/>
      <c r="B379" s="89"/>
    </row>
    <row r="380" spans="1:2">
      <c r="A380" s="88"/>
      <c r="B380" s="89"/>
    </row>
    <row r="381" spans="1:2">
      <c r="A381" s="88"/>
      <c r="B381" s="89"/>
    </row>
    <row r="382" spans="1:2">
      <c r="A382" s="88"/>
      <c r="B382" s="89"/>
    </row>
    <row r="383" spans="1:2">
      <c r="A383" s="88"/>
      <c r="B383" s="89"/>
    </row>
    <row r="384" spans="1:2">
      <c r="A384" s="88"/>
      <c r="B384" s="89"/>
    </row>
    <row r="385" spans="1:2">
      <c r="A385" s="88"/>
      <c r="B385" s="89"/>
    </row>
    <row r="386" spans="1:2">
      <c r="A386" s="88"/>
      <c r="B386" s="89"/>
    </row>
    <row r="387" spans="1:2">
      <c r="A387" s="88"/>
      <c r="B387" s="89"/>
    </row>
    <row r="388" spans="1:2">
      <c r="A388" s="88"/>
      <c r="B388" s="89"/>
    </row>
    <row r="389" spans="1:2">
      <c r="A389" s="88"/>
      <c r="B389" s="89"/>
    </row>
    <row r="390" spans="1:2">
      <c r="A390" s="88"/>
      <c r="B390" s="89"/>
    </row>
    <row r="391" spans="1:2">
      <c r="A391" s="88"/>
      <c r="B391" s="89"/>
    </row>
    <row r="392" spans="1:2">
      <c r="A392" s="88"/>
      <c r="B392" s="89"/>
    </row>
    <row r="393" spans="1:2">
      <c r="A393" s="88"/>
      <c r="B393" s="89"/>
    </row>
    <row r="394" spans="1:2">
      <c r="A394" s="88"/>
      <c r="B394" s="89"/>
    </row>
    <row r="395" spans="1:2">
      <c r="A395" s="88"/>
      <c r="B395" s="89"/>
    </row>
    <row r="396" spans="1:2">
      <c r="A396" s="88"/>
      <c r="B396" s="89"/>
    </row>
    <row r="397" spans="1:2">
      <c r="A397" s="88"/>
      <c r="B397" s="89"/>
    </row>
    <row r="398" spans="1:2">
      <c r="A398" s="88"/>
      <c r="B398" s="89"/>
    </row>
    <row r="399" spans="1:2">
      <c r="A399" s="88"/>
      <c r="B399" s="89"/>
    </row>
    <row r="400" spans="1:2">
      <c r="A400" s="88"/>
      <c r="B400" s="89"/>
    </row>
    <row r="401" spans="1:2">
      <c r="A401" s="88"/>
      <c r="B401" s="89"/>
    </row>
    <row r="402" spans="1:2">
      <c r="A402" s="88"/>
      <c r="B402" s="89"/>
    </row>
    <row r="403" spans="1:2">
      <c r="A403" s="88"/>
      <c r="B403" s="89"/>
    </row>
    <row r="404" spans="1:2">
      <c r="A404" s="88"/>
      <c r="B404" s="89"/>
    </row>
    <row r="405" spans="1:2">
      <c r="A405" s="88"/>
      <c r="B405" s="89"/>
    </row>
    <row r="406" spans="1:2">
      <c r="A406" s="88"/>
      <c r="B406" s="89"/>
    </row>
    <row r="407" spans="1:2">
      <c r="A407" s="88"/>
      <c r="B407" s="89"/>
    </row>
    <row r="408" spans="1:2">
      <c r="A408" s="88"/>
      <c r="B408" s="89"/>
    </row>
    <row r="409" spans="1:2">
      <c r="A409" s="88"/>
      <c r="B409" s="89"/>
    </row>
    <row r="410" spans="1:2">
      <c r="A410" s="88"/>
      <c r="B410" s="89"/>
    </row>
    <row r="411" spans="1:2">
      <c r="A411" s="88"/>
      <c r="B411" s="89"/>
    </row>
    <row r="412" spans="1:2">
      <c r="A412" s="88"/>
      <c r="B412" s="89"/>
    </row>
    <row r="413" spans="1:2">
      <c r="A413" s="88"/>
      <c r="B413" s="89"/>
    </row>
    <row r="414" spans="1:2">
      <c r="A414" s="88"/>
      <c r="B414" s="89"/>
    </row>
    <row r="415" spans="1:2">
      <c r="A415" s="88"/>
      <c r="B415" s="89"/>
    </row>
    <row r="416" spans="1:2">
      <c r="A416" s="88"/>
      <c r="B416" s="89"/>
    </row>
    <row r="417" spans="1:2">
      <c r="A417" s="88"/>
      <c r="B417" s="89"/>
    </row>
    <row r="418" spans="1:2">
      <c r="A418" s="88"/>
      <c r="B418" s="89"/>
    </row>
    <row r="419" spans="1:2">
      <c r="A419" s="88"/>
      <c r="B419" s="89"/>
    </row>
    <row r="420" spans="1:2">
      <c r="A420" s="88"/>
      <c r="B420" s="89"/>
    </row>
    <row r="421" spans="1:2">
      <c r="A421" s="88"/>
      <c r="B421" s="89"/>
    </row>
    <row r="422" spans="1:2">
      <c r="A422" s="88"/>
      <c r="B422" s="89"/>
    </row>
    <row r="423" spans="1:2">
      <c r="A423" s="88"/>
      <c r="B423" s="89"/>
    </row>
    <row r="424" spans="1:2">
      <c r="A424" s="88"/>
      <c r="B424" s="89"/>
    </row>
    <row r="425" spans="1:2">
      <c r="A425" s="88"/>
      <c r="B425" s="89"/>
    </row>
    <row r="426" spans="1:2">
      <c r="A426" s="88"/>
      <c r="B426" s="89"/>
    </row>
    <row r="427" spans="1:2">
      <c r="A427" s="88"/>
      <c r="B427" s="89"/>
    </row>
    <row r="428" spans="1:2">
      <c r="A428" s="88"/>
      <c r="B428" s="89"/>
    </row>
    <row r="429" spans="1:2">
      <c r="A429" s="88"/>
      <c r="B429" s="89"/>
    </row>
    <row r="430" spans="1:2">
      <c r="A430" s="88"/>
      <c r="B430" s="89"/>
    </row>
    <row r="431" spans="1:2">
      <c r="A431" s="88"/>
      <c r="B431" s="89"/>
    </row>
    <row r="432" spans="1:2">
      <c r="A432" s="88"/>
      <c r="B432" s="89"/>
    </row>
    <row r="433" spans="1:2">
      <c r="A433" s="88"/>
      <c r="B433" s="89"/>
    </row>
    <row r="434" spans="1:2">
      <c r="A434" s="88"/>
      <c r="B434" s="89"/>
    </row>
    <row r="435" spans="1:2">
      <c r="A435" s="88"/>
      <c r="B435" s="89"/>
    </row>
    <row r="436" spans="1:2">
      <c r="A436" s="88"/>
      <c r="B436" s="89"/>
    </row>
    <row r="437" spans="1:2">
      <c r="A437" s="88"/>
      <c r="B437" s="89"/>
    </row>
    <row r="438" spans="1:2">
      <c r="A438" s="88"/>
      <c r="B438" s="89"/>
    </row>
    <row r="439" spans="1:2">
      <c r="A439" s="88"/>
      <c r="B439" s="89"/>
    </row>
    <row r="440" spans="1:2">
      <c r="A440" s="88"/>
      <c r="B440" s="89"/>
    </row>
    <row r="441" spans="1:2">
      <c r="A441" s="88"/>
      <c r="B441" s="89"/>
    </row>
    <row r="442" spans="1:2">
      <c r="A442" s="88"/>
      <c r="B442" s="89"/>
    </row>
    <row r="443" spans="1:2">
      <c r="A443" s="88"/>
      <c r="B443" s="89"/>
    </row>
    <row r="444" spans="1:2">
      <c r="A444" s="88"/>
      <c r="B444" s="89"/>
    </row>
    <row r="445" spans="1:2">
      <c r="A445" s="88"/>
      <c r="B445" s="89"/>
    </row>
    <row r="446" spans="1:2">
      <c r="A446" s="88"/>
      <c r="B446" s="89"/>
    </row>
    <row r="447" spans="1:2">
      <c r="A447" s="88"/>
      <c r="B447" s="89"/>
    </row>
    <row r="448" spans="1:2">
      <c r="A448" s="88"/>
      <c r="B448" s="89"/>
    </row>
    <row r="449" spans="1:2">
      <c r="A449" s="88"/>
      <c r="B449" s="89"/>
    </row>
    <row r="450" spans="1:2">
      <c r="A450" s="88"/>
      <c r="B450" s="89"/>
    </row>
    <row r="451" spans="1:2">
      <c r="A451" s="88"/>
      <c r="B451" s="89"/>
    </row>
    <row r="452" spans="1:2">
      <c r="A452" s="88"/>
      <c r="B452" s="89"/>
    </row>
    <row r="453" spans="1:2">
      <c r="A453" s="88"/>
      <c r="B453" s="89"/>
    </row>
    <row r="454" spans="1:2">
      <c r="A454" s="88"/>
      <c r="B454" s="89"/>
    </row>
    <row r="455" spans="1:2">
      <c r="A455" s="88"/>
      <c r="B455" s="89"/>
    </row>
    <row r="456" spans="1:2">
      <c r="A456" s="88"/>
      <c r="B456" s="89"/>
    </row>
    <row r="457" spans="1:2">
      <c r="A457" s="88"/>
      <c r="B457" s="89"/>
    </row>
    <row r="458" spans="1:2">
      <c r="A458" s="88"/>
      <c r="B458" s="89"/>
    </row>
    <row r="459" spans="1:2">
      <c r="A459" s="88"/>
      <c r="B459" s="89"/>
    </row>
    <row r="460" spans="1:2">
      <c r="A460" s="88"/>
      <c r="B460" s="89"/>
    </row>
    <row r="461" spans="1:2">
      <c r="A461" s="88"/>
      <c r="B461" s="89"/>
    </row>
    <row r="462" spans="1:2">
      <c r="A462" s="88"/>
      <c r="B462" s="89"/>
    </row>
    <row r="463" spans="1:2">
      <c r="A463" s="88"/>
      <c r="B463" s="89"/>
    </row>
    <row r="464" spans="1:2">
      <c r="A464" s="88"/>
      <c r="B464" s="89"/>
    </row>
    <row r="465" spans="1:2">
      <c r="A465" s="88"/>
      <c r="B465" s="89"/>
    </row>
    <row r="466" spans="1:2">
      <c r="A466" s="88"/>
      <c r="B466" s="89"/>
    </row>
    <row r="467" spans="1:2">
      <c r="A467" s="88"/>
      <c r="B467" s="89"/>
    </row>
    <row r="468" spans="1:2">
      <c r="A468" s="88"/>
      <c r="B468" s="89"/>
    </row>
    <row r="469" spans="1:2">
      <c r="A469" s="88"/>
      <c r="B469" s="89"/>
    </row>
    <row r="470" spans="1:2">
      <c r="A470" s="88"/>
      <c r="B470" s="89"/>
    </row>
    <row r="471" spans="1:2">
      <c r="A471" s="88"/>
      <c r="B471" s="89"/>
    </row>
    <row r="472" spans="1:2">
      <c r="A472" s="88"/>
      <c r="B472" s="89"/>
    </row>
    <row r="473" spans="1:2">
      <c r="A473" s="88"/>
      <c r="B473" s="89"/>
    </row>
    <row r="474" spans="1:2">
      <c r="A474" s="88"/>
      <c r="B474" s="89"/>
    </row>
    <row r="475" spans="1:2">
      <c r="A475" s="88"/>
      <c r="B475" s="89"/>
    </row>
    <row r="476" spans="1:2">
      <c r="A476" s="88"/>
      <c r="B476" s="89"/>
    </row>
    <row r="477" spans="1:2">
      <c r="A477" s="88"/>
      <c r="B477" s="89"/>
    </row>
    <row r="478" spans="1:2">
      <c r="A478" s="88"/>
      <c r="B478" s="89"/>
    </row>
    <row r="479" spans="1:2">
      <c r="A479" s="88"/>
      <c r="B479" s="89"/>
    </row>
    <row r="480" spans="1:2">
      <c r="A480" s="88"/>
      <c r="B480" s="89"/>
    </row>
    <row r="481" spans="1:2">
      <c r="A481" s="88"/>
      <c r="B481" s="89"/>
    </row>
    <row r="482" spans="1:2">
      <c r="A482" s="88"/>
      <c r="B482" s="89"/>
    </row>
    <row r="483" spans="1:2">
      <c r="A483" s="88"/>
      <c r="B483" s="89"/>
    </row>
    <row r="484" spans="1:2">
      <c r="A484" s="88"/>
      <c r="B484" s="89"/>
    </row>
    <row r="485" spans="1:2">
      <c r="A485" s="88"/>
      <c r="B485" s="89"/>
    </row>
    <row r="486" spans="1:2">
      <c r="A486" s="88"/>
      <c r="B486" s="89"/>
    </row>
    <row r="487" spans="1:2">
      <c r="A487" s="88"/>
      <c r="B487" s="89"/>
    </row>
    <row r="488" spans="1:2">
      <c r="A488" s="88"/>
      <c r="B488" s="89"/>
    </row>
    <row r="489" spans="1:2">
      <c r="A489" s="88"/>
      <c r="B489" s="89"/>
    </row>
    <row r="490" spans="1:2">
      <c r="A490" s="88"/>
      <c r="B490" s="89"/>
    </row>
    <row r="491" spans="1:2">
      <c r="A491" s="88"/>
      <c r="B491" s="89"/>
    </row>
    <row r="492" spans="1:2">
      <c r="A492" s="88"/>
      <c r="B492" s="89"/>
    </row>
    <row r="493" spans="1:2">
      <c r="A493" s="88"/>
      <c r="B493" s="89"/>
    </row>
    <row r="494" spans="1:2">
      <c r="A494" s="88"/>
      <c r="B494" s="89"/>
    </row>
    <row r="495" spans="1:2">
      <c r="A495" s="88"/>
      <c r="B495" s="89"/>
    </row>
    <row r="496" spans="1:2">
      <c r="A496" s="88"/>
      <c r="B496" s="89"/>
    </row>
    <row r="497" spans="1:2">
      <c r="A497" s="88"/>
      <c r="B497" s="89"/>
    </row>
    <row r="498" spans="1:2">
      <c r="A498" s="88"/>
      <c r="B498" s="89"/>
    </row>
    <row r="499" spans="1:2">
      <c r="A499" s="88"/>
      <c r="B499" s="89"/>
    </row>
    <row r="500" spans="1:2">
      <c r="A500" s="88"/>
      <c r="B500" s="89"/>
    </row>
    <row r="501" spans="1:2">
      <c r="A501" s="88"/>
      <c r="B501" s="89"/>
    </row>
    <row r="502" spans="1:2">
      <c r="A502" s="88"/>
      <c r="B502" s="89"/>
    </row>
    <row r="503" spans="1:2">
      <c r="A503" s="88"/>
      <c r="B503" s="89"/>
    </row>
    <row r="504" spans="1:2">
      <c r="A504" s="88"/>
      <c r="B504" s="89"/>
    </row>
    <row r="505" spans="1:2">
      <c r="A505" s="88"/>
      <c r="B505" s="89"/>
    </row>
    <row r="506" spans="1:2">
      <c r="A506" s="88"/>
      <c r="B506" s="89"/>
    </row>
    <row r="507" spans="1:2">
      <c r="A507" s="88"/>
      <c r="B507" s="89"/>
    </row>
    <row r="508" spans="1:2">
      <c r="A508" s="88"/>
      <c r="B508" s="89"/>
    </row>
    <row r="509" spans="1:2">
      <c r="A509" s="88"/>
      <c r="B509" s="89"/>
    </row>
    <row r="510" spans="1:2">
      <c r="A510" s="88"/>
      <c r="B510" s="89"/>
    </row>
    <row r="511" spans="1:2">
      <c r="A511" s="88"/>
      <c r="B511" s="89"/>
    </row>
    <row r="512" spans="1:2">
      <c r="A512" s="88"/>
      <c r="B512" s="89"/>
    </row>
    <row r="513" spans="1:2">
      <c r="A513" s="88"/>
      <c r="B513" s="89"/>
    </row>
    <row r="514" spans="1:2">
      <c r="A514" s="88"/>
      <c r="B514" s="89"/>
    </row>
    <row r="515" spans="1:2">
      <c r="A515" s="88"/>
      <c r="B515" s="89"/>
    </row>
    <row r="516" spans="1:2">
      <c r="A516" s="88"/>
      <c r="B516" s="89"/>
    </row>
    <row r="517" spans="1:2">
      <c r="A517" s="88"/>
      <c r="B517" s="89"/>
    </row>
    <row r="518" spans="1:2">
      <c r="A518" s="88"/>
      <c r="B518" s="89"/>
    </row>
    <row r="519" spans="1:2">
      <c r="A519" s="88"/>
      <c r="B519" s="89"/>
    </row>
    <row r="520" spans="1:2">
      <c r="A520" s="88"/>
      <c r="B520" s="89"/>
    </row>
    <row r="521" spans="1:2">
      <c r="A521" s="88"/>
      <c r="B521" s="89"/>
    </row>
    <row r="522" spans="1:2">
      <c r="A522" s="88"/>
      <c r="B522" s="89"/>
    </row>
    <row r="523" spans="1:2">
      <c r="A523" s="88"/>
      <c r="B523" s="89"/>
    </row>
    <row r="524" spans="1:2">
      <c r="A524" s="88"/>
      <c r="B524" s="89"/>
    </row>
    <row r="525" spans="1:2">
      <c r="A525" s="88"/>
      <c r="B525" s="89"/>
    </row>
    <row r="526" spans="1:2">
      <c r="A526" s="88"/>
      <c r="B526" s="89"/>
    </row>
    <row r="527" spans="1:2">
      <c r="A527" s="88"/>
      <c r="B527" s="89"/>
    </row>
    <row r="528" spans="1:2">
      <c r="A528" s="88"/>
      <c r="B528" s="89"/>
    </row>
    <row r="529" spans="1:2">
      <c r="A529" s="88"/>
      <c r="B529" s="89"/>
    </row>
    <row r="530" spans="1:2">
      <c r="A530" s="88"/>
      <c r="B530" s="89"/>
    </row>
    <row r="531" spans="1:2">
      <c r="A531" s="88"/>
      <c r="B531" s="89"/>
    </row>
    <row r="532" spans="1:2">
      <c r="A532" s="88"/>
      <c r="B532" s="89"/>
    </row>
    <row r="533" spans="1:2">
      <c r="A533" s="88"/>
      <c r="B533" s="89"/>
    </row>
    <row r="534" spans="1:2">
      <c r="A534" s="88"/>
      <c r="B534" s="89"/>
    </row>
    <row r="535" spans="1:2">
      <c r="A535" s="88"/>
      <c r="B535" s="89"/>
    </row>
    <row r="536" spans="1:2">
      <c r="A536" s="88"/>
      <c r="B536" s="89"/>
    </row>
    <row r="537" spans="1:2">
      <c r="A537" s="88"/>
      <c r="B537" s="89"/>
    </row>
    <row r="538" spans="1:2">
      <c r="A538" s="88"/>
      <c r="B538" s="89"/>
    </row>
    <row r="539" spans="1:2">
      <c r="A539" s="88"/>
      <c r="B539" s="89"/>
    </row>
    <row r="540" spans="1:2">
      <c r="A540" s="88"/>
      <c r="B540" s="89"/>
    </row>
    <row r="541" spans="1:2">
      <c r="A541" s="88"/>
      <c r="B541" s="89"/>
    </row>
    <row r="542" spans="1:2">
      <c r="A542" s="88"/>
      <c r="B542" s="89"/>
    </row>
    <row r="543" spans="1:2">
      <c r="A543" s="88"/>
      <c r="B543" s="89"/>
    </row>
    <row r="544" spans="1:2">
      <c r="A544" s="88"/>
      <c r="B544" s="89"/>
    </row>
    <row r="545" spans="1:2">
      <c r="A545" s="88"/>
      <c r="B545" s="89"/>
    </row>
    <row r="546" spans="1:2">
      <c r="A546" s="88"/>
      <c r="B546" s="89"/>
    </row>
    <row r="547" spans="1:2">
      <c r="A547" s="88"/>
      <c r="B547" s="89"/>
    </row>
    <row r="548" spans="1:2">
      <c r="A548" s="88"/>
      <c r="B548" s="89"/>
    </row>
    <row r="549" spans="1:2">
      <c r="A549" s="88"/>
      <c r="B549" s="89"/>
    </row>
    <row r="550" spans="1:2">
      <c r="A550" s="88"/>
      <c r="B550" s="89"/>
    </row>
    <row r="551" spans="1:2">
      <c r="A551" s="88"/>
      <c r="B551" s="89"/>
    </row>
    <row r="552" spans="1:2">
      <c r="A552" s="88"/>
      <c r="B552" s="89"/>
    </row>
    <row r="553" spans="1:2">
      <c r="A553" s="88"/>
      <c r="B553" s="89"/>
    </row>
    <row r="554" spans="1:2">
      <c r="A554" s="88"/>
      <c r="B554" s="89"/>
    </row>
    <row r="555" spans="1:2">
      <c r="A555" s="88"/>
      <c r="B555" s="89"/>
    </row>
    <row r="556" spans="1:2">
      <c r="A556" s="88"/>
      <c r="B556" s="89"/>
    </row>
    <row r="557" spans="1:2">
      <c r="A557" s="88"/>
      <c r="B557" s="89"/>
    </row>
    <row r="558" spans="1:2">
      <c r="A558" s="88"/>
      <c r="B558" s="89"/>
    </row>
    <row r="559" spans="1:2">
      <c r="A559" s="88"/>
      <c r="B559" s="89"/>
    </row>
    <row r="560" spans="1:2">
      <c r="A560" s="88"/>
      <c r="B560" s="89"/>
    </row>
    <row r="561" spans="1:2">
      <c r="A561" s="88"/>
      <c r="B561" s="89"/>
    </row>
    <row r="562" spans="1:2">
      <c r="A562" s="88"/>
      <c r="B562" s="89"/>
    </row>
    <row r="563" spans="1:2">
      <c r="A563" s="88"/>
      <c r="B563" s="89"/>
    </row>
    <row r="564" spans="1:2">
      <c r="A564" s="88"/>
      <c r="B564" s="89"/>
    </row>
    <row r="565" spans="1:2">
      <c r="A565" s="88"/>
      <c r="B565" s="89"/>
    </row>
    <row r="566" spans="1:2">
      <c r="A566" s="88"/>
      <c r="B566" s="89"/>
    </row>
    <row r="567" spans="1:2">
      <c r="A567" s="88"/>
      <c r="B567" s="89"/>
    </row>
    <row r="568" spans="1:2">
      <c r="A568" s="88"/>
      <c r="B568" s="89"/>
    </row>
    <row r="569" spans="1:2">
      <c r="A569" s="88"/>
      <c r="B569" s="89"/>
    </row>
    <row r="570" spans="1:2">
      <c r="A570" s="88"/>
      <c r="B570" s="89"/>
    </row>
    <row r="571" spans="1:2">
      <c r="A571" s="88"/>
      <c r="B571" s="89"/>
    </row>
    <row r="572" spans="1:2">
      <c r="A572" s="88"/>
      <c r="B572" s="89"/>
    </row>
    <row r="573" spans="1:2">
      <c r="A573" s="88"/>
      <c r="B573" s="89"/>
    </row>
    <row r="574" spans="1:2">
      <c r="A574" s="88"/>
      <c r="B574" s="89"/>
    </row>
    <row r="575" spans="1:2">
      <c r="A575" s="88"/>
      <c r="B575" s="89"/>
    </row>
    <row r="576" spans="1:2">
      <c r="A576" s="88"/>
      <c r="B576" s="89"/>
    </row>
    <row r="577" spans="1:2">
      <c r="A577" s="88"/>
      <c r="B577" s="89"/>
    </row>
    <row r="578" spans="1:2">
      <c r="A578" s="88"/>
      <c r="B578" s="89"/>
    </row>
    <row r="579" spans="1:2">
      <c r="A579" s="88"/>
      <c r="B579" s="89"/>
    </row>
    <row r="580" spans="1:2">
      <c r="A580" s="88"/>
      <c r="B580" s="89"/>
    </row>
    <row r="581" spans="1:2">
      <c r="A581" s="88"/>
      <c r="B581" s="89"/>
    </row>
    <row r="582" spans="1:2">
      <c r="A582" s="88"/>
      <c r="B582" s="89"/>
    </row>
    <row r="583" spans="1:2">
      <c r="A583" s="88"/>
      <c r="B583" s="89"/>
    </row>
    <row r="584" spans="1:2">
      <c r="A584" s="88"/>
      <c r="B584" s="89"/>
    </row>
    <row r="585" spans="1:2">
      <c r="A585" s="88"/>
      <c r="B585" s="89"/>
    </row>
    <row r="586" spans="1:2">
      <c r="A586" s="88"/>
      <c r="B586" s="89"/>
    </row>
    <row r="587" spans="1:2">
      <c r="A587" s="88"/>
      <c r="B587" s="89"/>
    </row>
    <row r="588" spans="1:2">
      <c r="A588" s="88"/>
      <c r="B588" s="89"/>
    </row>
    <row r="589" spans="1:2">
      <c r="A589" s="88"/>
      <c r="B589" s="89"/>
    </row>
    <row r="590" spans="1:2">
      <c r="A590" s="88"/>
      <c r="B590" s="89"/>
    </row>
    <row r="591" spans="1:2">
      <c r="A591" s="88"/>
      <c r="B591" s="89"/>
    </row>
    <row r="592" spans="1:2">
      <c r="A592" s="88"/>
      <c r="B592" s="89"/>
    </row>
    <row r="593" spans="1:2">
      <c r="A593" s="88"/>
      <c r="B593" s="89"/>
    </row>
    <row r="594" spans="1:2">
      <c r="A594" s="88"/>
      <c r="B594" s="89"/>
    </row>
    <row r="595" spans="1:2">
      <c r="A595" s="88"/>
      <c r="B595" s="89"/>
    </row>
    <row r="596" spans="1:2">
      <c r="A596" s="88"/>
      <c r="B596" s="89"/>
    </row>
    <row r="597" spans="1:2">
      <c r="A597" s="88"/>
      <c r="B597" s="89"/>
    </row>
    <row r="598" spans="1:2">
      <c r="A598" s="88"/>
      <c r="B598" s="89"/>
    </row>
    <row r="599" spans="1:2">
      <c r="A599" s="88"/>
      <c r="B599" s="89"/>
    </row>
    <row r="600" spans="1:2">
      <c r="A600" s="88"/>
      <c r="B600" s="89"/>
    </row>
    <row r="601" spans="1:2">
      <c r="A601" s="88"/>
      <c r="B601" s="89"/>
    </row>
    <row r="602" spans="1:2">
      <c r="A602" s="88"/>
      <c r="B602" s="89"/>
    </row>
    <row r="603" spans="1:2">
      <c r="A603" s="88"/>
      <c r="B603" s="89"/>
    </row>
    <row r="604" spans="1:2">
      <c r="A604" s="88"/>
      <c r="B604" s="89"/>
    </row>
    <row r="605" spans="1:2">
      <c r="A605" s="88"/>
      <c r="B605" s="89"/>
    </row>
    <row r="606" spans="1:2">
      <c r="A606" s="88"/>
      <c r="B606" s="89"/>
    </row>
    <row r="607" spans="1:2">
      <c r="A607" s="88"/>
      <c r="B607" s="89"/>
    </row>
    <row r="608" spans="1:2">
      <c r="A608" s="88"/>
      <c r="B608" s="89"/>
    </row>
    <row r="609" spans="1:2">
      <c r="A609" s="88"/>
      <c r="B609" s="89"/>
    </row>
    <row r="610" spans="1:2">
      <c r="A610" s="88"/>
      <c r="B610" s="89"/>
    </row>
    <row r="611" spans="1:2">
      <c r="A611" s="88"/>
      <c r="B611" s="89"/>
    </row>
    <row r="612" spans="1:2">
      <c r="A612" s="88"/>
      <c r="B612" s="89"/>
    </row>
    <row r="613" spans="1:2">
      <c r="A613" s="88"/>
      <c r="B613" s="89"/>
    </row>
    <row r="614" spans="1:2">
      <c r="A614" s="88"/>
      <c r="B614" s="89"/>
    </row>
    <row r="615" spans="1:2">
      <c r="A615" s="88"/>
      <c r="B615" s="89"/>
    </row>
    <row r="616" spans="1:2">
      <c r="A616" s="88"/>
      <c r="B616" s="89"/>
    </row>
    <row r="617" spans="1:2">
      <c r="A617" s="88"/>
      <c r="B617" s="89"/>
    </row>
    <row r="618" spans="1:2">
      <c r="A618" s="88"/>
      <c r="B618" s="89"/>
    </row>
    <row r="619" spans="1:2">
      <c r="A619" s="88"/>
      <c r="B619" s="89"/>
    </row>
    <row r="620" spans="1:2">
      <c r="A620" s="88"/>
      <c r="B620" s="89"/>
    </row>
    <row r="621" spans="1:2">
      <c r="A621" s="88"/>
      <c r="B621" s="89"/>
    </row>
    <row r="622" spans="1:2">
      <c r="A622" s="88"/>
      <c r="B622" s="89"/>
    </row>
    <row r="623" spans="1:2">
      <c r="A623" s="88"/>
      <c r="B623" s="89"/>
    </row>
    <row r="624" spans="1:2">
      <c r="A624" s="88"/>
      <c r="B624" s="89"/>
    </row>
    <row r="625" spans="1:2">
      <c r="A625" s="88"/>
      <c r="B625" s="89"/>
    </row>
    <row r="626" spans="1:2">
      <c r="A626" s="88"/>
      <c r="B626" s="89"/>
    </row>
    <row r="627" spans="1:2">
      <c r="A627" s="88"/>
      <c r="B627" s="89"/>
    </row>
    <row r="628" spans="1:2">
      <c r="A628" s="88"/>
      <c r="B628" s="89"/>
    </row>
    <row r="629" spans="1:2">
      <c r="A629" s="88"/>
      <c r="B629" s="89"/>
    </row>
    <row r="630" spans="1:2">
      <c r="A630" s="88"/>
      <c r="B630" s="89"/>
    </row>
    <row r="631" spans="1:2">
      <c r="A631" s="88"/>
      <c r="B631" s="89"/>
    </row>
    <row r="632" spans="1:2">
      <c r="A632" s="88"/>
      <c r="B632" s="89"/>
    </row>
    <row r="633" spans="1:2">
      <c r="A633" s="88"/>
      <c r="B633" s="89"/>
    </row>
    <row r="634" spans="1:2">
      <c r="A634" s="88"/>
      <c r="B634" s="89"/>
    </row>
    <row r="635" spans="1:2">
      <c r="A635" s="88"/>
      <c r="B635" s="89"/>
    </row>
    <row r="636" spans="1:2">
      <c r="A636" s="88"/>
      <c r="B636" s="89"/>
    </row>
    <row r="637" spans="1:2">
      <c r="A637" s="88"/>
      <c r="B637" s="89"/>
    </row>
    <row r="638" spans="1:2">
      <c r="A638" s="88"/>
      <c r="B638" s="89"/>
    </row>
    <row r="639" spans="1:2">
      <c r="A639" s="88"/>
      <c r="B639" s="89"/>
    </row>
    <row r="640" spans="1:2">
      <c r="A640" s="88"/>
      <c r="B640" s="89"/>
    </row>
    <row r="641" spans="1:2">
      <c r="A641" s="88"/>
      <c r="B641" s="89"/>
    </row>
    <row r="642" spans="1:2">
      <c r="A642" s="88"/>
      <c r="B642" s="89"/>
    </row>
    <row r="643" spans="1:2">
      <c r="A643" s="88"/>
      <c r="B643" s="89"/>
    </row>
    <row r="644" spans="1:2">
      <c r="A644" s="88"/>
      <c r="B644" s="89"/>
    </row>
    <row r="645" spans="1:2">
      <c r="A645" s="88"/>
      <c r="B645" s="89"/>
    </row>
    <row r="646" spans="1:2">
      <c r="A646" s="88"/>
      <c r="B646" s="89"/>
    </row>
    <row r="647" spans="1:2">
      <c r="A647" s="88"/>
      <c r="B647" s="89"/>
    </row>
    <row r="648" spans="1:2">
      <c r="A648" s="88"/>
      <c r="B648" s="89"/>
    </row>
    <row r="649" spans="1:2">
      <c r="A649" s="88"/>
      <c r="B649" s="89"/>
    </row>
    <row r="650" spans="1:2">
      <c r="A650" s="88"/>
      <c r="B650" s="89"/>
    </row>
    <row r="651" spans="1:2">
      <c r="A651" s="88"/>
      <c r="B651" s="89"/>
    </row>
    <row r="652" spans="1:2">
      <c r="A652" s="88"/>
      <c r="B652" s="89"/>
    </row>
    <row r="653" spans="1:2">
      <c r="A653" s="88"/>
      <c r="B653" s="89"/>
    </row>
    <row r="654" spans="1:2">
      <c r="A654" s="88"/>
      <c r="B654" s="89"/>
    </row>
    <row r="655" spans="1:2">
      <c r="A655" s="88"/>
      <c r="B655" s="89"/>
    </row>
    <row r="656" spans="1:2">
      <c r="A656" s="88"/>
      <c r="B656" s="89"/>
    </row>
    <row r="657" spans="1:2">
      <c r="A657" s="88"/>
      <c r="B657" s="89"/>
    </row>
    <row r="658" spans="1:2">
      <c r="A658" s="88"/>
      <c r="B658" s="89"/>
    </row>
    <row r="659" spans="1:2">
      <c r="A659" s="88"/>
      <c r="B659" s="89"/>
    </row>
    <row r="660" spans="1:2">
      <c r="A660" s="88"/>
      <c r="B660" s="89"/>
    </row>
    <row r="661" spans="1:2">
      <c r="A661" s="88"/>
      <c r="B661" s="89"/>
    </row>
    <row r="662" spans="1:2">
      <c r="A662" s="88"/>
      <c r="B662" s="89"/>
    </row>
    <row r="663" spans="1:2">
      <c r="A663" s="88"/>
      <c r="B663" s="89"/>
    </row>
    <row r="664" spans="1:2">
      <c r="A664" s="88"/>
      <c r="B664" s="89"/>
    </row>
    <row r="665" spans="1:2">
      <c r="A665" s="88"/>
      <c r="B665" s="89"/>
    </row>
    <row r="666" spans="1:2">
      <c r="A666" s="88"/>
      <c r="B666" s="89"/>
    </row>
    <row r="667" spans="1:2">
      <c r="A667" s="88"/>
      <c r="B667" s="89"/>
    </row>
    <row r="668" spans="1:2">
      <c r="A668" s="88"/>
      <c r="B668" s="89"/>
    </row>
    <row r="669" spans="1:2">
      <c r="A669" s="88"/>
      <c r="B669" s="89"/>
    </row>
    <row r="670" spans="1:2">
      <c r="A670" s="88"/>
      <c r="B670" s="89"/>
    </row>
    <row r="671" spans="1:2">
      <c r="A671" s="88"/>
      <c r="B671" s="89"/>
    </row>
    <row r="672" spans="1:2">
      <c r="A672" s="88"/>
      <c r="B672" s="89"/>
    </row>
    <row r="673" spans="1:2">
      <c r="A673" s="88"/>
      <c r="B673" s="89"/>
    </row>
    <row r="674" spans="1:2">
      <c r="A674" s="88"/>
      <c r="B674" s="89"/>
    </row>
    <row r="675" spans="1:2">
      <c r="A675" s="88"/>
      <c r="B675" s="89"/>
    </row>
    <row r="676" spans="1:2">
      <c r="A676" s="88"/>
      <c r="B676" s="89"/>
    </row>
    <row r="677" spans="1:2">
      <c r="A677" s="88"/>
      <c r="B677" s="89"/>
    </row>
    <row r="678" spans="1:2">
      <c r="A678" s="88"/>
      <c r="B678" s="89"/>
    </row>
    <row r="679" spans="1:2">
      <c r="A679" s="88"/>
      <c r="B679" s="89"/>
    </row>
    <row r="680" spans="1:2">
      <c r="A680" s="88"/>
      <c r="B680" s="89"/>
    </row>
    <row r="681" spans="1:2">
      <c r="A681" s="88"/>
      <c r="B681" s="89"/>
    </row>
    <row r="682" spans="1:2">
      <c r="A682" s="88"/>
      <c r="B682" s="89"/>
    </row>
    <row r="683" spans="1:2">
      <c r="A683" s="88"/>
      <c r="B683" s="89"/>
    </row>
    <row r="684" spans="1:2">
      <c r="A684" s="88"/>
      <c r="B684" s="89"/>
    </row>
    <row r="685" spans="1:2">
      <c r="A685" s="88"/>
      <c r="B685" s="89"/>
    </row>
    <row r="686" spans="1:2">
      <c r="A686" s="88"/>
      <c r="B686" s="89"/>
    </row>
    <row r="687" spans="1:2">
      <c r="A687" s="88"/>
      <c r="B687" s="89"/>
    </row>
    <row r="688" spans="1:2">
      <c r="A688" s="88"/>
      <c r="B688" s="89"/>
    </row>
    <row r="689" spans="1:2">
      <c r="A689" s="88"/>
      <c r="B689" s="89"/>
    </row>
    <row r="690" spans="1:2">
      <c r="A690" s="88"/>
      <c r="B690" s="89"/>
    </row>
    <row r="691" spans="1:2">
      <c r="A691" s="88"/>
      <c r="B691" s="89"/>
    </row>
    <row r="692" spans="1:2">
      <c r="A692" s="88"/>
      <c r="B692" s="89"/>
    </row>
    <row r="693" spans="1:2">
      <c r="A693" s="88"/>
      <c r="B693" s="89"/>
    </row>
    <row r="694" spans="1:2">
      <c r="A694" s="88"/>
      <c r="B694" s="89"/>
    </row>
    <row r="695" spans="1:2">
      <c r="A695" s="88"/>
      <c r="B695" s="89"/>
    </row>
    <row r="696" spans="1:2">
      <c r="A696" s="88"/>
      <c r="B696" s="89"/>
    </row>
    <row r="697" spans="1:2">
      <c r="A697" s="88"/>
      <c r="B697" s="89"/>
    </row>
    <row r="698" spans="1:2">
      <c r="A698" s="88"/>
      <c r="B698" s="89"/>
    </row>
    <row r="699" spans="1:2">
      <c r="A699" s="88"/>
      <c r="B699" s="89"/>
    </row>
    <row r="700" spans="1:2">
      <c r="A700" s="88"/>
      <c r="B700" s="89"/>
    </row>
    <row r="701" spans="1:2">
      <c r="A701" s="88"/>
      <c r="B701" s="89"/>
    </row>
    <row r="702" spans="1:2">
      <c r="A702" s="88"/>
      <c r="B702" s="89"/>
    </row>
    <row r="703" spans="1:2">
      <c r="A703" s="88"/>
      <c r="B703" s="89"/>
    </row>
    <row r="704" spans="1:2">
      <c r="A704" s="88"/>
      <c r="B704" s="89"/>
    </row>
    <row r="705" spans="1:2">
      <c r="A705" s="88"/>
      <c r="B705" s="89"/>
    </row>
    <row r="706" spans="1:2">
      <c r="A706" s="88"/>
      <c r="B706" s="89"/>
    </row>
  </sheetData>
  <autoFilter ref="A1:I706"/>
  <sortState ref="A2:H706">
    <sortCondition ref="A2:A706"/>
  </sortState>
  <phoneticPr fontId="9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zoomScale="99" workbookViewId="0">
      <selection activeCell="K10" sqref="K10"/>
    </sheetView>
  </sheetViews>
  <sheetFormatPr defaultColWidth="9" defaultRowHeight="15" customHeight="1"/>
  <cols>
    <col min="1" max="2" width="9" style="137"/>
    <col min="3" max="3" width="9" style="80"/>
    <col min="4" max="5" width="16.625" style="80" customWidth="1"/>
    <col min="6" max="6" width="15" style="80" customWidth="1"/>
    <col min="7" max="7" width="12.875" style="80" customWidth="1"/>
    <col min="8" max="8" width="58" style="80" customWidth="1"/>
    <col min="9" max="9" width="10.875" style="80" customWidth="1"/>
    <col min="10" max="10" width="15.5" style="80" customWidth="1"/>
    <col min="11" max="11" width="10.875" style="80" customWidth="1"/>
    <col min="12" max="12" width="21.625" style="80" customWidth="1"/>
    <col min="13" max="13" width="13.375" style="80" customWidth="1"/>
    <col min="14" max="16384" width="9" style="80"/>
  </cols>
  <sheetData>
    <row r="1" spans="1:13" ht="16.5">
      <c r="A1" s="180" t="s">
        <v>247</v>
      </c>
      <c r="B1" s="180" t="s">
        <v>244</v>
      </c>
      <c r="C1" s="137" t="s">
        <v>238</v>
      </c>
      <c r="D1" s="177" t="s">
        <v>212</v>
      </c>
      <c r="E1" s="177" t="s">
        <v>213</v>
      </c>
      <c r="F1" s="177" t="s">
        <v>43</v>
      </c>
      <c r="G1" s="177" t="s">
        <v>226</v>
      </c>
      <c r="H1" s="177" t="s">
        <v>214</v>
      </c>
      <c r="I1" s="177" t="s">
        <v>215</v>
      </c>
      <c r="J1" s="177" t="s">
        <v>216</v>
      </c>
      <c r="K1" s="177" t="s">
        <v>225</v>
      </c>
      <c r="L1" s="177" t="s">
        <v>217</v>
      </c>
      <c r="M1" s="177" t="s">
        <v>218</v>
      </c>
    </row>
    <row r="2" spans="1:13" ht="16.5">
      <c r="C2" s="141"/>
      <c r="D2" s="140"/>
      <c r="E2" s="141"/>
      <c r="F2" s="142"/>
      <c r="G2" s="143"/>
      <c r="H2" s="141"/>
      <c r="I2" s="178"/>
      <c r="J2" s="176"/>
      <c r="K2" s="178"/>
      <c r="L2" s="141"/>
      <c r="M2" s="141"/>
    </row>
    <row r="3" spans="1:13" ht="16.5">
      <c r="C3" s="141"/>
      <c r="D3" s="140"/>
      <c r="E3" s="141"/>
      <c r="F3" s="142"/>
      <c r="G3" s="143"/>
      <c r="H3" s="141"/>
      <c r="I3" s="178"/>
      <c r="J3" s="176"/>
      <c r="K3" s="178"/>
      <c r="L3" s="141"/>
      <c r="M3" s="141"/>
    </row>
    <row r="4" spans="1:13" ht="16.5">
      <c r="C4" s="141"/>
      <c r="D4" s="140"/>
      <c r="E4" s="141"/>
      <c r="F4" s="142"/>
      <c r="G4" s="143"/>
      <c r="H4" s="141"/>
      <c r="I4" s="178"/>
      <c r="J4" s="176"/>
      <c r="K4" s="178"/>
      <c r="L4" s="141"/>
      <c r="M4" s="141"/>
    </row>
    <row r="5" spans="1:13" ht="16.5">
      <c r="C5" s="141"/>
      <c r="D5" s="140"/>
      <c r="E5" s="141"/>
      <c r="F5" s="142"/>
      <c r="G5" s="143"/>
      <c r="H5" s="141"/>
      <c r="I5" s="178"/>
      <c r="J5" s="176"/>
      <c r="K5" s="178"/>
      <c r="L5" s="141"/>
      <c r="M5" s="141"/>
    </row>
    <row r="6" spans="1:13" ht="16.5">
      <c r="C6" s="141"/>
      <c r="D6" s="140"/>
      <c r="E6" s="141"/>
      <c r="F6" s="142"/>
      <c r="G6" s="143"/>
      <c r="H6" s="141"/>
      <c r="I6" s="178"/>
      <c r="J6" s="176"/>
      <c r="K6" s="178"/>
      <c r="L6" s="141"/>
      <c r="M6" s="141"/>
    </row>
    <row r="7" spans="1:13" ht="16.5">
      <c r="C7" s="141"/>
      <c r="D7" s="140"/>
      <c r="E7" s="141"/>
      <c r="F7" s="142"/>
      <c r="G7" s="143"/>
      <c r="H7" s="141"/>
      <c r="I7" s="178"/>
      <c r="J7" s="176"/>
      <c r="K7" s="178"/>
      <c r="L7" s="141"/>
      <c r="M7" s="141"/>
    </row>
    <row r="8" spans="1:13" ht="16.5">
      <c r="C8" s="141"/>
      <c r="D8" s="140"/>
      <c r="E8" s="141"/>
      <c r="F8" s="142"/>
      <c r="G8" s="143"/>
      <c r="H8" s="141"/>
      <c r="I8" s="178"/>
      <c r="J8" s="176"/>
      <c r="K8" s="178"/>
      <c r="L8" s="141"/>
      <c r="M8" s="141"/>
    </row>
    <row r="9" spans="1:13" ht="16.5">
      <c r="C9" s="141"/>
      <c r="D9" s="140"/>
      <c r="E9" s="141"/>
      <c r="F9" s="142"/>
      <c r="G9" s="143"/>
      <c r="H9" s="141"/>
      <c r="I9" s="178"/>
      <c r="J9" s="176"/>
      <c r="K9" s="178"/>
      <c r="L9" s="141"/>
      <c r="M9" s="141"/>
    </row>
    <row r="10" spans="1:13" ht="16.5">
      <c r="C10" s="141"/>
      <c r="D10" s="140"/>
      <c r="E10" s="141"/>
      <c r="F10" s="142"/>
      <c r="G10" s="143"/>
      <c r="H10" s="141"/>
      <c r="I10" s="178"/>
      <c r="J10" s="176"/>
      <c r="K10" s="178"/>
      <c r="L10" s="141"/>
      <c r="M10" s="141"/>
    </row>
    <row r="11" spans="1:13" ht="16.5">
      <c r="C11" s="141"/>
      <c r="D11" s="140"/>
      <c r="E11" s="141"/>
      <c r="F11" s="142"/>
      <c r="G11" s="143"/>
      <c r="H11" s="141"/>
      <c r="I11" s="178"/>
      <c r="J11" s="176"/>
      <c r="K11" s="178"/>
      <c r="L11" s="141"/>
      <c r="M11" s="141"/>
    </row>
    <row r="12" spans="1:13" ht="16.5">
      <c r="C12" s="141"/>
      <c r="D12" s="140"/>
      <c r="E12" s="141"/>
      <c r="F12" s="142"/>
      <c r="G12" s="143"/>
      <c r="H12" s="141"/>
      <c r="I12" s="178"/>
      <c r="J12" s="176"/>
      <c r="K12" s="178"/>
      <c r="L12" s="141"/>
      <c r="M12" s="141"/>
    </row>
    <row r="13" spans="1:13" ht="16.5">
      <c r="C13" s="141"/>
      <c r="D13" s="140"/>
      <c r="E13" s="141"/>
      <c r="F13" s="142"/>
      <c r="G13" s="143"/>
      <c r="H13" s="141"/>
      <c r="I13" s="178"/>
      <c r="J13" s="176"/>
      <c r="K13" s="178"/>
      <c r="L13" s="141"/>
      <c r="M13" s="141"/>
    </row>
    <row r="14" spans="1:13" ht="16.5">
      <c r="C14" s="141"/>
      <c r="D14" s="140"/>
      <c r="E14" s="141"/>
      <c r="F14" s="142"/>
      <c r="G14" s="143"/>
      <c r="H14" s="141"/>
      <c r="I14" s="178"/>
      <c r="J14" s="176"/>
      <c r="K14" s="178"/>
      <c r="L14" s="141"/>
      <c r="M14" s="141"/>
    </row>
    <row r="15" spans="1:13" ht="16.5">
      <c r="C15" s="141"/>
      <c r="D15" s="140"/>
      <c r="E15" s="141"/>
      <c r="F15" s="142"/>
      <c r="G15" s="143"/>
      <c r="H15" s="141"/>
      <c r="I15" s="178"/>
      <c r="J15" s="176"/>
      <c r="K15" s="178"/>
      <c r="L15" s="141"/>
      <c r="M15" s="141"/>
    </row>
    <row r="16" spans="1:13" ht="16.5">
      <c r="C16" s="141"/>
      <c r="D16" s="140"/>
      <c r="E16" s="141"/>
      <c r="F16" s="142"/>
      <c r="G16" s="143"/>
      <c r="H16" s="141"/>
      <c r="I16" s="178"/>
      <c r="J16" s="176"/>
      <c r="K16" s="178"/>
      <c r="L16" s="141"/>
      <c r="M16" s="141"/>
    </row>
    <row r="17" spans="3:13" ht="16.5">
      <c r="C17" s="141"/>
      <c r="D17" s="140"/>
      <c r="E17" s="141"/>
      <c r="F17" s="142"/>
      <c r="G17" s="143"/>
      <c r="H17" s="141"/>
      <c r="I17" s="178"/>
      <c r="J17" s="176"/>
      <c r="K17" s="178"/>
      <c r="L17" s="141"/>
      <c r="M17" s="141"/>
    </row>
    <row r="18" spans="3:13" ht="16.5">
      <c r="C18" s="141"/>
      <c r="D18" s="140"/>
      <c r="E18" s="196"/>
      <c r="F18" s="142"/>
      <c r="G18" s="143"/>
      <c r="H18" s="141"/>
      <c r="I18" s="178"/>
      <c r="J18" s="176"/>
      <c r="K18" s="178"/>
      <c r="L18" s="141"/>
      <c r="M18" s="141"/>
    </row>
    <row r="19" spans="3:13" ht="16.5">
      <c r="C19" s="141"/>
      <c r="D19" s="204"/>
      <c r="E19" s="196"/>
      <c r="F19" s="142"/>
      <c r="G19" s="143"/>
      <c r="H19" s="141"/>
      <c r="I19" s="178"/>
      <c r="J19" s="176"/>
      <c r="K19" s="178"/>
      <c r="L19" s="141"/>
      <c r="M19" s="141"/>
    </row>
    <row r="20" spans="3:13" ht="16.5">
      <c r="C20" s="141"/>
      <c r="D20" s="204"/>
      <c r="E20" s="196"/>
      <c r="F20" s="142"/>
      <c r="G20" s="143"/>
      <c r="H20" s="141"/>
      <c r="I20" s="178"/>
      <c r="J20" s="176"/>
      <c r="K20" s="140"/>
      <c r="L20" s="141"/>
      <c r="M20" s="141"/>
    </row>
    <row r="21" spans="3:13" ht="16.5">
      <c r="C21" s="141"/>
      <c r="D21" s="204"/>
      <c r="E21" s="196"/>
      <c r="F21" s="142"/>
      <c r="G21" s="143"/>
      <c r="H21" s="141"/>
      <c r="I21" s="178"/>
      <c r="J21" s="176"/>
      <c r="K21" s="178"/>
      <c r="L21" s="141"/>
      <c r="M21" s="141"/>
    </row>
    <row r="22" spans="3:13" ht="16.5">
      <c r="C22" s="141"/>
      <c r="D22" s="204"/>
      <c r="E22" s="196"/>
      <c r="F22" s="142"/>
      <c r="G22" s="143"/>
      <c r="H22" s="141"/>
      <c r="I22" s="178"/>
      <c r="J22" s="176"/>
      <c r="K22" s="178"/>
      <c r="L22" s="141"/>
      <c r="M22" s="141"/>
    </row>
    <row r="23" spans="3:13" ht="16.5">
      <c r="C23" s="141"/>
      <c r="D23" s="204"/>
      <c r="E23" s="196"/>
      <c r="F23" s="142"/>
      <c r="G23" s="143"/>
      <c r="H23" s="141"/>
      <c r="I23" s="178"/>
      <c r="J23" s="176"/>
      <c r="K23" s="178"/>
      <c r="L23" s="141"/>
      <c r="M23" s="141"/>
    </row>
    <row r="24" spans="3:13" ht="16.5">
      <c r="C24" s="141"/>
      <c r="D24" s="204"/>
      <c r="E24" s="196"/>
      <c r="F24" s="142"/>
      <c r="G24" s="143"/>
      <c r="H24" s="141"/>
      <c r="I24" s="178"/>
      <c r="J24" s="176"/>
      <c r="K24" s="178"/>
      <c r="L24" s="141"/>
      <c r="M24" s="141"/>
    </row>
    <row r="25" spans="3:13" ht="16.5">
      <c r="C25" s="141"/>
      <c r="D25" s="204"/>
      <c r="E25" s="196"/>
      <c r="F25" s="142"/>
      <c r="G25" s="143"/>
      <c r="H25" s="141"/>
      <c r="I25" s="178"/>
      <c r="J25" s="176"/>
      <c r="K25" s="178"/>
      <c r="L25" s="141"/>
      <c r="M25" s="141"/>
    </row>
    <row r="26" spans="3:13" ht="16.5">
      <c r="C26" s="141"/>
      <c r="D26" s="204"/>
      <c r="E26" s="196"/>
      <c r="F26" s="142"/>
      <c r="G26" s="143"/>
      <c r="H26" s="141"/>
      <c r="I26" s="178"/>
      <c r="J26" s="176"/>
      <c r="K26" s="178"/>
      <c r="L26" s="141"/>
      <c r="M26" s="141"/>
    </row>
    <row r="27" spans="3:13" ht="16.5">
      <c r="C27" s="141"/>
      <c r="D27" s="204"/>
      <c r="E27" s="196"/>
      <c r="F27" s="142"/>
      <c r="G27" s="143"/>
      <c r="H27" s="141"/>
      <c r="I27" s="178"/>
      <c r="J27" s="176"/>
      <c r="K27" s="178"/>
      <c r="L27" s="141"/>
      <c r="M27" s="141"/>
    </row>
    <row r="28" spans="3:13" ht="16.5">
      <c r="C28" s="141"/>
      <c r="D28" s="204"/>
      <c r="E28" s="196"/>
      <c r="F28" s="142"/>
      <c r="G28" s="143"/>
      <c r="H28" s="141"/>
      <c r="I28" s="178"/>
      <c r="J28" s="176"/>
      <c r="K28" s="178"/>
      <c r="L28" s="141"/>
      <c r="M28" s="141"/>
    </row>
    <row r="29" spans="3:13" ht="16.5">
      <c r="C29" s="141"/>
      <c r="D29" s="204"/>
      <c r="E29" s="196"/>
      <c r="F29" s="142"/>
      <c r="G29" s="143"/>
      <c r="H29" s="141"/>
      <c r="I29" s="178"/>
      <c r="J29" s="176"/>
      <c r="K29" s="178"/>
      <c r="L29" s="141"/>
      <c r="M29" s="141"/>
    </row>
    <row r="30" spans="3:13" ht="16.5">
      <c r="C30" s="141"/>
      <c r="D30" s="204"/>
      <c r="E30" s="196"/>
      <c r="F30" s="142"/>
      <c r="G30" s="143"/>
      <c r="H30" s="141"/>
      <c r="I30" s="178"/>
      <c r="J30" s="176"/>
      <c r="K30" s="178"/>
      <c r="L30" s="141"/>
      <c r="M30" s="141"/>
    </row>
    <row r="31" spans="3:13" ht="16.5">
      <c r="C31" s="141"/>
      <c r="D31" s="204"/>
      <c r="E31" s="196"/>
      <c r="F31" s="142"/>
      <c r="G31" s="143"/>
      <c r="H31" s="141"/>
      <c r="I31" s="178"/>
      <c r="J31" s="176"/>
      <c r="K31" s="178"/>
      <c r="L31" s="141"/>
      <c r="M31" s="141"/>
    </row>
    <row r="32" spans="3:13" ht="16.5">
      <c r="C32" s="141"/>
      <c r="D32" s="204"/>
      <c r="E32" s="196"/>
      <c r="F32" s="142"/>
      <c r="G32" s="143"/>
      <c r="H32" s="141"/>
      <c r="I32" s="178"/>
      <c r="J32" s="176"/>
      <c r="K32" s="178"/>
      <c r="L32" s="141"/>
      <c r="M32" s="141"/>
    </row>
    <row r="33" spans="3:13" ht="16.5">
      <c r="C33" s="141"/>
      <c r="D33" s="204"/>
      <c r="E33" s="196"/>
      <c r="F33" s="142"/>
      <c r="G33" s="143"/>
      <c r="H33" s="141"/>
      <c r="I33" s="178"/>
      <c r="J33" s="176"/>
      <c r="K33" s="178"/>
      <c r="L33" s="141"/>
      <c r="M33" s="141"/>
    </row>
  </sheetData>
  <sortState ref="A2:O33">
    <sortCondition ref="F2:F33"/>
  </sortState>
  <phoneticPr fontId="9" type="noConversion"/>
  <pageMargins left="0.7" right="0.7" top="0.75" bottom="0.75" header="0.3" footer="0.3"/>
  <pageSetup paperSize="9" orientation="portrait" horizontalDpi="0" verticalDpi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D5" sqref="D5:D6"/>
    </sheetView>
  </sheetViews>
  <sheetFormatPr defaultColWidth="9" defaultRowHeight="16.5"/>
  <cols>
    <col min="1" max="1" width="12.375" style="73" customWidth="1"/>
    <col min="2" max="2" width="9" style="73"/>
    <col min="3" max="3" width="24.875" style="73" customWidth="1"/>
    <col min="4" max="16384" width="9" style="73"/>
  </cols>
  <sheetData>
    <row r="1" spans="1:4">
      <c r="A1" s="144" t="s">
        <v>194</v>
      </c>
      <c r="B1" s="144" t="s">
        <v>153</v>
      </c>
      <c r="C1" s="144" t="s">
        <v>227</v>
      </c>
      <c r="D1" s="144" t="s">
        <v>228</v>
      </c>
    </row>
    <row r="2" spans="1:4">
      <c r="A2" s="145">
        <v>43191</v>
      </c>
      <c r="B2" s="144" t="s">
        <v>93</v>
      </c>
      <c r="C2" s="134" t="s">
        <v>219</v>
      </c>
      <c r="D2" s="134">
        <v>11800</v>
      </c>
    </row>
    <row r="3" spans="1:4">
      <c r="A3" s="145">
        <v>43191</v>
      </c>
      <c r="B3" s="203" t="s">
        <v>280</v>
      </c>
      <c r="C3" s="134" t="s">
        <v>220</v>
      </c>
      <c r="D3" s="134">
        <v>149</v>
      </c>
    </row>
    <row r="4" spans="1:4">
      <c r="A4" s="145">
        <v>43295</v>
      </c>
      <c r="B4" s="203" t="s">
        <v>281</v>
      </c>
      <c r="C4" s="134" t="s">
        <v>282</v>
      </c>
      <c r="D4" s="134">
        <v>560</v>
      </c>
    </row>
    <row r="5" spans="1:4">
      <c r="A5" s="145">
        <v>43321</v>
      </c>
      <c r="B5" s="203" t="s">
        <v>289</v>
      </c>
      <c r="C5" s="134" t="s">
        <v>290</v>
      </c>
      <c r="D5" s="134">
        <v>239</v>
      </c>
    </row>
    <row r="6" spans="1:4">
      <c r="A6" s="145">
        <v>43336</v>
      </c>
      <c r="B6" s="203" t="s">
        <v>296</v>
      </c>
      <c r="C6" s="134" t="s">
        <v>297</v>
      </c>
      <c r="D6" s="134">
        <v>30000</v>
      </c>
    </row>
  </sheetData>
  <phoneticPr fontId="9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"/>
  <sheetViews>
    <sheetView workbookViewId="0">
      <selection activeCell="I10" sqref="I10"/>
    </sheetView>
  </sheetViews>
  <sheetFormatPr defaultColWidth="8.875" defaultRowHeight="16.5"/>
  <cols>
    <col min="1" max="1" width="7.625" style="73" customWidth="1"/>
    <col min="2" max="2" width="7.125" style="73" customWidth="1"/>
    <col min="3" max="3" width="11.875" style="73" customWidth="1"/>
    <col min="4" max="4" width="10.125" style="73" customWidth="1"/>
    <col min="5" max="5" width="8.875" style="73"/>
    <col min="6" max="6" width="23.125" style="73" customWidth="1"/>
    <col min="7" max="7" width="18.625" style="73" customWidth="1"/>
    <col min="8" max="8" width="8.875" style="73"/>
    <col min="9" max="9" width="25.125" style="73" customWidth="1"/>
    <col min="10" max="12" width="8.875" style="73"/>
    <col min="13" max="13" width="58.5" style="73" customWidth="1"/>
    <col min="14" max="14" width="12.375" style="73" customWidth="1"/>
    <col min="15" max="15" width="20.875" style="73" customWidth="1"/>
    <col min="16" max="16384" width="8.875" style="73"/>
  </cols>
  <sheetData>
    <row r="1" spans="1:15">
      <c r="A1" s="160" t="s">
        <v>149</v>
      </c>
      <c r="B1" s="160" t="s">
        <v>150</v>
      </c>
      <c r="C1" s="160" t="s">
        <v>152</v>
      </c>
      <c r="D1" s="160" t="s">
        <v>109</v>
      </c>
      <c r="E1" s="160" t="s">
        <v>36</v>
      </c>
      <c r="F1" s="160" t="s">
        <v>37</v>
      </c>
      <c r="G1" s="160" t="s">
        <v>38</v>
      </c>
      <c r="H1" s="160" t="s">
        <v>39</v>
      </c>
      <c r="I1" s="160" t="s">
        <v>40</v>
      </c>
      <c r="J1" s="160" t="s">
        <v>46</v>
      </c>
      <c r="K1" s="160" t="s">
        <v>47</v>
      </c>
      <c r="L1" s="160" t="s">
        <v>48</v>
      </c>
      <c r="M1" s="160" t="s">
        <v>41</v>
      </c>
      <c r="N1" s="160" t="s">
        <v>42</v>
      </c>
      <c r="O1" s="160" t="s">
        <v>43</v>
      </c>
    </row>
    <row r="2" spans="1:15">
      <c r="A2" s="161"/>
      <c r="B2" s="161"/>
      <c r="C2" s="90"/>
      <c r="D2" s="162"/>
      <c r="E2" s="92"/>
      <c r="F2" s="92"/>
      <c r="G2" s="92"/>
      <c r="H2" s="92"/>
      <c r="I2" s="92"/>
      <c r="J2" s="159"/>
      <c r="K2" s="159"/>
      <c r="L2" s="159"/>
      <c r="M2" s="92"/>
      <c r="N2" s="92"/>
      <c r="O2" s="92"/>
    </row>
    <row r="3" spans="1:15">
      <c r="A3" s="161"/>
      <c r="B3" s="161"/>
      <c r="C3" s="90"/>
      <c r="D3" s="162"/>
      <c r="E3" s="92"/>
      <c r="F3" s="92"/>
      <c r="G3" s="92"/>
      <c r="H3" s="92"/>
      <c r="I3" s="92"/>
      <c r="J3" s="159"/>
      <c r="K3" s="159"/>
      <c r="L3" s="159"/>
      <c r="M3" s="92"/>
      <c r="N3" s="92"/>
      <c r="O3" s="92"/>
    </row>
    <row r="4" spans="1:15">
      <c r="A4" s="161"/>
      <c r="B4" s="161"/>
      <c r="C4" s="157"/>
      <c r="D4" s="158"/>
      <c r="E4" s="159"/>
      <c r="F4" s="159"/>
      <c r="G4" s="159"/>
      <c r="H4" s="159"/>
      <c r="I4" s="159"/>
      <c r="J4" s="159"/>
      <c r="K4" s="159"/>
      <c r="L4" s="159"/>
      <c r="M4" s="159"/>
      <c r="N4" s="159"/>
      <c r="O4" s="159"/>
    </row>
    <row r="5" spans="1:15">
      <c r="A5" s="161"/>
      <c r="B5" s="161"/>
      <c r="C5" s="157"/>
      <c r="D5" s="158"/>
      <c r="E5" s="159"/>
      <c r="F5" s="159"/>
      <c r="G5" s="159"/>
      <c r="H5" s="159"/>
      <c r="I5" s="159"/>
      <c r="J5" s="159"/>
      <c r="K5" s="159"/>
      <c r="L5" s="159"/>
      <c r="M5" s="159"/>
      <c r="N5" s="159"/>
      <c r="O5" s="159"/>
    </row>
    <row r="6" spans="1:15">
      <c r="A6" s="161"/>
      <c r="B6" s="161"/>
      <c r="C6" s="157"/>
      <c r="D6" s="158"/>
      <c r="E6" s="159"/>
      <c r="F6" s="159"/>
      <c r="G6" s="159"/>
      <c r="H6" s="159"/>
      <c r="I6" s="159"/>
      <c r="J6" s="159"/>
      <c r="K6" s="159"/>
      <c r="L6" s="159"/>
      <c r="M6" s="159"/>
      <c r="N6" s="159"/>
      <c r="O6" s="159"/>
    </row>
    <row r="7" spans="1:15">
      <c r="A7" s="161"/>
      <c r="B7" s="161"/>
      <c r="C7" s="157"/>
      <c r="D7" s="158"/>
      <c r="E7" s="159"/>
      <c r="F7" s="159"/>
      <c r="G7" s="159"/>
      <c r="H7" s="159"/>
      <c r="I7" s="159"/>
      <c r="J7" s="159"/>
      <c r="K7" s="159"/>
      <c r="L7" s="159"/>
      <c r="M7" s="159"/>
      <c r="N7" s="159"/>
      <c r="O7" s="159"/>
    </row>
    <row r="8" spans="1:15">
      <c r="A8" s="161"/>
      <c r="B8" s="161"/>
      <c r="C8" s="157"/>
      <c r="D8" s="158"/>
      <c r="E8" s="159"/>
      <c r="F8" s="159"/>
      <c r="G8" s="159"/>
      <c r="H8" s="159"/>
      <c r="I8" s="159"/>
      <c r="J8" s="159"/>
      <c r="K8" s="159"/>
      <c r="L8" s="159"/>
      <c r="M8" s="159"/>
      <c r="N8" s="159"/>
      <c r="O8" s="159"/>
    </row>
  </sheetData>
  <sortState ref="A2:O8">
    <sortCondition ref="C2:C8"/>
  </sortState>
  <phoneticPr fontId="35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workbookViewId="0">
      <selection activeCell="E6" sqref="E6"/>
    </sheetView>
  </sheetViews>
  <sheetFormatPr defaultColWidth="9" defaultRowHeight="16.5"/>
  <cols>
    <col min="1" max="2" width="9" style="95"/>
    <col min="3" max="3" width="13.125" style="95" customWidth="1"/>
    <col min="4" max="5" width="9" style="95"/>
    <col min="6" max="6" width="20.875" style="95" customWidth="1"/>
    <col min="7" max="7" width="21" style="95" customWidth="1"/>
    <col min="8" max="8" width="9" style="95"/>
    <col min="9" max="9" width="25.5" style="95" customWidth="1"/>
    <col min="10" max="10" width="9" style="95"/>
    <col min="11" max="11" width="14" style="95" customWidth="1"/>
    <col min="12" max="12" width="27.125" style="95" customWidth="1"/>
    <col min="13" max="16384" width="9" style="95"/>
  </cols>
  <sheetData>
    <row r="1" spans="1:15" s="73" customFormat="1">
      <c r="A1" s="160" t="s">
        <v>142</v>
      </c>
      <c r="B1" s="160" t="s">
        <v>144</v>
      </c>
      <c r="C1" s="160" t="s">
        <v>152</v>
      </c>
      <c r="D1" s="160" t="s">
        <v>109</v>
      </c>
      <c r="E1" s="160" t="s">
        <v>36</v>
      </c>
      <c r="F1" s="160" t="s">
        <v>37</v>
      </c>
      <c r="G1" s="160" t="s">
        <v>38</v>
      </c>
      <c r="H1" s="160" t="s">
        <v>39</v>
      </c>
      <c r="I1" s="160" t="s">
        <v>40</v>
      </c>
      <c r="J1" s="160" t="s">
        <v>46</v>
      </c>
      <c r="K1" s="160" t="s">
        <v>47</v>
      </c>
      <c r="L1" s="160" t="s">
        <v>48</v>
      </c>
      <c r="M1" s="160" t="s">
        <v>41</v>
      </c>
      <c r="N1" s="160" t="s">
        <v>42</v>
      </c>
      <c r="O1" s="160" t="s">
        <v>43</v>
      </c>
    </row>
    <row r="2" spans="1:15">
      <c r="A2" s="77"/>
      <c r="B2" s="94"/>
      <c r="C2" s="157"/>
      <c r="D2" s="158"/>
      <c r="E2" s="159"/>
      <c r="F2" s="159"/>
      <c r="G2" s="159"/>
      <c r="H2" s="159"/>
      <c r="I2" s="159"/>
      <c r="J2" s="159"/>
      <c r="K2" s="159"/>
      <c r="L2" s="159"/>
    </row>
    <row r="3" spans="1:15">
      <c r="A3" s="77"/>
      <c r="B3" s="94"/>
      <c r="C3" s="157"/>
      <c r="D3" s="158"/>
      <c r="E3" s="159"/>
      <c r="F3" s="159"/>
      <c r="G3" s="159"/>
      <c r="H3" s="159"/>
      <c r="I3" s="159"/>
      <c r="J3" s="159"/>
      <c r="K3" s="159"/>
      <c r="L3" s="159"/>
    </row>
    <row r="4" spans="1:15">
      <c r="A4" s="77"/>
      <c r="B4" s="94"/>
      <c r="C4" s="157"/>
      <c r="D4" s="158"/>
      <c r="E4" s="159"/>
      <c r="F4" s="159"/>
      <c r="G4" s="159"/>
      <c r="H4" s="159"/>
      <c r="I4" s="159"/>
      <c r="J4" s="159"/>
      <c r="K4" s="159"/>
      <c r="L4" s="159"/>
    </row>
    <row r="5" spans="1:15">
      <c r="A5" s="77"/>
      <c r="B5" s="94"/>
      <c r="C5" s="157"/>
      <c r="D5" s="158"/>
      <c r="E5" s="159"/>
      <c r="F5" s="159"/>
      <c r="G5" s="159"/>
      <c r="H5" s="159"/>
      <c r="I5" s="159"/>
      <c r="J5" s="159"/>
      <c r="K5" s="159"/>
      <c r="L5" s="159"/>
    </row>
    <row r="6" spans="1:15">
      <c r="A6" s="77"/>
      <c r="B6" s="94"/>
      <c r="C6" s="157"/>
      <c r="D6" s="158"/>
      <c r="E6" s="159"/>
      <c r="F6" s="159"/>
      <c r="G6" s="159"/>
      <c r="H6" s="159"/>
      <c r="I6" s="159"/>
      <c r="J6" s="159"/>
      <c r="K6" s="159"/>
      <c r="L6" s="159"/>
    </row>
    <row r="7" spans="1:15">
      <c r="A7" s="77"/>
      <c r="B7" s="94"/>
      <c r="C7" s="157"/>
      <c r="D7" s="158"/>
      <c r="E7" s="159"/>
      <c r="F7" s="159"/>
      <c r="G7" s="159"/>
      <c r="H7" s="159"/>
      <c r="I7" s="159"/>
      <c r="J7" s="159"/>
      <c r="K7" s="159"/>
      <c r="L7" s="159"/>
    </row>
  </sheetData>
  <phoneticPr fontId="9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B1:K40"/>
  <sheetViews>
    <sheetView showGridLines="0" workbookViewId="0">
      <selection activeCell="B18" sqref="B18:H18"/>
    </sheetView>
  </sheetViews>
  <sheetFormatPr defaultColWidth="11" defaultRowHeight="31.5" customHeight="1"/>
  <cols>
    <col min="1" max="1" width="3.875" style="2" customWidth="1"/>
    <col min="2" max="2" width="11" style="2" customWidth="1"/>
    <col min="3" max="3" width="22.5" style="2" customWidth="1"/>
    <col min="4" max="4" width="19.625" style="2" customWidth="1"/>
    <col min="5" max="5" width="15" style="2" customWidth="1"/>
    <col min="6" max="6" width="19" style="2" customWidth="1"/>
    <col min="7" max="7" width="23.875" style="2" customWidth="1"/>
    <col min="8" max="8" width="21.125" style="2" customWidth="1"/>
    <col min="9" max="9" width="16.5" style="2" customWidth="1"/>
    <col min="10" max="16384" width="11" style="2"/>
  </cols>
  <sheetData>
    <row r="1" spans="2:11" ht="21.75" customHeight="1" thickBot="1">
      <c r="B1" s="174" t="s">
        <v>234</v>
      </c>
    </row>
    <row r="2" spans="2:11" ht="36.6" customHeight="1" thickBot="1">
      <c r="B2" s="216" t="s">
        <v>50</v>
      </c>
      <c r="C2" s="217"/>
      <c r="D2" s="105" t="str">
        <f>透视表!$J$28</f>
        <v>8月</v>
      </c>
      <c r="E2" s="105" t="str">
        <f>透视表!$J$27</f>
        <v>日均环比</v>
      </c>
      <c r="F2" s="105" t="str">
        <f>透视表!$J$29</f>
        <v>7月</v>
      </c>
      <c r="G2" s="146" t="s">
        <v>229</v>
      </c>
      <c r="H2" s="147" t="s">
        <v>230</v>
      </c>
    </row>
    <row r="3" spans="2:11" ht="21.6" customHeight="1">
      <c r="B3" s="218" t="s">
        <v>51</v>
      </c>
      <c r="C3" s="109" t="s">
        <v>52</v>
      </c>
      <c r="D3" s="106">
        <f>GETPIVOTDATA("浏览量",透视表!$A$6)</f>
        <v>2521</v>
      </c>
      <c r="E3" s="107">
        <f>IFERROR((D3/透视表!$J$30)/(F3/透视表!$J$31)-1,"-")</f>
        <v>-0.22071097372488402</v>
      </c>
      <c r="F3" s="108">
        <f>GETPIVOTDATA("浏览量",透视表!$A$16)</f>
        <v>3235</v>
      </c>
      <c r="G3" s="148" t="str">
        <f>IF(E3&gt;=10%,"优",IF(E3&gt;=-10%,"健康",IF(E3&gt;-20%,"关注",IF(E3&lt;=-20%,"重点关注"))))</f>
        <v>重点关注</v>
      </c>
      <c r="H3" s="149">
        <v>15000</v>
      </c>
    </row>
    <row r="4" spans="2:11" ht="21" customHeight="1">
      <c r="B4" s="219"/>
      <c r="C4" s="110" t="s">
        <v>53</v>
      </c>
      <c r="D4" s="66">
        <f>GETPIVOTDATA("访客数",透视表!$A$6)</f>
        <v>773</v>
      </c>
      <c r="E4" s="107">
        <f>IFERROR((D4/透视表!$J$30)/(F4/透视表!$J$31)-1,"-")</f>
        <v>-0.23084577114427873</v>
      </c>
      <c r="F4" s="99">
        <f>GETPIVOTDATA("访客数",透视表!$A$16)</f>
        <v>1005</v>
      </c>
      <c r="G4" s="66" t="str">
        <f>IF(E4&gt;=10%,"优",IF(E4&gt;=-10%,"健康",IF(E4&gt;-20%,"关注",IF(E4&lt;=-20%,"重点关注"))))</f>
        <v>重点关注</v>
      </c>
      <c r="H4" s="99">
        <v>4500</v>
      </c>
    </row>
    <row r="5" spans="2:11" ht="22.35" customHeight="1">
      <c r="B5" s="219"/>
      <c r="C5" s="110" t="s">
        <v>189</v>
      </c>
      <c r="D5" s="68">
        <f>ROUND(GETPIVOTDATA("跳失率",透视表!$A$6)&amp;"%",3)</f>
        <v>0.315</v>
      </c>
      <c r="E5" s="172">
        <f>D5-F5</f>
        <v>2.200000000000002E-2</v>
      </c>
      <c r="F5" s="102">
        <f>ROUND(GETPIVOTDATA("跳失率",透视表!$A$16)&amp;"%",3)</f>
        <v>0.29299999999999998</v>
      </c>
      <c r="G5" s="66" t="str">
        <f>IF(E5&lt;2,"优",IF(E5&gt;=2,"重点关注",健康))</f>
        <v>优</v>
      </c>
      <c r="H5" s="99"/>
    </row>
    <row r="6" spans="2:11" ht="24" customHeight="1" thickBot="1">
      <c r="B6" s="220"/>
      <c r="C6" s="110" t="s">
        <v>3</v>
      </c>
      <c r="D6" s="75">
        <f>GETPIVOTDATA("平均停留时长",透视表!$A$6)</f>
        <v>38.557741935483875</v>
      </c>
      <c r="E6" s="107">
        <f>IFERROR(D6/F6-1,"-")</f>
        <v>4.8785195974343942E-2</v>
      </c>
      <c r="F6" s="100">
        <f>GETPIVOTDATA("平均停留时长",透视表!$A$16)</f>
        <v>36.764193548387098</v>
      </c>
      <c r="G6" s="66" t="str">
        <f t="shared" ref="G6:G17" si="0">IF(E6&gt;=10%,"优",IF(E6&gt;=-10%,"健康",IF(E6&gt;-20%,"关注",IF(E6&lt;=-20%,"重点关注"))))</f>
        <v>健康</v>
      </c>
      <c r="H6" s="99"/>
      <c r="K6" s="36"/>
    </row>
    <row r="7" spans="2:11" ht="19.5" customHeight="1">
      <c r="B7" s="218" t="s">
        <v>147</v>
      </c>
      <c r="C7" s="110" t="s">
        <v>54</v>
      </c>
      <c r="D7" s="67">
        <f>透视表!K25</f>
        <v>25</v>
      </c>
      <c r="E7" s="107">
        <f>IFERROR((D7/透视表!$J$30)/(F7/透视表!$J$31)-1,"-")</f>
        <v>-0.54545454545454541</v>
      </c>
      <c r="F7" s="101">
        <f>透视表!L25</f>
        <v>55</v>
      </c>
      <c r="G7" s="66" t="str">
        <f t="shared" si="0"/>
        <v>重点关注</v>
      </c>
      <c r="H7" s="99"/>
    </row>
    <row r="8" spans="2:11" ht="19.5" customHeight="1" thickBot="1">
      <c r="B8" s="220"/>
      <c r="C8" s="110" t="s">
        <v>55</v>
      </c>
      <c r="D8" s="68">
        <f>D7/D4</f>
        <v>3.2341526520051747E-2</v>
      </c>
      <c r="E8" s="83">
        <f>D8-F8</f>
        <v>-2.2384841639152234E-2</v>
      </c>
      <c r="F8" s="102">
        <f>F7/F4</f>
        <v>5.4726368159203981E-2</v>
      </c>
      <c r="G8" s="66" t="str">
        <f t="shared" si="0"/>
        <v>健康</v>
      </c>
      <c r="H8" s="150">
        <v>0.04</v>
      </c>
    </row>
    <row r="9" spans="2:11" ht="19.5" customHeight="1">
      <c r="B9" s="218" t="s">
        <v>56</v>
      </c>
      <c r="C9" s="111" t="s">
        <v>116</v>
      </c>
      <c r="D9" s="93">
        <v>7</v>
      </c>
      <c r="E9" s="107">
        <f>IFERROR((D9/透视表!$J$30)/(F9/透视表!$J$31)-1,"-")</f>
        <v>0</v>
      </c>
      <c r="F9" s="93">
        <v>7</v>
      </c>
      <c r="G9" s="66" t="str">
        <f t="shared" si="0"/>
        <v>健康</v>
      </c>
      <c r="H9" s="99"/>
      <c r="I9" s="213"/>
    </row>
    <row r="10" spans="2:11" ht="19.5" customHeight="1">
      <c r="B10" s="219"/>
      <c r="C10" s="112" t="s">
        <v>117</v>
      </c>
      <c r="D10" s="82">
        <f>D9/D7</f>
        <v>0.28000000000000003</v>
      </c>
      <c r="E10" s="83">
        <f>D10-F10</f>
        <v>0.15272727272727277</v>
      </c>
      <c r="F10" s="103">
        <f>F9/F7</f>
        <v>0.12727272727272726</v>
      </c>
      <c r="G10" s="66" t="str">
        <f t="shared" si="0"/>
        <v>优</v>
      </c>
      <c r="H10" s="99" t="s">
        <v>231</v>
      </c>
      <c r="I10" s="213"/>
    </row>
    <row r="11" spans="2:11" ht="19.5" customHeight="1">
      <c r="B11" s="219"/>
      <c r="C11" s="111" t="s">
        <v>221</v>
      </c>
      <c r="D11" s="93">
        <v>6</v>
      </c>
      <c r="E11" s="107">
        <f>IFERROR((D11/透视表!$J$30)/(F11/透视表!$J$31)-1,"-")</f>
        <v>-0.1428571428571429</v>
      </c>
      <c r="F11" s="93">
        <v>7</v>
      </c>
      <c r="G11" s="66" t="str">
        <f t="shared" si="0"/>
        <v>关注</v>
      </c>
      <c r="H11" s="99"/>
      <c r="I11" s="213"/>
    </row>
    <row r="12" spans="2:11" ht="19.5" customHeight="1">
      <c r="B12" s="219"/>
      <c r="C12" s="112" t="s">
        <v>222</v>
      </c>
      <c r="D12" s="82">
        <f>D11/D9</f>
        <v>0.8571428571428571</v>
      </c>
      <c r="E12" s="83">
        <f>D12-F12</f>
        <v>-0.1428571428571429</v>
      </c>
      <c r="F12" s="82">
        <f>F11/F9</f>
        <v>1</v>
      </c>
      <c r="G12" s="66" t="str">
        <f t="shared" si="0"/>
        <v>关注</v>
      </c>
      <c r="H12" s="150">
        <v>0.8</v>
      </c>
      <c r="I12" s="213"/>
    </row>
    <row r="13" spans="2:11" ht="19.5" customHeight="1">
      <c r="B13" s="219"/>
      <c r="C13" s="113" t="s">
        <v>57</v>
      </c>
      <c r="D13" s="76">
        <v>30858.799999999999</v>
      </c>
      <c r="E13" s="107">
        <f>IFERROR((D13/透视表!$J$30)/(F13/透视表!$J$31)-1,"-")</f>
        <v>8.2336325553560723</v>
      </c>
      <c r="F13" s="76">
        <v>3342</v>
      </c>
      <c r="G13" s="66" t="str">
        <f t="shared" si="0"/>
        <v>优</v>
      </c>
      <c r="H13" s="99"/>
      <c r="I13" s="213"/>
    </row>
    <row r="14" spans="2:11" ht="19.5" customHeight="1">
      <c r="B14" s="219"/>
      <c r="C14" s="113" t="s">
        <v>58</v>
      </c>
      <c r="D14" s="76">
        <v>9</v>
      </c>
      <c r="E14" s="107">
        <f>IFERROR((D14/透视表!$J$30)/(F14/透视表!$J$31)-1,"-")</f>
        <v>-0.3571428571428571</v>
      </c>
      <c r="F14" s="76">
        <v>14</v>
      </c>
      <c r="G14" s="66" t="str">
        <f t="shared" si="0"/>
        <v>重点关注</v>
      </c>
      <c r="H14" s="99"/>
      <c r="I14" s="213"/>
    </row>
    <row r="15" spans="2:11" ht="19.5" customHeight="1" thickBot="1">
      <c r="B15" s="220"/>
      <c r="C15" s="112" t="s">
        <v>235</v>
      </c>
      <c r="D15" s="139">
        <f>D13/D11</f>
        <v>5143.1333333333332</v>
      </c>
      <c r="E15" s="107">
        <f>IFERROR(D15/F15-1,"-")</f>
        <v>9.7725713145820858</v>
      </c>
      <c r="F15" s="139">
        <f>F13/F11</f>
        <v>477.42857142857144</v>
      </c>
      <c r="G15" s="66" t="str">
        <f t="shared" si="0"/>
        <v>优</v>
      </c>
      <c r="H15" s="99"/>
      <c r="I15" s="213"/>
    </row>
    <row r="16" spans="2:11" ht="19.5" customHeight="1">
      <c r="B16" s="218" t="s">
        <v>59</v>
      </c>
      <c r="C16" s="110" t="s">
        <v>236</v>
      </c>
      <c r="D16" s="69">
        <f>透视表!$P$24</f>
        <v>0</v>
      </c>
      <c r="E16" s="107">
        <f>IFERROR((D16/透视表!$J$30)/(F16/透视表!$J$31)-1,"-")</f>
        <v>-1</v>
      </c>
      <c r="F16" s="104">
        <f>透视表!$Q$24</f>
        <v>3</v>
      </c>
      <c r="G16" s="66" t="str">
        <f t="shared" si="0"/>
        <v>重点关注</v>
      </c>
      <c r="H16" s="99">
        <v>10</v>
      </c>
    </row>
    <row r="17" spans="2:8" ht="19.5" customHeight="1">
      <c r="B17" s="221"/>
      <c r="C17" s="151" t="s">
        <v>60</v>
      </c>
      <c r="D17" s="152">
        <f>体验报告!$D$16</f>
        <v>0</v>
      </c>
      <c r="E17" s="153">
        <f>IFERROR((D17/透视表!$J$30)/(F17/透视表!$J$31)-1,"-")</f>
        <v>-1</v>
      </c>
      <c r="F17" s="154">
        <f>体验报告!$E$16</f>
        <v>8</v>
      </c>
      <c r="G17" s="155" t="str">
        <f t="shared" si="0"/>
        <v>重点关注</v>
      </c>
      <c r="H17" s="156">
        <v>10</v>
      </c>
    </row>
    <row r="18" spans="2:8" ht="99.95" customHeight="1">
      <c r="B18" s="214" t="s">
        <v>301</v>
      </c>
      <c r="C18" s="215"/>
      <c r="D18" s="215"/>
      <c r="E18" s="215"/>
      <c r="F18" s="215"/>
      <c r="G18" s="215"/>
      <c r="H18" s="215"/>
    </row>
    <row r="19" spans="2:8" ht="24.75" customHeight="1"/>
    <row r="20" spans="2:8" ht="24.75" customHeight="1"/>
    <row r="21" spans="2:8" ht="24.75" customHeight="1"/>
    <row r="22" spans="2:8" ht="24.75" customHeight="1"/>
    <row r="23" spans="2:8" ht="24.75" customHeight="1"/>
    <row r="24" spans="2:8" ht="24.75" customHeight="1"/>
    <row r="25" spans="2:8" ht="24.75" customHeight="1"/>
    <row r="26" spans="2:8" ht="24.75" customHeight="1"/>
    <row r="27" spans="2:8" ht="24.75" customHeight="1"/>
    <row r="28" spans="2:8" ht="24.75" customHeight="1"/>
    <row r="29" spans="2:8" ht="24.75" customHeight="1"/>
    <row r="30" spans="2:8" ht="24.75" customHeight="1"/>
    <row r="31" spans="2:8" ht="24.75" customHeight="1"/>
    <row r="32" spans="2:8" ht="24.75" customHeight="1"/>
    <row r="33" ht="24.75" customHeight="1"/>
    <row r="34" ht="24.75" customHeight="1"/>
    <row r="35" ht="24.75" customHeight="1"/>
    <row r="36" ht="24.75" customHeight="1"/>
    <row r="37" ht="24.75" customHeight="1"/>
    <row r="38" ht="24.75" customHeight="1"/>
    <row r="39" ht="24.75" customHeight="1"/>
    <row r="40" ht="24.75" customHeight="1"/>
  </sheetData>
  <mergeCells count="7">
    <mergeCell ref="I9:I15"/>
    <mergeCell ref="B18:H18"/>
    <mergeCell ref="B2:C2"/>
    <mergeCell ref="B3:B6"/>
    <mergeCell ref="B7:B8"/>
    <mergeCell ref="B9:B15"/>
    <mergeCell ref="B16:B17"/>
  </mergeCells>
  <phoneticPr fontId="9" type="noConversion"/>
  <conditionalFormatting sqref="E3:E4 E6:E17">
    <cfRule type="cellIs" dxfId="57" priority="5" operator="lessThan">
      <formula>0</formula>
    </cfRule>
  </conditionalFormatting>
  <conditionalFormatting sqref="E5">
    <cfRule type="cellIs" dxfId="56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B1:AB34"/>
  <sheetViews>
    <sheetView showGridLines="0" topLeftCell="A10" workbookViewId="0">
      <selection activeCell="G37" sqref="G37"/>
    </sheetView>
  </sheetViews>
  <sheetFormatPr defaultColWidth="9" defaultRowHeight="16.5"/>
  <cols>
    <col min="1" max="1" width="7.5" style="9" customWidth="1"/>
    <col min="2" max="2" width="18.125" style="9" customWidth="1"/>
    <col min="3" max="3" width="13.5" style="9" customWidth="1"/>
    <col min="4" max="4" width="12.875" style="9" customWidth="1"/>
    <col min="5" max="5" width="11.125" style="9" customWidth="1"/>
    <col min="6" max="6" width="14" style="9" customWidth="1"/>
    <col min="7" max="7" width="12.875" style="9" customWidth="1"/>
    <col min="8" max="8" width="11.125" style="9" customWidth="1"/>
    <col min="9" max="9" width="14.625" style="9" customWidth="1"/>
    <col min="10" max="10" width="13.375" style="9" customWidth="1"/>
    <col min="11" max="11" width="11.125" style="9" customWidth="1"/>
    <col min="12" max="15" width="9" style="9"/>
    <col min="16" max="27" width="9" style="9" hidden="1" customWidth="1"/>
    <col min="28" max="28" width="0" style="9" hidden="1" customWidth="1"/>
    <col min="29" max="16384" width="9" style="9"/>
  </cols>
  <sheetData>
    <row r="1" spans="2:28" ht="21.95" customHeight="1">
      <c r="B1" s="49" t="s">
        <v>287</v>
      </c>
      <c r="C1" s="49"/>
    </row>
    <row r="2" spans="2:28" ht="21.95" customHeight="1" thickBot="1">
      <c r="B2" s="205" t="s">
        <v>288</v>
      </c>
      <c r="C2" s="49"/>
    </row>
    <row r="3" spans="2:28" ht="17.25" thickBot="1">
      <c r="B3" s="230" t="s">
        <v>195</v>
      </c>
      <c r="C3" s="232" t="s">
        <v>196</v>
      </c>
      <c r="D3" s="233"/>
      <c r="E3" s="234"/>
      <c r="F3" s="227" t="s">
        <v>197</v>
      </c>
      <c r="G3" s="228"/>
      <c r="H3" s="229"/>
      <c r="I3" s="227" t="s">
        <v>198</v>
      </c>
      <c r="J3" s="228"/>
      <c r="K3" s="229"/>
      <c r="P3" s="230" t="s">
        <v>61</v>
      </c>
      <c r="Q3" s="227" t="s">
        <v>34</v>
      </c>
      <c r="R3" s="228"/>
      <c r="S3" s="229"/>
      <c r="T3" s="84"/>
      <c r="U3" s="227" t="s">
        <v>35</v>
      </c>
      <c r="V3" s="228"/>
      <c r="W3" s="229"/>
      <c r="X3" s="84"/>
      <c r="Y3" s="227" t="s">
        <v>62</v>
      </c>
      <c r="Z3" s="228"/>
      <c r="AA3" s="229"/>
    </row>
    <row r="4" spans="2:28" ht="24" customHeight="1" thickBot="1">
      <c r="B4" s="231"/>
      <c r="C4" s="7" t="str">
        <f>透视表!$J$28</f>
        <v>8月</v>
      </c>
      <c r="D4" s="7" t="str">
        <f>透视表!$J$29</f>
        <v>7月</v>
      </c>
      <c r="E4" s="37" t="s">
        <v>128</v>
      </c>
      <c r="F4" s="7" t="str">
        <f>透视表!$J$28</f>
        <v>8月</v>
      </c>
      <c r="G4" s="7" t="str">
        <f>透视表!$J$29</f>
        <v>7月</v>
      </c>
      <c r="H4" s="37" t="s">
        <v>128</v>
      </c>
      <c r="I4" s="7" t="str">
        <f>透视表!$J$28</f>
        <v>8月</v>
      </c>
      <c r="J4" s="7" t="str">
        <f>透视表!$J$29</f>
        <v>7月</v>
      </c>
      <c r="K4" s="37" t="s">
        <v>128</v>
      </c>
      <c r="P4" s="231"/>
      <c r="Q4" s="7" t="s">
        <v>121</v>
      </c>
      <c r="R4" s="7" t="s">
        <v>122</v>
      </c>
      <c r="S4" s="7" t="s">
        <v>138</v>
      </c>
      <c r="T4" s="7" t="s">
        <v>137</v>
      </c>
      <c r="U4" s="7" t="s">
        <v>121</v>
      </c>
      <c r="V4" s="7" t="s">
        <v>122</v>
      </c>
      <c r="W4" s="7" t="s">
        <v>138</v>
      </c>
      <c r="X4" s="7" t="s">
        <v>137</v>
      </c>
      <c r="Y4" s="7" t="s">
        <v>121</v>
      </c>
      <c r="Z4" s="7" t="s">
        <v>122</v>
      </c>
      <c r="AA4" s="7" t="s">
        <v>138</v>
      </c>
      <c r="AB4" s="7" t="s">
        <v>137</v>
      </c>
    </row>
    <row r="5" spans="2:28" ht="21.75" customHeight="1" thickBot="1">
      <c r="B5" s="10" t="s">
        <v>31</v>
      </c>
      <c r="C5" s="8">
        <v>2</v>
      </c>
      <c r="D5" s="8">
        <v>2</v>
      </c>
      <c r="E5" s="8">
        <f>D5-C5</f>
        <v>0</v>
      </c>
      <c r="F5" s="8">
        <v>3</v>
      </c>
      <c r="G5" s="8">
        <v>3</v>
      </c>
      <c r="H5" s="8">
        <f>G5-F5</f>
        <v>0</v>
      </c>
      <c r="I5" s="8">
        <v>18</v>
      </c>
      <c r="J5" s="8">
        <v>16</v>
      </c>
      <c r="K5" s="8">
        <f>J5-I5</f>
        <v>-2</v>
      </c>
      <c r="P5" s="10" t="s">
        <v>31</v>
      </c>
      <c r="Q5" s="8">
        <v>2</v>
      </c>
      <c r="R5" s="8">
        <v>1</v>
      </c>
      <c r="S5" s="8">
        <v>3</v>
      </c>
      <c r="T5" s="8">
        <v>4</v>
      </c>
      <c r="U5" s="8">
        <v>10</v>
      </c>
      <c r="V5" s="8">
        <v>10</v>
      </c>
      <c r="W5" s="8">
        <v>16</v>
      </c>
      <c r="X5" s="8">
        <v>14</v>
      </c>
      <c r="Y5" s="8">
        <v>15</v>
      </c>
      <c r="Z5" s="8">
        <v>15</v>
      </c>
      <c r="AA5" s="8">
        <v>23</v>
      </c>
      <c r="AB5" s="8">
        <v>21</v>
      </c>
    </row>
    <row r="6" spans="2:28" ht="21.75" customHeight="1" thickBot="1">
      <c r="B6" s="10" t="s">
        <v>32</v>
      </c>
      <c r="C6" s="8">
        <v>2</v>
      </c>
      <c r="D6" s="8">
        <v>2</v>
      </c>
      <c r="E6" s="8">
        <f t="shared" ref="E6:E8" si="0">D6-C6</f>
        <v>0</v>
      </c>
      <c r="F6" s="8">
        <v>3</v>
      </c>
      <c r="G6" s="8">
        <v>3</v>
      </c>
      <c r="H6" s="8">
        <f t="shared" ref="H6:H8" si="1">G6-F6</f>
        <v>0</v>
      </c>
      <c r="I6" s="8">
        <v>14</v>
      </c>
      <c r="J6" s="8">
        <v>14</v>
      </c>
      <c r="K6" s="8">
        <f t="shared" ref="K6:K8" si="2">J6-I6</f>
        <v>0</v>
      </c>
      <c r="P6" s="10" t="s">
        <v>32</v>
      </c>
      <c r="Q6" s="8">
        <v>1</v>
      </c>
      <c r="R6" s="8">
        <v>3</v>
      </c>
      <c r="S6" s="8">
        <v>2</v>
      </c>
      <c r="T6" s="8">
        <v>2</v>
      </c>
      <c r="U6" s="8">
        <v>4</v>
      </c>
      <c r="V6" s="8">
        <v>8</v>
      </c>
      <c r="W6" s="8">
        <v>5</v>
      </c>
      <c r="X6" s="8">
        <v>5</v>
      </c>
      <c r="Y6" s="8">
        <v>7</v>
      </c>
      <c r="Z6" s="8">
        <v>9</v>
      </c>
      <c r="AA6" s="8">
        <v>7</v>
      </c>
      <c r="AB6" s="8">
        <v>6</v>
      </c>
    </row>
    <row r="7" spans="2:28" ht="21.75" customHeight="1" thickBot="1">
      <c r="B7" s="10" t="s">
        <v>63</v>
      </c>
      <c r="C7" s="8">
        <v>1</v>
      </c>
      <c r="D7" s="8">
        <v>1</v>
      </c>
      <c r="E7" s="8">
        <f t="shared" si="0"/>
        <v>0</v>
      </c>
      <c r="F7" s="8">
        <v>2</v>
      </c>
      <c r="G7" s="8">
        <v>3</v>
      </c>
      <c r="H7" s="8">
        <f t="shared" si="1"/>
        <v>1</v>
      </c>
      <c r="I7" s="8">
        <v>10</v>
      </c>
      <c r="J7" s="8">
        <v>13</v>
      </c>
      <c r="K7" s="8">
        <f t="shared" si="2"/>
        <v>3</v>
      </c>
      <c r="P7" s="10" t="s">
        <v>63</v>
      </c>
      <c r="Q7" s="8">
        <v>4</v>
      </c>
      <c r="S7" s="8">
        <v>5</v>
      </c>
      <c r="T7" s="8">
        <v>4</v>
      </c>
      <c r="U7" s="8">
        <v>46</v>
      </c>
      <c r="W7" s="8">
        <v>30</v>
      </c>
      <c r="X7" s="8">
        <v>40</v>
      </c>
      <c r="Y7" s="8">
        <v>75</v>
      </c>
      <c r="AA7" s="8">
        <v>52</v>
      </c>
      <c r="AB7" s="8">
        <v>73</v>
      </c>
    </row>
    <row r="8" spans="2:28" ht="21.75" customHeight="1" thickBot="1">
      <c r="B8" s="189" t="s">
        <v>33</v>
      </c>
      <c r="C8" s="191">
        <v>2</v>
      </c>
      <c r="D8" s="191">
        <v>1</v>
      </c>
      <c r="E8" s="8">
        <f t="shared" si="0"/>
        <v>-1</v>
      </c>
      <c r="F8" s="191">
        <v>3</v>
      </c>
      <c r="G8" s="191">
        <v>2</v>
      </c>
      <c r="H8" s="8">
        <f t="shared" si="1"/>
        <v>-1</v>
      </c>
      <c r="I8" s="191">
        <v>15</v>
      </c>
      <c r="J8" s="191">
        <v>11</v>
      </c>
      <c r="K8" s="8">
        <f t="shared" si="2"/>
        <v>-4</v>
      </c>
      <c r="P8" s="10" t="s">
        <v>33</v>
      </c>
      <c r="Q8" s="8">
        <v>7</v>
      </c>
      <c r="R8" s="8">
        <v>3</v>
      </c>
      <c r="S8" s="8">
        <v>7</v>
      </c>
      <c r="T8" s="8">
        <v>10</v>
      </c>
      <c r="U8" s="8">
        <v>185</v>
      </c>
      <c r="V8" s="8">
        <v>17</v>
      </c>
      <c r="W8" s="8">
        <v>155</v>
      </c>
      <c r="X8" s="8">
        <v>31</v>
      </c>
      <c r="Y8" s="8">
        <v>266</v>
      </c>
      <c r="Z8" s="8">
        <v>397</v>
      </c>
      <c r="AA8" s="8">
        <v>104</v>
      </c>
      <c r="AB8" s="8">
        <v>60</v>
      </c>
    </row>
    <row r="9" spans="2:28" ht="32.1" customHeight="1" thickBot="1">
      <c r="B9" s="224" t="s">
        <v>254</v>
      </c>
      <c r="C9" s="225"/>
      <c r="D9" s="225"/>
      <c r="E9" s="225"/>
      <c r="F9" s="225"/>
      <c r="G9" s="225"/>
      <c r="H9" s="225"/>
      <c r="I9" s="225"/>
      <c r="J9" s="225"/>
      <c r="K9" s="226"/>
    </row>
    <row r="34" spans="2:12" ht="35.1" customHeight="1">
      <c r="B34" s="222" t="s">
        <v>293</v>
      </c>
      <c r="C34" s="223"/>
      <c r="D34" s="223"/>
      <c r="E34" s="223"/>
      <c r="F34" s="223"/>
      <c r="G34" s="223"/>
      <c r="H34" s="223"/>
      <c r="I34" s="223"/>
      <c r="J34" s="223"/>
      <c r="K34" s="223"/>
      <c r="L34" s="223"/>
    </row>
  </sheetData>
  <mergeCells count="10">
    <mergeCell ref="B34:L34"/>
    <mergeCell ref="B9:K9"/>
    <mergeCell ref="Q3:S3"/>
    <mergeCell ref="U3:W3"/>
    <mergeCell ref="Y3:AA3"/>
    <mergeCell ref="B3:B4"/>
    <mergeCell ref="P3:P4"/>
    <mergeCell ref="C3:E3"/>
    <mergeCell ref="F3:H3"/>
    <mergeCell ref="I3:K3"/>
  </mergeCells>
  <phoneticPr fontId="9" type="noConversion"/>
  <conditionalFormatting sqref="E5:E8 H5:H8 K5:K8">
    <cfRule type="cellIs" dxfId="55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B1:K17"/>
  <sheetViews>
    <sheetView showGridLines="0" workbookViewId="0">
      <selection activeCell="C24" sqref="C24"/>
    </sheetView>
  </sheetViews>
  <sheetFormatPr defaultColWidth="9" defaultRowHeight="16.5"/>
  <cols>
    <col min="1" max="1" width="4.5" style="9" customWidth="1"/>
    <col min="2" max="2" width="15.125" style="9" customWidth="1"/>
    <col min="3" max="6" width="13.375" style="9" customWidth="1"/>
    <col min="7" max="7" width="9" style="9"/>
    <col min="8" max="11" width="15.125" style="9" customWidth="1"/>
    <col min="12" max="16384" width="9" style="9"/>
  </cols>
  <sheetData>
    <row r="1" spans="2:11" ht="21.75" customHeight="1" thickBot="1">
      <c r="B1" s="48" t="s">
        <v>125</v>
      </c>
    </row>
    <row r="2" spans="2:11" ht="24" customHeight="1" thickBot="1">
      <c r="B2" s="235" t="s">
        <v>64</v>
      </c>
      <c r="C2" s="11" t="s">
        <v>65</v>
      </c>
      <c r="D2" s="97" t="str">
        <f>透视表!$J$28</f>
        <v>8月</v>
      </c>
      <c r="E2" s="97" t="str">
        <f>透视表!$J$27</f>
        <v>日均环比</v>
      </c>
      <c r="F2" s="97" t="str">
        <f>透视表!$J$29</f>
        <v>7月</v>
      </c>
      <c r="H2" s="97" t="s">
        <v>291</v>
      </c>
      <c r="I2" s="97" t="str">
        <f>透视表!$J$28</f>
        <v>8月</v>
      </c>
      <c r="J2" s="97" t="str">
        <f>透视表!$J$27</f>
        <v>日均环比</v>
      </c>
      <c r="K2" s="97" t="str">
        <f>透视表!$J$29</f>
        <v>7月</v>
      </c>
    </row>
    <row r="3" spans="2:11" ht="24.6" customHeight="1" thickBot="1">
      <c r="B3" s="236"/>
      <c r="C3" s="41" t="s">
        <v>54</v>
      </c>
      <c r="D3" s="42">
        <f>透视表!$K$25</f>
        <v>25</v>
      </c>
      <c r="E3" s="107">
        <f>IFERROR((D3/透视表!$J$30)/(F3/透视表!$J$31)-1,"-")</f>
        <v>-0.54545454545454541</v>
      </c>
      <c r="F3" s="42">
        <f>透视表!$L$25</f>
        <v>55</v>
      </c>
      <c r="H3" s="208" t="s">
        <v>259</v>
      </c>
      <c r="I3" s="209">
        <v>7</v>
      </c>
      <c r="J3" s="207">
        <f>IFERROR((I3/透视表!$J$30)/(K3/透视表!$J$31)-1,"-")</f>
        <v>0.16666666666666674</v>
      </c>
      <c r="K3" s="209">
        <v>6</v>
      </c>
    </row>
    <row r="4" spans="2:11" ht="24.6" customHeight="1" thickBot="1">
      <c r="B4" s="236"/>
      <c r="C4" s="7" t="s">
        <v>66</v>
      </c>
      <c r="D4" s="194">
        <f>关键指标!D9</f>
        <v>7</v>
      </c>
      <c r="E4" s="195">
        <f>IFERROR((D4/透视表!$J$30)/(F4/透视表!$J$31)-1,"-")</f>
        <v>0</v>
      </c>
      <c r="F4" s="194">
        <f>关键指标!F9</f>
        <v>7</v>
      </c>
      <c r="H4" s="208" t="s">
        <v>255</v>
      </c>
      <c r="I4" s="209">
        <v>15</v>
      </c>
      <c r="J4" s="207">
        <f>IFERROR((I4/透视表!$J$30)/(K4/透视表!$J$31)-1,"-")</f>
        <v>6.5</v>
      </c>
      <c r="K4" s="209">
        <v>2</v>
      </c>
    </row>
    <row r="5" spans="2:11" ht="24.6" customHeight="1" thickBot="1">
      <c r="B5" s="237"/>
      <c r="C5" s="39" t="s">
        <v>67</v>
      </c>
      <c r="D5" s="40">
        <f>D4/D3</f>
        <v>0.28000000000000003</v>
      </c>
      <c r="E5" s="119">
        <f>D5-F5</f>
        <v>0.15272727272727277</v>
      </c>
      <c r="F5" s="40">
        <f>F4/F3</f>
        <v>0.12727272727272726</v>
      </c>
      <c r="H5" s="208" t="s">
        <v>256</v>
      </c>
      <c r="I5" s="209">
        <v>4</v>
      </c>
      <c r="J5" s="207">
        <f>IFERROR((I5/透视表!$J$30)/(K5/透视表!$J$31)-1,"-")</f>
        <v>3</v>
      </c>
      <c r="K5" s="209">
        <v>1</v>
      </c>
    </row>
    <row r="6" spans="2:11" ht="24.6" customHeight="1" thickBot="1">
      <c r="B6" s="238" t="s">
        <v>68</v>
      </c>
      <c r="C6" s="43" t="s">
        <v>69</v>
      </c>
      <c r="D6" s="115">
        <f>D8+D7</f>
        <v>0</v>
      </c>
      <c r="E6" s="120" t="str">
        <f>IFERROR((D6/透视表!$J$30)/(F6/透视表!$J$31)-1,"-")</f>
        <v>-</v>
      </c>
      <c r="F6" s="117">
        <f>F8+F7</f>
        <v>0</v>
      </c>
      <c r="H6" s="208" t="s">
        <v>260</v>
      </c>
      <c r="I6" s="209">
        <v>9</v>
      </c>
      <c r="J6" s="207">
        <f>IFERROR((I6/透视表!$J$30)/(K6/透视表!$J$31)-1,"-")</f>
        <v>8</v>
      </c>
      <c r="K6" s="209">
        <v>1</v>
      </c>
    </row>
    <row r="7" spans="2:11" ht="24.6" customHeight="1" thickBot="1">
      <c r="B7" s="239"/>
      <c r="C7" s="7" t="s">
        <v>70</v>
      </c>
      <c r="D7" s="116">
        <f>VLOOKUP($C7,透视表!$J$18:$K$23,2,0)</f>
        <v>0</v>
      </c>
      <c r="E7" s="121" t="str">
        <f>IFERROR((D7/透视表!$J$30)/(F7/透视表!$J$31)-1,"-")</f>
        <v>-</v>
      </c>
      <c r="F7" s="118">
        <f>VLOOKUP($C7,透视表!$J$18:$L$24,3,0)</f>
        <v>0</v>
      </c>
      <c r="H7" s="208" t="s">
        <v>285</v>
      </c>
      <c r="I7" s="209"/>
      <c r="J7" s="207">
        <f>IFERROR((I7/透视表!$J$30)/(K7/透视表!$J$31)-1,"-")</f>
        <v>-1</v>
      </c>
      <c r="K7" s="209">
        <v>1</v>
      </c>
    </row>
    <row r="8" spans="2:11" ht="24.6" customHeight="1" thickBot="1">
      <c r="B8" s="240"/>
      <c r="C8" s="7" t="s">
        <v>49</v>
      </c>
      <c r="D8" s="116">
        <f>VLOOKUP($C8,透视表!$J$18:$K$23,2,0)</f>
        <v>0</v>
      </c>
      <c r="E8" s="121" t="str">
        <f>IFERROR((D8/透视表!$J$30)/(F8/透视表!$J$31)-1,"-")</f>
        <v>-</v>
      </c>
      <c r="F8" s="118">
        <f>VLOOKUP($C8,透视表!$J$18:$L$24,3,0)</f>
        <v>0</v>
      </c>
      <c r="H8" s="208" t="s">
        <v>262</v>
      </c>
      <c r="I8" s="209">
        <v>2</v>
      </c>
      <c r="J8" s="207">
        <f>IFERROR((I8/透视表!$J$30)/(K8/透视表!$J$31)-1,"-")</f>
        <v>1</v>
      </c>
      <c r="K8" s="209">
        <v>1</v>
      </c>
    </row>
    <row r="9" spans="2:11" ht="24.6" customHeight="1" thickBot="1">
      <c r="B9" s="238" t="s">
        <v>71</v>
      </c>
      <c r="C9" s="43" t="s">
        <v>69</v>
      </c>
      <c r="D9" s="116">
        <f>D10+D11</f>
        <v>0</v>
      </c>
      <c r="E9" s="121" t="str">
        <f>IFERROR((D9/透视表!$J$30)/(F9/透视表!$J$31)-1,"-")</f>
        <v>-</v>
      </c>
      <c r="F9" s="117">
        <f>F10+F11</f>
        <v>0</v>
      </c>
      <c r="H9" s="208" t="s">
        <v>257</v>
      </c>
      <c r="I9" s="209">
        <v>4</v>
      </c>
      <c r="J9" s="207">
        <f>IFERROR((I9/透视表!$J$30)/(K9/透视表!$J$31)-1,"-")</f>
        <v>3</v>
      </c>
      <c r="K9" s="209">
        <v>1</v>
      </c>
    </row>
    <row r="10" spans="2:11" ht="24.6" customHeight="1" thickBot="1">
      <c r="B10" s="239"/>
      <c r="C10" s="7" t="s">
        <v>72</v>
      </c>
      <c r="D10" s="116">
        <f>VLOOKUP($C10,透视表!$J$18:$K$23,2,0)</f>
        <v>0</v>
      </c>
      <c r="E10" s="121" t="str">
        <f>IFERROR((D10/透视表!$J$30)/(F10/透视表!$J$31)-1,"-")</f>
        <v>-</v>
      </c>
      <c r="F10" s="118">
        <f>VLOOKUP($C10,透视表!$J$18:$L$24,3,0)</f>
        <v>0</v>
      </c>
      <c r="H10" s="208" t="s">
        <v>264</v>
      </c>
      <c r="I10" s="209">
        <v>1</v>
      </c>
      <c r="J10" s="207" t="str">
        <f>IFERROR((I10/透视表!$J$30)/(K10/透视表!$J$31)-1,"-")</f>
        <v>-</v>
      </c>
      <c r="K10" s="209"/>
    </row>
    <row r="11" spans="2:11" ht="24.6" customHeight="1" thickBot="1">
      <c r="B11" s="240"/>
      <c r="C11" s="7" t="s">
        <v>73</v>
      </c>
      <c r="D11" s="116">
        <f>VLOOKUP($C11,透视表!$J$18:$K$23,2,0)</f>
        <v>0</v>
      </c>
      <c r="E11" s="121" t="str">
        <f>IFERROR((D11/透视表!$J$30)/(F11/透视表!$J$31)-1,"-")</f>
        <v>-</v>
      </c>
      <c r="F11" s="118">
        <f>VLOOKUP($C11,透视表!$J$18:$L$24,3,0)</f>
        <v>0</v>
      </c>
      <c r="H11" s="208" t="s">
        <v>267</v>
      </c>
      <c r="I11" s="209">
        <v>1</v>
      </c>
      <c r="J11" s="207" t="str">
        <f>IFERROR((I11/透视表!$J$30)/(K11/透视表!$J$31)-1,"-")</f>
        <v>-</v>
      </c>
      <c r="K11" s="209"/>
    </row>
    <row r="12" spans="2:11" ht="24.6" customHeight="1">
      <c r="B12" s="163" t="s">
        <v>74</v>
      </c>
      <c r="C12" s="168" t="s">
        <v>69</v>
      </c>
      <c r="D12" s="169">
        <f>GETPIVOTDATA("姓名",透视表!$F$6)</f>
        <v>25</v>
      </c>
      <c r="E12" s="170">
        <f>IFERROR((D12/透视表!$J$30)/(F12/透视表!$J$31)-1,"-")</f>
        <v>-0.54545454545454541</v>
      </c>
      <c r="F12" s="171">
        <f>GETPIVOTDATA("姓名",透视表!$F$16)</f>
        <v>55</v>
      </c>
      <c r="H12" s="208" t="s">
        <v>241</v>
      </c>
      <c r="I12" s="209">
        <v>1</v>
      </c>
      <c r="J12" s="207" t="str">
        <f>IFERROR((I12/透视表!$J$30)/(K12/透视表!$J$31)-1,"-")</f>
        <v>-</v>
      </c>
      <c r="K12" s="209"/>
    </row>
    <row r="13" spans="2:11" ht="30" customHeight="1">
      <c r="B13" s="241" t="s">
        <v>299</v>
      </c>
      <c r="C13" s="241"/>
      <c r="D13" s="241"/>
      <c r="E13" s="241"/>
      <c r="F13" s="241"/>
      <c r="H13" s="208" t="s">
        <v>263</v>
      </c>
      <c r="I13" s="209">
        <v>2</v>
      </c>
      <c r="J13" s="207" t="str">
        <f>IFERROR((I13/透视表!$J$30)/(K13/透视表!$J$31)-1,"-")</f>
        <v>-</v>
      </c>
      <c r="K13" s="209"/>
    </row>
    <row r="14" spans="2:11" ht="30.95" customHeight="1">
      <c r="B14" s="241"/>
      <c r="C14" s="241"/>
      <c r="D14" s="241"/>
      <c r="E14" s="241"/>
      <c r="F14" s="241"/>
      <c r="H14" s="208" t="s">
        <v>266</v>
      </c>
      <c r="I14" s="209">
        <v>3</v>
      </c>
      <c r="J14" s="207" t="str">
        <f>IFERROR((I14/透视表!$J$30)/(K14/透视表!$J$31)-1,"-")</f>
        <v>-</v>
      </c>
      <c r="K14" s="209"/>
    </row>
    <row r="15" spans="2:11" ht="24" customHeight="1">
      <c r="H15" s="208" t="s">
        <v>261</v>
      </c>
      <c r="I15" s="209">
        <v>3</v>
      </c>
      <c r="J15" s="207" t="str">
        <f>IFERROR((I15/透视表!$J$30)/(K15/透视表!$J$31)-1,"-")</f>
        <v>-</v>
      </c>
      <c r="K15" s="209"/>
    </row>
    <row r="16" spans="2:11" ht="24" customHeight="1">
      <c r="H16" s="208" t="s">
        <v>258</v>
      </c>
      <c r="I16" s="209">
        <v>2</v>
      </c>
      <c r="J16" s="207" t="str">
        <f>IFERROR((I16/透视表!$J$30)/(K16/透视表!$J$31)-1,"-")</f>
        <v>-</v>
      </c>
      <c r="K16" s="209"/>
    </row>
    <row r="17" spans="8:11" ht="24" customHeight="1">
      <c r="H17" s="208" t="s">
        <v>265</v>
      </c>
      <c r="I17" s="209">
        <v>1</v>
      </c>
      <c r="J17" s="207" t="str">
        <f>IFERROR((I17/透视表!$J$30)/(K17/透视表!$J$31)-1,"-")</f>
        <v>-</v>
      </c>
      <c r="K17" s="209"/>
    </row>
  </sheetData>
  <mergeCells count="4">
    <mergeCell ref="B2:B5"/>
    <mergeCell ref="B6:B8"/>
    <mergeCell ref="B9:B11"/>
    <mergeCell ref="B13:F14"/>
  </mergeCells>
  <phoneticPr fontId="9" type="noConversion"/>
  <conditionalFormatting sqref="E1 E15:E1048576 E4:E12">
    <cfRule type="cellIs" dxfId="54" priority="6" operator="lessThan">
      <formula>0</formula>
    </cfRule>
  </conditionalFormatting>
  <conditionalFormatting sqref="E3">
    <cfRule type="cellIs" dxfId="53" priority="4" operator="lessThan">
      <formula>0</formula>
    </cfRule>
  </conditionalFormatting>
  <conditionalFormatting sqref="J3:J17">
    <cfRule type="cellIs" dxfId="52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B1:H17"/>
  <sheetViews>
    <sheetView showGridLines="0" zoomScale="120" zoomScaleNormal="120" workbookViewId="0">
      <selection activeCell="B23" sqref="B23"/>
    </sheetView>
  </sheetViews>
  <sheetFormatPr defaultColWidth="11" defaultRowHeight="16.5"/>
  <cols>
    <col min="1" max="1" width="11" style="9"/>
    <col min="2" max="2" width="62.375" style="9" customWidth="1"/>
    <col min="3" max="8" width="13" style="165" customWidth="1"/>
    <col min="9" max="16384" width="11" style="9"/>
  </cols>
  <sheetData>
    <row r="1" spans="2:8" ht="18">
      <c r="B1" s="48" t="s">
        <v>125</v>
      </c>
    </row>
    <row r="2" spans="2:8">
      <c r="B2" s="242" t="s">
        <v>76</v>
      </c>
      <c r="C2" s="242" t="s">
        <v>77</v>
      </c>
      <c r="D2" s="242"/>
      <c r="E2" s="242"/>
      <c r="F2" s="242" t="s">
        <v>78</v>
      </c>
      <c r="G2" s="242"/>
      <c r="H2" s="242"/>
    </row>
    <row r="3" spans="2:8" ht="18">
      <c r="B3" s="242"/>
      <c r="C3" s="97" t="str">
        <f>透视表!$J$28</f>
        <v>8月</v>
      </c>
      <c r="D3" s="97" t="str">
        <f>透视表!$J$27</f>
        <v>日均环比</v>
      </c>
      <c r="E3" s="97" t="str">
        <f>透视表!$J$29</f>
        <v>7月</v>
      </c>
      <c r="F3" s="97" t="str">
        <f>透视表!$J$28</f>
        <v>8月</v>
      </c>
      <c r="G3" s="97" t="str">
        <f>透视表!$J$27</f>
        <v>日均环比</v>
      </c>
      <c r="H3" s="97" t="str">
        <f>透视表!$J$29</f>
        <v>7月</v>
      </c>
    </row>
    <row r="4" spans="2:8" ht="17.25">
      <c r="B4" s="193" t="s">
        <v>69</v>
      </c>
      <c r="C4" s="186">
        <f>SUM(C5:C14)</f>
        <v>7</v>
      </c>
      <c r="D4" s="181">
        <f>IFERROR((C4/透视表!$J$30)/(E4/透视表!$J$31)-1,"-")</f>
        <v>-0.125</v>
      </c>
      <c r="E4" s="186">
        <f>SUM(E5:E14)</f>
        <v>8</v>
      </c>
      <c r="F4" s="188">
        <f>SUM(F5:F14)</f>
        <v>619.79999999999995</v>
      </c>
      <c r="G4" s="181">
        <f>IFERROR((F4/透视表!$J$30)/(H4/透视表!$J$31)-1,"-")</f>
        <v>-0.75383271109698946</v>
      </c>
      <c r="H4" s="188">
        <f>SUM(H5:H11)</f>
        <v>2517.8000000000002</v>
      </c>
    </row>
    <row r="5" spans="2:8">
      <c r="B5" s="192" t="s">
        <v>237</v>
      </c>
      <c r="C5" s="164"/>
      <c r="D5" s="187">
        <f>IFERROR((C5/透视表!$J$30)/(E5/透视表!$J$31)-1,"-")</f>
        <v>-1</v>
      </c>
      <c r="E5" s="164">
        <v>1</v>
      </c>
      <c r="F5" s="164"/>
      <c r="G5" s="187">
        <f>IFERROR((F5/透视表!$J$30)/(H5/透视表!$J$31)-1,"-")</f>
        <v>-1</v>
      </c>
      <c r="H5" s="164">
        <v>198</v>
      </c>
    </row>
    <row r="6" spans="2:8">
      <c r="B6" s="192" t="s">
        <v>249</v>
      </c>
      <c r="C6" s="164">
        <v>3</v>
      </c>
      <c r="D6" s="187">
        <f>IFERROR((C6/透视表!$J$30)/(E6/透视表!$J$31)-1,"-")</f>
        <v>0.5</v>
      </c>
      <c r="E6" s="164">
        <v>2</v>
      </c>
      <c r="F6" s="164">
        <v>183</v>
      </c>
      <c r="G6" s="187">
        <f>IFERROR((F6/透视表!$J$30)/(H6/透视表!$J$31)-1,"-")</f>
        <v>0.5</v>
      </c>
      <c r="H6" s="164">
        <v>122</v>
      </c>
    </row>
    <row r="7" spans="2:8">
      <c r="B7" s="192" t="s">
        <v>250</v>
      </c>
      <c r="C7" s="164"/>
      <c r="D7" s="187">
        <f>IFERROR((C7/透视表!$J$30)/(E7/透视表!$J$31)-1,"-")</f>
        <v>-1</v>
      </c>
      <c r="E7" s="164">
        <v>1</v>
      </c>
      <c r="F7" s="164"/>
      <c r="G7" s="187">
        <f>IFERROR((F7/透视表!$J$30)/(H7/透视表!$J$31)-1,"-")</f>
        <v>-1</v>
      </c>
      <c r="H7" s="164">
        <v>1030</v>
      </c>
    </row>
    <row r="8" spans="2:8">
      <c r="B8" s="192" t="s">
        <v>251</v>
      </c>
      <c r="C8" s="164"/>
      <c r="D8" s="187">
        <f>IFERROR((C8/透视表!$J$30)/(E8/透视表!$J$31)-1,"-")</f>
        <v>-1</v>
      </c>
      <c r="E8" s="164">
        <v>1</v>
      </c>
      <c r="F8" s="164"/>
      <c r="G8" s="187">
        <f>IFERROR((F8/透视表!$J$30)/(H8/透视表!$J$31)-1,"-")</f>
        <v>-1</v>
      </c>
      <c r="H8" s="164">
        <v>800</v>
      </c>
    </row>
    <row r="9" spans="2:8">
      <c r="B9" s="192" t="s">
        <v>252</v>
      </c>
      <c r="C9" s="164">
        <v>1</v>
      </c>
      <c r="D9" s="187">
        <f>IFERROR((C9/透视表!$J$30)/(E9/透视表!$J$31)-1,"-")</f>
        <v>0</v>
      </c>
      <c r="E9" s="164">
        <v>1</v>
      </c>
      <c r="F9" s="164">
        <v>348</v>
      </c>
      <c r="G9" s="187">
        <f>IFERROR((F9/透视表!$J$30)/(H9/透视表!$J$31)-1,"-")</f>
        <v>0</v>
      </c>
      <c r="H9" s="164">
        <v>348</v>
      </c>
    </row>
    <row r="10" spans="2:8">
      <c r="B10" s="192" t="s">
        <v>253</v>
      </c>
      <c r="C10" s="164"/>
      <c r="D10" s="187">
        <f>IFERROR((C10/透视表!$J$30)/(E10/透视表!$J$31)-1,"-")</f>
        <v>-1</v>
      </c>
      <c r="E10" s="164">
        <v>1</v>
      </c>
      <c r="F10" s="164"/>
      <c r="G10" s="187">
        <f>IFERROR((F10/透视表!$J$30)/(H10/透视表!$J$31)-1,"-")</f>
        <v>-1</v>
      </c>
      <c r="H10" s="164">
        <v>9.8999999999999986</v>
      </c>
    </row>
    <row r="11" spans="2:8">
      <c r="B11" s="192" t="s">
        <v>279</v>
      </c>
      <c r="C11" s="164">
        <v>1</v>
      </c>
      <c r="D11" s="187">
        <f>IFERROR((C11/透视表!$J$30)/(E11/透视表!$J$31)-1,"-")</f>
        <v>0</v>
      </c>
      <c r="E11" s="164">
        <v>1</v>
      </c>
      <c r="F11" s="164">
        <v>9.8999999999999986</v>
      </c>
      <c r="G11" s="187">
        <f>IFERROR((F11/透视表!$J$30)/(H11/透视表!$J$31)-1,"-")</f>
        <v>0</v>
      </c>
      <c r="H11" s="164">
        <v>9.8999999999999986</v>
      </c>
    </row>
    <row r="12" spans="2:8">
      <c r="B12" s="206" t="s">
        <v>284</v>
      </c>
      <c r="C12" s="164">
        <v>1</v>
      </c>
      <c r="D12" s="187" t="str">
        <f>IFERROR((C12/透视表!$J$30)/(E12/透视表!$J$31)-1,"-")</f>
        <v>-</v>
      </c>
      <c r="E12" s="164"/>
      <c r="F12" s="164">
        <v>9.9</v>
      </c>
      <c r="G12" s="187" t="str">
        <f>IFERROR((F12/透视表!$J$30)/(H12/透视表!$J$31)-1,"-")</f>
        <v>-</v>
      </c>
      <c r="H12" s="164"/>
    </row>
    <row r="13" spans="2:8">
      <c r="B13" s="206" t="s">
        <v>286</v>
      </c>
      <c r="C13" s="164">
        <v>1</v>
      </c>
      <c r="D13" s="187" t="str">
        <f>IFERROR((C13/透视表!$J$30)/(E13/透视表!$J$31)-1,"-")</f>
        <v>-</v>
      </c>
      <c r="E13" s="164"/>
      <c r="F13" s="164">
        <v>69</v>
      </c>
      <c r="G13" s="187" t="str">
        <f>IFERROR((F13/透视表!$J$30)/(H13/透视表!$J$31)-1,"-")</f>
        <v>-</v>
      </c>
      <c r="H13" s="164"/>
    </row>
    <row r="14" spans="2:8" ht="18" customHeight="1">
      <c r="B14" s="241" t="s">
        <v>294</v>
      </c>
      <c r="C14" s="241"/>
      <c r="D14" s="241"/>
      <c r="E14" s="241"/>
      <c r="F14" s="241"/>
      <c r="G14" s="241"/>
      <c r="H14" s="241"/>
    </row>
    <row r="15" spans="2:8">
      <c r="B15" s="241"/>
      <c r="C15" s="241"/>
      <c r="D15" s="241"/>
      <c r="E15" s="241"/>
      <c r="F15" s="241"/>
      <c r="G15" s="241"/>
      <c r="H15" s="241"/>
    </row>
    <row r="16" spans="2:8">
      <c r="B16" s="241"/>
      <c r="C16" s="241"/>
      <c r="D16" s="241"/>
      <c r="E16" s="241"/>
      <c r="F16" s="241"/>
      <c r="G16" s="241"/>
      <c r="H16" s="241"/>
    </row>
    <row r="17" spans="2:8">
      <c r="B17" s="241"/>
      <c r="C17" s="241"/>
      <c r="D17" s="241"/>
      <c r="E17" s="241"/>
      <c r="F17" s="241"/>
      <c r="G17" s="241"/>
      <c r="H17" s="241"/>
    </row>
  </sheetData>
  <mergeCells count="4">
    <mergeCell ref="B2:B3"/>
    <mergeCell ref="C2:E2"/>
    <mergeCell ref="F2:H2"/>
    <mergeCell ref="B14:H17"/>
  </mergeCells>
  <phoneticPr fontId="9" type="noConversion"/>
  <pageMargins left="0.7" right="0.7" top="0.75" bottom="0.75" header="0.3" footer="0.3"/>
  <pageSetup paperSize="9" orientation="portrait" horizontalDpi="4294967292" vertic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B1:H8"/>
  <sheetViews>
    <sheetView showGridLines="0" workbookViewId="0">
      <selection activeCell="E17" sqref="E17"/>
    </sheetView>
  </sheetViews>
  <sheetFormatPr defaultColWidth="8.875" defaultRowHeight="13.5"/>
  <cols>
    <col min="2" max="2" width="25.875" customWidth="1"/>
    <col min="3" max="8" width="12.875" customWidth="1"/>
  </cols>
  <sheetData>
    <row r="1" spans="2:8" ht="14.25" thickBot="1"/>
    <row r="2" spans="2:8" ht="18" thickBot="1">
      <c r="B2" s="235" t="s">
        <v>76</v>
      </c>
      <c r="C2" s="243" t="s">
        <v>119</v>
      </c>
      <c r="D2" s="243"/>
      <c r="E2" s="244"/>
      <c r="F2" s="243" t="s">
        <v>120</v>
      </c>
      <c r="G2" s="243"/>
      <c r="H2" s="244"/>
    </row>
    <row r="3" spans="2:8" ht="18" thickBot="1">
      <c r="B3" s="237"/>
      <c r="C3" s="13" t="str">
        <f>透视表!$J$28</f>
        <v>8月</v>
      </c>
      <c r="D3" s="13" t="str">
        <f>透视表!$J$27</f>
        <v>日均环比</v>
      </c>
      <c r="E3" s="13" t="str">
        <f>透视表!$J$29</f>
        <v>7月</v>
      </c>
      <c r="F3" s="13" t="str">
        <f>透视表!$J$28</f>
        <v>8月</v>
      </c>
      <c r="G3" s="13" t="str">
        <f>透视表!$J$27</f>
        <v>日均环比</v>
      </c>
      <c r="H3" s="13" t="str">
        <f>透视表!$J$29</f>
        <v>7月</v>
      </c>
    </row>
    <row r="4" spans="2:8" ht="18" thickBot="1">
      <c r="B4" s="12" t="s">
        <v>69</v>
      </c>
      <c r="C4" s="34">
        <f>SUM(C5:C19)</f>
        <v>2</v>
      </c>
      <c r="D4" s="46">
        <f>IFERROR((C4/透视表!$J$30)/(E4/透视表!$J$31)-1,"-")</f>
        <v>1</v>
      </c>
      <c r="E4" s="34">
        <f>SUM(E5:E19)</f>
        <v>1</v>
      </c>
      <c r="F4" s="34">
        <f>SUM(F5:F19)</f>
        <v>30239</v>
      </c>
      <c r="G4" s="46">
        <f>IFERROR((F4/透视表!$J$30)/(H4/透视表!$J$31)-1,"-")</f>
        <v>52.998214285714283</v>
      </c>
      <c r="H4" s="34">
        <f>SUM(H5:H19)</f>
        <v>560</v>
      </c>
    </row>
    <row r="5" spans="2:8" s="9" customFormat="1" ht="20.45" customHeight="1" thickBot="1">
      <c r="B5" s="14" t="s">
        <v>281</v>
      </c>
      <c r="C5" s="166"/>
      <c r="D5" s="167">
        <f>IFERROR((C5/透视表!$J$30)/(E5/透视表!$J$31)-1,"-")</f>
        <v>-1</v>
      </c>
      <c r="E5" s="166">
        <v>1</v>
      </c>
      <c r="F5" s="166"/>
      <c r="G5" s="167">
        <f>IFERROR((F5/透视表!$J$30)/(H5/透视表!$J$31)-1,"-")</f>
        <v>-1</v>
      </c>
      <c r="H5" s="166">
        <v>560</v>
      </c>
    </row>
    <row r="6" spans="2:8" s="9" customFormat="1" ht="20.45" customHeight="1" thickBot="1">
      <c r="B6" s="14" t="s">
        <v>289</v>
      </c>
      <c r="C6" s="166">
        <v>1</v>
      </c>
      <c r="D6" s="167" t="str">
        <f>IFERROR((C6/透视表!$J$30)/(E6/透视表!$J$31)-1,"-")</f>
        <v>-</v>
      </c>
      <c r="E6" s="166"/>
      <c r="F6" s="166">
        <v>239</v>
      </c>
      <c r="G6" s="167" t="str">
        <f>IFERROR((F6/透视表!$J$30)/(H6/透视表!$J$31)-1,"-")</f>
        <v>-</v>
      </c>
      <c r="H6" s="166"/>
    </row>
    <row r="7" spans="2:8" s="9" customFormat="1" ht="20.45" customHeight="1" thickBot="1">
      <c r="B7" s="14" t="s">
        <v>296</v>
      </c>
      <c r="C7" s="166">
        <v>1</v>
      </c>
      <c r="D7" s="167"/>
      <c r="E7" s="166"/>
      <c r="F7" s="166">
        <v>30000</v>
      </c>
      <c r="G7" s="167"/>
      <c r="H7" s="166"/>
    </row>
    <row r="8" spans="2:8" ht="21.95" customHeight="1">
      <c r="B8" s="245" t="s">
        <v>300</v>
      </c>
      <c r="C8" s="245"/>
      <c r="D8" s="245"/>
      <c r="E8" s="245"/>
      <c r="F8" s="245"/>
      <c r="G8" s="245"/>
      <c r="H8" s="245"/>
    </row>
  </sheetData>
  <mergeCells count="4">
    <mergeCell ref="B2:B3"/>
    <mergeCell ref="C2:E2"/>
    <mergeCell ref="F2:H2"/>
    <mergeCell ref="B8:H8"/>
  </mergeCells>
  <phoneticPr fontId="9" type="noConversion"/>
  <conditionalFormatting sqref="D4">
    <cfRule type="cellIs" dxfId="51" priority="9" operator="lessThan">
      <formula>0</formula>
    </cfRule>
  </conditionalFormatting>
  <conditionalFormatting sqref="D2 G2">
    <cfRule type="cellIs" dxfId="50" priority="8" operator="lessThan">
      <formula>0</formula>
    </cfRule>
  </conditionalFormatting>
  <conditionalFormatting sqref="G4">
    <cfRule type="cellIs" dxfId="49" priority="7" operator="lessThan">
      <formula>0</formula>
    </cfRule>
  </conditionalFormatting>
  <conditionalFormatting sqref="G5:G6">
    <cfRule type="cellIs" dxfId="48" priority="6" operator="lessThan">
      <formula>0</formula>
    </cfRule>
  </conditionalFormatting>
  <conditionalFormatting sqref="D5:D6">
    <cfRule type="cellIs" dxfId="47" priority="5" operator="lessThan">
      <formula>0</formula>
    </cfRule>
  </conditionalFormatting>
  <conditionalFormatting sqref="G7">
    <cfRule type="cellIs" dxfId="46" priority="2" operator="lessThan">
      <formula>0</formula>
    </cfRule>
  </conditionalFormatting>
  <conditionalFormatting sqref="D7">
    <cfRule type="cellIs" dxfId="45" priority="1" operator="less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B1:N16"/>
  <sheetViews>
    <sheetView showGridLines="0" topLeftCell="C9" zoomScale="120" zoomScaleNormal="120" workbookViewId="0">
      <selection activeCell="G22" sqref="G22"/>
    </sheetView>
  </sheetViews>
  <sheetFormatPr defaultColWidth="9" defaultRowHeight="17.25"/>
  <cols>
    <col min="1" max="2" width="9" style="15"/>
    <col min="3" max="3" width="10.875" style="15" customWidth="1"/>
    <col min="4" max="4" width="11" style="15" customWidth="1"/>
    <col min="5" max="5" width="10.625" style="15" customWidth="1"/>
    <col min="6" max="6" width="11.875" style="15" customWidth="1"/>
    <col min="7" max="7" width="15" style="15" customWidth="1"/>
    <col min="8" max="8" width="13.875" style="15" customWidth="1"/>
    <col min="9" max="10" width="11.125" style="15" customWidth="1"/>
    <col min="11" max="11" width="14.125" style="15" customWidth="1"/>
    <col min="12" max="12" width="14.875" style="15" customWidth="1"/>
    <col min="13" max="13" width="13.125" style="15" customWidth="1"/>
    <col min="14" max="14" width="16.125" style="15" customWidth="1"/>
    <col min="15" max="15" width="9" style="15" customWidth="1"/>
    <col min="16" max="16384" width="9" style="15"/>
  </cols>
  <sheetData>
    <row r="1" spans="2:14" ht="28.5" customHeight="1" thickBot="1">
      <c r="B1" s="48" t="s">
        <v>125</v>
      </c>
    </row>
    <row r="2" spans="2:14" ht="28.5" customHeight="1">
      <c r="B2" s="249" t="s">
        <v>80</v>
      </c>
      <c r="C2" s="254" t="s">
        <v>81</v>
      </c>
      <c r="D2" s="255"/>
      <c r="E2" s="255"/>
      <c r="F2" s="255"/>
      <c r="G2" s="248" t="s">
        <v>82</v>
      </c>
      <c r="H2" s="248"/>
      <c r="I2" s="248"/>
      <c r="J2" s="248"/>
      <c r="K2" s="248"/>
      <c r="L2" s="248"/>
      <c r="M2" s="17"/>
    </row>
    <row r="3" spans="2:14" ht="28.5" customHeight="1">
      <c r="B3" s="250"/>
      <c r="C3" s="133" t="str">
        <f>透视表!$J$28</f>
        <v>8月</v>
      </c>
      <c r="D3" s="47" t="str">
        <f>透视表!$J$29</f>
        <v>7月</v>
      </c>
      <c r="E3" s="47" t="s">
        <v>83</v>
      </c>
      <c r="F3" s="54" t="str">
        <f>透视表!$J$27</f>
        <v>日均环比</v>
      </c>
      <c r="G3" s="114" t="str">
        <f>透视表!$J$28</f>
        <v>8月</v>
      </c>
      <c r="H3" s="114" t="str">
        <f>透视表!$J$29</f>
        <v>7月</v>
      </c>
      <c r="I3" s="114" t="s">
        <v>83</v>
      </c>
      <c r="J3" s="114" t="str">
        <f>透视表!$J$27</f>
        <v>日均环比</v>
      </c>
      <c r="K3" s="114" t="str">
        <f>透视表!$J$28&amp;"占比"</f>
        <v>8月占比</v>
      </c>
      <c r="L3" s="114" t="str">
        <f>透视表!$J$29&amp;"占比"</f>
        <v>7月占比</v>
      </c>
      <c r="M3" s="17"/>
    </row>
    <row r="4" spans="2:14" ht="28.5" customHeight="1">
      <c r="B4" s="131"/>
      <c r="C4" s="57">
        <f>透视表!$P$24</f>
        <v>0</v>
      </c>
      <c r="D4" s="132">
        <f>透视表!$Q$24</f>
        <v>3</v>
      </c>
      <c r="E4" s="18">
        <f>C4-D4</f>
        <v>-3</v>
      </c>
      <c r="F4" s="55">
        <f>IFERROR((C4/透视表!$J$30)/(D4/透视表!$J$31)-1,"-")</f>
        <v>-1</v>
      </c>
      <c r="G4" s="57">
        <f>GETPIVOTDATA("星级",透视表!$U$6)</f>
        <v>0</v>
      </c>
      <c r="H4" s="57">
        <f>GETPIVOTDATA("星级",透视表!$U$16)</f>
        <v>3</v>
      </c>
      <c r="I4" s="57">
        <f>G4-H4</f>
        <v>-3</v>
      </c>
      <c r="J4" s="58">
        <f>IFERROR((G4/透视表!$J$30)/(H4/透视表!$J$31)-1,"-")</f>
        <v>-1</v>
      </c>
      <c r="K4" s="58" t="e">
        <f>G4/C4</f>
        <v>#DIV/0!</v>
      </c>
      <c r="L4" s="58">
        <f>H4/D4</f>
        <v>1</v>
      </c>
      <c r="M4" s="17"/>
    </row>
    <row r="5" spans="2:14" ht="28.5" customHeight="1">
      <c r="B5" s="59"/>
      <c r="C5" s="61"/>
      <c r="D5" s="60"/>
      <c r="E5" s="60"/>
      <c r="F5" s="60"/>
      <c r="G5" s="61"/>
      <c r="H5" s="61"/>
      <c r="I5" s="61"/>
      <c r="J5" s="61"/>
      <c r="K5" s="61"/>
      <c r="L5" s="61"/>
      <c r="M5" s="61"/>
    </row>
    <row r="6" spans="2:14" ht="28.5" customHeight="1">
      <c r="B6" s="248" t="s">
        <v>84</v>
      </c>
      <c r="C6" s="251" t="s">
        <v>85</v>
      </c>
      <c r="D6" s="252"/>
      <c r="E6" s="252"/>
      <c r="F6" s="252"/>
      <c r="G6" s="252"/>
      <c r="H6" s="253"/>
      <c r="I6" s="248" t="s">
        <v>86</v>
      </c>
      <c r="J6" s="248"/>
      <c r="K6" s="248"/>
      <c r="L6" s="248"/>
      <c r="M6" s="248"/>
      <c r="N6" s="248"/>
    </row>
    <row r="7" spans="2:14" ht="28.5" customHeight="1">
      <c r="B7" s="248"/>
      <c r="C7" s="47" t="str">
        <f>透视表!$J$28</f>
        <v>8月</v>
      </c>
      <c r="D7" s="47" t="str">
        <f>透视表!$J$29</f>
        <v>7月</v>
      </c>
      <c r="E7" s="47" t="s">
        <v>83</v>
      </c>
      <c r="F7" s="54" t="str">
        <f>透视表!$J$27</f>
        <v>日均环比</v>
      </c>
      <c r="G7" s="98" t="str">
        <f>透视表!$J$28&amp;"占比"</f>
        <v>8月占比</v>
      </c>
      <c r="H7" s="98" t="str">
        <f>透视表!$J$29&amp;"占比"</f>
        <v>7月占比</v>
      </c>
      <c r="I7" s="47" t="str">
        <f>透视表!$J$28</f>
        <v>8月</v>
      </c>
      <c r="J7" s="47" t="str">
        <f>透视表!$J$29</f>
        <v>7月</v>
      </c>
      <c r="K7" s="47" t="s">
        <v>83</v>
      </c>
      <c r="L7" s="54" t="str">
        <f>透视表!$J$27</f>
        <v>日均环比</v>
      </c>
      <c r="M7" s="98" t="str">
        <f>透视表!$J$28&amp;"占比"</f>
        <v>8月占比</v>
      </c>
      <c r="N7" s="98" t="str">
        <f>透视表!$J$29&amp;"占比"</f>
        <v>7月占比</v>
      </c>
    </row>
    <row r="8" spans="2:14" ht="28.5" customHeight="1">
      <c r="B8" s="62"/>
      <c r="C8" s="57">
        <f>SUM(透视表!$P$22:$P$23)</f>
        <v>0</v>
      </c>
      <c r="D8" s="57">
        <f>SUM(透视表!$Q$22:$Q$23)</f>
        <v>2</v>
      </c>
      <c r="E8" s="57">
        <f>C8-D8</f>
        <v>-2</v>
      </c>
      <c r="F8" s="55">
        <f>IFERROR((C8/透视表!$J$30)/(D8/透视表!$J$31)-1,"-")</f>
        <v>-1</v>
      </c>
      <c r="G8" s="58" t="e">
        <f>C8/C4</f>
        <v>#DIV/0!</v>
      </c>
      <c r="H8" s="58">
        <f>D8/D4</f>
        <v>0.66666666666666663</v>
      </c>
      <c r="I8" s="57">
        <f>SUM(透视表!$P$19:$P$21)</f>
        <v>0</v>
      </c>
      <c r="J8" s="57">
        <f>SUM(透视表!$Q$19:$Q$21)</f>
        <v>1</v>
      </c>
      <c r="K8" s="57">
        <f>I8-J8</f>
        <v>-1</v>
      </c>
      <c r="L8" s="55">
        <f>IFERROR((I8/透视表!$J$30)/(J8/透视表!$J$31)-1,"-")</f>
        <v>-1</v>
      </c>
      <c r="M8" s="58" t="e">
        <f>I8/C4</f>
        <v>#DIV/0!</v>
      </c>
      <c r="N8" s="58">
        <f>J8/D4</f>
        <v>0.33333333333333331</v>
      </c>
    </row>
    <row r="9" spans="2:14" ht="28.5" customHeight="1">
      <c r="B9" s="63"/>
      <c r="C9" s="61"/>
      <c r="D9" s="61"/>
      <c r="E9" s="61"/>
      <c r="F9" s="61"/>
      <c r="G9" s="61"/>
      <c r="H9" s="61"/>
      <c r="I9" s="61"/>
      <c r="J9" s="61"/>
      <c r="K9" s="61"/>
      <c r="L9" s="61"/>
      <c r="M9" s="61"/>
      <c r="N9" s="61"/>
    </row>
    <row r="10" spans="2:14" ht="28.5" customHeight="1">
      <c r="B10" s="248" t="s">
        <v>87</v>
      </c>
      <c r="C10" s="248" t="s">
        <v>88</v>
      </c>
      <c r="D10" s="248"/>
      <c r="E10" s="248"/>
      <c r="F10" s="248"/>
      <c r="G10" s="248" t="s">
        <v>89</v>
      </c>
      <c r="H10" s="248"/>
      <c r="I10" s="248"/>
      <c r="J10" s="248"/>
      <c r="K10" s="248" t="s">
        <v>90</v>
      </c>
      <c r="L10" s="248"/>
      <c r="M10" s="248"/>
      <c r="N10" s="248"/>
    </row>
    <row r="11" spans="2:14" ht="28.5" customHeight="1">
      <c r="B11" s="248"/>
      <c r="C11" s="175" t="str">
        <f>透视表!$J$28</f>
        <v>8月</v>
      </c>
      <c r="D11" s="175" t="str">
        <f>透视表!$J$29</f>
        <v>7月</v>
      </c>
      <c r="E11" s="175" t="s">
        <v>83</v>
      </c>
      <c r="F11" s="175" t="str">
        <f>透视表!$J$27</f>
        <v>日均环比</v>
      </c>
      <c r="G11" s="175" t="str">
        <f>透视表!$J$28</f>
        <v>8月</v>
      </c>
      <c r="H11" s="175" t="str">
        <f>透视表!$J$29</f>
        <v>7月</v>
      </c>
      <c r="I11" s="175" t="s">
        <v>83</v>
      </c>
      <c r="J11" s="175" t="str">
        <f>透视表!$J$27</f>
        <v>日均环比</v>
      </c>
      <c r="K11" s="175" t="str">
        <f>透视表!$J$28</f>
        <v>8月</v>
      </c>
      <c r="L11" s="175" t="str">
        <f>透视表!$J$29</f>
        <v>7月</v>
      </c>
      <c r="M11" s="175" t="s">
        <v>83</v>
      </c>
      <c r="N11" s="175" t="str">
        <f>透视表!$J$27</f>
        <v>日均环比</v>
      </c>
    </row>
    <row r="12" spans="2:14" ht="28.5" customHeight="1">
      <c r="B12" s="62"/>
      <c r="C12" s="57">
        <v>8</v>
      </c>
      <c r="D12" s="57">
        <v>8.1</v>
      </c>
      <c r="E12" s="64">
        <f>C12-D12</f>
        <v>-9.9999999999999645E-2</v>
      </c>
      <c r="F12" s="58">
        <f>IFERROR((C12/透视表!$J$30)/(D12/透视表!$J$31)-1,"-")</f>
        <v>-1.2345679012345734E-2</v>
      </c>
      <c r="G12" s="57">
        <v>7.9</v>
      </c>
      <c r="H12" s="57">
        <v>8</v>
      </c>
      <c r="I12" s="57">
        <f>G12-H12</f>
        <v>-9.9999999999999645E-2</v>
      </c>
      <c r="J12" s="58">
        <f>IFERROR((G12/透视表!$J$30)/(H12/透视表!$J$31)-1,"-")</f>
        <v>-1.2500000000000067E-2</v>
      </c>
      <c r="K12" s="57">
        <v>7.9</v>
      </c>
      <c r="L12" s="57">
        <v>8</v>
      </c>
      <c r="M12" s="57">
        <f>K12-L12</f>
        <v>-9.9999999999999645E-2</v>
      </c>
      <c r="N12" s="58">
        <f>IFERROR((K12/透视表!$J$30)/(L12/透视表!$J$31)-1,"-")</f>
        <v>-1.2500000000000067E-2</v>
      </c>
    </row>
    <row r="13" spans="2:14" ht="28.5" customHeight="1">
      <c r="B13" s="63"/>
      <c r="C13" s="61"/>
      <c r="D13" s="61"/>
      <c r="E13" s="61"/>
      <c r="F13" s="61"/>
      <c r="G13" s="61"/>
      <c r="H13" s="61"/>
      <c r="I13" s="61"/>
      <c r="J13" s="61"/>
      <c r="K13" s="61"/>
      <c r="L13" s="61"/>
    </row>
    <row r="14" spans="2:14" ht="28.5" customHeight="1">
      <c r="B14" s="248" t="s">
        <v>91</v>
      </c>
      <c r="C14" s="173" t="s">
        <v>111</v>
      </c>
      <c r="D14" s="248" t="s">
        <v>112</v>
      </c>
      <c r="E14" s="248"/>
      <c r="F14" s="248"/>
      <c r="G14" s="248"/>
      <c r="H14" s="246" t="s">
        <v>298</v>
      </c>
      <c r="I14" s="247"/>
      <c r="J14" s="247"/>
      <c r="K14" s="247"/>
      <c r="L14" s="247"/>
      <c r="M14" s="247"/>
      <c r="N14" s="247"/>
    </row>
    <row r="15" spans="2:14" ht="28.5" customHeight="1">
      <c r="B15" s="248"/>
      <c r="C15" s="173" t="str">
        <f>透视表!J28</f>
        <v>8月</v>
      </c>
      <c r="D15" s="173" t="str">
        <f>透视表!$J$28</f>
        <v>8月</v>
      </c>
      <c r="E15" s="173" t="str">
        <f>透视表!$J$29</f>
        <v>7月</v>
      </c>
      <c r="F15" s="173" t="s">
        <v>83</v>
      </c>
      <c r="G15" s="173" t="str">
        <f>透视表!$J$27</f>
        <v>日均环比</v>
      </c>
      <c r="H15" s="247"/>
      <c r="I15" s="247"/>
      <c r="J15" s="247"/>
      <c r="K15" s="247"/>
      <c r="L15" s="247"/>
      <c r="M15" s="247"/>
      <c r="N15" s="247"/>
    </row>
    <row r="16" spans="2:14" ht="28.5" customHeight="1">
      <c r="B16" s="62"/>
      <c r="C16" s="57">
        <v>20</v>
      </c>
      <c r="D16" s="57">
        <v>0</v>
      </c>
      <c r="E16" s="57">
        <v>8</v>
      </c>
      <c r="F16" s="65">
        <f>D16-E16</f>
        <v>-8</v>
      </c>
      <c r="G16" s="58">
        <f>IFERROR((D16/透视表!$J$30)/(E16/透视表!$J$31)-1,"-")</f>
        <v>-1</v>
      </c>
      <c r="H16" s="247"/>
      <c r="I16" s="247"/>
      <c r="J16" s="247"/>
      <c r="K16" s="247"/>
      <c r="L16" s="247"/>
      <c r="M16" s="247"/>
      <c r="N16" s="247"/>
    </row>
  </sheetData>
  <mergeCells count="13">
    <mergeCell ref="H14:N16"/>
    <mergeCell ref="B14:B15"/>
    <mergeCell ref="C10:F10"/>
    <mergeCell ref="D14:G14"/>
    <mergeCell ref="B2:B3"/>
    <mergeCell ref="B6:B7"/>
    <mergeCell ref="I6:N6"/>
    <mergeCell ref="G2:L2"/>
    <mergeCell ref="B10:B11"/>
    <mergeCell ref="G10:J10"/>
    <mergeCell ref="K10:N10"/>
    <mergeCell ref="C6:H6"/>
    <mergeCell ref="C2:F2"/>
  </mergeCells>
  <phoneticPr fontId="9" type="noConversion"/>
  <conditionalFormatting sqref="E12 I12 M12">
    <cfRule type="cellIs" dxfId="44" priority="5" operator="lessThan">
      <formula>0</formula>
    </cfRule>
  </conditionalFormatting>
  <conditionalFormatting sqref="E4 I4 E8 K8">
    <cfRule type="cellIs" dxfId="43" priority="4" operator="lessThan">
      <formula>0</formula>
    </cfRule>
  </conditionalFormatting>
  <conditionalFormatting sqref="F16">
    <cfRule type="cellIs" dxfId="42" priority="3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55"/>
  <sheetViews>
    <sheetView workbookViewId="0">
      <selection activeCell="K13" sqref="K13"/>
    </sheetView>
  </sheetViews>
  <sheetFormatPr defaultColWidth="9" defaultRowHeight="16.5"/>
  <cols>
    <col min="1" max="1" width="16.125" style="73" bestFit="1" customWidth="1"/>
    <col min="2" max="2" width="10" style="73" bestFit="1" customWidth="1"/>
    <col min="3" max="3" width="4" style="73" bestFit="1" customWidth="1"/>
    <col min="4" max="4" width="7.5" style="73" bestFit="1" customWidth="1"/>
    <col min="5" max="5" width="4" style="73" bestFit="1" customWidth="1"/>
    <col min="6" max="6" width="11.625" style="73" bestFit="1" customWidth="1"/>
    <col min="7" max="7" width="8.5" style="73" bestFit="1" customWidth="1"/>
    <col min="8" max="8" width="4" style="73" bestFit="1" customWidth="1"/>
    <col min="9" max="9" width="9.375" style="73" customWidth="1"/>
    <col min="10" max="10" width="15.875" style="73" bestFit="1" customWidth="1"/>
    <col min="11" max="11" width="5.625" style="73" bestFit="1" customWidth="1"/>
    <col min="12" max="12" width="9.375" style="73" customWidth="1"/>
    <col min="13" max="13" width="15.875" style="73" bestFit="1" customWidth="1"/>
    <col min="14" max="14" width="13.875" style="73" customWidth="1"/>
    <col min="15" max="15" width="10" style="73" bestFit="1" customWidth="1"/>
    <col min="16" max="16" width="11.625" style="73" bestFit="1" customWidth="1"/>
    <col min="17" max="17" width="9" style="73"/>
    <col min="18" max="18" width="10" style="73" bestFit="1" customWidth="1"/>
    <col min="19" max="19" width="11.625" style="73" bestFit="1" customWidth="1"/>
    <col min="20" max="20" width="9" style="73"/>
    <col min="21" max="21" width="12.125" style="73" bestFit="1" customWidth="1"/>
    <col min="22" max="22" width="10" style="73" bestFit="1" customWidth="1"/>
    <col min="23" max="23" width="9" style="73"/>
    <col min="24" max="24" width="0" style="73" hidden="1" customWidth="1"/>
    <col min="25" max="26" width="13.125" style="73" hidden="1" customWidth="1"/>
    <col min="27" max="27" width="19.875" style="73" hidden="1" customWidth="1"/>
    <col min="28" max="28" width="13.125" style="73" hidden="1" customWidth="1"/>
    <col min="29" max="29" width="19.875" style="73" hidden="1" customWidth="1"/>
    <col min="30" max="30" width="9" style="73"/>
    <col min="31" max="31" width="61.125" style="73" bestFit="1" customWidth="1"/>
    <col min="32" max="32" width="18.125" style="73" bestFit="1" customWidth="1"/>
    <col min="33" max="33" width="16.125" style="73" bestFit="1" customWidth="1"/>
    <col min="34" max="34" width="18.125" style="73" bestFit="1" customWidth="1"/>
    <col min="35" max="35" width="16.125" style="73" bestFit="1" customWidth="1"/>
    <col min="36" max="36" width="25.125" style="73" bestFit="1" customWidth="1"/>
    <col min="37" max="37" width="22.875" style="73" bestFit="1" customWidth="1"/>
    <col min="38" max="38" width="25.125" style="73" bestFit="1" customWidth="1"/>
    <col min="39" max="39" width="22.875" style="73" bestFit="1" customWidth="1"/>
    <col min="40" max="40" width="25.125" style="73" bestFit="1" customWidth="1"/>
    <col min="41" max="42" width="22.875" style="73" bestFit="1" customWidth="1"/>
    <col min="43" max="43" width="20.5" style="73" bestFit="1" customWidth="1"/>
    <col min="44" max="44" width="18.125" style="73" bestFit="1" customWidth="1"/>
    <col min="45" max="45" width="20.5" style="73" bestFit="1" customWidth="1"/>
    <col min="46" max="46" width="18.125" style="73" bestFit="1" customWidth="1"/>
    <col min="47" max="47" width="25.125" style="73" bestFit="1" customWidth="1"/>
    <col min="48" max="48" width="22.875" style="73" bestFit="1" customWidth="1"/>
    <col min="49" max="16384" width="9" style="73"/>
  </cols>
  <sheetData>
    <row r="1" spans="1:48">
      <c r="A1" s="74" t="s">
        <v>145</v>
      </c>
      <c r="F1" s="74" t="s">
        <v>165</v>
      </c>
      <c r="I1" s="74" t="s">
        <v>169</v>
      </c>
      <c r="L1" s="138" t="s">
        <v>170</v>
      </c>
      <c r="O1" s="74" t="s">
        <v>171</v>
      </c>
      <c r="R1" s="138" t="s">
        <v>172</v>
      </c>
      <c r="U1" s="74" t="s">
        <v>180</v>
      </c>
      <c r="Y1" s="74" t="s">
        <v>187</v>
      </c>
    </row>
    <row r="2" spans="1:48">
      <c r="A2" s="182" t="s">
        <v>79</v>
      </c>
      <c r="B2" s="183">
        <v>2018</v>
      </c>
      <c r="F2"/>
      <c r="G2"/>
      <c r="I2" s="182" t="s">
        <v>79</v>
      </c>
      <c r="J2" s="179" t="s">
        <v>193</v>
      </c>
      <c r="L2" s="182" t="s">
        <v>79</v>
      </c>
      <c r="M2" s="179" t="s">
        <v>193</v>
      </c>
      <c r="O2" s="182" t="s">
        <v>79</v>
      </c>
      <c r="P2" s="183">
        <v>2018</v>
      </c>
      <c r="R2" s="182" t="s">
        <v>79</v>
      </c>
      <c r="S2" s="183">
        <v>2018</v>
      </c>
      <c r="U2" s="44" t="s">
        <v>79</v>
      </c>
      <c r="V2" s="1">
        <v>2018</v>
      </c>
      <c r="Y2" s="44" t="s">
        <v>79</v>
      </c>
      <c r="Z2" t="s">
        <v>193</v>
      </c>
    </row>
    <row r="3" spans="1:48">
      <c r="A3" s="182" t="s">
        <v>143</v>
      </c>
      <c r="B3" s="183">
        <v>8</v>
      </c>
      <c r="F3" s="182" t="s">
        <v>79</v>
      </c>
      <c r="G3" s="183">
        <v>2018</v>
      </c>
      <c r="I3" s="182" t="s">
        <v>143</v>
      </c>
      <c r="J3" s="179" t="s">
        <v>193</v>
      </c>
      <c r="L3" s="182" t="s">
        <v>143</v>
      </c>
      <c r="M3" s="179" t="s">
        <v>193</v>
      </c>
      <c r="O3" s="182" t="s">
        <v>143</v>
      </c>
      <c r="P3" s="179" t="s">
        <v>193</v>
      </c>
      <c r="R3" s="182" t="s">
        <v>143</v>
      </c>
      <c r="S3" s="183">
        <v>7</v>
      </c>
      <c r="U3" s="44" t="s">
        <v>143</v>
      </c>
      <c r="V3" t="s">
        <v>193</v>
      </c>
      <c r="W3"/>
      <c r="Y3" s="44" t="s">
        <v>143</v>
      </c>
      <c r="Z3" t="s">
        <v>193</v>
      </c>
      <c r="AA3"/>
    </row>
    <row r="4" spans="1:48">
      <c r="A4" s="182" t="s">
        <v>100</v>
      </c>
      <c r="B4" s="179" t="s">
        <v>118</v>
      </c>
      <c r="F4" s="182" t="s">
        <v>143</v>
      </c>
      <c r="G4" s="183">
        <v>8</v>
      </c>
      <c r="I4" s="182" t="s">
        <v>151</v>
      </c>
      <c r="J4" s="179" t="s">
        <v>118</v>
      </c>
      <c r="L4" s="182" t="s">
        <v>151</v>
      </c>
      <c r="M4" s="179" t="s">
        <v>118</v>
      </c>
      <c r="O4" s="182" t="s">
        <v>151</v>
      </c>
      <c r="P4" s="179" t="s">
        <v>118</v>
      </c>
      <c r="R4" s="182" t="s">
        <v>151</v>
      </c>
      <c r="S4" s="179" t="s">
        <v>118</v>
      </c>
      <c r="U4" s="44" t="s">
        <v>151</v>
      </c>
      <c r="V4" t="s">
        <v>118</v>
      </c>
      <c r="W4"/>
      <c r="Y4" s="44" t="s">
        <v>151</v>
      </c>
      <c r="Z4" t="s">
        <v>118</v>
      </c>
      <c r="AA4"/>
      <c r="AE4"/>
      <c r="AF4" s="44" t="s">
        <v>192</v>
      </c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</row>
    <row r="5" spans="1:48">
      <c r="U5"/>
      <c r="V5"/>
      <c r="W5"/>
      <c r="Y5"/>
      <c r="Z5"/>
      <c r="AA5"/>
      <c r="AE5"/>
      <c r="AF5">
        <v>7</v>
      </c>
      <c r="AG5"/>
      <c r="AH5">
        <v>8</v>
      </c>
      <c r="AI5"/>
      <c r="AJ5"/>
      <c r="AK5"/>
      <c r="AL5"/>
      <c r="AM5"/>
      <c r="AN5"/>
      <c r="AO5"/>
      <c r="AP5"/>
      <c r="AQ5"/>
      <c r="AR5"/>
      <c r="AS5"/>
      <c r="AT5"/>
      <c r="AU5"/>
      <c r="AV5"/>
    </row>
    <row r="6" spans="1:48">
      <c r="A6" s="179" t="s">
        <v>139</v>
      </c>
      <c r="B6" s="179" t="s">
        <v>140</v>
      </c>
      <c r="C6" s="179" t="s">
        <v>141</v>
      </c>
      <c r="D6" s="179" t="s">
        <v>2</v>
      </c>
      <c r="F6" s="179" t="s">
        <v>276</v>
      </c>
      <c r="I6" s="182" t="s">
        <v>1</v>
      </c>
      <c r="J6" s="179" t="s">
        <v>155</v>
      </c>
      <c r="L6" s="182" t="s">
        <v>1</v>
      </c>
      <c r="M6" s="179" t="s">
        <v>155</v>
      </c>
      <c r="O6" s="182" t="s">
        <v>1</v>
      </c>
      <c r="P6" s="179" t="s">
        <v>168</v>
      </c>
      <c r="R6" s="182" t="s">
        <v>1</v>
      </c>
      <c r="S6" s="179" t="s">
        <v>168</v>
      </c>
      <c r="U6" t="s">
        <v>168</v>
      </c>
      <c r="V6"/>
      <c r="W6"/>
      <c r="Y6" t="s">
        <v>182</v>
      </c>
      <c r="Z6" t="s">
        <v>184</v>
      </c>
      <c r="AA6" t="s">
        <v>185</v>
      </c>
      <c r="AB6" t="s">
        <v>183</v>
      </c>
      <c r="AC6" t="s">
        <v>186</v>
      </c>
      <c r="AE6" s="44" t="s">
        <v>1</v>
      </c>
      <c r="AF6" t="s">
        <v>243</v>
      </c>
      <c r="AG6" t="s">
        <v>242</v>
      </c>
      <c r="AH6" t="s">
        <v>243</v>
      </c>
      <c r="AI6" t="s">
        <v>242</v>
      </c>
      <c r="AJ6"/>
      <c r="AK6"/>
      <c r="AL6"/>
      <c r="AM6"/>
      <c r="AN6"/>
      <c r="AO6"/>
      <c r="AP6"/>
      <c r="AQ6"/>
      <c r="AR6"/>
      <c r="AS6"/>
      <c r="AT6"/>
      <c r="AU6"/>
      <c r="AV6"/>
    </row>
    <row r="7" spans="1:48">
      <c r="A7" s="184">
        <v>2521</v>
      </c>
      <c r="B7" s="184">
        <v>773</v>
      </c>
      <c r="C7" s="185">
        <v>38.557741935483875</v>
      </c>
      <c r="D7" s="185">
        <v>31.468709677419358</v>
      </c>
      <c r="F7" s="184">
        <v>25</v>
      </c>
      <c r="I7" s="183" t="s">
        <v>0</v>
      </c>
      <c r="J7" s="184"/>
      <c r="L7" s="183" t="s">
        <v>0</v>
      </c>
      <c r="M7" s="184"/>
      <c r="O7" s="183" t="s">
        <v>0</v>
      </c>
      <c r="P7" s="184"/>
      <c r="R7" s="183" t="s">
        <v>283</v>
      </c>
      <c r="S7" s="184">
        <v>1</v>
      </c>
      <c r="U7" s="45"/>
      <c r="V7"/>
      <c r="W7"/>
      <c r="Y7" s="45"/>
      <c r="Z7" s="45"/>
      <c r="AA7" s="71"/>
      <c r="AB7" s="45"/>
      <c r="AC7" s="45"/>
      <c r="AE7" s="1" t="s">
        <v>237</v>
      </c>
      <c r="AF7" s="45">
        <v>1</v>
      </c>
      <c r="AG7" s="45">
        <v>198</v>
      </c>
      <c r="AH7" s="45"/>
      <c r="AI7" s="45"/>
      <c r="AJ7"/>
      <c r="AK7"/>
      <c r="AL7"/>
      <c r="AM7"/>
      <c r="AN7"/>
      <c r="AO7"/>
      <c r="AP7"/>
      <c r="AQ7"/>
      <c r="AR7"/>
      <c r="AS7"/>
      <c r="AT7"/>
      <c r="AU7"/>
      <c r="AV7"/>
    </row>
    <row r="8" spans="1:48">
      <c r="I8"/>
      <c r="J8"/>
      <c r="L8"/>
      <c r="M8"/>
      <c r="O8"/>
      <c r="P8"/>
      <c r="R8" s="183" t="s">
        <v>44</v>
      </c>
      <c r="S8" s="184">
        <v>2</v>
      </c>
      <c r="U8"/>
      <c r="V8"/>
      <c r="W8"/>
      <c r="Y8"/>
      <c r="Z8"/>
      <c r="AA8"/>
      <c r="AE8" s="1" t="s">
        <v>249</v>
      </c>
      <c r="AF8" s="45">
        <v>2</v>
      </c>
      <c r="AG8" s="45">
        <v>122</v>
      </c>
      <c r="AH8" s="45">
        <v>3</v>
      </c>
      <c r="AI8" s="45">
        <v>183</v>
      </c>
      <c r="AJ8"/>
      <c r="AK8"/>
      <c r="AL8"/>
      <c r="AM8"/>
      <c r="AN8"/>
      <c r="AO8"/>
      <c r="AP8"/>
      <c r="AQ8"/>
      <c r="AR8"/>
      <c r="AS8"/>
      <c r="AT8"/>
      <c r="AU8"/>
      <c r="AV8"/>
    </row>
    <row r="9" spans="1:48">
      <c r="I9"/>
      <c r="J9"/>
      <c r="L9"/>
      <c r="M9"/>
      <c r="O9"/>
      <c r="P9"/>
      <c r="R9" s="183" t="s">
        <v>0</v>
      </c>
      <c r="S9" s="184">
        <v>3</v>
      </c>
      <c r="U9"/>
      <c r="V9"/>
      <c r="W9"/>
      <c r="Y9"/>
      <c r="Z9"/>
      <c r="AA9"/>
      <c r="AE9" s="1" t="s">
        <v>250</v>
      </c>
      <c r="AF9" s="45">
        <v>1</v>
      </c>
      <c r="AG9" s="45">
        <v>1030</v>
      </c>
      <c r="AH9" s="45"/>
      <c r="AI9" s="45"/>
      <c r="AJ9"/>
      <c r="AK9"/>
      <c r="AL9"/>
      <c r="AM9"/>
      <c r="AN9"/>
      <c r="AO9"/>
      <c r="AP9"/>
      <c r="AQ9"/>
      <c r="AR9"/>
      <c r="AS9"/>
      <c r="AT9"/>
      <c r="AU9"/>
      <c r="AV9"/>
    </row>
    <row r="10" spans="1:48">
      <c r="I10"/>
      <c r="J10"/>
      <c r="L10"/>
      <c r="M10"/>
      <c r="U10"/>
      <c r="V10"/>
      <c r="W10"/>
      <c r="Y10"/>
      <c r="Z10"/>
      <c r="AA10"/>
      <c r="AE10" s="1" t="s">
        <v>251</v>
      </c>
      <c r="AF10" s="45">
        <v>1</v>
      </c>
      <c r="AG10" s="45">
        <v>800</v>
      </c>
      <c r="AH10" s="45"/>
      <c r="AI10" s="45"/>
      <c r="AJ10"/>
      <c r="AK10"/>
      <c r="AL10"/>
      <c r="AM10"/>
      <c r="AN10"/>
      <c r="AO10"/>
      <c r="AP10"/>
      <c r="AQ10"/>
      <c r="AR10"/>
      <c r="AS10"/>
      <c r="AT10"/>
      <c r="AU10"/>
      <c r="AV10"/>
    </row>
    <row r="11" spans="1:48">
      <c r="A11" s="138" t="s">
        <v>146</v>
      </c>
      <c r="F11" s="138" t="s">
        <v>154</v>
      </c>
      <c r="I11"/>
      <c r="J11"/>
      <c r="L11"/>
      <c r="M11"/>
      <c r="U11" s="138" t="s">
        <v>181</v>
      </c>
      <c r="W11"/>
      <c r="Y11"/>
      <c r="Z11"/>
      <c r="AA11"/>
      <c r="AE11" s="1" t="s">
        <v>252</v>
      </c>
      <c r="AF11" s="45">
        <v>1</v>
      </c>
      <c r="AG11" s="45">
        <v>348</v>
      </c>
      <c r="AH11" s="45">
        <v>1</v>
      </c>
      <c r="AI11" s="45">
        <v>348</v>
      </c>
      <c r="AJ11"/>
      <c r="AK11"/>
      <c r="AL11"/>
      <c r="AM11"/>
      <c r="AN11"/>
      <c r="AO11"/>
      <c r="AP11"/>
      <c r="AQ11"/>
      <c r="AR11"/>
      <c r="AS11"/>
      <c r="AT11"/>
      <c r="AU11"/>
      <c r="AV11"/>
    </row>
    <row r="12" spans="1:48">
      <c r="A12" s="182" t="s">
        <v>79</v>
      </c>
      <c r="B12" s="183">
        <v>2018</v>
      </c>
      <c r="F12"/>
      <c r="G12"/>
      <c r="I12"/>
      <c r="J12"/>
      <c r="L12"/>
      <c r="M12"/>
      <c r="U12" s="44" t="s">
        <v>79</v>
      </c>
      <c r="V12" s="1">
        <v>2018</v>
      </c>
      <c r="W12"/>
      <c r="Y12" s="16" t="s">
        <v>188</v>
      </c>
      <c r="Z12"/>
      <c r="AA12"/>
      <c r="AE12" s="1" t="s">
        <v>253</v>
      </c>
      <c r="AF12" s="45">
        <v>1</v>
      </c>
      <c r="AG12" s="45">
        <v>9.8999999999999986</v>
      </c>
      <c r="AH12" s="45"/>
      <c r="AI12" s="45"/>
      <c r="AJ12"/>
      <c r="AK12"/>
      <c r="AL12"/>
      <c r="AM12"/>
      <c r="AN12"/>
      <c r="AO12"/>
      <c r="AP12"/>
      <c r="AQ12"/>
      <c r="AR12"/>
      <c r="AS12"/>
      <c r="AT12"/>
      <c r="AU12"/>
      <c r="AV12"/>
    </row>
    <row r="13" spans="1:48">
      <c r="A13" s="182" t="s">
        <v>143</v>
      </c>
      <c r="B13" s="183">
        <v>7</v>
      </c>
      <c r="F13" s="182" t="s">
        <v>79</v>
      </c>
      <c r="G13" s="183">
        <v>2018</v>
      </c>
      <c r="I13"/>
      <c r="J13"/>
      <c r="L13"/>
      <c r="M13"/>
      <c r="U13" s="44" t="s">
        <v>143</v>
      </c>
      <c r="V13" s="1">
        <v>7</v>
      </c>
      <c r="W13"/>
      <c r="Y13" s="44" t="s">
        <v>79</v>
      </c>
      <c r="Z13" t="s">
        <v>193</v>
      </c>
      <c r="AE13" s="1" t="s">
        <v>279</v>
      </c>
      <c r="AF13" s="45">
        <v>1</v>
      </c>
      <c r="AG13" s="45">
        <v>9.8999999999999986</v>
      </c>
      <c r="AH13" s="45">
        <v>1</v>
      </c>
      <c r="AI13" s="45">
        <v>9.8999999999999986</v>
      </c>
      <c r="AJ13"/>
      <c r="AK13"/>
      <c r="AL13"/>
      <c r="AM13"/>
      <c r="AN13"/>
      <c r="AO13"/>
      <c r="AP13"/>
      <c r="AQ13"/>
      <c r="AR13"/>
      <c r="AS13"/>
      <c r="AT13"/>
      <c r="AU13"/>
      <c r="AV13"/>
    </row>
    <row r="14" spans="1:48">
      <c r="A14" s="182" t="s">
        <v>100</v>
      </c>
      <c r="B14" s="179" t="s">
        <v>118</v>
      </c>
      <c r="F14" s="182" t="s">
        <v>143</v>
      </c>
      <c r="G14" s="183">
        <v>7</v>
      </c>
      <c r="U14" s="44" t="s">
        <v>151</v>
      </c>
      <c r="V14" t="s">
        <v>118</v>
      </c>
      <c r="W14"/>
      <c r="Y14" s="44" t="s">
        <v>143</v>
      </c>
      <c r="Z14" t="s">
        <v>193</v>
      </c>
      <c r="AA14"/>
      <c r="AE14" s="1" t="s">
        <v>284</v>
      </c>
      <c r="AF14" s="45"/>
      <c r="AG14" s="45"/>
      <c r="AH14" s="45">
        <v>1</v>
      </c>
      <c r="AI14" s="45">
        <v>9.9</v>
      </c>
      <c r="AJ14"/>
      <c r="AK14"/>
      <c r="AL14"/>
      <c r="AM14"/>
      <c r="AN14"/>
      <c r="AO14"/>
      <c r="AP14"/>
      <c r="AQ14"/>
      <c r="AR14"/>
      <c r="AS14"/>
      <c r="AT14"/>
      <c r="AU14"/>
      <c r="AV14"/>
    </row>
    <row r="15" spans="1:48">
      <c r="U15"/>
      <c r="V15"/>
      <c r="W15"/>
      <c r="Y15" s="44" t="s">
        <v>151</v>
      </c>
      <c r="Z15" t="s">
        <v>118</v>
      </c>
      <c r="AA15"/>
      <c r="AE15" s="1" t="s">
        <v>286</v>
      </c>
      <c r="AF15" s="45"/>
      <c r="AG15" s="45"/>
      <c r="AH15" s="45">
        <v>1</v>
      </c>
      <c r="AI15" s="45">
        <v>69</v>
      </c>
      <c r="AJ15"/>
      <c r="AK15"/>
      <c r="AL15"/>
      <c r="AM15"/>
      <c r="AN15"/>
      <c r="AO15"/>
      <c r="AP15"/>
      <c r="AQ15"/>
      <c r="AR15"/>
      <c r="AS15"/>
      <c r="AT15"/>
      <c r="AU15"/>
      <c r="AV15"/>
    </row>
    <row r="16" spans="1:48">
      <c r="A16" s="179" t="s">
        <v>139</v>
      </c>
      <c r="B16" s="179" t="s">
        <v>140</v>
      </c>
      <c r="C16" s="179" t="s">
        <v>141</v>
      </c>
      <c r="D16" s="179" t="s">
        <v>2</v>
      </c>
      <c r="F16" s="179" t="s">
        <v>276</v>
      </c>
      <c r="U16" t="s">
        <v>168</v>
      </c>
      <c r="V16"/>
      <c r="W16"/>
      <c r="Y16"/>
      <c r="Z16"/>
      <c r="AA16"/>
      <c r="AE16" s="1" t="s">
        <v>0</v>
      </c>
      <c r="AF16" s="45">
        <v>8</v>
      </c>
      <c r="AG16" s="45">
        <v>2517.8000000000002</v>
      </c>
      <c r="AH16" s="45">
        <v>7</v>
      </c>
      <c r="AI16" s="45">
        <v>619.79999999999995</v>
      </c>
    </row>
    <row r="17" spans="1:35">
      <c r="A17" s="184">
        <v>3235</v>
      </c>
      <c r="B17" s="184">
        <v>1005</v>
      </c>
      <c r="C17" s="185">
        <v>36.764193548387098</v>
      </c>
      <c r="D17" s="185">
        <v>29.319032258064517</v>
      </c>
      <c r="F17" s="184">
        <v>55</v>
      </c>
      <c r="M17" s="73" t="s">
        <v>194</v>
      </c>
      <c r="U17" s="45">
        <v>3</v>
      </c>
      <c r="V17"/>
      <c r="W17"/>
      <c r="Y17" t="s">
        <v>182</v>
      </c>
      <c r="Z17" t="s">
        <v>184</v>
      </c>
      <c r="AA17" t="s">
        <v>185</v>
      </c>
      <c r="AB17" t="s">
        <v>183</v>
      </c>
      <c r="AC17" t="s">
        <v>186</v>
      </c>
      <c r="AE17"/>
      <c r="AF17"/>
      <c r="AG17"/>
      <c r="AH17"/>
      <c r="AI17"/>
    </row>
    <row r="18" spans="1:35">
      <c r="I18" s="79" t="s">
        <v>176</v>
      </c>
      <c r="J18" s="78"/>
      <c r="K18" s="78" t="s">
        <v>164</v>
      </c>
      <c r="L18" s="78" t="s">
        <v>166</v>
      </c>
      <c r="O18" s="79" t="s">
        <v>177</v>
      </c>
      <c r="P18" s="78" t="s">
        <v>164</v>
      </c>
      <c r="Q18" s="78" t="s">
        <v>166</v>
      </c>
      <c r="U18"/>
      <c r="V18"/>
      <c r="W18"/>
      <c r="Y18" s="45"/>
      <c r="Z18" s="45"/>
      <c r="AA18" s="71"/>
      <c r="AB18" s="45"/>
      <c r="AC18" s="45"/>
      <c r="AE18"/>
      <c r="AF18"/>
      <c r="AG18"/>
      <c r="AH18"/>
      <c r="AI18"/>
    </row>
    <row r="19" spans="1:35">
      <c r="I19" s="78" t="s">
        <v>178</v>
      </c>
      <c r="J19" s="78" t="s">
        <v>159</v>
      </c>
      <c r="K19" s="78">
        <f>IFERROR(VLOOKUP($I$19,$I$2:$J$17,2,0),0)</f>
        <v>0</v>
      </c>
      <c r="L19" s="78">
        <f>IFERROR(VLOOKUP($I19,$L$2:$M$16,2,0),0)</f>
        <v>0</v>
      </c>
      <c r="O19" s="78" t="s">
        <v>173</v>
      </c>
      <c r="P19" s="78">
        <f>IFERROR(VLOOKUP(O19,$O$2:$P$13,2,0),0)</f>
        <v>0</v>
      </c>
      <c r="Q19" s="78">
        <f>IFERROR(VLOOKUP(O19,$R$2:$S$12,2,0),0)</f>
        <v>1</v>
      </c>
      <c r="U19"/>
      <c r="V19"/>
      <c r="W19"/>
      <c r="Y19"/>
      <c r="Z19"/>
      <c r="AA19"/>
      <c r="AE19"/>
      <c r="AF19"/>
      <c r="AG19"/>
      <c r="AH19"/>
      <c r="AI19"/>
    </row>
    <row r="20" spans="1:35">
      <c r="A20" s="44" t="s">
        <v>292</v>
      </c>
      <c r="B20" s="44" t="s">
        <v>192</v>
      </c>
      <c r="C20"/>
      <c r="I20" s="78" t="s">
        <v>179</v>
      </c>
      <c r="J20" s="78" t="s">
        <v>160</v>
      </c>
      <c r="K20" s="78">
        <f>IFERROR(VLOOKUP(I20,$I$2:$J$17,2,0),0)</f>
        <v>0</v>
      </c>
      <c r="L20" s="78">
        <f t="shared" ref="L20:L24" si="0">IFERROR(VLOOKUP($I20,$L$2:$M$16,2,0),0)</f>
        <v>0</v>
      </c>
      <c r="O20" s="78" t="s">
        <v>174</v>
      </c>
      <c r="P20" s="78">
        <f t="shared" ref="P20:P24" si="1">IFERROR(VLOOKUP(O20,$O$2:$P$13,2,0),0)</f>
        <v>0</v>
      </c>
      <c r="Q20" s="78">
        <f t="shared" ref="Q20:Q24" si="2">IFERROR(VLOOKUP(O20,$R$2:$S$12,2,0),0)</f>
        <v>0</v>
      </c>
      <c r="U20"/>
      <c r="V20"/>
      <c r="W20"/>
      <c r="Y20"/>
      <c r="Z20"/>
      <c r="AA20"/>
      <c r="AE20"/>
      <c r="AF20"/>
      <c r="AG20"/>
    </row>
    <row r="21" spans="1:35">
      <c r="A21" s="44" t="s">
        <v>1</v>
      </c>
      <c r="B21">
        <v>7</v>
      </c>
      <c r="C21">
        <v>8</v>
      </c>
      <c r="I21" s="78" t="s">
        <v>156</v>
      </c>
      <c r="J21" s="78" t="s">
        <v>161</v>
      </c>
      <c r="K21" s="78">
        <f>IFERROR(VLOOKUP(I21,$I$2:$J$17,2,0),0)</f>
        <v>0</v>
      </c>
      <c r="L21" s="78">
        <f t="shared" si="0"/>
        <v>0</v>
      </c>
      <c r="O21" s="78" t="s">
        <v>175</v>
      </c>
      <c r="P21" s="78">
        <f t="shared" si="1"/>
        <v>0</v>
      </c>
      <c r="Q21" s="78">
        <f t="shared" si="2"/>
        <v>0</v>
      </c>
      <c r="AE21"/>
      <c r="AF21"/>
      <c r="AG21"/>
    </row>
    <row r="22" spans="1:35">
      <c r="A22" s="1" t="s">
        <v>259</v>
      </c>
      <c r="B22" s="45">
        <v>7</v>
      </c>
      <c r="C22" s="45">
        <v>6</v>
      </c>
      <c r="I22" s="78" t="s">
        <v>157</v>
      </c>
      <c r="J22" s="78" t="s">
        <v>162</v>
      </c>
      <c r="K22" s="78">
        <f>IFERROR(VLOOKUP(I22,$I$2:$J$17,2,0),0)</f>
        <v>0</v>
      </c>
      <c r="L22" s="78">
        <f t="shared" si="0"/>
        <v>0</v>
      </c>
      <c r="O22" s="78" t="s">
        <v>45</v>
      </c>
      <c r="P22" s="78">
        <f t="shared" si="1"/>
        <v>0</v>
      </c>
      <c r="Q22" s="78">
        <f t="shared" si="2"/>
        <v>0</v>
      </c>
    </row>
    <row r="23" spans="1:35">
      <c r="A23" s="1" t="s">
        <v>257</v>
      </c>
      <c r="B23" s="45">
        <v>4</v>
      </c>
      <c r="C23" s="45">
        <v>4</v>
      </c>
      <c r="I23" s="78" t="s">
        <v>158</v>
      </c>
      <c r="J23" s="78" t="s">
        <v>163</v>
      </c>
      <c r="K23" s="78">
        <f>IFERROR(VLOOKUP(I23,$I$2:$J$17,2,0),0)</f>
        <v>0</v>
      </c>
      <c r="L23" s="78">
        <f t="shared" si="0"/>
        <v>0</v>
      </c>
      <c r="O23" s="78" t="s">
        <v>44</v>
      </c>
      <c r="P23" s="78">
        <f t="shared" si="1"/>
        <v>0</v>
      </c>
      <c r="Q23" s="78">
        <f t="shared" si="2"/>
        <v>2</v>
      </c>
    </row>
    <row r="24" spans="1:35">
      <c r="A24" s="1" t="s">
        <v>265</v>
      </c>
      <c r="B24" s="45">
        <v>1</v>
      </c>
      <c r="C24" s="45">
        <v>3</v>
      </c>
      <c r="I24" s="78" t="s">
        <v>148</v>
      </c>
      <c r="J24" s="78"/>
      <c r="K24" s="78">
        <f>IFERROR(VLOOKUP(I24,$I$2:$J$17,2,0),0)</f>
        <v>0</v>
      </c>
      <c r="L24" s="78">
        <f t="shared" si="0"/>
        <v>0</v>
      </c>
      <c r="O24" s="78" t="s">
        <v>167</v>
      </c>
      <c r="P24" s="78">
        <f t="shared" si="1"/>
        <v>0</v>
      </c>
      <c r="Q24" s="78">
        <f t="shared" si="2"/>
        <v>3</v>
      </c>
    </row>
    <row r="25" spans="1:35">
      <c r="A25" s="1" t="s">
        <v>256</v>
      </c>
      <c r="B25" s="45">
        <v>4</v>
      </c>
      <c r="C25" s="45">
        <v>2</v>
      </c>
      <c r="I25" s="78" t="s">
        <v>167</v>
      </c>
      <c r="J25" s="78"/>
      <c r="K25" s="78">
        <f>SUM(K19:K23)+GETPIVOTDATA("姓名",$F$6)</f>
        <v>25</v>
      </c>
      <c r="L25" s="78">
        <f>SUM(L19:L23)+GETPIVOTDATA("姓名",$F$16)</f>
        <v>55</v>
      </c>
    </row>
    <row r="26" spans="1:35">
      <c r="A26" s="1" t="s">
        <v>260</v>
      </c>
      <c r="B26" s="45">
        <v>9</v>
      </c>
      <c r="C26" s="45">
        <v>2</v>
      </c>
    </row>
    <row r="27" spans="1:35" ht="18">
      <c r="A27" s="1" t="s">
        <v>268</v>
      </c>
      <c r="B27" s="45"/>
      <c r="C27" s="45">
        <v>2</v>
      </c>
      <c r="I27" s="96" t="s">
        <v>194</v>
      </c>
      <c r="J27" s="96" t="s">
        <v>248</v>
      </c>
    </row>
    <row r="28" spans="1:35">
      <c r="A28" s="1" t="s">
        <v>255</v>
      </c>
      <c r="B28" s="45">
        <v>15</v>
      </c>
      <c r="C28" s="45">
        <v>2</v>
      </c>
      <c r="I28" s="137" t="s">
        <v>199</v>
      </c>
      <c r="J28" s="180" t="s">
        <v>295</v>
      </c>
    </row>
    <row r="29" spans="1:35">
      <c r="A29" s="1" t="s">
        <v>269</v>
      </c>
      <c r="B29" s="45"/>
      <c r="C29" s="45">
        <v>1</v>
      </c>
      <c r="I29" s="137" t="s">
        <v>200</v>
      </c>
      <c r="J29" s="180" t="s">
        <v>277</v>
      </c>
    </row>
    <row r="30" spans="1:35">
      <c r="A30" s="1" t="s">
        <v>285</v>
      </c>
      <c r="B30" s="45"/>
      <c r="C30" s="45">
        <v>1</v>
      </c>
      <c r="I30" s="137" t="s">
        <v>201</v>
      </c>
      <c r="J30" s="137">
        <v>31</v>
      </c>
    </row>
    <row r="31" spans="1:35">
      <c r="A31" s="1" t="s">
        <v>258</v>
      </c>
      <c r="B31" s="45">
        <v>2</v>
      </c>
      <c r="C31" s="45">
        <v>1</v>
      </c>
      <c r="I31" s="137" t="s">
        <v>202</v>
      </c>
      <c r="J31" s="137">
        <v>31</v>
      </c>
    </row>
    <row r="32" spans="1:35">
      <c r="A32" s="1" t="s">
        <v>262</v>
      </c>
      <c r="B32" s="45">
        <v>2</v>
      </c>
      <c r="C32" s="45">
        <v>1</v>
      </c>
    </row>
    <row r="33" spans="1:11">
      <c r="A33" s="1" t="s">
        <v>261</v>
      </c>
      <c r="B33" s="45">
        <v>3</v>
      </c>
      <c r="C33" s="45"/>
      <c r="D33"/>
      <c r="E33"/>
      <c r="F33"/>
      <c r="G33"/>
      <c r="H33"/>
      <c r="I33"/>
      <c r="J33"/>
      <c r="K33"/>
    </row>
    <row r="34" spans="1:11">
      <c r="A34" s="1" t="s">
        <v>264</v>
      </c>
      <c r="B34" s="45">
        <v>1</v>
      </c>
      <c r="C34" s="45"/>
      <c r="D34"/>
      <c r="E34"/>
      <c r="F34"/>
      <c r="G34"/>
      <c r="H34"/>
      <c r="I34"/>
      <c r="J34"/>
      <c r="K34"/>
    </row>
    <row r="35" spans="1:11">
      <c r="A35" s="1" t="s">
        <v>266</v>
      </c>
      <c r="B35" s="45">
        <v>3</v>
      </c>
      <c r="C35" s="45"/>
      <c r="D35"/>
      <c r="E35"/>
      <c r="F35"/>
      <c r="G35"/>
      <c r="H35"/>
      <c r="I35"/>
      <c r="J35"/>
      <c r="K35"/>
    </row>
    <row r="36" spans="1:11">
      <c r="A36" s="1" t="s">
        <v>241</v>
      </c>
      <c r="B36" s="45">
        <v>1</v>
      </c>
      <c r="C36" s="45"/>
      <c r="D36"/>
      <c r="E36"/>
      <c r="F36"/>
      <c r="G36"/>
      <c r="H36"/>
      <c r="I36"/>
      <c r="J36"/>
      <c r="K36"/>
    </row>
    <row r="37" spans="1:11">
      <c r="A37" s="1" t="s">
        <v>263</v>
      </c>
      <c r="B37" s="45">
        <v>2</v>
      </c>
      <c r="C37" s="45"/>
      <c r="D37"/>
      <c r="E37"/>
      <c r="F37"/>
      <c r="G37"/>
      <c r="H37"/>
      <c r="I37"/>
      <c r="J37"/>
      <c r="K37"/>
    </row>
    <row r="38" spans="1:11">
      <c r="A38" s="1" t="s">
        <v>267</v>
      </c>
      <c r="B38" s="45">
        <v>1</v>
      </c>
      <c r="C38" s="45"/>
      <c r="D38"/>
      <c r="E38"/>
      <c r="F38"/>
      <c r="G38"/>
      <c r="H38"/>
      <c r="I38"/>
      <c r="J38"/>
      <c r="K38"/>
    </row>
    <row r="39" spans="1:11">
      <c r="A39" s="1" t="s">
        <v>0</v>
      </c>
      <c r="B39" s="45">
        <v>55</v>
      </c>
      <c r="C39" s="45">
        <v>25</v>
      </c>
      <c r="D39"/>
      <c r="E39"/>
      <c r="F39"/>
      <c r="G39"/>
      <c r="H39"/>
      <c r="I39"/>
      <c r="J39"/>
      <c r="K39"/>
    </row>
    <row r="40" spans="1:11">
      <c r="D40"/>
      <c r="E40"/>
      <c r="F40"/>
      <c r="G40"/>
      <c r="H40"/>
      <c r="I40"/>
      <c r="J40"/>
      <c r="K40"/>
    </row>
    <row r="41" spans="1:11">
      <c r="D41"/>
      <c r="E41"/>
      <c r="F41"/>
      <c r="G41"/>
      <c r="H41"/>
      <c r="I41"/>
      <c r="J41"/>
      <c r="K41"/>
    </row>
    <row r="42" spans="1:11">
      <c r="D42"/>
      <c r="E42"/>
      <c r="F42"/>
      <c r="G42"/>
      <c r="H42"/>
      <c r="I42"/>
      <c r="J42"/>
      <c r="K42"/>
    </row>
    <row r="43" spans="1:11">
      <c r="D43"/>
      <c r="E43"/>
      <c r="F43"/>
      <c r="G43"/>
      <c r="H43"/>
      <c r="I43"/>
      <c r="J43"/>
      <c r="K43"/>
    </row>
    <row r="44" spans="1:11">
      <c r="D44"/>
      <c r="E44"/>
      <c r="F44"/>
      <c r="G44"/>
      <c r="H44"/>
      <c r="I44"/>
      <c r="J44"/>
      <c r="K44"/>
    </row>
    <row r="45" spans="1:11">
      <c r="D45"/>
      <c r="E45"/>
      <c r="F45"/>
      <c r="G45"/>
      <c r="H45"/>
      <c r="I45"/>
      <c r="J45"/>
      <c r="K45"/>
    </row>
    <row r="46" spans="1:11">
      <c r="D46"/>
      <c r="E46"/>
      <c r="F46"/>
      <c r="G46"/>
      <c r="H46"/>
      <c r="I46"/>
      <c r="J46"/>
      <c r="K46"/>
    </row>
    <row r="47" spans="1:11">
      <c r="D47"/>
      <c r="E47"/>
      <c r="F47"/>
      <c r="G47"/>
      <c r="H47"/>
      <c r="I47"/>
      <c r="J47"/>
      <c r="K47"/>
    </row>
    <row r="48" spans="1:11">
      <c r="D48"/>
      <c r="E48"/>
      <c r="F48"/>
      <c r="G48"/>
      <c r="H48"/>
      <c r="I48"/>
      <c r="J48"/>
      <c r="K48"/>
    </row>
    <row r="49" spans="1:11">
      <c r="D49"/>
      <c r="E49"/>
      <c r="F49"/>
      <c r="G49"/>
      <c r="H49"/>
      <c r="I49"/>
      <c r="J49"/>
      <c r="K49"/>
    </row>
    <row r="50" spans="1:11">
      <c r="D50"/>
      <c r="E50"/>
      <c r="F50"/>
      <c r="G50"/>
      <c r="H50"/>
      <c r="I50"/>
      <c r="J50"/>
      <c r="K50"/>
    </row>
    <row r="51" spans="1:11">
      <c r="D51"/>
      <c r="E51"/>
      <c r="F51"/>
      <c r="G51"/>
      <c r="H51"/>
      <c r="I51"/>
      <c r="J51"/>
      <c r="K51"/>
    </row>
    <row r="52" spans="1:11">
      <c r="A52"/>
      <c r="B52"/>
      <c r="C52"/>
      <c r="D52"/>
      <c r="E52"/>
      <c r="F52"/>
      <c r="G52"/>
      <c r="H52"/>
      <c r="I52"/>
      <c r="J52"/>
      <c r="K52"/>
    </row>
    <row r="53" spans="1:11">
      <c r="A53"/>
      <c r="B53"/>
      <c r="C53"/>
      <c r="D53"/>
      <c r="E53"/>
      <c r="F53"/>
      <c r="G53"/>
      <c r="H53"/>
      <c r="I53"/>
      <c r="J53"/>
      <c r="K53"/>
    </row>
    <row r="54" spans="1:11">
      <c r="A54"/>
      <c r="B54"/>
      <c r="C54"/>
      <c r="D54"/>
      <c r="E54"/>
      <c r="F54"/>
      <c r="G54"/>
      <c r="H54"/>
      <c r="I54"/>
      <c r="J54"/>
      <c r="K54"/>
    </row>
    <row r="55" spans="1:11">
      <c r="A55"/>
      <c r="B55"/>
      <c r="C55"/>
      <c r="D55"/>
      <c r="E55"/>
      <c r="F55"/>
      <c r="G55"/>
      <c r="H55"/>
      <c r="I55"/>
      <c r="J55"/>
      <c r="K55"/>
    </row>
  </sheetData>
  <phoneticPr fontId="9" type="noConversion"/>
  <pageMargins left="0.7" right="0.7" top="0.75" bottom="0.75" header="0.3" footer="0.3"/>
  <pageSetup paperSize="9" orientation="portrait" r:id="rId1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B2:N12"/>
  <sheetViews>
    <sheetView showGridLines="0" workbookViewId="0">
      <selection activeCell="G28" sqref="G28"/>
    </sheetView>
  </sheetViews>
  <sheetFormatPr defaultColWidth="8.875" defaultRowHeight="13.5"/>
  <cols>
    <col min="2" max="9" width="15" customWidth="1"/>
  </cols>
  <sheetData>
    <row r="2" spans="2:14" ht="24" customHeight="1">
      <c r="B2" s="248" t="s">
        <v>80</v>
      </c>
      <c r="C2" s="248" t="s">
        <v>81</v>
      </c>
      <c r="D2" s="248"/>
      <c r="E2" s="248"/>
      <c r="F2" s="248" t="s">
        <v>82</v>
      </c>
      <c r="G2" s="248"/>
      <c r="H2" s="248"/>
      <c r="I2" s="17"/>
      <c r="J2" s="15"/>
    </row>
    <row r="3" spans="2:14" ht="24" customHeight="1">
      <c r="B3" s="248"/>
      <c r="C3" s="56" t="s">
        <v>135</v>
      </c>
      <c r="D3" s="56" t="s">
        <v>124</v>
      </c>
      <c r="E3" s="56" t="s">
        <v>134</v>
      </c>
      <c r="F3" s="56" t="s">
        <v>135</v>
      </c>
      <c r="G3" s="56" t="s">
        <v>124</v>
      </c>
      <c r="H3" s="56" t="s">
        <v>134</v>
      </c>
      <c r="I3" s="17"/>
      <c r="J3" s="15"/>
    </row>
    <row r="4" spans="2:14" ht="24" customHeight="1">
      <c r="B4" s="62"/>
      <c r="C4" s="57">
        <f>透视表!P24</f>
        <v>0</v>
      </c>
      <c r="D4" s="57">
        <f>透视表!Q24</f>
        <v>3</v>
      </c>
      <c r="E4" s="58">
        <f>(C4/14)/(D4/28)-1</f>
        <v>-1</v>
      </c>
      <c r="F4" s="57">
        <f>COUNTIFS(回复口碑!$C:$C,"&gt;=2018/3/1",回复口碑!$C:$C,"&lt;=2018/3/14")</f>
        <v>0</v>
      </c>
      <c r="G4" s="57">
        <f>COUNTIFS(回复口碑!$C:$C,"&gt;=2018/2/1",回复口碑!$C:$C,"&lt;=2018/2/28")</f>
        <v>0</v>
      </c>
      <c r="H4" s="58" t="e">
        <f>(F4/14)/(G4/28)-1</f>
        <v>#DIV/0!</v>
      </c>
      <c r="I4" s="17"/>
      <c r="J4" s="15"/>
    </row>
    <row r="5" spans="2:14" ht="24" customHeight="1">
      <c r="B5" s="63"/>
      <c r="C5" s="61"/>
      <c r="D5" s="61"/>
      <c r="E5" s="61"/>
      <c r="F5" s="61"/>
      <c r="G5" s="61"/>
      <c r="H5" s="61"/>
      <c r="I5" s="61"/>
      <c r="J5" s="61"/>
      <c r="K5" s="61"/>
      <c r="L5" s="61"/>
      <c r="M5" s="61"/>
      <c r="N5" s="15"/>
    </row>
    <row r="6" spans="2:14" ht="24" customHeight="1">
      <c r="B6" s="248" t="s">
        <v>84</v>
      </c>
      <c r="C6" s="248" t="s">
        <v>85</v>
      </c>
      <c r="D6" s="248"/>
      <c r="E6" s="248"/>
      <c r="F6" s="248" t="s">
        <v>86</v>
      </c>
      <c r="G6" s="248"/>
      <c r="H6" s="248"/>
    </row>
    <row r="7" spans="2:14" ht="24" customHeight="1">
      <c r="B7" s="248"/>
      <c r="C7" s="56" t="s">
        <v>135</v>
      </c>
      <c r="D7" s="56" t="s">
        <v>124</v>
      </c>
      <c r="E7" s="56" t="s">
        <v>134</v>
      </c>
      <c r="F7" s="56" t="s">
        <v>135</v>
      </c>
      <c r="G7" s="56" t="s">
        <v>124</v>
      </c>
      <c r="H7" s="56" t="s">
        <v>134</v>
      </c>
    </row>
    <row r="8" spans="2:14" ht="24" customHeight="1">
      <c r="B8" s="62"/>
      <c r="C8" s="57">
        <f>COUNTIFS(口碑数据!$C:$C,"&gt;=2018/3/1",口碑数据!$C:$C,"&lt;=2018/3/14",口碑数据!$H:$H,"5星")</f>
        <v>0</v>
      </c>
      <c r="D8" s="57">
        <f>COUNTIFS(口碑数据!$C:$C,"&gt;=2018/2/1",口碑数据!$C:$C,"&lt;=2018/2/28",口碑数据!$H:$H,"5星")</f>
        <v>0</v>
      </c>
      <c r="E8" s="58" t="e">
        <f>(C8/14)/(D8/28)-1</f>
        <v>#DIV/0!</v>
      </c>
      <c r="F8" s="57">
        <f>COUNTIFS(口碑数据!$C:$C,"&gt;=2018/3/1",口碑数据!$C:$C,"&lt;=2018/3/14",口碑数据!$H:$H,"&lt;=3星")</f>
        <v>0</v>
      </c>
      <c r="G8" s="57">
        <f>COUNTIFS(口碑数据!$C:$C,"&gt;=2018/2/1",口碑数据!$C:$C,"&lt;=2018/2/28",口碑数据!$H:$H,"&lt;=3星")</f>
        <v>0</v>
      </c>
      <c r="H8" s="58" t="e">
        <f>(F8/14)/(G8/28)-1</f>
        <v>#DIV/0!</v>
      </c>
    </row>
    <row r="9" spans="2:14" ht="24" customHeight="1"/>
    <row r="10" spans="2:14" ht="24" customHeight="1">
      <c r="B10" s="248" t="s">
        <v>91</v>
      </c>
      <c r="C10" s="56" t="s">
        <v>111</v>
      </c>
      <c r="D10" s="248" t="s">
        <v>112</v>
      </c>
      <c r="E10" s="248"/>
      <c r="F10" s="248"/>
      <c r="G10" s="248" t="s">
        <v>92</v>
      </c>
      <c r="H10" s="248"/>
      <c r="I10" s="248"/>
    </row>
    <row r="11" spans="2:14" ht="24" customHeight="1">
      <c r="B11" s="248"/>
      <c r="C11" s="56" t="s">
        <v>136</v>
      </c>
      <c r="D11" s="56" t="s">
        <v>135</v>
      </c>
      <c r="E11" s="56" t="s">
        <v>124</v>
      </c>
      <c r="F11" s="56" t="s">
        <v>134</v>
      </c>
      <c r="G11" s="56" t="s">
        <v>136</v>
      </c>
      <c r="H11" s="56" t="s">
        <v>124</v>
      </c>
      <c r="I11" s="56" t="s">
        <v>134</v>
      </c>
    </row>
    <row r="12" spans="2:14" ht="24" customHeight="1">
      <c r="B12" s="62"/>
      <c r="C12" s="57">
        <v>12</v>
      </c>
      <c r="D12" s="57">
        <v>0</v>
      </c>
      <c r="E12" s="57">
        <v>-1</v>
      </c>
      <c r="F12" s="58">
        <f>(D12/14)/(E12/28)-1</f>
        <v>-1</v>
      </c>
      <c r="G12" s="57">
        <f>5+11+4+5+3+1+0</f>
        <v>29</v>
      </c>
      <c r="H12" s="57">
        <f>4+10+3+5+3+0+1</f>
        <v>26</v>
      </c>
      <c r="I12" s="58">
        <f>(G12/14)/(H12/28)-1</f>
        <v>1.2307692307692308</v>
      </c>
    </row>
  </sheetData>
  <mergeCells count="9">
    <mergeCell ref="D10:F10"/>
    <mergeCell ref="G10:I10"/>
    <mergeCell ref="B2:B3"/>
    <mergeCell ref="B6:B7"/>
    <mergeCell ref="B10:B11"/>
    <mergeCell ref="F2:H2"/>
    <mergeCell ref="C2:E2"/>
    <mergeCell ref="F6:H6"/>
    <mergeCell ref="C6:E6"/>
  </mergeCells>
  <phoneticPr fontId="9" type="noConversion"/>
  <conditionalFormatting sqref="E4 H4 E8 H8 F12 I12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19</vt:i4>
      </vt:variant>
    </vt:vector>
  </HeadingPairs>
  <TitlesOfParts>
    <vt:vector size="19" baseType="lpstr">
      <vt:lpstr>CPC</vt:lpstr>
      <vt:lpstr>关键指标</vt:lpstr>
      <vt:lpstr>关键指标-竞对</vt:lpstr>
      <vt:lpstr>关键指标-咨询转化</vt:lpstr>
      <vt:lpstr>销售-团购（线上）</vt:lpstr>
      <vt:lpstr>实际消费分布（线下）</vt:lpstr>
      <vt:lpstr>体验报告</vt:lpstr>
      <vt:lpstr>透视表</vt:lpstr>
      <vt:lpstr>口碑</vt:lpstr>
      <vt:lpstr>竞对数据</vt:lpstr>
      <vt:lpstr>CPC数据</vt:lpstr>
      <vt:lpstr>流量</vt:lpstr>
      <vt:lpstr>咨询明细</vt:lpstr>
      <vt:lpstr>预约数据</vt:lpstr>
      <vt:lpstr>刷单</vt:lpstr>
      <vt:lpstr>消费数据明细（线上）</vt:lpstr>
      <vt:lpstr>线下</vt:lpstr>
      <vt:lpstr>口碑数据</vt:lpstr>
      <vt:lpstr>回复口碑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郑弯弯</dc:creator>
  <cp:lastModifiedBy>johnny leaf</cp:lastModifiedBy>
  <dcterms:created xsi:type="dcterms:W3CDTF">2017-08-25T07:10:00Z</dcterms:created>
  <dcterms:modified xsi:type="dcterms:W3CDTF">2018-09-17T10:33:52Z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2052-10.1.0.6930</vt:lpwstr>
  </property>
</Properties>
</file>