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Myproject\DPspider\Report\NewReport\"/>
    </mc:Choice>
  </mc:AlternateContent>
  <bookViews>
    <workbookView xWindow="8340" yWindow="675" windowWidth="27465" windowHeight="16260" tabRatio="938" activeTab="8"/>
  </bookViews>
  <sheets>
    <sheet name="关键指标" sheetId="9" r:id="rId1"/>
    <sheet name="关键指标-竞对" sheetId="19" r:id="rId2"/>
    <sheet name="关键指标-咨询转化" sheetId="20" r:id="rId3"/>
    <sheet name="销售-团购（线上）" sheetId="10" r:id="rId4"/>
    <sheet name="实际消费分布（线下）" sheetId="36" r:id="rId5"/>
    <sheet name="体验报告" sheetId="23" r:id="rId6"/>
    <sheet name="口碑" sheetId="30" state="hidden" r:id="rId7"/>
    <sheet name="CPC" sheetId="26" state="hidden" r:id="rId8"/>
    <sheet name="透视表" sheetId="31" r:id="rId9"/>
    <sheet name="竞对数据" sheetId="35" r:id="rId10"/>
    <sheet name="流量" sheetId="29" r:id="rId11"/>
    <sheet name="咨询明细" sheetId="8" r:id="rId12"/>
    <sheet name="预约数据" sheetId="14" r:id="rId13"/>
    <sheet name="消费数据明细（线上）" sheetId="38" r:id="rId14"/>
    <sheet name="线下" sheetId="39" r:id="rId15"/>
    <sheet name="刷单" sheetId="32" state="hidden" r:id="rId16"/>
    <sheet name="口碑数据" sheetId="16" r:id="rId17"/>
    <sheet name="回复口碑" sheetId="28" r:id="rId18"/>
    <sheet name="CPC数据" sheetId="27" state="hidden" r:id="rId19"/>
  </sheets>
  <definedNames>
    <definedName name="_xlnm._FilterDatabase" localSheetId="17" hidden="1">回复口碑!$C$1:$C$1</definedName>
    <definedName name="_xlnm._FilterDatabase" localSheetId="15" hidden="1">刷单!$A$1:$I$706</definedName>
    <definedName name="_xlnm._FilterDatabase" localSheetId="12" hidden="1">预约数据!$A$1:$I$86</definedName>
    <definedName name="_xlnm._FilterDatabase" localSheetId="11" hidden="1">咨询明细!#REF!</definedName>
  </definedNames>
  <calcPr calcId="162913"/>
  <pivotCaches>
    <pivotCache cacheId="0" r:id="rId20"/>
    <pivotCache cacheId="1" r:id="rId21"/>
    <pivotCache cacheId="2" r:id="rId22"/>
    <pivotCache cacheId="3" r:id="rId23"/>
    <pivotCache cacheId="4" r:id="rId24"/>
    <pivotCache cacheId="5" r:id="rId25"/>
    <pivotCache cacheId="6" r:id="rId26"/>
    <pivotCache cacheId="7" r:id="rId27"/>
  </pivotCaches>
</workbook>
</file>

<file path=xl/calcChain.xml><?xml version="1.0" encoding="utf-8"?>
<calcChain xmlns="http://schemas.openxmlformats.org/spreadsheetml/2006/main">
  <c r="G21" i="10" l="1"/>
  <c r="G22" i="10"/>
  <c r="G23" i="10"/>
  <c r="G24" i="10"/>
  <c r="G25" i="10"/>
  <c r="H4" i="10"/>
  <c r="F4" i="10"/>
  <c r="E4" i="10"/>
  <c r="C4" i="10"/>
  <c r="D21" i="10"/>
  <c r="D22" i="10"/>
  <c r="D23" i="10"/>
  <c r="D24" i="10"/>
  <c r="D25" i="10"/>
  <c r="J17" i="20" l="1"/>
  <c r="J18" i="20"/>
  <c r="J19" i="20"/>
  <c r="J20" i="20"/>
  <c r="J21" i="20"/>
  <c r="A166" i="29"/>
  <c r="B166" i="29"/>
  <c r="A165" i="29" l="1"/>
  <c r="B165" i="29"/>
  <c r="A164" i="29"/>
  <c r="B164" i="29"/>
  <c r="A163" i="29"/>
  <c r="B163" i="29"/>
  <c r="A162" i="29"/>
  <c r="B162" i="29"/>
  <c r="A161" i="29" l="1"/>
  <c r="B161" i="29"/>
  <c r="A160" i="29"/>
  <c r="B160" i="29"/>
  <c r="A159" i="29"/>
  <c r="B159" i="29"/>
  <c r="A158" i="29" l="1"/>
  <c r="B158" i="29"/>
  <c r="A157" i="29"/>
  <c r="B157" i="29"/>
  <c r="A156" i="29"/>
  <c r="B156" i="29"/>
  <c r="A155" i="29"/>
  <c r="B155" i="29"/>
  <c r="A154" i="29" l="1"/>
  <c r="B154" i="29"/>
  <c r="A153" i="29"/>
  <c r="B153" i="29"/>
  <c r="A152" i="29"/>
  <c r="B152" i="29"/>
  <c r="A151" i="29" l="1"/>
  <c r="B151" i="29"/>
  <c r="J4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3" i="20"/>
  <c r="A150" i="29"/>
  <c r="B150" i="29"/>
  <c r="A149" i="29"/>
  <c r="B149" i="29"/>
  <c r="A148" i="29"/>
  <c r="B148" i="29"/>
  <c r="K2" i="20"/>
  <c r="J2" i="20"/>
  <c r="I2" i="20"/>
  <c r="A147" i="29" l="1"/>
  <c r="B147" i="29"/>
  <c r="A146" i="29"/>
  <c r="B146" i="29"/>
  <c r="A145" i="29"/>
  <c r="B145" i="29"/>
  <c r="A144" i="29" l="1"/>
  <c r="B144" i="29"/>
  <c r="A143" i="29"/>
  <c r="B143" i="29"/>
  <c r="A142" i="29" l="1"/>
  <c r="B142" i="29"/>
  <c r="A141" i="29"/>
  <c r="B141" i="29"/>
  <c r="A140" i="29"/>
  <c r="B140" i="29"/>
  <c r="A139" i="29"/>
  <c r="B139" i="29"/>
  <c r="A138" i="29"/>
  <c r="B138" i="29"/>
  <c r="A137" i="29"/>
  <c r="B137" i="29"/>
  <c r="A136" i="29"/>
  <c r="B136" i="29"/>
  <c r="G10" i="10" l="1"/>
  <c r="G11" i="10"/>
  <c r="G12" i="10"/>
  <c r="G13" i="10"/>
  <c r="G14" i="10"/>
  <c r="G15" i="10"/>
  <c r="G16" i="10"/>
  <c r="G17" i="10"/>
  <c r="G18" i="10"/>
  <c r="G19" i="10"/>
  <c r="G20" i="10"/>
  <c r="D10" i="10"/>
  <c r="D11" i="10"/>
  <c r="D12" i="10"/>
  <c r="D13" i="10"/>
  <c r="D14" i="10"/>
  <c r="D15" i="10"/>
  <c r="D16" i="10"/>
  <c r="D17" i="10"/>
  <c r="D18" i="10"/>
  <c r="D19" i="10"/>
  <c r="D20" i="10"/>
  <c r="E4" i="36"/>
  <c r="F4" i="36"/>
  <c r="A135" i="29"/>
  <c r="B135" i="29"/>
  <c r="F12" i="20"/>
  <c r="D12" i="20"/>
  <c r="A134" i="29" l="1"/>
  <c r="B134" i="29"/>
  <c r="A133" i="29"/>
  <c r="B133" i="29"/>
  <c r="A132" i="29"/>
  <c r="B132" i="29"/>
  <c r="A131" i="29"/>
  <c r="B131" i="29"/>
  <c r="F4" i="20" l="1"/>
  <c r="D4" i="20"/>
  <c r="A130" i="29"/>
  <c r="B130" i="29"/>
  <c r="A129" i="29"/>
  <c r="B129" i="29"/>
  <c r="A128" i="29"/>
  <c r="B128" i="29"/>
  <c r="A127" i="29"/>
  <c r="B127" i="29"/>
  <c r="A126" i="29"/>
  <c r="B126" i="29"/>
  <c r="A125" i="29" l="1"/>
  <c r="B125" i="29"/>
  <c r="A124" i="29"/>
  <c r="B124" i="29"/>
  <c r="A123" i="29" l="1"/>
  <c r="B123" i="29"/>
  <c r="A122" i="29" l="1"/>
  <c r="B122" i="29"/>
  <c r="A120" i="29" l="1"/>
  <c r="B120" i="29"/>
  <c r="A121" i="29"/>
  <c r="B121" i="29"/>
  <c r="A119" i="29" l="1"/>
  <c r="B119" i="29"/>
  <c r="G8" i="36" l="1"/>
  <c r="C4" i="36"/>
  <c r="D8" i="36"/>
  <c r="A118" i="29"/>
  <c r="B118" i="29"/>
  <c r="A117" i="29"/>
  <c r="B117" i="29"/>
  <c r="A116" i="29"/>
  <c r="B116" i="29"/>
  <c r="A115" i="29"/>
  <c r="B115" i="29"/>
  <c r="A109" i="29" l="1"/>
  <c r="B109" i="29"/>
  <c r="A114" i="29"/>
  <c r="B114" i="29"/>
  <c r="A113" i="29"/>
  <c r="B113" i="29"/>
  <c r="A112" i="29"/>
  <c r="B112" i="29"/>
  <c r="A111" i="29"/>
  <c r="B111" i="29"/>
  <c r="A110" i="29"/>
  <c r="B110" i="29"/>
  <c r="A108" i="29" l="1"/>
  <c r="B108" i="29"/>
  <c r="A107" i="29" l="1"/>
  <c r="B107" i="29"/>
  <c r="A106" i="29"/>
  <c r="B106" i="29"/>
  <c r="A105" i="29"/>
  <c r="B105" i="29"/>
  <c r="G6" i="36" l="1"/>
  <c r="G7" i="36"/>
  <c r="D6" i="36"/>
  <c r="D7" i="36"/>
  <c r="G5" i="10"/>
  <c r="G6" i="10"/>
  <c r="G7" i="10"/>
  <c r="G8" i="10"/>
  <c r="G9" i="10"/>
  <c r="D5" i="10"/>
  <c r="D6" i="10"/>
  <c r="D7" i="10"/>
  <c r="D8" i="10"/>
  <c r="D9" i="10"/>
  <c r="D17" i="9"/>
  <c r="A104" i="29"/>
  <c r="B104" i="29"/>
  <c r="A103" i="29"/>
  <c r="B103" i="29"/>
  <c r="A102" i="29"/>
  <c r="B102" i="29"/>
  <c r="A101" i="29" l="1"/>
  <c r="B101" i="29"/>
  <c r="A100" i="29"/>
  <c r="B100" i="29"/>
  <c r="A99" i="29"/>
  <c r="B99" i="29"/>
  <c r="A98" i="29" l="1"/>
  <c r="B98" i="29"/>
  <c r="A97" i="29"/>
  <c r="B97" i="29"/>
  <c r="A96" i="29"/>
  <c r="B96" i="29"/>
  <c r="A95" i="29"/>
  <c r="B95" i="29"/>
  <c r="A94" i="29" l="1"/>
  <c r="B94" i="29"/>
  <c r="A93" i="29" l="1"/>
  <c r="B93" i="29"/>
  <c r="A92" i="29"/>
  <c r="B92" i="29"/>
  <c r="A91" i="29"/>
  <c r="B91" i="29"/>
  <c r="A90" i="29"/>
  <c r="B90" i="29"/>
  <c r="A88" i="29" l="1"/>
  <c r="B88" i="29"/>
  <c r="A89" i="29"/>
  <c r="B89" i="29"/>
  <c r="A87" i="29" l="1"/>
  <c r="B87" i="29"/>
  <c r="A86" i="29" l="1"/>
  <c r="B86" i="29"/>
  <c r="A85" i="29"/>
  <c r="B85" i="29"/>
  <c r="A84" i="29"/>
  <c r="B84" i="29"/>
  <c r="A83" i="29"/>
  <c r="B83" i="29"/>
  <c r="A82" i="29"/>
  <c r="B82" i="29"/>
  <c r="A81" i="29"/>
  <c r="B81" i="29"/>
  <c r="F15" i="9" l="1"/>
  <c r="D15" i="9"/>
  <c r="E15" i="9" s="1"/>
  <c r="D5" i="9"/>
  <c r="E9" i="9" l="1"/>
  <c r="F5" i="9"/>
  <c r="E5" i="9" l="1"/>
  <c r="G5" i="9" s="1"/>
  <c r="A80" i="29"/>
  <c r="B80" i="29"/>
  <c r="A79" i="29"/>
  <c r="B79" i="29"/>
  <c r="A78" i="29"/>
  <c r="B78" i="29"/>
  <c r="A77" i="29"/>
  <c r="B77" i="29"/>
  <c r="A76" i="29"/>
  <c r="B76" i="29"/>
  <c r="A75" i="29"/>
  <c r="B75" i="29"/>
  <c r="K5" i="19" l="1"/>
  <c r="E5" i="19"/>
  <c r="G5" i="36"/>
  <c r="D5" i="36"/>
  <c r="A74" i="29"/>
  <c r="B74" i="29"/>
  <c r="A73" i="29"/>
  <c r="B73" i="29"/>
  <c r="A72" i="29"/>
  <c r="B72" i="29"/>
  <c r="A71" i="29"/>
  <c r="B71" i="29"/>
  <c r="A70" i="29"/>
  <c r="B70" i="29"/>
  <c r="A69" i="29"/>
  <c r="B69" i="29"/>
  <c r="A68" i="29"/>
  <c r="B68" i="29"/>
  <c r="A67" i="29"/>
  <c r="B67" i="29"/>
  <c r="A66" i="29"/>
  <c r="B66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2" i="29"/>
  <c r="G16" i="23"/>
  <c r="N12" i="23"/>
  <c r="J12" i="23"/>
  <c r="F12" i="23"/>
  <c r="E6" i="19"/>
  <c r="E7" i="19"/>
  <c r="E8" i="19"/>
  <c r="K6" i="19"/>
  <c r="K7" i="19"/>
  <c r="K8" i="19"/>
  <c r="H6" i="19"/>
  <c r="H7" i="19"/>
  <c r="H8" i="19"/>
  <c r="H5" i="19"/>
  <c r="F2" i="20"/>
  <c r="E2" i="20"/>
  <c r="D2" i="20"/>
  <c r="H4" i="36"/>
  <c r="H3" i="36"/>
  <c r="G3" i="36"/>
  <c r="F3" i="36"/>
  <c r="C3" i="36"/>
  <c r="E3" i="36"/>
  <c r="D3" i="36"/>
  <c r="H3" i="10"/>
  <c r="G3" i="10"/>
  <c r="F3" i="10"/>
  <c r="E3" i="10"/>
  <c r="D3" i="10"/>
  <c r="C3" i="10"/>
  <c r="C15" i="23"/>
  <c r="F17" i="9"/>
  <c r="E11" i="9"/>
  <c r="G11" i="9" s="1"/>
  <c r="F2" i="9"/>
  <c r="E2" i="9"/>
  <c r="D2" i="9"/>
  <c r="G15" i="23"/>
  <c r="E15" i="23"/>
  <c r="D15" i="23"/>
  <c r="D9" i="26"/>
  <c r="D2" i="26"/>
  <c r="E2" i="26"/>
  <c r="C2" i="26"/>
  <c r="N11" i="23"/>
  <c r="L11" i="23"/>
  <c r="K11" i="23"/>
  <c r="J11" i="23"/>
  <c r="H11" i="23"/>
  <c r="G11" i="23"/>
  <c r="F11" i="23"/>
  <c r="D11" i="23"/>
  <c r="C11" i="23"/>
  <c r="N7" i="23"/>
  <c r="M7" i="23"/>
  <c r="L7" i="23"/>
  <c r="J7" i="23"/>
  <c r="I7" i="23"/>
  <c r="H7" i="23"/>
  <c r="G7" i="23"/>
  <c r="F7" i="23"/>
  <c r="D7" i="23"/>
  <c r="C7" i="23"/>
  <c r="L3" i="23"/>
  <c r="K3" i="23"/>
  <c r="J3" i="23"/>
  <c r="H3" i="23"/>
  <c r="G3" i="23"/>
  <c r="F3" i="23"/>
  <c r="D3" i="23"/>
  <c r="C3" i="23"/>
  <c r="F12" i="9"/>
  <c r="D12" i="9"/>
  <c r="J4" i="19"/>
  <c r="I4" i="19"/>
  <c r="G4" i="19"/>
  <c r="F4" i="19"/>
  <c r="D4" i="19"/>
  <c r="C4" i="19"/>
  <c r="E4" i="20"/>
  <c r="E14" i="9"/>
  <c r="G14" i="9" s="1"/>
  <c r="E13" i="9"/>
  <c r="G13" i="9" s="1"/>
  <c r="G9" i="9"/>
  <c r="A95" i="27"/>
  <c r="B95" i="27"/>
  <c r="A96" i="27"/>
  <c r="B96" i="27"/>
  <c r="A97" i="27"/>
  <c r="B97" i="27"/>
  <c r="A92" i="27"/>
  <c r="B92" i="27"/>
  <c r="A93" i="27"/>
  <c r="B93" i="27"/>
  <c r="A94" i="27"/>
  <c r="B94" i="27"/>
  <c r="A89" i="27"/>
  <c r="B89" i="27"/>
  <c r="A90" i="27"/>
  <c r="B90" i="27"/>
  <c r="A91" i="27"/>
  <c r="B91" i="27"/>
  <c r="A86" i="27"/>
  <c r="B86" i="27"/>
  <c r="A87" i="27"/>
  <c r="B87" i="27"/>
  <c r="A88" i="27"/>
  <c r="B88" i="27"/>
  <c r="A83" i="27"/>
  <c r="B83" i="27"/>
  <c r="A84" i="27"/>
  <c r="B84" i="27"/>
  <c r="A85" i="27"/>
  <c r="B85" i="27"/>
  <c r="A80" i="27"/>
  <c r="B80" i="27"/>
  <c r="A81" i="27"/>
  <c r="B81" i="27"/>
  <c r="A82" i="27"/>
  <c r="B82" i="27"/>
  <c r="A77" i="27"/>
  <c r="B77" i="27"/>
  <c r="A78" i="27"/>
  <c r="B78" i="27"/>
  <c r="A79" i="27"/>
  <c r="B79" i="27"/>
  <c r="A74" i="27"/>
  <c r="B74" i="27"/>
  <c r="A75" i="27"/>
  <c r="B75" i="27"/>
  <c r="A76" i="27"/>
  <c r="B76" i="27"/>
  <c r="A71" i="27"/>
  <c r="B71" i="27"/>
  <c r="A72" i="27"/>
  <c r="B72" i="27"/>
  <c r="A73" i="27"/>
  <c r="B73" i="27"/>
  <c r="A68" i="27"/>
  <c r="B68" i="27"/>
  <c r="A69" i="27"/>
  <c r="B69" i="27"/>
  <c r="A70" i="27"/>
  <c r="B70" i="27"/>
  <c r="A65" i="27"/>
  <c r="B65" i="27"/>
  <c r="A66" i="27"/>
  <c r="B66" i="27"/>
  <c r="A67" i="27"/>
  <c r="B67" i="27"/>
  <c r="A62" i="27"/>
  <c r="B62" i="27"/>
  <c r="A63" i="27"/>
  <c r="B63" i="27"/>
  <c r="A64" i="27"/>
  <c r="B64" i="27"/>
  <c r="A58" i="27"/>
  <c r="B58" i="27"/>
  <c r="A59" i="27"/>
  <c r="B59" i="27"/>
  <c r="A60" i="27"/>
  <c r="B60" i="27"/>
  <c r="A61" i="27"/>
  <c r="B61" i="27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A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P24" i="31"/>
  <c r="D16" i="9" s="1"/>
  <c r="Q24" i="31"/>
  <c r="F16" i="9" s="1"/>
  <c r="Q20" i="31"/>
  <c r="Q21" i="31"/>
  <c r="Q22" i="31"/>
  <c r="Q23" i="31"/>
  <c r="Q19" i="31"/>
  <c r="P20" i="31"/>
  <c r="P21" i="31"/>
  <c r="P22" i="31"/>
  <c r="P23" i="31"/>
  <c r="P19" i="31"/>
  <c r="L20" i="31"/>
  <c r="F7" i="20" s="1"/>
  <c r="L21" i="31"/>
  <c r="F11" i="20" s="1"/>
  <c r="L22" i="31"/>
  <c r="F10" i="20" s="1"/>
  <c r="L23" i="31"/>
  <c r="L24" i="31"/>
  <c r="L19" i="31"/>
  <c r="K19" i="31"/>
  <c r="K20" i="31"/>
  <c r="D7" i="20" s="1"/>
  <c r="K21" i="31"/>
  <c r="D11" i="20" s="1"/>
  <c r="K22" i="31"/>
  <c r="D10" i="20" s="1"/>
  <c r="K23" i="31"/>
  <c r="K24" i="31"/>
  <c r="F8" i="30"/>
  <c r="C8" i="30"/>
  <c r="F4" i="30"/>
  <c r="G12" i="30"/>
  <c r="H12" i="30"/>
  <c r="I12" i="30"/>
  <c r="F12" i="30"/>
  <c r="G8" i="30"/>
  <c r="D8" i="30"/>
  <c r="G4" i="30"/>
  <c r="E12" i="23"/>
  <c r="F16" i="23"/>
  <c r="M12" i="23"/>
  <c r="I12" i="23"/>
  <c r="D4" i="10"/>
  <c r="G4" i="10"/>
  <c r="C6" i="26"/>
  <c r="F4" i="9"/>
  <c r="D3" i="9"/>
  <c r="E7" i="26"/>
  <c r="E3" i="26"/>
  <c r="H4" i="23"/>
  <c r="D6" i="9"/>
  <c r="C3" i="26"/>
  <c r="E4" i="26"/>
  <c r="F3" i="9"/>
  <c r="F6" i="9"/>
  <c r="E5" i="26"/>
  <c r="G4" i="23"/>
  <c r="C4" i="26"/>
  <c r="C7" i="26"/>
  <c r="C5" i="26"/>
  <c r="D4" i="9"/>
  <c r="E6" i="26"/>
  <c r="F9" i="20" l="1"/>
  <c r="D9" i="20"/>
  <c r="F8" i="20"/>
  <c r="F6" i="20" s="1"/>
  <c r="D8" i="20"/>
  <c r="D6" i="20" s="1"/>
  <c r="I8" i="23"/>
  <c r="D4" i="36"/>
  <c r="G4" i="36"/>
  <c r="E17" i="9"/>
  <c r="G17" i="9" s="1"/>
  <c r="C4" i="30"/>
  <c r="C4" i="23"/>
  <c r="K4" i="23" s="1"/>
  <c r="E8" i="30"/>
  <c r="E6" i="9"/>
  <c r="G6" i="9" s="1"/>
  <c r="G15" i="9"/>
  <c r="C8" i="23"/>
  <c r="G8" i="23" s="1"/>
  <c r="E12" i="9"/>
  <c r="G12" i="9" s="1"/>
  <c r="J8" i="23"/>
  <c r="E10" i="20"/>
  <c r="E7" i="20"/>
  <c r="D8" i="23"/>
  <c r="D4" i="23"/>
  <c r="H8" i="30"/>
  <c r="H4" i="30"/>
  <c r="D5" i="26"/>
  <c r="E8" i="26"/>
  <c r="D4" i="26"/>
  <c r="D3" i="26"/>
  <c r="C10" i="26"/>
  <c r="J4" i="23"/>
  <c r="I4" i="23"/>
  <c r="D6" i="26"/>
  <c r="D7" i="26"/>
  <c r="C8" i="26"/>
  <c r="E10" i="26"/>
  <c r="E12" i="20"/>
  <c r="E11" i="20"/>
  <c r="D4" i="30"/>
  <c r="E16" i="9"/>
  <c r="G16" i="9" s="1"/>
  <c r="E4" i="9"/>
  <c r="G4" i="9" s="1"/>
  <c r="E3" i="9"/>
  <c r="G3" i="9" s="1"/>
  <c r="L25" i="31"/>
  <c r="K25" i="31"/>
  <c r="E8" i="20" l="1"/>
  <c r="E4" i="30"/>
  <c r="F4" i="23"/>
  <c r="F8" i="23"/>
  <c r="N8" i="23" s="1"/>
  <c r="L8" i="23"/>
  <c r="K8" i="23"/>
  <c r="E6" i="20"/>
  <c r="F7" i="9"/>
  <c r="F3" i="20"/>
  <c r="F5" i="20" s="1"/>
  <c r="H8" i="23"/>
  <c r="E4" i="23"/>
  <c r="E8" i="23"/>
  <c r="M8" i="23" s="1"/>
  <c r="L4" i="23"/>
  <c r="D7" i="9"/>
  <c r="D8" i="9" s="1"/>
  <c r="D3" i="20"/>
  <c r="E9" i="20"/>
  <c r="D10" i="26"/>
  <c r="D8" i="26"/>
  <c r="F10" i="9" l="1"/>
  <c r="F8" i="9"/>
  <c r="D5" i="20"/>
  <c r="E5" i="20" s="1"/>
  <c r="E3" i="20"/>
  <c r="D10" i="9"/>
  <c r="E7" i="9"/>
  <c r="G7" i="9" s="1"/>
  <c r="E10" i="9" l="1"/>
  <c r="G10" i="9" s="1"/>
  <c r="E8" i="9"/>
  <c r="G8" i="9" s="1"/>
</calcChain>
</file>

<file path=xl/sharedStrings.xml><?xml version="1.0" encoding="utf-8"?>
<sst xmlns="http://schemas.openxmlformats.org/spreadsheetml/2006/main" count="642" uniqueCount="324">
  <si>
    <t>总计</t>
  </si>
  <si>
    <t>行标签</t>
  </si>
  <si>
    <t>跳失率</t>
  </si>
  <si>
    <t>平均页面浏览时间（秒）</t>
  </si>
  <si>
    <t>项目预约</t>
  </si>
  <si>
    <t>新订单</t>
  </si>
  <si>
    <t>门店预约</t>
  </si>
  <si>
    <t>待跟进</t>
  </si>
  <si>
    <t>400未接</t>
  </si>
  <si>
    <t>400用户</t>
  </si>
  <si>
    <t>无意向</t>
  </si>
  <si>
    <t>400已接</t>
  </si>
  <si>
    <t>咨询</t>
  </si>
  <si>
    <t>测试</t>
  </si>
  <si>
    <t>鼻综合，打造精雕小翘鼻</t>
  </si>
  <si>
    <t>Gary测试</t>
  </si>
  <si>
    <t>开内眼角</t>
  </si>
  <si>
    <t>咨询用户</t>
  </si>
  <si>
    <t>已预约</t>
  </si>
  <si>
    <t>忽略用于测试</t>
  </si>
  <si>
    <t>Gary</t>
  </si>
  <si>
    <t>线上测试，忽略</t>
  </si>
  <si>
    <t>广告</t>
  </si>
  <si>
    <t>赵院长测试；忽略</t>
  </si>
  <si>
    <t>胡磊 测试</t>
  </si>
  <si>
    <t>订单来源</t>
  </si>
  <si>
    <t>客户姓名</t>
  </si>
  <si>
    <t>联系方式</t>
  </si>
  <si>
    <t>预约医师</t>
  </si>
  <si>
    <t>订单状态</t>
  </si>
  <si>
    <t>备注</t>
  </si>
  <si>
    <t>曝光指数</t>
  </si>
  <si>
    <t>人气指数</t>
  </si>
  <si>
    <t>交易指数</t>
  </si>
  <si>
    <t>城市</t>
  </si>
  <si>
    <t>评价门店</t>
  </si>
  <si>
    <t>用户昵称</t>
  </si>
  <si>
    <t>星级</t>
  </si>
  <si>
    <t>评分</t>
  </si>
  <si>
    <t>评价内容</t>
  </si>
  <si>
    <t>是否消费评价</t>
  </si>
  <si>
    <t>消费时间</t>
  </si>
  <si>
    <t>5星</t>
  </si>
  <si>
    <t>4星</t>
  </si>
  <si>
    <t>效果</t>
    <phoneticPr fontId="8" type="noConversion"/>
  </si>
  <si>
    <t>环境</t>
    <phoneticPr fontId="8" type="noConversion"/>
  </si>
  <si>
    <t>服务</t>
    <phoneticPr fontId="8" type="noConversion"/>
  </si>
  <si>
    <t>未接</t>
  </si>
  <si>
    <t>KPI（关键指标）汇总</t>
  </si>
  <si>
    <t>流量</t>
  </si>
  <si>
    <t>PV（次）</t>
  </si>
  <si>
    <t>UV（人）</t>
  </si>
  <si>
    <t>咨询总数</t>
  </si>
  <si>
    <t>咨询占比</t>
  </si>
  <si>
    <t>销售</t>
  </si>
  <si>
    <t>代运营销售额</t>
  </si>
  <si>
    <t>代运营销售量</t>
  </si>
  <si>
    <t>口碑</t>
  </si>
  <si>
    <t>人均页面浏览</t>
  </si>
  <si>
    <t>咨询Total</t>
  </si>
  <si>
    <t>客户来源</t>
  </si>
  <si>
    <t>到院人数</t>
  </si>
  <si>
    <t>到院率</t>
  </si>
  <si>
    <t>400电话　</t>
  </si>
  <si>
    <t>总数</t>
  </si>
  <si>
    <t>已接</t>
  </si>
  <si>
    <t>预约按钮</t>
  </si>
  <si>
    <t>门店</t>
  </si>
  <si>
    <t>医生</t>
  </si>
  <si>
    <t>会员消息</t>
    <phoneticPr fontId="8" type="noConversion"/>
  </si>
  <si>
    <t>忽略，用于测试</t>
  </si>
  <si>
    <t>消费</t>
  </si>
  <si>
    <t>线上消费量</t>
  </si>
  <si>
    <t>线上消费额</t>
  </si>
  <si>
    <t>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</si>
  <si>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</si>
  <si>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</si>
  <si>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</si>
  <si>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</si>
  <si>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</si>
  <si>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</si>
  <si>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</si>
  <si>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</si>
  <si>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</si>
  <si>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</si>
  <si>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</si>
  <si>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</si>
  <si>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医生咨询数</t>
  </si>
  <si>
    <t>花费</t>
  </si>
  <si>
    <t>点击</t>
  </si>
  <si>
    <t>点击均价</t>
  </si>
  <si>
    <t>曝光</t>
  </si>
  <si>
    <t>商户浏览量</t>
  </si>
  <si>
    <t>八大处</t>
    <phoneticPr fontId="8" type="noConversion"/>
  </si>
  <si>
    <t>日期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</si>
  <si>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</si>
  <si>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</si>
  <si>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</si>
  <si>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</si>
  <si>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</si>
  <si>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</si>
  <si>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</si>
  <si>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2017.11.22开始投放</t>
    <phoneticPr fontId="8" type="noConversion"/>
  </si>
  <si>
    <t>案例数</t>
    <phoneticPr fontId="8" type="noConversion"/>
  </si>
  <si>
    <t>新增案例数</t>
    <phoneticPr fontId="8" type="noConversion"/>
  </si>
  <si>
    <t>浏览量ROI</t>
    <phoneticPr fontId="8" type="noConversion"/>
  </si>
  <si>
    <t>点评总销费额</t>
    <phoneticPr fontId="8" type="noConversion"/>
  </si>
  <si>
    <t>销费ROI</t>
    <phoneticPr fontId="8" type="noConversion"/>
  </si>
  <si>
    <t>到院人数</t>
    <phoneticPr fontId="8" type="noConversion"/>
  </si>
  <si>
    <t>到院率</t>
    <phoneticPr fontId="8" type="noConversion"/>
  </si>
  <si>
    <t>(全部)</t>
  </si>
  <si>
    <t>打广告的</t>
  </si>
  <si>
    <t>2月</t>
    <phoneticPr fontId="8" type="noConversion"/>
  </si>
  <si>
    <t>标红为下降数据</t>
    <phoneticPr fontId="8" type="noConversion"/>
  </si>
  <si>
    <t>商户浏览量/曝光</t>
    <phoneticPr fontId="8" type="noConversion"/>
  </si>
  <si>
    <t>点评总消费额/花费</t>
    <phoneticPr fontId="8" type="noConversion"/>
  </si>
  <si>
    <t>排名差值</t>
    <phoneticPr fontId="8" type="noConversion"/>
  </si>
  <si>
    <t>浏览量/次</t>
  </si>
  <si>
    <t>访客数/人</t>
  </si>
  <si>
    <t>平均停留时长/秒</t>
  </si>
  <si>
    <t>跳失率/%</t>
  </si>
  <si>
    <t>首次心动价</t>
  </si>
  <si>
    <t>日均环比</t>
    <phoneticPr fontId="8" type="noConversion"/>
  </si>
  <si>
    <t>3.1-3.14</t>
    <phoneticPr fontId="8" type="noConversion"/>
  </si>
  <si>
    <t>截止3.14</t>
    <phoneticPr fontId="8" type="noConversion"/>
  </si>
  <si>
    <t>浏览量</t>
  </si>
  <si>
    <t>访客数</t>
  </si>
  <si>
    <t>平均停留时长</t>
  </si>
  <si>
    <t>年</t>
    <phoneticPr fontId="8" type="noConversion"/>
  </si>
  <si>
    <t>月</t>
  </si>
  <si>
    <t>月</t>
    <phoneticPr fontId="8" type="noConversion"/>
  </si>
  <si>
    <t>当月流量</t>
    <phoneticPr fontId="8" type="noConversion"/>
  </si>
  <si>
    <t>上月流量</t>
    <phoneticPr fontId="8" type="noConversion"/>
  </si>
  <si>
    <t>咨询</t>
    <phoneticPr fontId="8" type="noConversion"/>
  </si>
  <si>
    <t>咨询</t>
    <phoneticPr fontId="8" type="noConversion"/>
  </si>
  <si>
    <t>年</t>
    <phoneticPr fontId="8" type="noConversion"/>
  </si>
  <si>
    <t>月</t>
    <phoneticPr fontId="8" type="noConversion"/>
  </si>
  <si>
    <t>日</t>
  </si>
  <si>
    <t>日</t>
    <phoneticPr fontId="8" type="noConversion"/>
  </si>
  <si>
    <t>咨询明细-上月</t>
    <phoneticPr fontId="8" type="noConversion"/>
  </si>
  <si>
    <t>技师预约</t>
    <phoneticPr fontId="8" type="noConversion"/>
  </si>
  <si>
    <t>门店预约</t>
    <phoneticPr fontId="8" type="noConversion"/>
  </si>
  <si>
    <t>项目预约</t>
    <phoneticPr fontId="8" type="noConversion"/>
  </si>
  <si>
    <t>未接</t>
    <phoneticPr fontId="8" type="noConversion"/>
  </si>
  <si>
    <t>已接</t>
    <phoneticPr fontId="8" type="noConversion"/>
  </si>
  <si>
    <t>医生</t>
    <phoneticPr fontId="8" type="noConversion"/>
  </si>
  <si>
    <t>门店</t>
    <phoneticPr fontId="8" type="noConversion"/>
  </si>
  <si>
    <t>项目</t>
    <phoneticPr fontId="8" type="noConversion"/>
  </si>
  <si>
    <t>当月</t>
    <phoneticPr fontId="8" type="noConversion"/>
  </si>
  <si>
    <t>咨询明细-当月</t>
    <phoneticPr fontId="8" type="noConversion"/>
  </si>
  <si>
    <t>上月</t>
    <phoneticPr fontId="8" type="noConversion"/>
  </si>
  <si>
    <t>总计</t>
    <phoneticPr fontId="8" type="noConversion"/>
  </si>
  <si>
    <t>计数项:星级</t>
  </si>
  <si>
    <t>当月预约</t>
    <phoneticPr fontId="8" type="noConversion"/>
  </si>
  <si>
    <t>上月预约</t>
    <phoneticPr fontId="8" type="noConversion"/>
  </si>
  <si>
    <t>当月口碑</t>
    <phoneticPr fontId="8" type="noConversion"/>
  </si>
  <si>
    <t>上月口碑</t>
    <phoneticPr fontId="8" type="noConversion"/>
  </si>
  <si>
    <t>1星</t>
    <phoneticPr fontId="8" type="noConversion"/>
  </si>
  <si>
    <t>2星</t>
  </si>
  <si>
    <t>3星</t>
  </si>
  <si>
    <t>预约</t>
    <phoneticPr fontId="8" type="noConversion"/>
  </si>
  <si>
    <t>口碑</t>
    <phoneticPr fontId="8" type="noConversion"/>
  </si>
  <si>
    <t>400未接</t>
    <phoneticPr fontId="8" type="noConversion"/>
  </si>
  <si>
    <t>400已接</t>
    <phoneticPr fontId="8" type="noConversion"/>
  </si>
  <si>
    <t>当月口碑回复</t>
    <phoneticPr fontId="8" type="noConversion"/>
  </si>
  <si>
    <t>上月口碑回复</t>
    <phoneticPr fontId="8" type="noConversion"/>
  </si>
  <si>
    <t>求和项:花费</t>
  </si>
  <si>
    <t>求和项:曝光</t>
  </si>
  <si>
    <t>求和项:点击</t>
  </si>
  <si>
    <t>平均值项:点击均价</t>
  </si>
  <si>
    <t>求和项:商户浏览量</t>
  </si>
  <si>
    <t xml:space="preserve">当月CPC </t>
    <phoneticPr fontId="8" type="noConversion"/>
  </si>
  <si>
    <t>招聘</t>
  </si>
  <si>
    <t>时间</t>
    <phoneticPr fontId="8" type="noConversion"/>
  </si>
  <si>
    <t>计数项:订单来源</t>
  </si>
  <si>
    <t>日期</t>
    <phoneticPr fontId="8" type="noConversion"/>
  </si>
  <si>
    <t>当月</t>
    <phoneticPr fontId="8" type="noConversion"/>
  </si>
  <si>
    <t>上月</t>
    <phoneticPr fontId="8" type="noConversion"/>
  </si>
  <si>
    <t>当月天数</t>
    <phoneticPr fontId="8" type="noConversion"/>
  </si>
  <si>
    <t>上月天数</t>
    <phoneticPr fontId="8" type="noConversion"/>
  </si>
  <si>
    <t>(多项)</t>
  </si>
  <si>
    <t>成交人数</t>
    <phoneticPr fontId="8" type="noConversion"/>
  </si>
  <si>
    <t>成单率</t>
    <phoneticPr fontId="8" type="noConversion"/>
  </si>
  <si>
    <t>案例数（新增）</t>
    <phoneticPr fontId="8" type="noConversion"/>
  </si>
  <si>
    <t>竞对分析</t>
    <phoneticPr fontId="8" type="noConversion"/>
  </si>
  <si>
    <t>案例</t>
    <phoneticPr fontId="8" type="noConversion"/>
  </si>
  <si>
    <t>上月CPC</t>
    <phoneticPr fontId="8" type="noConversion"/>
  </si>
  <si>
    <t>实际消费量</t>
    <phoneticPr fontId="8" type="noConversion"/>
  </si>
  <si>
    <t>实际消费额</t>
    <phoneticPr fontId="8" type="noConversion"/>
  </si>
  <si>
    <t>运营分</t>
    <phoneticPr fontId="8" type="noConversion"/>
  </si>
  <si>
    <t>天津市</t>
    <phoneticPr fontId="8" type="noConversion"/>
  </si>
  <si>
    <t>4月</t>
    <phoneticPr fontId="8" type="noConversion"/>
  </si>
  <si>
    <t>大学城</t>
    <phoneticPr fontId="8" type="noConversion"/>
  </si>
  <si>
    <t>西青区</t>
    <phoneticPr fontId="8" type="noConversion"/>
  </si>
  <si>
    <t>4月</t>
  </si>
  <si>
    <t>客单价</t>
    <phoneticPr fontId="8" type="noConversion"/>
  </si>
  <si>
    <r>
      <t>T</t>
    </r>
    <r>
      <rPr>
        <sz val="11"/>
        <color theme="1"/>
        <rFont val="宋体"/>
        <family val="3"/>
        <charset val="134"/>
        <scheme val="minor"/>
      </rPr>
      <t>IME</t>
    </r>
    <phoneticPr fontId="35" type="noConversion"/>
  </si>
  <si>
    <t>序列号</t>
  </si>
  <si>
    <t>用户手机号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</si>
  <si>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</si>
  <si>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</si>
  <si>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</si>
  <si>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</si>
  <si>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</si>
  <si>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</si>
  <si>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[2018.04.20]小气泡清洁毛孔垃圾[98.00元][30808371]</t>
  </si>
  <si>
    <t>成交价格</t>
    <phoneticPr fontId="8" type="noConversion"/>
  </si>
  <si>
    <t>time</t>
    <phoneticPr fontId="8" type="noConversion"/>
  </si>
  <si>
    <t>5月</t>
  </si>
  <si>
    <t>5月</t>
    <phoneticPr fontId="8" type="noConversion"/>
  </si>
  <si>
    <t>[2018.04.28]美颜水光针补水嫩肤[399.00元][31010923]</t>
  </si>
  <si>
    <t>[2018.04.23]激光祛痣无影无踪[16.00元][30856492]</t>
  </si>
  <si>
    <t>求和项:成交价格</t>
  </si>
  <si>
    <t>计数项:套餐信息</t>
  </si>
  <si>
    <t>天津市</t>
    <phoneticPr fontId="8" type="noConversion"/>
  </si>
  <si>
    <t>西青区</t>
    <phoneticPr fontId="8" type="noConversion"/>
  </si>
  <si>
    <t>大学城</t>
    <phoneticPr fontId="8" type="noConversion"/>
  </si>
  <si>
    <t>瑷珊</t>
    <phoneticPr fontId="8" type="noConversion"/>
  </si>
  <si>
    <t>体验报告总数</t>
    <phoneticPr fontId="8" type="noConversion"/>
  </si>
  <si>
    <t>（4星-5星）量</t>
    <phoneticPr fontId="8" type="noConversion"/>
  </si>
  <si>
    <t>（1星-3星）量</t>
    <phoneticPr fontId="8" type="noConversion"/>
  </si>
  <si>
    <t>月环比数据健康度</t>
    <phoneticPr fontId="8" type="noConversion"/>
  </si>
  <si>
    <t>同行较优转化率参考</t>
    <phoneticPr fontId="8" type="noConversion"/>
  </si>
  <si>
    <t>40%-45%</t>
    <phoneticPr fontId="8" type="noConversion"/>
  </si>
  <si>
    <t>[2018.04.26]衡力瘦脸V脸更上镜[580.00元][30864333]</t>
  </si>
  <si>
    <t>[2018.04.20]小气泡清洁毛孔垃圾[128.00元][30808371]</t>
  </si>
  <si>
    <t>注：所有比率数据都采用差值方式</t>
    <phoneticPr fontId="8" type="noConversion"/>
  </si>
  <si>
    <t>跳失率</t>
    <phoneticPr fontId="8" type="noConversion"/>
  </si>
  <si>
    <t>[2018.06.04]化蝶水氧注氧清爽补水[188.00元][31778673]</t>
  </si>
  <si>
    <t>年</t>
    <rPh sb="0" eb="1">
      <t>nian</t>
    </rPh>
    <phoneticPr fontId="8" type="noConversion"/>
  </si>
  <si>
    <t>月</t>
    <rPh sb="0" eb="1">
      <t>nian</t>
    </rPh>
    <phoneticPr fontId="8" type="noConversion"/>
  </si>
  <si>
    <t>日</t>
    <rPh sb="0" eb="1">
      <t>yue</t>
    </rPh>
    <phoneticPr fontId="8" type="noConversion"/>
  </si>
  <si>
    <t>分类</t>
    <rPh sb="0" eb="1">
      <t>ri</t>
    </rPh>
    <phoneticPr fontId="8" type="noConversion"/>
  </si>
  <si>
    <t>明细</t>
    <rPh sb="0" eb="2">
      <t>ming'xi</t>
    </rPh>
    <phoneticPr fontId="8" type="noConversion"/>
  </si>
  <si>
    <t>金额</t>
    <rPh sb="0" eb="2">
      <t>jin'e</t>
    </rPh>
    <phoneticPr fontId="8" type="noConversion"/>
  </si>
  <si>
    <t>水光针</t>
    <rPh sb="0" eb="3">
      <t>shui'guang'z</t>
    </rPh>
    <phoneticPr fontId="8" type="noConversion"/>
  </si>
  <si>
    <t>升单成水晶蛋白水光针</t>
    <rPh sb="0" eb="10">
      <t>sheng'dan</t>
    </rPh>
    <phoneticPr fontId="8" type="noConversion"/>
  </si>
  <si>
    <t>体验报告数（新增）</t>
    <phoneticPr fontId="8" type="noConversion"/>
  </si>
  <si>
    <t>600激光卡+十次激光</t>
  </si>
  <si>
    <t>6月</t>
    <rPh sb="0" eb="1">
      <t>yue</t>
    </rPh>
    <phoneticPr fontId="8" type="noConversion"/>
  </si>
  <si>
    <t>[2018.05.08]LDM焕彩肌肤超音波激光[588.00元][14198193]</t>
  </si>
  <si>
    <t>[2018.04.23]激光祛痣无影无踪[16.00元][14207148]</t>
  </si>
  <si>
    <t>[2018.04.24]生活版热玛吉胶原再生紧肤除皱[980.00元][14198339]</t>
  </si>
  <si>
    <t>小气泡</t>
  </si>
  <si>
    <t>值</t>
  </si>
  <si>
    <t>7月</t>
  </si>
  <si>
    <t>激光点痣+298卡</t>
  </si>
  <si>
    <t>镇静抗敏</t>
  </si>
  <si>
    <t>激光点痣+600激光</t>
    <phoneticPr fontId="37" type="noConversion"/>
  </si>
  <si>
    <t>[2018.04.25]一次嗨体两次优佳水光组合[1800.00元][14193107]</t>
  </si>
  <si>
    <t>[2018.06.01]玻尿酸精华导入补水保湿[298.00元][14194987]</t>
  </si>
  <si>
    <t>[2018.04.26]衡力瘦脸V脸更上镜[580.00元][14188735]</t>
  </si>
  <si>
    <t>[2018.04.26]衡力眼周祛皱抚平细纹[899.00元][14207096]</t>
  </si>
  <si>
    <t>[2018.04.20]小气泡清洁毛孔垃圾[128.00元][14190113]</t>
  </si>
  <si>
    <t>肉毒素</t>
  </si>
  <si>
    <t>祛斑</t>
  </si>
  <si>
    <t>水光针</t>
  </si>
  <si>
    <t>眼部整形</t>
  </si>
  <si>
    <t>埋线</t>
  </si>
  <si>
    <t>姓名</t>
    <rPh sb="0" eb="2">
      <t>xing'min</t>
    </rPh>
    <phoneticPr fontId="8" type="noConversion"/>
  </si>
  <si>
    <t>首次沟通时间</t>
    <rPh sb="0" eb="2">
      <t>shou'c</t>
    </rPh>
    <phoneticPr fontId="8" type="noConversion"/>
  </si>
  <si>
    <t>最后一次沟通时间</t>
    <rPh sb="0" eb="2">
      <t>zui'ho</t>
    </rPh>
    <phoneticPr fontId="8" type="noConversion"/>
  </si>
  <si>
    <t>顾客标签</t>
    <rPh sb="0" eb="2">
      <t>gu'k</t>
    </rPh>
    <phoneticPr fontId="8" type="noConversion"/>
  </si>
  <si>
    <t>所属门店</t>
    <rPh sb="0" eb="2">
      <t>suo'sh</t>
    </rPh>
    <phoneticPr fontId="8" type="noConversion"/>
  </si>
  <si>
    <t>所属城市</t>
    <rPh sb="0" eb="2">
      <t>suo'sh</t>
    </rPh>
    <phoneticPr fontId="8" type="noConversion"/>
  </si>
  <si>
    <t>祛痣</t>
  </si>
  <si>
    <t>其他</t>
  </si>
  <si>
    <t>皮肤清洁</t>
  </si>
  <si>
    <t>自体脂肪填充</t>
  </si>
  <si>
    <t>嫩肤</t>
  </si>
  <si>
    <t>玻尿酸</t>
  </si>
  <si>
    <t>计数项:姓名</t>
  </si>
  <si>
    <t>[2018.04.28]水光针补水嫩肤[599.00元][14188572]</t>
  </si>
  <si>
    <t>[2018.04.24]衡力瘦肩瘦腿2选1[1800.00元][14199369]</t>
  </si>
  <si>
    <t>环比</t>
    <phoneticPr fontId="8" type="noConversion"/>
  </si>
  <si>
    <t>激光卡</t>
    <rPh sb="0" eb="2">
      <t>ji'guang'k</t>
    </rPh>
    <phoneticPr fontId="8" type="noConversion"/>
  </si>
  <si>
    <t>小气泡</t>
    <rPh sb="0" eb="2">
      <t>xiao'qi'pa</t>
    </rPh>
    <phoneticPr fontId="8" type="noConversion"/>
  </si>
  <si>
    <t>祛痣</t>
    <rPh sb="0" eb="2">
      <t>qu'zh</t>
    </rPh>
    <phoneticPr fontId="8" type="noConversion"/>
  </si>
  <si>
    <t>皮肤修复</t>
    <rPh sb="0" eb="1">
      <t>pi'f</t>
    </rPh>
    <phoneticPr fontId="8" type="noConversion"/>
  </si>
  <si>
    <t>激光10次+雅漾喷雾118</t>
  </si>
  <si>
    <t>激光卡</t>
    <rPh sb="0" eb="1">
      <t>ji'guan</t>
    </rPh>
    <phoneticPr fontId="8" type="noConversion"/>
  </si>
  <si>
    <t>星级</t>
    <rPh sb="0" eb="2">
      <t>xing'j</t>
    </rPh>
    <phoneticPr fontId="8" type="noConversion"/>
  </si>
  <si>
    <t>5星</t>
    <phoneticPr fontId="8" type="noConversion"/>
  </si>
  <si>
    <t>7月</t>
    <phoneticPr fontId="8" type="noConversion"/>
  </si>
  <si>
    <t xml:space="preserve">1、目前在天津市范围内，主要缺少曝光和人气。建议前端页面版块调整完后，配合案例和体验报告的持续上线，建议投放CPC，增大曝光引入流量。
</t>
    <rPh sb="0" eb="1">
      <t>zhi</t>
    </rPh>
    <phoneticPr fontId="8" type="noConversion"/>
  </si>
  <si>
    <t>顾客留言</t>
    <rPh sb="0" eb="2">
      <t>gu'k</t>
    </rPh>
    <phoneticPr fontId="8" type="noConversion"/>
  </si>
  <si>
    <t>[2018.04.23]激光祛痣无影无踪[20.00元][14207148]</t>
  </si>
  <si>
    <t>[2018.07.13]激光脱唇毛腋毛2选1  6次[98.00元][15280749]</t>
  </si>
  <si>
    <t>升单瘦脸3次补款+川字纹祛皱</t>
  </si>
  <si>
    <t>肉毒素</t>
    <rPh sb="0" eb="2">
      <t>rou'du's</t>
    </rPh>
    <phoneticPr fontId="8" type="noConversion"/>
  </si>
  <si>
    <t>前臂脱毛</t>
  </si>
  <si>
    <t>脱毛</t>
    <rPh sb="0" eb="2">
      <t>tuo'ma</t>
    </rPh>
    <phoneticPr fontId="8" type="noConversion"/>
  </si>
  <si>
    <t>298卡</t>
  </si>
  <si>
    <t>其他</t>
    <rPh sb="0" eb="2">
      <t>qi't</t>
    </rPh>
    <phoneticPr fontId="8" type="noConversion"/>
  </si>
  <si>
    <t>5次激光+298卡</t>
  </si>
  <si>
    <t>激光卡</t>
    <rPh sb="0" eb="1">
      <t>ji'guang'k</t>
    </rPh>
    <phoneticPr fontId="8" type="noConversion"/>
  </si>
  <si>
    <t>8月</t>
  </si>
  <si>
    <t>列标签</t>
  </si>
  <si>
    <t>唇部</t>
  </si>
  <si>
    <t>皮肤修复</t>
  </si>
  <si>
    <t>热玛吉</t>
  </si>
  <si>
    <t>脱毛</t>
  </si>
  <si>
    <t>胸部整形</t>
  </si>
  <si>
    <t>计数项:顾客标签</t>
  </si>
  <si>
    <t>咨询项目</t>
    <rPh sb="0" eb="2">
      <t>zi'xu</t>
    </rPh>
    <phoneticPr fontId="8" type="noConversion"/>
  </si>
  <si>
    <t>本页数据排名均为时间节点的近7天排名数据</t>
  </si>
  <si>
    <t>此为数据为排名名次，数据越小排名越高</t>
  </si>
  <si>
    <t xml:space="preserve">当前在天津市内曝光不足，建议可尝试进行CPC的投放，增大曝光，引入流量。
</t>
    <rPh sb="0" eb="2">
      <t>dang'q'a</t>
    </rPh>
    <phoneticPr fontId="8" type="noConversion"/>
  </si>
  <si>
    <t>[2018.04.26]衡力瘦脸100单位V脸更上镜[580.00元][14188735]</t>
  </si>
  <si>
    <t>种植毛发</t>
  </si>
  <si>
    <t>美体塑形</t>
  </si>
  <si>
    <t>眼部整形鼻部整形</t>
  </si>
  <si>
    <t>[2018.04.28]艾莉薇水光针补水嫩肤[599.00元][14188572]</t>
  </si>
  <si>
    <t>[2018.04.25]韩版逆龄紧致提拉芳华再现[4800.00元][14200324]</t>
  </si>
  <si>
    <t>8月</t>
    <phoneticPr fontId="8" type="noConversion"/>
  </si>
  <si>
    <t>激光脱毛</t>
    <rPh sb="0" eb="2">
      <t>ji'guan</t>
    </rPh>
    <phoneticPr fontId="8" type="noConversion"/>
  </si>
  <si>
    <t>1、截至目前流量叫上月上升29%，目前点评星级5星，线上头图已经全部更换，建议机构可尝试进行投放CPC，增大曝光，引入流量。
2、当前咨询总数较上月上升103%，但到院人数较上月下滑8%，当前咨询仍然存在回复不及时等情况，建议尽快调整。
3、共14个案例，截止当前2个。需持续打造上线，目前案例中无肉毒素瘦脸以及玻尿酸填充等案例，至少每项补充2-3个，以及主推项目主推项目整颜针案例2-3封
4、共25个体验报告，截止当前沉淀3封，建议对消费用户定期进行回访，引导沉淀体验报告。</t>
    <phoneticPr fontId="8" type="noConversion"/>
  </si>
  <si>
    <t xml:space="preserve">1、咨询总数较上月上升103%，到院率截止当前较上月下降52%， 新客户占比50%，建议关注目前线上咨询回复不及时等情况。
2、本月截止当前25个电话咨询，10个未接，尽快核实未接通原因，避免错失有效客户
</t>
    <phoneticPr fontId="8" type="noConversion"/>
  </si>
  <si>
    <t>1、上月热卖团购：小气泡、瘦脸针、激光祛痣
     本月热卖团购：小气泡、瘦脸针、激光祛痣
2、截止目前激光卡项目每月均有开发，建议配合激光类项目积累销量，沉淀体验报告。案例打造3-5个上线。</t>
    <rPh sb="0" eb="2">
      <t>shang'yue</t>
    </rPh>
    <phoneticPr fontId="8" type="noConversion"/>
  </si>
  <si>
    <t>激光卡</t>
  </si>
  <si>
    <t>求和项:金额</t>
  </si>
  <si>
    <t>计数项:分类</t>
  </si>
  <si>
    <t>1、截止当前开发8单，建议机构复盘客户到院流程，是否团购消费人群进行过面诊。
2、截止当前院内的激光卡项目较为好开发，建议丰富线下激光卡项目。</t>
    <rPh sb="0" eb="2">
      <t>mu'qina</t>
    </rPh>
    <phoneticPr fontId="8" type="noConversion"/>
  </si>
  <si>
    <t>3、共14个案例，截止当前2个。需持续打造上线，目前案例中无肉毒素瘦脸以及玻尿酸填充等案例，至少每项补充2-3个，以及主推项目主推项目整颜针案例2-3封
4、共25个体验报告，截止当前沉淀3封，建议对消费用户定期进行回访，引导沉淀体验报告。</t>
    <rPh sb="0" eb="120">
      <t>dang'qi'na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</si>
</sst>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%"/>
    <numFmt numFmtId="177" formatCode="0.0"/>
    <numFmt numFmtId="178" formatCode="#,##0_ "/>
    <numFmt numFmtId="179" formatCode="0_ "/>
    <numFmt numFmtId="180" formatCode="0.00;[Red]0.00"/>
  </numFmts>
  <fonts count="3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Calibri"/>
      <family val="2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  <family val="2"/>
    </font>
    <font>
      <sz val="11"/>
      <color rgb="FF151515"/>
      <name val="微软雅黑"/>
      <family val="2"/>
      <charset val="134"/>
    </font>
    <font>
      <sz val="11"/>
      <color theme="1"/>
      <name val="微软雅黑"/>
      <family val="2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4"/>
      <charset val="134"/>
      <scheme val="minor"/>
    </font>
    <font>
      <b/>
      <sz val="11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auto="1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 wrapText="1"/>
    </xf>
    <xf numFmtId="0" fontId="6" fillId="0" borderId="0">
      <alignment vertical="center"/>
    </xf>
    <xf numFmtId="0" fontId="7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Fill="0" applyProtection="0"/>
    <xf numFmtId="9" fontId="1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1" fillId="0" borderId="0"/>
  </cellStyleXfs>
  <cellXfs count="2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4" fillId="0" borderId="0" xfId="0" applyFont="1">
      <alignment vertical="center"/>
    </xf>
    <xf numFmtId="0" fontId="14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20" fillId="0" borderId="0" xfId="0" applyFont="1" applyAlignment="1">
      <alignment horizontal="center" vertical="center" wrapText="1"/>
    </xf>
    <xf numFmtId="9" fontId="20" fillId="0" borderId="2" xfId="12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 readingOrder="1"/>
    </xf>
    <xf numFmtId="0" fontId="11" fillId="4" borderId="4" xfId="0" applyFont="1" applyFill="1" applyBorder="1" applyAlignment="1">
      <alignment horizontal="center" vertical="center" wrapText="1" readingOrder="1"/>
    </xf>
    <xf numFmtId="0" fontId="11" fillId="4" borderId="3" xfId="0" applyFont="1" applyFill="1" applyBorder="1" applyAlignment="1">
      <alignment horizontal="center" vertical="center" wrapText="1" readingOrder="1"/>
    </xf>
    <xf numFmtId="2" fontId="20" fillId="0" borderId="5" xfId="0" applyNumberFormat="1" applyFont="1" applyBorder="1" applyAlignment="1">
      <alignment horizontal="center" vertical="center" wrapText="1"/>
    </xf>
    <xf numFmtId="177" fontId="20" fillId="0" borderId="2" xfId="0" applyNumberFormat="1" applyFont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 readingOrder="1"/>
    </xf>
    <xf numFmtId="0" fontId="11" fillId="7" borderId="8" xfId="0" applyFont="1" applyFill="1" applyBorder="1" applyAlignment="1">
      <alignment horizontal="center" vertical="center" wrapText="1" readingOrder="1"/>
    </xf>
    <xf numFmtId="14" fontId="14" fillId="0" borderId="0" xfId="0" applyNumberFormat="1" applyFont="1">
      <alignment vertical="center"/>
    </xf>
    <xf numFmtId="178" fontId="20" fillId="0" borderId="5" xfId="0" applyNumberFormat="1" applyFont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 readingOrder="1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176" fontId="20" fillId="0" borderId="7" xfId="12" applyNumberFormat="1" applyFont="1" applyBorder="1" applyAlignment="1">
      <alignment horizontal="center" vertical="center" wrapText="1"/>
    </xf>
    <xf numFmtId="0" fontId="29" fillId="9" borderId="9" xfId="0" applyFont="1" applyFill="1" applyBorder="1" applyAlignment="1">
      <alignment horizontal="center" vertical="center" wrapText="1"/>
    </xf>
    <xf numFmtId="14" fontId="30" fillId="0" borderId="9" xfId="0" applyNumberFormat="1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 readingOrder="1"/>
    </xf>
    <xf numFmtId="0" fontId="21" fillId="8" borderId="1" xfId="0" applyFont="1" applyFill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center" vertical="center" wrapText="1"/>
    </xf>
    <xf numFmtId="9" fontId="20" fillId="0" borderId="1" xfId="12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178" fontId="19" fillId="0" borderId="1" xfId="0" applyNumberFormat="1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176" fontId="19" fillId="0" borderId="1" xfId="12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30" fillId="0" borderId="9" xfId="0" applyNumberFormat="1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pivotButton="1" applyFont="1">
      <alignment vertical="center"/>
    </xf>
    <xf numFmtId="0" fontId="1" fillId="5" borderId="0" xfId="0" applyFont="1" applyFill="1">
      <alignment vertical="center"/>
    </xf>
    <xf numFmtId="1" fontId="19" fillId="0" borderId="1" xfId="0" applyNumberFormat="1" applyFont="1" applyBorder="1" applyAlignment="1">
      <alignment horizontal="center" vertical="center" wrapText="1"/>
    </xf>
    <xf numFmtId="178" fontId="22" fillId="0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5" borderId="1" xfId="0" applyFont="1" applyFill="1" applyBorder="1">
      <alignment vertical="center"/>
    </xf>
    <xf numFmtId="178" fontId="20" fillId="5" borderId="5" xfId="0" applyNumberFormat="1" applyFont="1" applyFill="1" applyBorder="1" applyAlignment="1">
      <alignment horizontal="center" vertical="center" wrapText="1"/>
    </xf>
    <xf numFmtId="9" fontId="19" fillId="0" borderId="1" xfId="12" applyNumberFormat="1" applyFont="1" applyFill="1" applyBorder="1" applyAlignment="1">
      <alignment horizontal="center" vertical="center" wrapText="1"/>
    </xf>
    <xf numFmtId="9" fontId="15" fillId="0" borderId="1" xfId="12" applyNumberFormat="1" applyFont="1" applyBorder="1" applyAlignment="1">
      <alignment horizontal="center" vertical="center" wrapText="1" readingOrder="1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left" vertical="center"/>
    </xf>
    <xf numFmtId="2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2" fillId="0" borderId="10" xfId="0" applyFont="1" applyFill="1" applyBorder="1" applyAlignment="1">
      <alignment horizontal="center" vertical="center" wrapText="1" readingOrder="1"/>
    </xf>
    <xf numFmtId="0" fontId="22" fillId="0" borderId="10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28" fillId="10" borderId="1" xfId="0" applyFont="1" applyFill="1" applyBorder="1">
      <alignment vertical="center"/>
    </xf>
    <xf numFmtId="9" fontId="20" fillId="5" borderId="2" xfId="12" applyFont="1" applyFill="1" applyBorder="1" applyAlignment="1">
      <alignment horizontal="center" vertical="center" wrapText="1"/>
    </xf>
    <xf numFmtId="176" fontId="20" fillId="0" borderId="2" xfId="12" applyNumberFormat="1" applyFont="1" applyBorder="1" applyAlignment="1">
      <alignment horizontal="center" vertical="center" wrapText="1"/>
    </xf>
    <xf numFmtId="0" fontId="20" fillId="0" borderId="17" xfId="0" applyFont="1" applyBorder="1" applyAlignment="1">
      <alignment horizontal="right" vertical="center" wrapText="1"/>
    </xf>
    <xf numFmtId="0" fontId="20" fillId="0" borderId="18" xfId="0" applyFont="1" applyBorder="1" applyAlignment="1">
      <alignment horizontal="center" vertical="center" wrapText="1"/>
    </xf>
    <xf numFmtId="1" fontId="20" fillId="0" borderId="18" xfId="0" applyNumberFormat="1" applyFont="1" applyBorder="1" applyAlignment="1">
      <alignment horizontal="center" vertical="center" wrapText="1"/>
    </xf>
    <xf numFmtId="9" fontId="20" fillId="0" borderId="18" xfId="12" applyFont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 readingOrder="1"/>
    </xf>
    <xf numFmtId="0" fontId="20" fillId="0" borderId="27" xfId="0" applyFont="1" applyBorder="1" applyAlignment="1">
      <alignment horizontal="right" vertical="center" wrapText="1"/>
    </xf>
    <xf numFmtId="0" fontId="20" fillId="0" borderId="28" xfId="0" applyFont="1" applyBorder="1" applyAlignment="1">
      <alignment horizontal="center" vertical="center" wrapText="1"/>
    </xf>
    <xf numFmtId="9" fontId="20" fillId="0" borderId="29" xfId="12" applyFont="1" applyBorder="1" applyAlignment="1">
      <alignment horizontal="center" vertical="center" wrapText="1"/>
    </xf>
    <xf numFmtId="177" fontId="20" fillId="0" borderId="18" xfId="0" applyNumberFormat="1" applyFont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left" vertical="center"/>
    </xf>
    <xf numFmtId="0" fontId="1" fillId="11" borderId="0" xfId="0" applyFont="1" applyFill="1" applyBorder="1" applyAlignment="1">
      <alignment horizontal="left" vertical="center"/>
    </xf>
    <xf numFmtId="0" fontId="33" fillId="0" borderId="0" xfId="0" pivotButton="1" applyFont="1">
      <alignment vertical="center"/>
    </xf>
    <xf numFmtId="0" fontId="33" fillId="0" borderId="0" xfId="0" applyNumberFormat="1" applyFont="1">
      <alignment vertical="center"/>
    </xf>
    <xf numFmtId="177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left" vertical="center"/>
    </xf>
    <xf numFmtId="0" fontId="1" fillId="12" borderId="0" xfId="0" applyFont="1" applyFill="1" applyBorder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horizontal="left" vertical="center" wrapText="1" readingOrder="1"/>
    </xf>
    <xf numFmtId="0" fontId="19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2" fillId="0" borderId="1" xfId="12" applyNumberFormat="1" applyFont="1" applyFill="1" applyBorder="1" applyAlignment="1">
      <alignment horizontal="center" vertical="center" wrapText="1"/>
    </xf>
    <xf numFmtId="0" fontId="34" fillId="0" borderId="0" xfId="0" applyFo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21" fontId="14" fillId="0" borderId="1" xfId="0" applyNumberFormat="1" applyFont="1" applyBorder="1" applyAlignment="1">
      <alignment horizontal="center" vertical="center"/>
    </xf>
    <xf numFmtId="20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20" fillId="0" borderId="33" xfId="0" applyFont="1" applyBorder="1" applyAlignment="1">
      <alignment horizontal="center" vertical="center" wrapText="1"/>
    </xf>
    <xf numFmtId="0" fontId="21" fillId="8" borderId="34" xfId="0" applyFont="1" applyFill="1" applyBorder="1" applyAlignment="1">
      <alignment horizontal="center" vertical="center" wrapText="1" readingOrder="1"/>
    </xf>
    <xf numFmtId="9" fontId="20" fillId="0" borderId="11" xfId="12" applyFont="1" applyBorder="1" applyAlignment="1">
      <alignment horizontal="center" vertical="center" wrapText="1"/>
    </xf>
    <xf numFmtId="0" fontId="1" fillId="14" borderId="0" xfId="0" applyFont="1" applyFill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1" fillId="0" borderId="0" xfId="0" applyNumberFormat="1" applyFont="1">
      <alignment vertical="center"/>
    </xf>
    <xf numFmtId="0" fontId="20" fillId="7" borderId="1" xfId="0" applyFont="1" applyFill="1" applyBorder="1" applyAlignment="1">
      <alignment horizontal="center" vertical="center" wrapText="1"/>
    </xf>
    <xf numFmtId="9" fontId="20" fillId="7" borderId="1" xfId="12" applyFont="1" applyFill="1" applyBorder="1" applyAlignment="1">
      <alignment horizontal="center" vertical="center" wrapText="1"/>
    </xf>
    <xf numFmtId="176" fontId="15" fillId="0" borderId="1" xfId="12" applyNumberFormat="1" applyFont="1" applyBorder="1" applyAlignment="1">
      <alignment horizontal="center" vertical="center" wrapText="1" readingOrder="1"/>
    </xf>
    <xf numFmtId="0" fontId="14" fillId="0" borderId="1" xfId="0" applyNumberFormat="1" applyFont="1" applyBorder="1" applyAlignment="1">
      <alignment horizontal="center" vertical="center"/>
    </xf>
    <xf numFmtId="179" fontId="33" fillId="0" borderId="0" xfId="0" applyNumberFormat="1" applyFont="1">
      <alignment vertical="center"/>
    </xf>
    <xf numFmtId="176" fontId="19" fillId="0" borderId="1" xfId="0" applyNumberFormat="1" applyFont="1" applyBorder="1" applyAlignment="1">
      <alignment horizontal="center" vertical="center" wrapText="1"/>
    </xf>
    <xf numFmtId="9" fontId="15" fillId="0" borderId="1" xfId="12" applyFont="1" applyBorder="1" applyAlignment="1">
      <alignment horizontal="center" vertical="center" wrapText="1" readingOrder="1"/>
    </xf>
    <xf numFmtId="9" fontId="19" fillId="0" borderId="1" xfId="12" applyFont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 readingOrder="1"/>
    </xf>
    <xf numFmtId="0" fontId="22" fillId="0" borderId="1" xfId="0" applyFont="1" applyFill="1" applyBorder="1" applyAlignment="1">
      <alignment horizontal="center" vertical="center" wrapText="1" readingOrder="1"/>
    </xf>
    <xf numFmtId="9" fontId="22" fillId="0" borderId="1" xfId="12" applyFont="1" applyFill="1" applyBorder="1" applyAlignment="1">
      <alignment horizontal="center" vertical="center" wrapText="1" readingOrder="1"/>
    </xf>
    <xf numFmtId="0" fontId="15" fillId="0" borderId="1" xfId="0" applyFont="1" applyFill="1" applyBorder="1" applyAlignment="1">
      <alignment horizontal="center" vertical="center" wrapText="1" readingOrder="1"/>
    </xf>
    <xf numFmtId="9" fontId="19" fillId="0" borderId="1" xfId="12" applyFont="1" applyFill="1" applyBorder="1" applyAlignment="1">
      <alignment horizontal="center" vertical="center" wrapText="1"/>
    </xf>
    <xf numFmtId="9" fontId="22" fillId="0" borderId="1" xfId="12" applyFont="1" applyBorder="1" applyAlignment="1">
      <alignment horizontal="center" vertical="center" wrapText="1" readingOrder="1"/>
    </xf>
    <xf numFmtId="0" fontId="22" fillId="0" borderId="1" xfId="0" applyFont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26" fillId="0" borderId="1" xfId="0" applyFont="1" applyBorder="1" applyAlignment="1">
      <alignment horizontal="center" vertical="center" wrapText="1" readingOrder="1"/>
    </xf>
    <xf numFmtId="0" fontId="25" fillId="0" borderId="1" xfId="0" applyNumberFormat="1" applyFont="1" applyBorder="1" applyAlignment="1">
      <alignment horizontal="center" vertical="center" wrapText="1"/>
    </xf>
    <xf numFmtId="9" fontId="25" fillId="0" borderId="1" xfId="12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9" fontId="36" fillId="0" borderId="1" xfId="12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 readingOrder="1"/>
    </xf>
    <xf numFmtId="176" fontId="23" fillId="0" borderId="1" xfId="12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 readingOrder="1"/>
    </xf>
    <xf numFmtId="0" fontId="15" fillId="4" borderId="1" xfId="0" applyFont="1" applyFill="1" applyBorder="1" applyAlignment="1">
      <alignment horizontal="center" vertical="center" wrapText="1" readingOrder="1"/>
    </xf>
    <xf numFmtId="0" fontId="15" fillId="6" borderId="1" xfId="0" applyFont="1" applyFill="1" applyBorder="1" applyAlignment="1">
      <alignment horizontal="center" vertical="center" wrapText="1" readingOrder="1"/>
    </xf>
    <xf numFmtId="0" fontId="19" fillId="7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 readingOrder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2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21" fillId="8" borderId="13" xfId="0" applyFont="1" applyFill="1" applyBorder="1" applyAlignment="1">
      <alignment horizontal="center" vertical="center" wrapText="1" readingOrder="1"/>
    </xf>
    <xf numFmtId="9" fontId="9" fillId="0" borderId="0" xfId="12" applyFont="1">
      <alignment vertical="center"/>
    </xf>
    <xf numFmtId="9" fontId="15" fillId="6" borderId="1" xfId="12" applyFont="1" applyFill="1" applyBorder="1" applyAlignment="1">
      <alignment horizontal="center" vertical="center" wrapText="1" readingOrder="1"/>
    </xf>
    <xf numFmtId="0" fontId="14" fillId="15" borderId="1" xfId="0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 readingOrder="1"/>
    </xf>
    <xf numFmtId="0" fontId="11" fillId="6" borderId="1" xfId="0" applyFont="1" applyFill="1" applyBorder="1" applyAlignment="1">
      <alignment horizontal="center" vertical="center" wrapText="1" readingOrder="1"/>
    </xf>
    <xf numFmtId="180" fontId="14" fillId="0" borderId="1" xfId="0" applyNumberFormat="1" applyFont="1" applyFill="1" applyBorder="1" applyAlignment="1">
      <alignment horizontal="center" vertical="center"/>
    </xf>
    <xf numFmtId="9" fontId="1" fillId="0" borderId="1" xfId="12" applyFont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1" xfId="0" applyFont="1" applyFill="1" applyBorder="1">
      <alignment vertical="center"/>
    </xf>
    <xf numFmtId="14" fontId="27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 wrapText="1"/>
    </xf>
    <xf numFmtId="9" fontId="19" fillId="11" borderId="1" xfId="12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 readingOrder="1"/>
    </xf>
    <xf numFmtId="0" fontId="22" fillId="0" borderId="0" xfId="0" applyFont="1">
      <alignment vertical="center"/>
    </xf>
    <xf numFmtId="0" fontId="36" fillId="0" borderId="0" xfId="0" applyFont="1">
      <alignment vertical="center"/>
    </xf>
    <xf numFmtId="0" fontId="38" fillId="0" borderId="0" xfId="0" applyFont="1">
      <alignment vertical="center"/>
    </xf>
    <xf numFmtId="2" fontId="15" fillId="7" borderId="0" xfId="0" applyNumberFormat="1" applyFont="1" applyFill="1" applyBorder="1" applyAlignment="1">
      <alignment horizontal="left" vertical="center" wrapText="1" readingOrder="1"/>
    </xf>
    <xf numFmtId="2" fontId="1" fillId="12" borderId="0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top" wrapText="1"/>
    </xf>
    <xf numFmtId="0" fontId="24" fillId="4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5" fillId="4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26" fillId="6" borderId="1" xfId="0" applyFont="1" applyFill="1" applyBorder="1" applyAlignment="1">
      <alignment horizontal="center" vertical="center" wrapText="1" readingOrder="1"/>
    </xf>
    <xf numFmtId="0" fontId="26" fillId="6" borderId="35" xfId="0" applyFont="1" applyFill="1" applyBorder="1" applyAlignment="1">
      <alignment horizontal="center" vertical="center" wrapText="1" readingOrder="1"/>
    </xf>
    <xf numFmtId="0" fontId="26" fillId="6" borderId="36" xfId="0" applyFont="1" applyFill="1" applyBorder="1" applyAlignment="1">
      <alignment horizontal="center" vertical="center" wrapText="1" readingOrder="1"/>
    </xf>
    <xf numFmtId="0" fontId="26" fillId="6" borderId="37" xfId="0" applyFont="1" applyFill="1" applyBorder="1" applyAlignment="1">
      <alignment horizontal="center" vertical="center" wrapText="1" readingOrder="1"/>
    </xf>
    <xf numFmtId="0" fontId="15" fillId="6" borderId="1" xfId="0" applyFont="1" applyFill="1" applyBorder="1" applyAlignment="1">
      <alignment horizontal="center" vertical="center" wrapText="1" readingOrder="1"/>
    </xf>
    <xf numFmtId="0" fontId="11" fillId="6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38" xfId="0" applyFont="1" applyBorder="1" applyAlignment="1">
      <alignment horizontal="left" vertical="top" wrapText="1"/>
    </xf>
    <xf numFmtId="0" fontId="21" fillId="8" borderId="13" xfId="0" applyFont="1" applyFill="1" applyBorder="1" applyAlignment="1">
      <alignment horizontal="center" vertical="center" wrapText="1" readingOrder="1"/>
    </xf>
    <xf numFmtId="0" fontId="21" fillId="8" borderId="14" xfId="0" applyFont="1" applyFill="1" applyBorder="1" applyAlignment="1">
      <alignment horizontal="center" vertical="center" wrapText="1" readingOrder="1"/>
    </xf>
    <xf numFmtId="0" fontId="21" fillId="8" borderId="12" xfId="0" applyFont="1" applyFill="1" applyBorder="1" applyAlignment="1">
      <alignment horizontal="center" vertical="center" wrapText="1" readingOrder="1"/>
    </xf>
    <xf numFmtId="0" fontId="21" fillId="8" borderId="15" xfId="0" applyFont="1" applyFill="1" applyBorder="1" applyAlignment="1">
      <alignment horizontal="center" vertical="center" wrapText="1" readingOrder="1"/>
    </xf>
    <xf numFmtId="0" fontId="21" fillId="8" borderId="30" xfId="0" applyFont="1" applyFill="1" applyBorder="1" applyAlignment="1">
      <alignment horizontal="center" vertical="center" wrapText="1" readingOrder="1"/>
    </xf>
    <xf numFmtId="0" fontId="21" fillId="8" borderId="31" xfId="0" applyFont="1" applyFill="1" applyBorder="1" applyAlignment="1">
      <alignment horizontal="center" vertical="center" wrapText="1" readingOrder="1"/>
    </xf>
    <xf numFmtId="0" fontId="21" fillId="8" borderId="32" xfId="0" applyFont="1" applyFill="1" applyBorder="1" applyAlignment="1">
      <alignment horizontal="center" vertical="center" wrapText="1" readingOrder="1"/>
    </xf>
    <xf numFmtId="0" fontId="21" fillId="8" borderId="23" xfId="0" applyFont="1" applyFill="1" applyBorder="1" applyAlignment="1">
      <alignment horizontal="center" vertical="center" wrapText="1" readingOrder="1"/>
    </xf>
    <xf numFmtId="0" fontId="21" fillId="8" borderId="24" xfId="0" applyFont="1" applyFill="1" applyBorder="1" applyAlignment="1">
      <alignment horizontal="center" vertical="center" wrapText="1" readingOrder="1"/>
    </xf>
    <xf numFmtId="0" fontId="21" fillId="8" borderId="25" xfId="0" applyFont="1" applyFill="1" applyBorder="1" applyAlignment="1">
      <alignment horizontal="center" vertical="center" wrapText="1" readingOrder="1"/>
    </xf>
    <xf numFmtId="0" fontId="21" fillId="8" borderId="19" xfId="0" applyFont="1" applyFill="1" applyBorder="1" applyAlignment="1">
      <alignment horizontal="center" vertical="center" wrapText="1" readingOrder="1"/>
    </xf>
    <xf numFmtId="0" fontId="21" fillId="8" borderId="20" xfId="0" applyFont="1" applyFill="1" applyBorder="1" applyAlignment="1">
      <alignment horizontal="center" vertical="center" wrapText="1" readingOrder="1"/>
    </xf>
    <xf numFmtId="0" fontId="21" fillId="8" borderId="21" xfId="0" applyFont="1" applyFill="1" applyBorder="1" applyAlignment="1">
      <alignment horizontal="center" vertical="center" wrapText="1" readingOrder="1"/>
    </xf>
    <xf numFmtId="0" fontId="21" fillId="8" borderId="22" xfId="0" applyFont="1" applyFill="1" applyBorder="1" applyAlignment="1">
      <alignment horizontal="center" vertical="center" wrapText="1" readingOrder="1"/>
    </xf>
    <xf numFmtId="0" fontId="21" fillId="8" borderId="26" xfId="0" applyFont="1" applyFill="1" applyBorder="1" applyAlignment="1">
      <alignment horizontal="center" vertical="center" wrapText="1" readingOrder="1"/>
    </xf>
    <xf numFmtId="0" fontId="21" fillId="8" borderId="1" xfId="0" applyFont="1" applyFill="1" applyBorder="1" applyAlignment="1">
      <alignment horizontal="center" vertical="center" wrapText="1" readingOrder="1"/>
    </xf>
  </cellXfs>
  <cellStyles count="16">
    <cellStyle name="百分比" xfId="12" builtinId="5"/>
    <cellStyle name="常规" xfId="0" builtinId="0"/>
    <cellStyle name="常规 2" xfId="11"/>
    <cellStyle name="常规 3" xfId="15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3" builtinId="9" hidden="1"/>
    <cellStyle name="已访问的超链接" xfId="14" builtinId="9" hidden="1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  <dxf>
      <numFmt numFmtId="177" formatCode="0.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  <dxf>
      <numFmt numFmtId="179" formatCode="0_ 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</dxfs>
  <tableStyles count="0" defaultTableStyle="TableStyleMedium9" defaultPivotStyle="PivotStyleLight16"/>
  <colors>
    <mruColors>
      <color rgb="FFFCD5B4"/>
      <color rgb="FFFF9999"/>
      <color rgb="FF17B92A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西青区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D-5446-8CE0-05C3D1452699}"/>
            </c:ext>
          </c:extLst>
        </c:ser>
        <c:ser>
          <c:idx val="2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D-5446-8CE0-05C3D1452699}"/>
            </c:ext>
          </c:extLst>
        </c:ser>
        <c:ser>
          <c:idx val="3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D-5446-8CE0-05C3D1452699}"/>
            </c:ext>
          </c:extLst>
        </c:ser>
        <c:ser>
          <c:idx val="4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D-5446-8CE0-05C3D14526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714688"/>
        <c:axId val="374734144"/>
      </c:lineChart>
      <c:catAx>
        <c:axId val="1307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374734144"/>
        <c:crosses val="autoZero"/>
        <c:auto val="1"/>
        <c:lblAlgn val="ctr"/>
        <c:lblOffset val="100"/>
        <c:noMultiLvlLbl val="0"/>
      </c:catAx>
      <c:valAx>
        <c:axId val="374734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icrosoft YaHei" panose="020B0503020204020204" pitchFamily="34" charset="-122"/>
          <a:ea typeface="Microsoft YaHe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 altLang="en-US"/>
              <a:t>天津市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6-D144-A084-F1290FA13078}"/>
            </c:ext>
          </c:extLst>
        </c:ser>
        <c:ser>
          <c:idx val="2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6-D144-A084-F1290FA13078}"/>
            </c:ext>
          </c:extLst>
        </c:ser>
        <c:ser>
          <c:idx val="3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6-D144-A084-F1290FA13078}"/>
            </c:ext>
          </c:extLst>
        </c:ser>
        <c:ser>
          <c:idx val="4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10</c:v>
                </c:pt>
                <c:pt idx="1">
                  <c:v>39</c:v>
                </c:pt>
                <c:pt idx="2">
                  <c:v>106</c:v>
                </c:pt>
                <c:pt idx="3">
                  <c:v>98</c:v>
                </c:pt>
                <c:pt idx="4">
                  <c:v>8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6-D144-A084-F1290FA130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5416208"/>
        <c:axId val="129532256"/>
      </c:lineChart>
      <c:catAx>
        <c:axId val="6254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29532256"/>
        <c:crosses val="autoZero"/>
        <c:auto val="1"/>
        <c:lblAlgn val="ctr"/>
        <c:lblOffset val="100"/>
        <c:noMultiLvlLbl val="0"/>
      </c:catAx>
      <c:valAx>
        <c:axId val="129532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4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icrosoft YaHei" panose="020B0503020204020204" pitchFamily="34" charset="-122"/>
          <a:ea typeface="Microsoft YaHe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25400</xdr:colOff>
      <xdr:row>13</xdr:row>
      <xdr:rowOff>203200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8985D9-43AF-814A-8CD5-406477CC0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203200</xdr:rowOff>
    </xdr:from>
    <xdr:to>
      <xdr:col>11</xdr:col>
      <xdr:colOff>63500</xdr:colOff>
      <xdr:row>28</xdr:row>
      <xdr:rowOff>203200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ACA480-24F4-6E42-9DCD-C3B8C8265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002650463" createdVersion="6" refreshedVersion="6" minRefreshableVersion="3" recordCount="16">
  <cacheSource type="worksheet">
    <worksheetSource ref="A1:F1048576" sheet="线下"/>
  </cacheSource>
  <cacheFields count="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6" maxValue="8" count="4">
        <n v="6"/>
        <n v="7"/>
        <n v="8"/>
        <m/>
      </sharedItems>
    </cacheField>
    <cacheField name="日" numFmtId="0">
      <sharedItems containsNonDate="0" containsDate="1" containsString="0" containsBlank="1" minDate="2018-06-05T00:00:00" maxDate="2018-08-20T00:00:00"/>
    </cacheField>
    <cacheField name="分类" numFmtId="0">
      <sharedItems containsBlank="1" count="9">
        <s v="水光针"/>
        <s v="激光卡"/>
        <s v="小气泡"/>
        <s v="祛痣"/>
        <s v="皮肤修复"/>
        <s v="肉毒素"/>
        <s v="脱毛"/>
        <s v="其他"/>
        <m/>
      </sharedItems>
    </cacheField>
    <cacheField name="明细" numFmtId="0">
      <sharedItems containsBlank="1"/>
    </cacheField>
    <cacheField name="金额" numFmtId="0">
      <sharedItems containsString="0" containsBlank="1" containsNumber="1" containsInteger="1" minValue="98" maxValue="15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002916667" createdVersion="6" refreshedVersion="6" minRefreshableVersion="3" recordCount="93">
  <cacheSource type="worksheet">
    <worksheetSource ref="A1:H1048576" sheet="咨询明细"/>
  </cacheSource>
  <cacheFields count="9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0">
        <n v="5"/>
        <n v="6"/>
        <n v="7"/>
        <n v="8"/>
        <m/>
        <n v="2" u="1"/>
        <n v="1" u="1"/>
        <n v="3" u="1"/>
        <n v="4" u="1"/>
        <n v="12" u="1"/>
      </sharedItems>
    </cacheField>
    <cacheField name="姓名" numFmtId="0">
      <sharedItems containsBlank="1"/>
    </cacheField>
    <cacheField name="手机号码" numFmtId="0">
      <sharedItems containsNonDate="0" containsString="0" containsBlank="1"/>
    </cacheField>
    <cacheField name="首次沟通时间" numFmtId="0">
      <sharedItems containsNonDate="0" containsDate="1" containsString="0" containsBlank="1" minDate="2018-04-20T18:09:13" maxDate="2018-08-31T07:50:58"/>
    </cacheField>
    <cacheField name="最后一次沟通时间" numFmtId="0">
      <sharedItems containsNonDate="0" containsDate="1" containsString="0" containsBlank="1" minDate="2018-05-06T09:14:51" maxDate="2018-08-31T08:02:40"/>
    </cacheField>
    <cacheField name="顾客标签" numFmtId="0">
      <sharedItems containsBlank="1" count="23">
        <s v="肉毒素"/>
        <s v="其他"/>
        <s v="眼部整形"/>
        <s v="自体脂肪填充"/>
        <s v="皮肤清洁"/>
        <s v="玻尿酸"/>
        <s v="超声刀"/>
        <s v="祛斑肉毒素"/>
        <s v="嫩肤"/>
        <s v="祛痣"/>
        <s v="鼻部整形"/>
        <s v="埋线"/>
        <s v="水光针"/>
        <s v="祛斑"/>
        <s v="唇部"/>
        <s v="热玛吉"/>
        <s v="皮肤修复"/>
        <s v="脱毛"/>
        <s v="胸部整形"/>
        <s v="种植毛发"/>
        <s v="美体塑形"/>
        <s v="眼部整形鼻部整形"/>
        <m/>
      </sharedItems>
    </cacheField>
    <cacheField name="所属门店" numFmtId="0">
      <sharedItems containsBlank="1"/>
    </cacheField>
    <cacheField name="所属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0034953704" createdVersion="6" refreshedVersion="6" minRefreshableVersion="3" recordCount="28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3" maxValue="8" count="7">
        <n v="5"/>
        <n v="6"/>
        <n v="7"/>
        <n v="8"/>
        <m/>
        <n v="3" u="1"/>
        <n v="4" u="1"/>
      </sharedItems>
    </cacheField>
    <cacheField name="日" numFmtId="0">
      <sharedItems containsNonDate="0" containsDate="1" containsString="0" containsBlank="1" minDate="2018-03-01T00:00:00" maxDate="2018-08-23T00:00:00" count="28">
        <d v="2018-05-02T00:00:00"/>
        <d v="2018-05-05T00:00:00"/>
        <d v="2018-05-08T00:00:00"/>
        <d v="2018-05-11T00:00:00"/>
        <d v="2018-05-15T00:00:00"/>
        <d v="2018-05-16T00:00:00"/>
        <d v="2018-05-18T00:00:00"/>
        <d v="2018-05-19T00:00:00"/>
        <d v="2018-05-23T00:00:00"/>
        <d v="2018-05-25T00:00:00"/>
        <d v="2018-05-27T00:00:00"/>
        <d v="2018-06-04T00:00:00"/>
        <d v="2018-06-05T00:00:00"/>
        <d v="2018-06-10T00:00:00"/>
        <d v="2018-06-11T00:00:00"/>
        <d v="2018-06-12T00:00:00"/>
        <d v="2018-06-19T00:00:00"/>
        <d v="2018-06-20T00:00:00"/>
        <d v="2018-06-24T00:00:00"/>
        <d v="2018-07-05T00:00:00"/>
        <d v="2018-08-05T00:00:00"/>
        <d v="2018-08-22T00:00:00"/>
        <m/>
        <d v="2018-04-01T00:00:00" u="1"/>
        <d v="2018-03-01T00:00:00" u="1"/>
        <d v="2018-06-09T00:00:00" u="1"/>
        <d v="2018-07-14T00:00:00" u="1"/>
        <d v="2018-07-17T00:00:00" u="1"/>
      </sharedItems>
    </cacheField>
    <cacheField name="TIME" numFmtId="0">
      <sharedItems containsDate="1" containsBlank="1" containsMixedTypes="1" minDate="1899-12-30T09:10:00" maxDate="1899-12-30T22:38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0039120369" createdVersion="6" refreshedVersion="6" minRefreshableVersion="3" recordCount="29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1">
        <n v="4"/>
        <n v="5"/>
        <n v="6"/>
        <n v="7"/>
        <n v="8"/>
        <m/>
        <n v="2" u="1"/>
        <n v="1" u="1"/>
        <n v="3" u="1"/>
        <n v="11" u="1"/>
        <n v="12" u="1"/>
      </sharedItems>
    </cacheField>
    <cacheField name="日" numFmtId="0">
      <sharedItems containsNonDate="0" containsDate="1" containsString="0" containsBlank="1" minDate="2017-11-09T00:00:00" maxDate="2018-08-23T00:00:00" count="45">
        <d v="2018-04-25T00:00:00"/>
        <d v="2018-05-02T00:00:00"/>
        <d v="2018-05-05T00:00:00"/>
        <d v="2018-05-08T00:00:00"/>
        <d v="2018-05-11T00:00:00"/>
        <d v="2018-05-15T00:00:00"/>
        <d v="2018-05-16T00:00:00"/>
        <d v="2018-05-18T00:00:00"/>
        <d v="2018-05-19T00:00:00"/>
        <d v="2018-05-23T00:00:00"/>
        <d v="2018-05-25T00:00:00"/>
        <d v="2018-05-27T00:00:00"/>
        <d v="2018-06-04T00:00:00"/>
        <d v="2018-06-05T00:00:00"/>
        <d v="2018-06-10T00:00:00"/>
        <d v="2018-06-11T00:00:00"/>
        <d v="2018-06-12T00:00:00"/>
        <d v="2018-06-19T00:00:00"/>
        <d v="2018-06-20T00:00:00"/>
        <d v="2018-06-24T00:00:00"/>
        <d v="2018-07-05T00:00:00"/>
        <d v="2018-08-05T00:00:00"/>
        <d v="2018-08-22T00:00:00"/>
        <m/>
        <d v="2018-01-30T00:00:00" u="1"/>
        <d v="2018-01-04T00:00:00" u="1"/>
        <d v="2018-01-23T00:00:00" u="1"/>
        <d v="2017-11-09T00:00:00" u="1"/>
        <d v="2017-12-26T00:00:00" u="1"/>
        <d v="2017-12-12T00:00:00" u="1"/>
        <d v="2017-11-19T00:00:00" u="1"/>
        <d v="2018-02-24T00:00:00" u="1"/>
        <d v="2018-01-12T00:00:00" u="1"/>
        <d v="2017-11-17T00:00:00" u="1"/>
        <d v="2017-11-10T00:00:00" u="1"/>
        <d v="2018-03-01T00:00:00" u="1"/>
        <d v="2017-11-22T00:00:00" u="1"/>
        <d v="2017-12-27T00:00:00" u="1"/>
        <d v="2018-06-09T00:00:00" u="1"/>
        <d v="2018-07-14T00:00:00" u="1"/>
        <d v="2017-12-20T00:00:00" u="1"/>
        <d v="2018-02-13T00:00:00" u="1"/>
        <d v="2017-11-27T00:00:00" u="1"/>
        <d v="2018-07-17T00:00:00" u="1"/>
        <d v="2017-11-18T00:00:00" u="1"/>
      </sharedItems>
    </cacheField>
    <cacheField name="TIME" numFmtId="0">
      <sharedItems containsDate="1" containsBlank="1" containsMixedTypes="1" minDate="1899-12-30T09:10:00" maxDate="1899-12-30T22:38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4">
        <s v="5星"/>
        <m/>
        <s v="1星" u="1"/>
        <s v="4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0043518518" createdVersion="6" refreshedVersion="6" minRefreshableVersion="3" recordCount="124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1">
        <n v="4"/>
        <n v="5"/>
        <n v="6"/>
        <n v="7"/>
        <n v="8"/>
        <m/>
        <n v="2" u="1"/>
        <n v="1" u="1"/>
        <n v="3" u="1"/>
        <n v="11" u="1"/>
        <n v="12" u="1"/>
      </sharedItems>
    </cacheField>
    <cacheField name="日" numFmtId="0">
      <sharedItems containsNonDate="0" containsDate="1" containsString="0" containsBlank="1" minDate="2017-11-25T00:00:00" maxDate="2018-09-01T00:00:00" count="189">
        <d v="2018-04-20T00:00:00"/>
        <d v="2018-04-23T00:00:00"/>
        <d v="2018-04-24T00:00:00"/>
        <d v="2018-04-26T00:00:00"/>
        <d v="2018-04-30T00:00:00"/>
        <d v="2018-05-01T00:00:00"/>
        <d v="2018-05-05T00:00:00"/>
        <d v="2018-05-09T00:00:00"/>
        <d v="2018-05-10T00:00:00"/>
        <d v="2018-05-11T00:00:00"/>
        <d v="2018-05-14T00:00:00"/>
        <d v="2018-05-18T00:00:00"/>
        <d v="2018-05-21T00:00:00"/>
        <d v="2018-05-24T00:00:00"/>
        <d v="2018-05-26T00:00:00"/>
        <d v="2018-05-29T00:00:00"/>
        <d v="2018-05-30T00:00:00"/>
        <d v="2018-05-31T00:00:00"/>
        <d v="2018-06-02T00:00:00"/>
        <d v="2018-06-03T00:00:00"/>
        <d v="2018-06-04T00:00:00"/>
        <d v="2018-06-06T00:00:00"/>
        <d v="2018-06-10T00:00:00"/>
        <d v="2018-06-11T00:00:00"/>
        <d v="2018-06-12T00:00:00"/>
        <d v="2018-06-14T00:00:00"/>
        <d v="2018-06-16T00:00:00"/>
        <d v="2018-07-01T00:00:00"/>
        <d v="2018-07-02T00:00:00"/>
        <d v="2018-07-03T00:00:00"/>
        <d v="2018-07-08T00:00:00"/>
        <d v="2018-07-10T00:00:00"/>
        <d v="2018-07-12T00:00:00"/>
        <d v="2018-07-14T00:00:00"/>
        <d v="2018-07-21T00:00:00"/>
        <d v="2018-07-22T00:00:00"/>
        <d v="2018-07-24T00:00:00"/>
        <d v="2018-07-27T00:00:00"/>
        <d v="2018-07-28T00:00:00"/>
        <d v="2018-08-01T00:00:00"/>
        <d v="2018-08-07T00:00:00"/>
        <d v="2018-08-08T00:00:00"/>
        <d v="2018-08-09T00:00:00"/>
        <d v="2018-08-10T00:00:00"/>
        <d v="2018-08-14T00:00:00"/>
        <d v="2018-08-15T00:00:00"/>
        <d v="2018-08-16T00:00:00"/>
        <d v="2018-08-17T00:00:00"/>
        <d v="2018-08-22T00:00:00"/>
        <d v="2018-08-23T00:00:00"/>
        <d v="2018-08-25T00:00:00"/>
        <d v="2018-08-30T00:00:00"/>
        <d v="2018-08-31T00:00:00"/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8-02-12T00:00:00" u="1"/>
        <d v="2018-04-03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8-02-10T00:00:00" u="1"/>
        <d v="2018-04-01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8-01-29T00:00:00" u="1"/>
        <d v="2018-03-20T00:00:00" u="1"/>
        <d v="2018-01-03T00:00:00" u="1"/>
        <d v="2017-12-08T00:00:00" u="1"/>
        <d v="2018-02-08T00:00:00" u="1"/>
        <d v="2018-01-22T00:00:00" u="1"/>
        <d v="2018-03-13T00:00:00" u="1"/>
        <d v="2017-12-27T00:00:00" u="1"/>
        <d v="2018-02-27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8-06-24T00:00:00" u="1"/>
        <d v="2017-12-16T00:00:00" u="1"/>
        <d v="2018-02-16T00:00:00" u="1"/>
        <d v="2018-04-07T00:00:00" u="1"/>
      </sharedItems>
    </cacheField>
    <cacheField name="时间" numFmtId="0">
      <sharedItems containsNonDate="0" containsDate="1" containsString="0" containsBlank="1" minDate="1899-12-30T02:57:00" maxDate="1899-12-30T23:08:00"/>
    </cacheField>
    <cacheField name="订单来源" numFmtId="0">
      <sharedItems containsBlank="1" count="7">
        <s v="400已接"/>
        <s v="400未接"/>
        <s v="门店预约"/>
        <s v="咨询"/>
        <s v="项目预约"/>
        <m/>
        <s v="技师预约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050864805" maxValue="18722696208"/>
    </cacheField>
    <cacheField name="顾客留言" numFmtId="0">
      <sharedItems containsString="0" containsBlank="1" containsNumber="1" containsInteger="1" minValue="13682175077" maxValue="18102067922"/>
    </cacheField>
    <cacheField name="预约医师" numFmtId="0">
      <sharedItems containsBlank="1" containsMixedTypes="1" containsNumber="1" containsInteger="1" minValue="18322307623" maxValue="18322307623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0047800928" createdVersion="6" refreshedVersion="6" minRefreshableVersion="3" recordCount="97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7">
        <n v="1"/>
        <m/>
        <n v="2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22T00:00:00" maxDate="2018-04-13T00:00:00" count="143"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7-11-23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7-12-12T00:00:00" u="1"/>
        <d v="2018-02-12T00:00:00" u="1"/>
        <d v="2018-04-03T00:00:00" u="1"/>
        <d v="2017-11-26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7-12-10T00:00:00" u="1"/>
        <d v="2018-02-10T00:00:00" u="1"/>
        <d v="2018-04-01T00:00:00" u="1"/>
        <d v="2017-11-24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7-11-29T00:00:00" u="1"/>
        <d v="2018-01-29T00:00:00" u="1"/>
        <d v="2018-03-20T00:00:00" u="1"/>
        <d v="2018-01-03T00:00:00" u="1"/>
        <d v="2017-12-08T00:00:00" u="1"/>
        <d v="2018-02-08T00:00:00" u="1"/>
        <d v="2017-11-22T00:00:00" u="1"/>
        <d v="2018-01-22T00:00:00" u="1"/>
        <d v="2018-03-13T00:00:00" u="1"/>
        <d v="2017-12-27T00:00:00" u="1"/>
        <d v="2018-02-27T00:00:00" u="1"/>
        <d v="2017-12-01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  <d v="2018-02-16T00:00:00" u="1"/>
        <d v="2018-04-07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0051736108" createdVersion="6" refreshedVersion="6" minRefreshableVersion="3" recordCount="166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40" count="24">
        <n v="2018"/>
        <m/>
        <n v="2029" u="1"/>
        <n v="2022" u="1"/>
        <n v="2034" u="1"/>
        <n v="2027" u="1"/>
        <n v="2020" u="1"/>
        <n v="2039" u="1"/>
        <n v="2032" u="1"/>
        <n v="2025" u="1"/>
        <n v="2037" u="1"/>
        <n v="2030" u="1"/>
        <n v="2023" u="1"/>
        <n v="2035" u="1"/>
        <n v="2028" u="1"/>
        <n v="2021" u="1"/>
        <n v="2040" u="1"/>
        <n v="2033" u="1"/>
        <n v="2026" u="1"/>
        <n v="2019" u="1"/>
        <n v="2038" u="1"/>
        <n v="2031" u="1"/>
        <n v="2024" u="1"/>
        <n v="2036" u="1"/>
      </sharedItems>
    </cacheField>
    <cacheField name="月" numFmtId="0">
      <sharedItems containsString="0" containsBlank="1" containsNumber="1" containsInteger="1" minValue="2" maxValue="8" count="8">
        <n v="3"/>
        <n v="4"/>
        <n v="5"/>
        <n v="6"/>
        <n v="7"/>
        <n v="8"/>
        <m/>
        <n v="2" u="1"/>
      </sharedItems>
    </cacheField>
    <cacheField name="日期" numFmtId="0">
      <sharedItems containsNonDate="0" containsDate="1" containsString="0" containsBlank="1" minDate="2018-02-09T00:00:00" maxDate="2018-09-01T00:00:00" count="205"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m/>
        <d v="2018-02-09T00:00:00" u="1"/>
        <d v="2018-03-14T00:00:00" u="1"/>
        <d v="2018-02-28T00:00:00" u="1"/>
        <d v="2018-03-07T00:00:00" u="1"/>
        <d v="2018-02-21T00:00:00" u="1"/>
        <d v="2018-02-14T00:00:00" u="1"/>
        <d v="2018-03-19T00:00:00" u="1"/>
        <d v="2018-03-12T00:00:00" u="1"/>
        <d v="2018-02-26T00:00:00" u="1"/>
        <d v="2018-03-05T00:00:00" u="1"/>
        <d v="2018-02-19T00:00:00" u="1"/>
        <d v="2018-02-12T00:00:00" u="1"/>
        <d v="2018-03-17T00:00:00" u="1"/>
        <d v="2018-03-10T00:00:00" u="1"/>
        <d v="2018-02-24T00:00:00" u="1"/>
        <d v="2018-03-03T00:00:00" u="1"/>
        <d v="2018-02-17T00:00:00" u="1"/>
        <d v="2018-02-10T00:00:00" u="1"/>
        <d v="2018-03-15T00:00:00" u="1"/>
        <d v="2018-03-08T00:00:00" u="1"/>
        <d v="2018-02-22T00:00:00" u="1"/>
        <d v="2018-03-01T00:00:00" u="1"/>
        <d v="2018-02-15T00:00:00" u="1"/>
        <d v="2018-03-13T00:00:00" u="1"/>
        <d v="2018-02-27T00:00:00" u="1"/>
        <d v="2018-03-06T00:00:00" u="1"/>
        <d v="2018-02-20T00:00:00" u="1"/>
        <d v="2018-02-13T00:00:00" u="1"/>
        <d v="2018-03-18T00:00:00" u="1"/>
        <d v="2018-03-11T00:00:00" u="1"/>
        <d v="2018-02-25T00:00:00" u="1"/>
        <d v="2018-03-04T00:00:00" u="1"/>
        <d v="2018-02-18T00:00:00" u="1"/>
        <d v="2018-02-11T00:00:00" u="1"/>
        <d v="2018-03-16T00:00:00" u="1"/>
        <d v="2018-03-09T00:00:00" u="1"/>
        <d v="2018-02-23T00:00:00" u="1"/>
        <d v="2018-03-02T00:00:00" u="1"/>
        <d v="2018-02-16T00:00:00" u="1"/>
      </sharedItems>
    </cacheField>
    <cacheField name="浏览量/次" numFmtId="0">
      <sharedItems containsString="0" containsBlank="1" containsNumber="1" containsInteger="1" minValue="0" maxValue="492"/>
    </cacheField>
    <cacheField name="访客数/人" numFmtId="0">
      <sharedItems containsString="0" containsBlank="1" containsNumber="1" containsInteger="1" minValue="0" maxValue="97"/>
    </cacheField>
    <cacheField name="平均停留时长/秒" numFmtId="0">
      <sharedItems containsString="0" containsBlank="1" containsNumber="1" minValue="0" maxValue="634.35"/>
    </cacheField>
    <cacheField name="跳失率/%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0056597219" createdVersion="6" refreshedVersion="6" minRefreshableVersion="3" recordCount="180">
  <cacheSource type="worksheet">
    <worksheetSource ref="C1:M1048576" sheet="消费数据明细（线上）"/>
  </cacheSource>
  <cacheFields count="15">
    <cacheField name="成交价格" numFmtId="0">
      <sharedItems containsString="0" containsBlank="1" containsNumber="1" containsInteger="1" minValue="8" maxValue="4800"/>
    </cacheField>
    <cacheField name="序列号" numFmtId="0">
      <sharedItems containsString="0" containsBlank="1" containsNumber="1" containsInteger="1" minValue="14779732" maxValue="98456692320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5-01T00:00:00" maxDate="2018-08-31T00:00:00" count="70">
        <d v="2018-05-01T00:00:00"/>
        <d v="2018-05-02T00:00:00"/>
        <d v="2018-05-04T00:00:00"/>
        <d v="2018-05-06T00:00:00"/>
        <d v="2018-05-09T00:00:00"/>
        <d v="2018-05-11T00:00:00"/>
        <d v="2018-05-12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4T00:00:00"/>
        <d v="2018-05-27T00:00:00"/>
        <d v="2018-06-01T00:00:00"/>
        <d v="2018-06-03T00:00:00"/>
        <d v="2018-06-05T00:00:00"/>
        <d v="2018-06-06T00:00:00"/>
        <d v="2018-06-08T00:00:00"/>
        <d v="2018-06-10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1T00:00:00"/>
        <d v="2018-06-23T00:00:00"/>
        <d v="2018-06-24T00:00:00"/>
        <d v="2018-06-27T00:00:00"/>
        <d v="2018-06-28T00:00:00"/>
        <d v="2018-06-29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1T00:00:00"/>
        <d v="2018-07-12T00:00:00"/>
        <d v="2018-07-13T00:00:00"/>
        <d v="2018-07-16T00:00:00"/>
        <d v="2018-07-17T00:00:00"/>
        <d v="2018-07-19T00:00:00"/>
        <d v="2018-07-21T00:00:00"/>
        <d v="2018-07-22T00:00:00"/>
        <d v="2018-07-23T00:00:00"/>
        <d v="2018-07-29T00:00:00"/>
        <d v="2018-08-01T00:00:00"/>
        <d v="2018-08-03T00:00:00"/>
        <d v="2018-08-04T00:00:00"/>
        <d v="2018-08-09T00:00:00"/>
        <d v="2018-08-10T00:00:00"/>
        <d v="2018-08-11T00:00:00"/>
        <d v="2018-08-12T00:00:00"/>
        <d v="2018-08-17T00:00:00"/>
        <d v="2018-08-18T00:00:00"/>
        <d v="2018-08-19T00:00:00"/>
        <d v="2018-08-22T00:00:00"/>
        <d v="2018-08-24T00:00:00"/>
        <d v="2018-08-25T00:00:00"/>
        <d v="2018-08-26T00:00:00"/>
        <d v="2018-08-27T00:00:00"/>
        <d v="2018-08-29T00:00:00"/>
        <d v="2018-08-30T00:00:00"/>
        <m/>
      </sharedItems>
      <fieldGroup par="14" base="3">
        <rangePr groupBy="days" startDate="2018-05-01T00:00:00" endDate="2018-08-3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31"/>
        </groupItems>
      </fieldGroup>
    </cacheField>
    <cacheField name="time" numFmtId="0">
      <sharedItems containsNonDate="0" containsDate="1" containsString="0" containsBlank="1" minDate="1899-12-30T09:33:46" maxDate="1899-12-30T18:18:47"/>
    </cacheField>
    <cacheField name="套餐信息" numFmtId="0">
      <sharedItems containsBlank="1" count="41">
        <s v="[2018.04.24]生活版热玛吉[980.00元][30889502]"/>
        <s v="[2018.04.20]小气泡[98.00元][30808371]"/>
        <s v="[2018.04.26]衡力瘦脸[580.00元][30864333]"/>
        <s v="[2018.04.23]激光祛痣[8.00元][30856492]"/>
        <s v="[2018.04.25]无双水光普通水光[1800.00元][30891638]"/>
        <s v="[2018.04.26]衡力眼周祛皱[899.00元][30865368]"/>
        <s v="[2018.04.28]水光针[399.00元][31010923]"/>
        <s v="[2018.04.25]韩版紧致提拉[4800.00元][30895655]"/>
        <s v="[2018.05.08]LDM水光护理滋润补水保湿[588.00元][31012240]"/>
        <s v="[2018.04.20]小气泡清洁毛孔垃圾[98.00元][30808371]"/>
        <s v="[2018.04.23]激光祛痣[15.00元][30856492]"/>
        <s v="[2018.04.23]激光祛痣[16.00元][30856492]"/>
        <s v="[2018.04.23]激光祛痣无影无踪[16.00元][30856492]"/>
        <s v="[2018.04.25]韩版逆龄紧致提拉芳华再现[4800.00元][30895655]"/>
        <s v="[2018.04.25]无双水光组合巨补水[1800.00元][30891638]"/>
        <s v="[2018.04.28]美颜水光针补水嫩肤[399.00元][31010923]"/>
        <s v="[2018.05.08]LDM焕彩肌肤超音波激光[588.00元][31012240]"/>
        <s v="[2018.04.28]水晶蛋白水光补水嫩肤[1080.00元][31010923]"/>
        <s v="[2018.04.26]衡力瘦脸V脸更上镜[580.00元][30864333]"/>
        <s v="[2018.04.20]小气泡清洁毛孔垃圾[128.00元][30808371]"/>
        <s v="[2018.04.25]一次嗨体两次优佳水光组合[1800.00元][30891638]"/>
        <s v="[2018.04.24]生活版热玛吉胶原再生紧肤除皱[980.00元][30889502]"/>
        <s v="[2018.06.04]化蝶水氧注氧清爽补水[188.00元][31778673]"/>
        <s v="[2018.06.01]玻尿酸精华导入补水保湿[298.00元][31649748]"/>
        <s v="[2018.04.24]生活版热玛吉胶原再生紧肤除皱[980.00元][14198339]"/>
        <s v="[2018.05.08]LDM焕彩肌肤超音波激光[588.00元][14198193]"/>
        <s v="[2018.04.25]磁石排毒深层净化去角质[289.00元][14199057]"/>
        <s v="[2018.04.23]激光祛痣无影无踪[16.00元][14207148]"/>
        <s v="[2018.04.20]小气泡清洁毛孔垃圾[128.00元][14190113]"/>
        <s v="[2018.04.26]衡力瘦脸V脸更上镜[580.00元][14188735]"/>
        <s v="[2018.06.01]玻尿酸精华导入补水保湿[298.00元][14194987]"/>
        <s v="[2018.04.26]衡力眼周祛皱抚平细纹[899.00元][14207096]"/>
        <s v="[2018.04.25]一次嗨体两次优佳水光组合[1800.00元][14193107]"/>
        <s v="[2018.04.24]衡力瘦肩瘦腿2选1[1800.00元][14199369]"/>
        <s v="[2018.04.28]水光针补水嫩肤[599.00元][14188572]"/>
        <s v="[2018.04.23]激光祛痣无影无踪[20.00元][14207148]"/>
        <s v="[2018.07.13]激光脱唇毛腋毛2选1  6次[98.00元][15280749]"/>
        <s v="[2018.04.26]衡力瘦脸100单位V脸更上镜[580.00元][14188735]"/>
        <s v="[2018.04.25]韩版逆龄紧致提拉芳华再现[4800.00元][14200324]"/>
        <s v="[2018.04.28]艾莉薇水光针补水嫩肤[599.00元][14188572]"/>
        <m/>
      </sharedItems>
    </cacheField>
    <cacheField name="售价（元）" numFmtId="0">
      <sharedItems containsString="0" containsBlank="1" containsNumber="1" containsInteger="1" minValue="8" maxValue="4800"/>
    </cacheField>
    <cacheField name="商家优惠金额（元）" numFmtId="0">
      <sharedItems containsString="0" containsBlank="1" containsNumber="1" containsInteger="1" minValue="0" maxValue="500"/>
    </cacheField>
    <cacheField name="结算价（元）" numFmtId="0">
      <sharedItems containsBlank="1" containsMixedTypes="1" containsNumber="1" minValue="7.2" maxValue="4752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69046169" maxValue="69046169"/>
    </cacheField>
    <cacheField name="分店城市" numFmtId="0">
      <sharedItems containsBlank="1"/>
    </cacheField>
    <cacheField name="月" numFmtId="0" databaseField="0">
      <fieldGroup base="3">
        <rangePr groupBy="months" startDate="2018-05-01T00:00:00" endDate="2018-08-31T00:00:00"/>
        <groupItems count="14">
          <s v="&lt;2018/5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2018"/>
    <x v="0"/>
    <d v="2018-06-15T00:00:00"/>
    <x v="0"/>
    <s v="升单成水晶蛋白水光针"/>
    <n v="481"/>
  </r>
  <r>
    <n v="2018"/>
    <x v="0"/>
    <d v="2018-06-05T00:00:00"/>
    <x v="1"/>
    <s v="600激光卡+十次激光"/>
    <n v="15800"/>
  </r>
  <r>
    <n v="2018"/>
    <x v="0"/>
    <d v="2018-06-23T00:00:00"/>
    <x v="2"/>
    <s v="小气泡"/>
    <n v="98"/>
  </r>
  <r>
    <n v="2018"/>
    <x v="1"/>
    <d v="2018-07-04T00:00:00"/>
    <x v="3"/>
    <s v="激光点痣+298卡"/>
    <n v="798"/>
  </r>
  <r>
    <n v="2018"/>
    <x v="1"/>
    <d v="2018-07-04T00:00:00"/>
    <x v="4"/>
    <s v="镇静抗敏"/>
    <n v="298"/>
  </r>
  <r>
    <n v="2018"/>
    <x v="1"/>
    <d v="2018-07-12T00:00:00"/>
    <x v="3"/>
    <s v="激光点痣+600激光"/>
    <n v="1600"/>
  </r>
  <r>
    <n v="2018"/>
    <x v="1"/>
    <d v="2018-07-17T00:00:00"/>
    <x v="1"/>
    <s v="激光10次+雅漾喷雾118"/>
    <n v="8416"/>
  </r>
  <r>
    <n v="2018"/>
    <x v="2"/>
    <d v="2018-08-01T00:00:00"/>
    <x v="5"/>
    <s v="升单瘦脸3次补款+川字纹祛皱"/>
    <n v="2716"/>
  </r>
  <r>
    <n v="2018"/>
    <x v="2"/>
    <d v="2018-08-01T00:00:00"/>
    <x v="6"/>
    <s v="前臂脱毛"/>
    <n v="500"/>
  </r>
  <r>
    <n v="2018"/>
    <x v="2"/>
    <d v="2018-08-02T00:00:00"/>
    <x v="6"/>
    <s v="激光脱毛"/>
    <n v="500"/>
  </r>
  <r>
    <n v="2018"/>
    <x v="2"/>
    <d v="2018-08-10T00:00:00"/>
    <x v="7"/>
    <s v="298卡"/>
    <n v="298"/>
  </r>
  <r>
    <n v="2018"/>
    <x v="2"/>
    <d v="2018-08-10T00:00:00"/>
    <x v="1"/>
    <s v="5次激光+298卡"/>
    <n v="4298"/>
  </r>
  <r>
    <n v="2018"/>
    <x v="2"/>
    <d v="2018-08-11T00:00:00"/>
    <x v="1"/>
    <s v="298卡"/>
    <n v="298"/>
  </r>
  <r>
    <n v="2018"/>
    <x v="2"/>
    <d v="2018-08-12T00:00:00"/>
    <x v="1"/>
    <s v="298卡"/>
    <n v="298"/>
  </r>
  <r>
    <n v="2018"/>
    <x v="2"/>
    <d v="2018-08-19T00:00:00"/>
    <x v="1"/>
    <s v="298卡"/>
    <n v="298"/>
  </r>
  <r>
    <m/>
    <x v="3"/>
    <m/>
    <x v="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s v="xiaoyan1228"/>
    <m/>
    <d v="2018-05-06T08:08:36"/>
    <d v="2018-05-06T09:14:51"/>
    <x v="0"/>
    <s v="瑷珊整形医院"/>
    <s v="天津"/>
  </r>
  <r>
    <x v="0"/>
    <x v="0"/>
    <s v="睫毛精_8522"/>
    <m/>
    <d v="2018-05-09T22:35:15"/>
    <d v="2018-05-09T23:10:00"/>
    <x v="1"/>
    <s v="瑷珊整形医院"/>
    <s v="天津"/>
  </r>
  <r>
    <x v="0"/>
    <x v="0"/>
    <s v="lyj815219731"/>
    <m/>
    <d v="2018-05-09T23:08:18"/>
    <d v="2018-05-09T23:15:40"/>
    <x v="2"/>
    <s v="瑷珊整形医院"/>
    <s v="天津"/>
  </r>
  <r>
    <x v="0"/>
    <x v="0"/>
    <s v="dpuser_8796062335"/>
    <m/>
    <d v="2018-05-16T20:13:08"/>
    <d v="2018-05-16T20:13:31"/>
    <x v="3"/>
    <s v="瑷珊整形医院"/>
    <s v="天津"/>
  </r>
  <r>
    <x v="0"/>
    <x v="0"/>
    <s v="qzuser_19412392914228397"/>
    <m/>
    <d v="2018-05-20T15:25:22"/>
    <d v="2018-05-20T15:26:38"/>
    <x v="4"/>
    <s v="瑷珊整形医院"/>
    <s v="天津"/>
  </r>
  <r>
    <x v="0"/>
    <x v="0"/>
    <s v="安晓念_5029"/>
    <m/>
    <d v="2018-05-22T01:39:00"/>
    <d v="2018-05-22T18:06:37"/>
    <x v="5"/>
    <s v="瑷珊整形医院"/>
    <s v="天津"/>
  </r>
  <r>
    <x v="0"/>
    <x v="0"/>
    <s v="haru_8129"/>
    <m/>
    <d v="2018-04-20T18:09:13"/>
    <d v="2018-05-30T14:31:36"/>
    <x v="5"/>
    <s v="瑷珊整形医院"/>
    <s v="天津"/>
  </r>
  <r>
    <x v="0"/>
    <x v="0"/>
    <s v="ovt316691749"/>
    <m/>
    <d v="2018-05-31T14:26:19"/>
    <d v="2018-05-31T14:39:52"/>
    <x v="6"/>
    <s v="瑷珊整形医院"/>
    <s v="天津"/>
  </r>
  <r>
    <x v="0"/>
    <x v="1"/>
    <s v="栀ii，"/>
    <m/>
    <d v="2018-06-01T21:56:57"/>
    <d v="2018-06-01T21:57:57"/>
    <x v="0"/>
    <s v="瑷珊整形医院"/>
    <s v="天津"/>
  </r>
  <r>
    <x v="0"/>
    <x v="1"/>
    <s v="马博文_5289"/>
    <m/>
    <d v="2018-05-27T18:39:50"/>
    <d v="2018-06-05T10:46:32"/>
    <x v="4"/>
    <s v="瑷珊整形医院"/>
    <s v="天津"/>
  </r>
  <r>
    <x v="0"/>
    <x v="1"/>
    <s v="蕙语_1874"/>
    <m/>
    <d v="2018-06-04T16:06:25"/>
    <d v="2018-06-05T16:16:54"/>
    <x v="4"/>
    <s v="瑷珊整形医院"/>
    <s v="天津"/>
  </r>
  <r>
    <x v="0"/>
    <x v="1"/>
    <s v="贪吃的喵小米"/>
    <m/>
    <d v="2018-05-27T23:02:56"/>
    <d v="2018-06-06T10:18:24"/>
    <x v="0"/>
    <s v="瑷珊整形医院"/>
    <s v="天津"/>
  </r>
  <r>
    <x v="0"/>
    <x v="1"/>
    <s v="高凌凌"/>
    <m/>
    <d v="2018-06-07T21:19:28"/>
    <d v="2018-06-07T21:32:54"/>
    <x v="7"/>
    <s v="瑷珊整形医院"/>
    <s v="天津"/>
  </r>
  <r>
    <x v="0"/>
    <x v="1"/>
    <s v="大錘biubiubiu"/>
    <m/>
    <d v="2018-06-08T23:32:21"/>
    <d v="2018-06-08T23:44:43"/>
    <x v="8"/>
    <s v="瑷珊整形医院"/>
    <s v="天津"/>
  </r>
  <r>
    <x v="0"/>
    <x v="1"/>
    <s v="yijiazang"/>
    <m/>
    <d v="2018-06-10T16:31:44"/>
    <d v="2018-06-10T16:35:21"/>
    <x v="3"/>
    <s v="瑷珊整形医院"/>
    <s v="天津"/>
  </r>
  <r>
    <x v="0"/>
    <x v="1"/>
    <s v="DYZ539508729"/>
    <m/>
    <d v="2018-06-11T13:15:31"/>
    <d v="2018-06-13T14:26:30"/>
    <x v="0"/>
    <s v="瑷珊整形医院"/>
    <s v="天津"/>
  </r>
  <r>
    <x v="0"/>
    <x v="1"/>
    <s v="春姆太郎354"/>
    <m/>
    <d v="2018-06-18T21:10:11"/>
    <d v="2018-06-18T21:55:35"/>
    <x v="9"/>
    <s v="瑷珊整形医院"/>
    <s v="天津"/>
  </r>
  <r>
    <x v="0"/>
    <x v="1"/>
    <s v="勿忘初心wym"/>
    <m/>
    <d v="2018-06-19T18:04:55"/>
    <d v="2018-06-19T18:05:10"/>
    <x v="10"/>
    <s v="瑷珊整形医院"/>
    <s v="天津"/>
  </r>
  <r>
    <x v="0"/>
    <x v="1"/>
    <s v="Twins丶迷弟"/>
    <m/>
    <d v="2018-06-24T12:51:26"/>
    <d v="2018-06-24T13:04:05"/>
    <x v="9"/>
    <s v="瑷珊整形医院"/>
    <s v="天津"/>
  </r>
  <r>
    <x v="0"/>
    <x v="1"/>
    <s v="dpuser_0389000181"/>
    <m/>
    <d v="2018-06-26T15:42:31"/>
    <d v="2018-06-26T16:56:39"/>
    <x v="4"/>
    <s v="瑷珊整形医院"/>
    <s v="天津"/>
  </r>
  <r>
    <x v="0"/>
    <x v="2"/>
    <s v="zyawenhaha"/>
    <m/>
    <d v="2018-07-02T14:49:00"/>
    <d v="2018-07-02T14:49:00"/>
    <x v="2"/>
    <s v="瑷珊整形医院"/>
    <s v="天津"/>
  </r>
  <r>
    <x v="0"/>
    <x v="2"/>
    <s v="WeiXin_2999014303"/>
    <m/>
    <d v="2018-07-04T13:31:02"/>
    <d v="2018-07-04T13:31:16"/>
    <x v="1"/>
    <s v="瑷珊整形医院"/>
    <s v="天津"/>
  </r>
  <r>
    <x v="0"/>
    <x v="2"/>
    <s v="番茄_你个西红柿"/>
    <m/>
    <d v="2018-07-04T22:24:20"/>
    <d v="2018-07-06T13:26:52"/>
    <x v="0"/>
    <s v="瑷珊整形医院"/>
    <s v="天津"/>
  </r>
  <r>
    <x v="0"/>
    <x v="2"/>
    <s v="懿宸_7724"/>
    <m/>
    <d v="2018-07-06T12:49:09"/>
    <d v="2018-07-06T13:32:37"/>
    <x v="11"/>
    <s v="瑷珊整形医院"/>
    <s v="天津"/>
  </r>
  <r>
    <x v="0"/>
    <x v="2"/>
    <s v="EAG223565717"/>
    <m/>
    <d v="2018-07-07T20:27:48"/>
    <d v="2018-07-07T20:29:41"/>
    <x v="1"/>
    <s v="瑷珊整形医院"/>
    <s v="天津"/>
  </r>
  <r>
    <x v="0"/>
    <x v="2"/>
    <s v="UIe328823088"/>
    <m/>
    <d v="2018-07-10T22:34:01"/>
    <d v="2018-07-10T22:39:44"/>
    <x v="9"/>
    <s v="瑷珊整形医院"/>
    <s v="天津"/>
  </r>
  <r>
    <x v="0"/>
    <x v="2"/>
    <s v="dpuser_9758926009"/>
    <m/>
    <d v="2018-07-11T17:57:26"/>
    <d v="2018-07-11T17:58:27"/>
    <x v="2"/>
    <s v="瑷珊整形医院"/>
    <s v="天津"/>
  </r>
  <r>
    <x v="0"/>
    <x v="2"/>
    <s v="dpuser_9736980264"/>
    <m/>
    <d v="2018-07-12T13:28:09"/>
    <d v="2018-07-12T13:40:42"/>
    <x v="9"/>
    <s v="瑷珊整形医院"/>
    <s v="天津"/>
  </r>
  <r>
    <x v="0"/>
    <x v="2"/>
    <s v="玲珑猫sr"/>
    <m/>
    <d v="2018-07-13T08:03:34"/>
    <d v="2018-07-13T09:37:06"/>
    <x v="11"/>
    <s v="瑷珊整形医院"/>
    <s v="天津"/>
  </r>
  <r>
    <x v="0"/>
    <x v="2"/>
    <s v="dpuser_1271183261"/>
    <m/>
    <d v="2018-07-14T08:34:18"/>
    <d v="2018-07-14T09:10:18"/>
    <x v="9"/>
    <s v="瑷珊整形医院"/>
    <s v="天津"/>
  </r>
  <r>
    <x v="0"/>
    <x v="2"/>
    <s v="迷糊玲儿。"/>
    <m/>
    <d v="2018-07-14T09:09:31"/>
    <d v="2018-07-14T09:12:11"/>
    <x v="9"/>
    <s v="瑷珊整形医院"/>
    <s v="天津"/>
  </r>
  <r>
    <x v="0"/>
    <x v="2"/>
    <s v="翟永萍138"/>
    <m/>
    <d v="2018-07-15T20:39:47"/>
    <d v="2018-07-15T20:48:09"/>
    <x v="11"/>
    <s v="瑷珊整形医院"/>
    <s v="天津"/>
  </r>
  <r>
    <x v="0"/>
    <x v="2"/>
    <s v="妍_4575"/>
    <m/>
    <d v="2018-07-19T09:27:32"/>
    <d v="2018-07-19T09:29:30"/>
    <x v="0"/>
    <s v="瑷珊整形医院"/>
    <s v="天津"/>
  </r>
  <r>
    <x v="0"/>
    <x v="2"/>
    <s v="再靠近一点点Ts"/>
    <m/>
    <d v="2018-07-20T16:47:16"/>
    <d v="2018-07-20T16:48:41"/>
    <x v="0"/>
    <s v="瑷珊整形医院"/>
    <s v="天津"/>
  </r>
  <r>
    <x v="0"/>
    <x v="2"/>
    <s v="朕略萌*_8521"/>
    <m/>
    <d v="2018-07-21T13:31:58"/>
    <d v="2018-07-21T13:34:44"/>
    <x v="2"/>
    <s v="瑷珊整形医院"/>
    <s v="天津"/>
  </r>
  <r>
    <x v="0"/>
    <x v="2"/>
    <s v="哆哆驼多多"/>
    <m/>
    <d v="2018-07-21T14:34:01"/>
    <d v="2018-07-21T14:40:53"/>
    <x v="12"/>
    <s v="瑷珊整形医院"/>
    <s v="天津"/>
  </r>
  <r>
    <x v="0"/>
    <x v="2"/>
    <s v="poppy绘梦"/>
    <m/>
    <d v="2018-07-21T22:41:56"/>
    <d v="2018-07-21T22:45:30"/>
    <x v="13"/>
    <s v="瑷珊整形医院"/>
    <s v="天津"/>
  </r>
  <r>
    <x v="0"/>
    <x v="2"/>
    <s v="b了个哥"/>
    <m/>
    <d v="2018-07-22T07:08:20"/>
    <d v="2018-07-22T16:06:37"/>
    <x v="0"/>
    <s v="瑷珊整形医院"/>
    <s v="天津"/>
  </r>
  <r>
    <x v="0"/>
    <x v="2"/>
    <s v="9g婷"/>
    <m/>
    <d v="2018-07-22T21:49:58"/>
    <d v="2018-07-22T22:21:38"/>
    <x v="14"/>
    <s v="瑷珊整形医院"/>
    <s v="天津"/>
  </r>
  <r>
    <x v="0"/>
    <x v="2"/>
    <s v="A*爽哥Sibyl"/>
    <m/>
    <d v="2018-07-26T15:36:23"/>
    <d v="2018-07-26T15:45:23"/>
    <x v="2"/>
    <s v="瑷珊整形医院"/>
    <s v="天津"/>
  </r>
  <r>
    <x v="0"/>
    <x v="2"/>
    <s v="粪球的可可豆"/>
    <m/>
    <d v="2018-07-26T16:41:56"/>
    <d v="2018-07-26T16:44:05"/>
    <x v="9"/>
    <s v="瑷珊整形医院"/>
    <s v="天津"/>
  </r>
  <r>
    <x v="0"/>
    <x v="2"/>
    <s v="再靠近一点点Ts"/>
    <m/>
    <d v="2018-07-20T16:47:16"/>
    <d v="2018-07-26T16:46:06"/>
    <x v="0"/>
    <s v="瑷珊整形医院"/>
    <s v="天津"/>
  </r>
  <r>
    <x v="0"/>
    <x v="2"/>
    <s v="b了个哥"/>
    <m/>
    <d v="2018-07-22T07:08:20"/>
    <d v="2018-07-28T19:47:22"/>
    <x v="0"/>
    <s v="瑷珊整形医院"/>
    <s v="天津"/>
  </r>
  <r>
    <x v="0"/>
    <x v="2"/>
    <s v="Bonnie789"/>
    <m/>
    <d v="2018-07-31T14:36:00"/>
    <d v="2018-07-31T14:44:45"/>
    <x v="0"/>
    <s v="瑷珊整形医院"/>
    <s v="天津"/>
  </r>
  <r>
    <x v="0"/>
    <x v="2"/>
    <s v="aTK906943585"/>
    <m/>
    <d v="2018-07-31T06:51:22"/>
    <d v="2018-07-31T14:53:45"/>
    <x v="9"/>
    <s v="瑷珊整形医院"/>
    <s v="天津"/>
  </r>
  <r>
    <x v="0"/>
    <x v="3"/>
    <s v="mtz310742138"/>
    <m/>
    <d v="2018-08-01T11:11:29"/>
    <d v="2018-08-01T11:25:27"/>
    <x v="9"/>
    <s v="瑷珊整形医院"/>
    <s v="天津"/>
  </r>
  <r>
    <x v="0"/>
    <x v="3"/>
    <s v="玲珑猫sr"/>
    <m/>
    <d v="2018-07-13T08:03:34"/>
    <d v="2018-08-01T20:49:06"/>
    <x v="11"/>
    <s v="瑷珊整形医院"/>
    <s v="天津"/>
  </r>
  <r>
    <x v="0"/>
    <x v="3"/>
    <s v="amorelisa"/>
    <m/>
    <d v="2018-08-02T10:50:34"/>
    <d v="2018-08-02T10:58:08"/>
    <x v="12"/>
    <s v="瑷珊整形医院"/>
    <s v="天津"/>
  </r>
  <r>
    <x v="0"/>
    <x v="3"/>
    <s v="hkQ397637599"/>
    <m/>
    <d v="2018-08-02T13:56:17"/>
    <d v="2018-08-02T14:01:47"/>
    <x v="4"/>
    <s v="瑷珊整形医院"/>
    <s v="天津"/>
  </r>
  <r>
    <x v="0"/>
    <x v="3"/>
    <s v="b了个哥"/>
    <m/>
    <d v="2018-07-22T07:08:20"/>
    <d v="2018-08-04T09:36:46"/>
    <x v="0"/>
    <s v="瑷珊整形医院"/>
    <s v="天津"/>
  </r>
  <r>
    <x v="0"/>
    <x v="3"/>
    <s v="Chx319625711"/>
    <m/>
    <d v="2018-08-03T22:27:21"/>
    <d v="2018-08-04T11:30:10"/>
    <x v="0"/>
    <s v="瑷珊整形医院"/>
    <s v="天津"/>
  </r>
  <r>
    <x v="0"/>
    <x v="3"/>
    <s v="Yang听闻仙哥"/>
    <m/>
    <d v="2018-08-05T06:10:11"/>
    <d v="2018-08-05T07:58:27"/>
    <x v="0"/>
    <s v="瑷珊整形医院"/>
    <s v="天津"/>
  </r>
  <r>
    <x v="0"/>
    <x v="3"/>
    <s v="mVp851148668"/>
    <m/>
    <d v="2018-08-05T12:42:45"/>
    <d v="2018-08-05T13:47:30"/>
    <x v="9"/>
    <s v="瑷珊整形医院"/>
    <s v="天津"/>
  </r>
  <r>
    <x v="0"/>
    <x v="3"/>
    <s v="大錘biubiubiu"/>
    <m/>
    <d v="2018-06-08T23:32:21"/>
    <d v="2018-08-07T12:00:06"/>
    <x v="8"/>
    <s v="瑷珊整形医院"/>
    <s v="天津"/>
  </r>
  <r>
    <x v="0"/>
    <x v="3"/>
    <s v="tEE960586309"/>
    <m/>
    <d v="2018-08-08T09:58:26"/>
    <d v="2018-08-08T10:23:22"/>
    <x v="9"/>
    <s v="瑷珊整形医院"/>
    <s v="天津"/>
  </r>
  <r>
    <x v="0"/>
    <x v="3"/>
    <s v="gjjn081115"/>
    <m/>
    <d v="2018-08-08T11:14:26"/>
    <d v="2018-08-08T11:51:14"/>
    <x v="13"/>
    <s v="瑷珊整形医院"/>
    <s v="天津"/>
  </r>
  <r>
    <x v="0"/>
    <x v="3"/>
    <s v="神仙姐姐丶Mocci"/>
    <m/>
    <d v="2018-08-08T12:09:50"/>
    <d v="2018-08-08T13:07:21"/>
    <x v="12"/>
    <s v="瑷珊整形医院"/>
    <s v="天津"/>
  </r>
  <r>
    <x v="0"/>
    <x v="3"/>
    <s v="_qq4nh1433578314"/>
    <m/>
    <d v="2018-08-08T13:20:17"/>
    <d v="2018-08-08T14:12:29"/>
    <x v="15"/>
    <s v="瑷珊整形医院"/>
    <s v="天津"/>
  </r>
  <r>
    <x v="0"/>
    <x v="3"/>
    <s v="渡"/>
    <m/>
    <d v="2018-08-09T14:53:15"/>
    <d v="2018-08-09T15:21:53"/>
    <x v="16"/>
    <s v="瑷珊整形医院"/>
    <s v="天津"/>
  </r>
  <r>
    <x v="0"/>
    <x v="3"/>
    <s v="dpuser_24006866453"/>
    <m/>
    <d v="2018-08-10T11:38:45"/>
    <d v="2018-08-10T13:10:58"/>
    <x v="17"/>
    <s v="瑷珊整形医院"/>
    <s v="天津"/>
  </r>
  <r>
    <x v="0"/>
    <x v="3"/>
    <s v="快乐的雨2013"/>
    <m/>
    <d v="2018-08-10T14:51:30"/>
    <d v="2018-08-10T14:57:19"/>
    <x v="12"/>
    <s v="瑷珊整形医院"/>
    <s v="天津"/>
  </r>
  <r>
    <x v="0"/>
    <x v="3"/>
    <s v="dpuser_6491482957"/>
    <m/>
    <d v="2018-08-10T22:26:28"/>
    <d v="2018-08-10T22:37:24"/>
    <x v="0"/>
    <s v="瑷珊整形医院"/>
    <s v="天津"/>
  </r>
  <r>
    <x v="0"/>
    <x v="3"/>
    <s v="莹仔kiyoumi"/>
    <m/>
    <d v="2018-08-11T09:47:54"/>
    <d v="2018-08-11T09:48:17"/>
    <x v="0"/>
    <s v="瑷珊整形医院"/>
    <s v="天津"/>
  </r>
  <r>
    <x v="0"/>
    <x v="3"/>
    <s v="二凉i"/>
    <m/>
    <d v="2018-08-12T08:48:23"/>
    <d v="2018-08-12T09:44:07"/>
    <x v="18"/>
    <s v="瑷珊整形医院"/>
    <s v="天津"/>
  </r>
  <r>
    <x v="0"/>
    <x v="3"/>
    <s v="dpuser_6684662851"/>
    <m/>
    <d v="2018-08-12T10:43:02"/>
    <d v="2018-08-12T11:05:14"/>
    <x v="18"/>
    <s v="瑷珊整形医院"/>
    <s v="天津"/>
  </r>
  <r>
    <x v="0"/>
    <x v="3"/>
    <s v="amorelisa"/>
    <m/>
    <d v="2018-08-02T10:50:34"/>
    <d v="2018-08-12T14:35:02"/>
    <x v="12"/>
    <s v="瑷珊整形医院"/>
    <s v="天津"/>
  </r>
  <r>
    <x v="0"/>
    <x v="3"/>
    <s v="萌萌黛"/>
    <m/>
    <d v="2018-08-12T21:34:37"/>
    <d v="2018-08-12T21:52:46"/>
    <x v="9"/>
    <s v="瑷珊整形医院"/>
    <s v="天津"/>
  </r>
  <r>
    <x v="0"/>
    <x v="3"/>
    <s v="萌萌黛"/>
    <m/>
    <d v="2018-08-12T21:34:37"/>
    <d v="2018-08-13T17:30:46"/>
    <x v="9"/>
    <s v="韩国瑷珊整形美容医院"/>
    <s v="天津"/>
  </r>
  <r>
    <x v="0"/>
    <x v="3"/>
    <s v="筱妍6248"/>
    <m/>
    <d v="2018-08-13T17:29:46"/>
    <d v="2018-08-13T17:36:13"/>
    <x v="9"/>
    <s v="韩国瑷珊整形美容医院"/>
    <s v="天津"/>
  </r>
  <r>
    <x v="0"/>
    <x v="3"/>
    <s v="薷月_6836"/>
    <m/>
    <d v="2018-08-14T15:26:14"/>
    <d v="2018-08-14T15:42:48"/>
    <x v="4"/>
    <s v="韩国瑷珊整形美容医院"/>
    <s v="天津"/>
  </r>
  <r>
    <x v="0"/>
    <x v="3"/>
    <s v="浪漫的狗."/>
    <m/>
    <d v="2018-08-14T16:54:29"/>
    <d v="2018-08-14T17:27:34"/>
    <x v="0"/>
    <s v="韩国瑷珊整形美容医院"/>
    <s v="天津"/>
  </r>
  <r>
    <x v="0"/>
    <x v="3"/>
    <s v="宇琪501"/>
    <m/>
    <d v="2018-08-16T09:55:17"/>
    <d v="2018-08-16T18:46:45"/>
    <x v="12"/>
    <s v="韩国瑷珊整形美容医院"/>
    <s v="天津"/>
  </r>
  <r>
    <x v="0"/>
    <x v="3"/>
    <s v="LQs727470593"/>
    <m/>
    <d v="2018-08-17T10:33:23"/>
    <d v="2018-08-17T10:52:30"/>
    <x v="4"/>
    <s v="韩国瑷珊整形美容医院"/>
    <s v="天津"/>
  </r>
  <r>
    <x v="0"/>
    <x v="3"/>
    <s v="筱妍6248"/>
    <m/>
    <d v="2018-08-13T17:29:46"/>
    <d v="2018-08-17T15:46:37"/>
    <x v="9"/>
    <s v="韩国瑷珊整形美容医院"/>
    <s v="天津"/>
  </r>
  <r>
    <x v="0"/>
    <x v="3"/>
    <s v="WsX866767762"/>
    <m/>
    <d v="2018-08-17T22:58:24"/>
    <d v="2018-08-18T09:24:14"/>
    <x v="19"/>
    <s v="韩国瑷珊整形美容医院"/>
    <s v="天津"/>
  </r>
  <r>
    <x v="0"/>
    <x v="3"/>
    <s v="宇琪501"/>
    <m/>
    <d v="2018-08-16T09:55:17"/>
    <d v="2018-08-18T09:50:34"/>
    <x v="12"/>
    <s v="韩国瑷珊整形美容医院"/>
    <s v="天津"/>
  </r>
  <r>
    <x v="0"/>
    <x v="3"/>
    <s v="黑山羊zxy"/>
    <m/>
    <d v="2018-08-18T21:02:46"/>
    <d v="2018-08-18T21:51:18"/>
    <x v="3"/>
    <s v="韩国瑷珊整形美容医院"/>
    <s v="天津"/>
  </r>
  <r>
    <x v="0"/>
    <x v="3"/>
    <s v="lalaman1990"/>
    <m/>
    <d v="2018-08-19T22:22:21"/>
    <d v="2018-08-19T23:05:36"/>
    <x v="0"/>
    <s v="韩国瑷珊整形美容医院"/>
    <s v="天津"/>
  </r>
  <r>
    <x v="0"/>
    <x v="3"/>
    <s v="liting200502"/>
    <m/>
    <d v="2018-08-21T22:02:04"/>
    <d v="2018-08-21T22:22:10"/>
    <x v="9"/>
    <s v="韩国瑷珊整形美容医院"/>
    <s v="天津"/>
  </r>
  <r>
    <x v="0"/>
    <x v="3"/>
    <s v="Tomato"/>
    <m/>
    <d v="2018-08-21T22:38:40"/>
    <d v="2018-08-21T22:48:49"/>
    <x v="9"/>
    <s v="韩国瑷珊整形美容医院"/>
    <s v="天津"/>
  </r>
  <r>
    <x v="0"/>
    <x v="3"/>
    <s v="皮哏r大魔王"/>
    <m/>
    <d v="2018-08-22T21:55:21"/>
    <d v="2018-08-22T22:27:31"/>
    <x v="20"/>
    <s v="韩国瑷珊整形美容医院"/>
    <s v="天津"/>
  </r>
  <r>
    <x v="0"/>
    <x v="3"/>
    <s v="Lydia"/>
    <m/>
    <d v="2018-08-23T12:32:05"/>
    <d v="2018-08-23T12:47:15"/>
    <x v="1"/>
    <s v="韩国瑷珊整形美容医院"/>
    <s v="天津"/>
  </r>
  <r>
    <x v="0"/>
    <x v="3"/>
    <s v="大錘biubiubiu"/>
    <m/>
    <d v="2018-06-08T23:32:21"/>
    <d v="2018-08-23T22:13:00"/>
    <x v="8"/>
    <s v="韩国瑷珊整形美容医院"/>
    <s v="天津"/>
  </r>
  <r>
    <x v="0"/>
    <x v="3"/>
    <s v="syy34"/>
    <m/>
    <d v="2018-08-24T09:37:12"/>
    <d v="2018-08-24T09:46:14"/>
    <x v="12"/>
    <s v="韩国瑷珊整形美容医院"/>
    <s v="天津"/>
  </r>
  <r>
    <x v="0"/>
    <x v="3"/>
    <s v="其他"/>
    <m/>
    <d v="2018-08-23T23:08:20"/>
    <d v="2018-08-24T11:39:30"/>
    <x v="1"/>
    <s v="韩国瑷珊整形美容医院"/>
    <s v="天津"/>
  </r>
  <r>
    <x v="0"/>
    <x v="3"/>
    <s v="晓晓的欢欢猫"/>
    <m/>
    <d v="2018-08-24T13:36:37"/>
    <d v="2018-08-24T13:40:10"/>
    <x v="21"/>
    <s v="韩国瑷珊整形美容医院"/>
    <s v="天津"/>
  </r>
  <r>
    <x v="0"/>
    <x v="3"/>
    <s v="FDk248890870"/>
    <m/>
    <d v="2018-08-25T15:18:15"/>
    <d v="2018-08-25T15:25:03"/>
    <x v="0"/>
    <s v="韩国瑷珊整形美容医院"/>
    <s v="天津"/>
  </r>
  <r>
    <x v="0"/>
    <x v="3"/>
    <s v="爸比娃娃"/>
    <m/>
    <d v="2018-08-26T19:30:42"/>
    <d v="2018-08-26T19:32:13"/>
    <x v="5"/>
    <s v="韩国瑷珊整形美容医院"/>
    <s v="天津"/>
  </r>
  <r>
    <x v="0"/>
    <x v="3"/>
    <s v="青菜豆腐0323"/>
    <m/>
    <d v="2018-08-28T14:31:50"/>
    <d v="2018-08-28T15:56:56"/>
    <x v="15"/>
    <s v="韩国瑷珊整形美容医院"/>
    <s v="天津"/>
  </r>
  <r>
    <x v="0"/>
    <x v="3"/>
    <s v="AWg939135747"/>
    <m/>
    <d v="2018-08-29T11:02:03"/>
    <d v="2018-08-29T11:16:10"/>
    <x v="0"/>
    <s v="韩国瑷珊整形美容医院"/>
    <s v="天津"/>
  </r>
  <r>
    <x v="0"/>
    <x v="3"/>
    <s v="zl15714052624"/>
    <m/>
    <d v="2018-08-30T13:50:10"/>
    <d v="2018-08-30T13:50:40"/>
    <x v="0"/>
    <s v="韩国瑷珊整形美容医院"/>
    <s v="天津"/>
  </r>
  <r>
    <x v="0"/>
    <x v="3"/>
    <s v="OcM870118822"/>
    <m/>
    <d v="2018-08-31T07:50:58"/>
    <d v="2018-08-31T08:02:40"/>
    <x v="0"/>
    <s v="韩国瑷珊整形美容医院"/>
    <s v="天津"/>
  </r>
  <r>
    <x v="1"/>
    <x v="4"/>
    <m/>
    <m/>
    <m/>
    <m/>
    <x v="2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d v="1899-12-30T17:06:00"/>
    <s v="天津"/>
    <s v="天津瑷珊整形医院"/>
    <s v="applewine297"/>
    <s v="5星"/>
    <s v="{&quot;效果&quot;:5,&quot;环境&quot;:5,&quot;服务&quot;:5}"/>
    <s v="效果还不错，鱼尾纹浅了一些，主要医生超好😊"/>
    <s v="是"/>
    <s v="2018-05-01 14:39:59"/>
  </r>
  <r>
    <x v="0"/>
    <x v="0"/>
    <x v="1"/>
    <d v="1899-12-30T18:56:00"/>
    <s v="天津"/>
    <s v="天津瑷珊整形医院"/>
    <s v="guang_han"/>
    <s v="5星"/>
    <s v="{&quot;效果&quot;:5,&quot;环境&quot;:5,&quot;服务&quot;:5}"/>
    <s v="做了小气泡美肤，主要是去脸上的黑头效果非常明显，并且做了激光祛痣，这是点痣之前和祛痣后第一天的照片，后续会上传第二天第三三天的照片，效果非常好，这是去痣过程中的必经阶段，而且医院环境服务都非常好，是一位韩国医生帮我做的祛痣。"/>
    <s v="是"/>
    <s v="2018-05-04 15:03:53"/>
  </r>
  <r>
    <x v="0"/>
    <x v="0"/>
    <x v="2"/>
    <d v="1899-12-30T21:41:00"/>
    <s v="天津"/>
    <s v="天津瑷珊整形医院"/>
    <s v="sun的宝宝"/>
    <s v="5星"/>
    <s v="{&quot;效果&quot;:5,&quot;环境&quot;:5,&quot;服务&quot;:5}"/>
    <s v="服务态度好，够专业，院长亲自点痣，国小金女士手法也是超赞的"/>
    <s v="是"/>
    <s v="2018-05-06 12:38:51"/>
  </r>
  <r>
    <x v="0"/>
    <x v="0"/>
    <x v="3"/>
    <d v="1899-12-30T14:51:00"/>
    <s v="天津"/>
    <s v="天津瑷珊整形医院"/>
    <s v="斗牛天王"/>
    <s v="5星"/>
    <s v="{&quot;效果&quot;:5,&quot;环境&quot;:5,&quot;服务&quot;:5}"/>
    <s v="我原本下巴的痘痘和闭口比较严重，做完护理后的几天开始黑头和闭口明显少了一些，脸也看着白净了一些。"/>
    <s v="否"/>
    <s v=""/>
  </r>
  <r>
    <x v="0"/>
    <x v="0"/>
    <x v="4"/>
    <d v="1899-12-30T12:32:00"/>
    <s v="天津"/>
    <s v="天津瑷珊整形医院"/>
    <s v="dpuser_5815527975"/>
    <s v="5星"/>
    <s v="{&quot;效果&quot;:5,&quot;环境&quot;:5,&quot;服务&quot;:5}"/>
    <s v="环境好，技术专业，服务贴心，价格比其他的还优惠，搞活动很划算，我在这做了三个面部项目，效果很好，脸部有光泽水光针做了两次感觉年轻了五岁，以后我的脸就交给瑷珊了，希望多搞亲民活动，和高姐熟悉了，还赠了我小项目，给我免费点了面部五颗痣，谢谢高姐！"/>
    <s v="是"/>
    <s v="2018-05-06 10:43:42"/>
  </r>
  <r>
    <x v="0"/>
    <x v="0"/>
    <x v="5"/>
    <d v="1899-12-30T18:53:00"/>
    <s v="天津"/>
    <s v="天津瑷珊整形医院"/>
    <s v="我晨晨"/>
    <s v="5星"/>
    <s v="{&quot;效果&quot;:5,&quot;环境&quot;:5,&quot;服务&quot;:5}"/>
    <s v="瑷珊整形地址在秀川路附近，挺好找的，约了个水光针今天做，医院里环境很好，设备都很专业，里面的助理国小金从洁面到敷麻药都很温柔细致，我想喝水还特意给我找来吸管，水光针是赵院长亲自操作的，动作娴熟专业，但我还是紧张，死死抓着张莹小姐姐的手，她还安慰我没事别紧张抓你的😭，全程都陪着我，专业，服务又好，总之很不错，还会在来的"/>
    <s v="是"/>
    <s v="2018-05-16 09:51:43"/>
  </r>
  <r>
    <x v="0"/>
    <x v="0"/>
    <x v="6"/>
    <d v="1899-12-30T13:29:00"/>
    <s v="天津"/>
    <s v="天津瑷珊整形医院"/>
    <s v="徐置丛"/>
    <s v="5星"/>
    <s v="{&quot;效果&quot;:5,&quot;环境&quot;:5,&quot;服务&quot;:5}"/>
    <s v="在这里做了小气泡及面部补水护理，小气泡清洁毛孔效果杠杠的，做完以后毛孔清透，不爱起痘了。补水导入及面膜护理都十分专业。院里环境优雅，每一次来都是一种享受。"/>
    <s v="否"/>
    <s v=""/>
  </r>
  <r>
    <x v="0"/>
    <x v="0"/>
    <x v="7"/>
    <d v="1899-12-30T18:03:00"/>
    <s v="天津"/>
    <s v="天津瑷珊整形医院"/>
    <s v="dpuser_9394434291"/>
    <s v="5星"/>
    <s v="{&quot;效果&quot;:5,&quot;环境&quot;:5,&quot;服务&quot;:5}"/>
    <s v="做完皮肤水水润润，干干净净，关键价格超值👍"/>
    <s v="是"/>
    <s v="2018-05-19 16:48:23"/>
  </r>
  <r>
    <x v="0"/>
    <x v="0"/>
    <x v="7"/>
    <d v="1899-12-30T16:27:00"/>
    <s v="天津"/>
    <s v="天津瑷珊整形医院"/>
    <s v="dpuser_3276175804"/>
    <s v="5星"/>
    <s v="{&quot;效果&quot;:5,&quot;环境&quot;:5,&quot;服务&quot;:5}"/>
    <s v="非常满意，医生非常专业，服务也很满意"/>
    <s v="是"/>
    <s v="2018-05-19 15:42:52"/>
  </r>
  <r>
    <x v="0"/>
    <x v="0"/>
    <x v="7"/>
    <d v="1899-12-30T13:36:00"/>
    <s v="天津"/>
    <s v="天津瑷珊整形医院"/>
    <s v="墨娃润"/>
    <s v="5星"/>
    <s v="{&quot;效果&quot;:5,&quot;环境&quot;:5,&quot;服务&quot;:5}"/>
    <s v="😀很偶然的一次机会发现的瑷珊医学美容，在大学城附近，首先被门口的四个字皮肤管理吸引了，进去看看果然环境不错，后来了解不管是设备技术都是韩国最先进的，最重要的是帅帅的😍韩国赵院长非常的有耐心，前期去的几次都是很专业的做皮肤分析，最后决定就这家了☝️吸引我的，市面美容院都很好，但是这里很幽静，就是人在这个环境是放松的！不管多急燥到这里都会放下，身心愉悦！再一个被赵院长的一句话打动，皮肤管理是长期路程，管理是为了5年后10年后你还是这么年轻！❤️❤️❤️"/>
    <s v="否"/>
    <s v=""/>
  </r>
  <r>
    <x v="0"/>
    <x v="0"/>
    <x v="7"/>
    <d v="1899-12-30T11:49:00"/>
    <s v="天津"/>
    <s v="天津瑷珊整形医院"/>
    <s v="许_937"/>
    <s v="5星"/>
    <s v="{&quot;效果&quot;:5,&quot;环境&quot;:5,&quot;服务&quot;:5}"/>
    <s v="两周前体验了LDM项目，仪器在脸上轻轻滑动很舒适。刚做完前几天效果不是很明显，从半周后效果慢慢有了。现在半个月过去了，效果越来越明显。皮肤的光泽、水润、亮白都有很大改善。点一个大大的赞👍瑷珊医院环境优雅，服务周到，韩国大夫认真敬业水平高。"/>
    <s v="否"/>
    <s v=""/>
  </r>
  <r>
    <x v="0"/>
    <x v="0"/>
    <x v="8"/>
    <d v="1899-12-30T10:49:00"/>
    <s v="天津"/>
    <s v="天津瑷珊整形医院"/>
    <s v="KKXUEER"/>
    <s v="5星"/>
    <s v="{&quot;效果&quot;:5,&quot;环境&quot;:5,&quot;服务&quot;:5}"/>
    <s v="因为才做了一次 但已经感到皮肤变好了 有光泽了 这边的医生都是韩国人哦 院长可帅了 还很温柔😜😜 所以决定在瑷珊做皮肤管理 爱美的心众人皆有 希望能够成为更好的自己！_x000a_我在伊美尔也做过皮肤管理 但真的感觉效果并不明显 虽然也花了很多钱 但有效才重要啊 希望大家尽快找到适合自己的地方 变得美美的😍"/>
    <s v="否"/>
    <s v=""/>
  </r>
  <r>
    <x v="0"/>
    <x v="0"/>
    <x v="9"/>
    <d v="1899-12-30T14:05:00"/>
    <s v="天津"/>
    <s v="天津瑷珊整形医院"/>
    <s v="dpuser_61574351032"/>
    <s v="5星"/>
    <s v="{&quot;效果&quot;:5,&quot;环境&quot;:5,&quot;服务&quot;:5}"/>
    <s v="医院高档，服务一流。韩国医生咨询，韩国医生亲手做。感觉非常好，而且价位非常合理。之前本人的皮肤发黄，没有光泽。注射两次水光之后，皮肤光泽，白皙。整体感觉都非常好。瑷珊医院棒棒的😘😘😘"/>
    <s v="否"/>
    <s v=""/>
  </r>
  <r>
    <x v="0"/>
    <x v="0"/>
    <x v="10"/>
    <d v="1899-12-30T09:10:00"/>
    <s v="天津"/>
    <s v="天津瑷珊整形医院"/>
    <s v="美美哒cc"/>
    <s v="5星"/>
    <s v="{&quot;效果&quot;:5,&quot;环境&quot;:5,&quot;服务&quot;:5}"/>
    <s v="昨天下午第一次来体验~前台美女小姐姐热情带我参观院内环境，赵院长面诊后给出面部诊疗建议，亲自为我做治疗😍水疗凉凉的很舒服，激光时会有一点点针扎的感觉，还是可以接受的哈，做的过程中院长助理还会询问我感觉如何😉草药针做后会有4~5天的恢复期，期待完美蜕变😝"/>
    <s v="否"/>
    <s v=""/>
  </r>
  <r>
    <x v="0"/>
    <x v="1"/>
    <x v="11"/>
    <d v="1899-12-30T10:59:00"/>
    <s v="天津"/>
    <s v="瑷珊整形医院"/>
    <s v="领域_9105"/>
    <s v="5星"/>
    <s v="{&quot;效果&quot;:5,&quot;环境&quot;:5,&quot;服务&quot;:5}"/>
    <s v="因为职业的关系，需要经常出席各种高端会议和活动。脸上的色斑和皱纹感觉影响形象，一直想提升一下自身形象。后来在一位企业家朋友的推荐下来到瑷珊整形医院。这里环境高端雅致，地点幽静，适合高端人士。我首先在这里做了激光祛斑、小气泡洁肤，精华导入项目。感觉韩国大夫专业性强，细心敬业，几次之后脸上的斑就不见了。出于对瑷珊的信任，又办理了皮肤管理套餐。近期又体验水光针，现在10天了，脸上的效果越来越明显，白皙度、光泽度、皮肤紧致度都有明显改善，皱纹也少了。谈判桌前更加自信了。加油瑷珊，祝福瑷珊…"/>
    <s v="否"/>
    <s v=""/>
  </r>
  <r>
    <x v="0"/>
    <x v="1"/>
    <x v="12"/>
    <d v="1899-12-30T19:39:00"/>
    <s v="天津"/>
    <s v="瑷珊整形医院"/>
    <s v="蕙语_1874"/>
    <s v="5星"/>
    <s v="{&quot;效果&quot;:5,&quot;环境&quot;:5,&quot;服务&quot;:5}"/>
    <s v="做了水光针、激光。超幸运的赶上崔院长，很仔细超耐心，希望下次来还能碰见他！张医师一直握着我的手，很体贴，总体感觉很棒，现在在敷膜，一周看效果，期待！"/>
    <s v="是"/>
    <s v="2018-06-05 17:20:21"/>
  </r>
  <r>
    <x v="0"/>
    <x v="1"/>
    <x v="13"/>
    <d v="1899-12-30T22:38:00"/>
    <s v="天津"/>
    <s v="瑷珊整形医院"/>
    <s v="dpuser_6617843315"/>
    <s v="5星"/>
    <s v="{&quot;效果&quot;:5,&quot;环境&quot;:5,&quot;服务&quot;:5}"/>
    <s v="为男朋友团购的小气泡清洁，效果非常nice，手法超级娴熟。医院环境优雅、清幽；私密性很好，同时为做项目的小姐姐来个五星好评！男朋友很期待下次来做！为瑷珊点赞！💪💪💪"/>
    <s v="是"/>
    <s v="2018-06-10 16:15:02"/>
  </r>
  <r>
    <x v="0"/>
    <x v="1"/>
    <x v="14"/>
    <d v="1899-12-30T17:57:00"/>
    <s v="天津"/>
    <s v="瑷珊整形医院"/>
    <s v="niuniu_008"/>
    <s v="5星"/>
    <s v="{&quot;效果&quot;:5,&quot;环境&quot;:5,&quot;服务&quot;:5}"/>
    <s v="每次开车都能路过瑷姗整形医院 脸上有一颗痣进去咨询一下的 前台小姐姐很漂亮带着我去二楼见到了专业美容咨询师高姐 讲解的非常仔细耐心 帮我去除掉脸上的这颗痣 已经快好了！院长是个韩国帅哥哥手法很轻 很满意哦！"/>
    <s v="是"/>
    <s v="2018-06-06 10:28:36"/>
  </r>
  <r>
    <x v="0"/>
    <x v="1"/>
    <x v="15"/>
    <d v="1899-12-30T16:01:00"/>
    <s v="天津"/>
    <s v="瑷珊整形医院"/>
    <s v="M小鹿快跑M"/>
    <s v="5星"/>
    <s v="{&quot;效果&quot;:5,&quot;环境&quot;:5,&quot;服务&quot;:5}"/>
    <s v="第一次做美容项目，咨询的姐姐很有耐心，回答了我们很多问题，做美容的姐姐也很温柔，体验感很棒，推荐✌"/>
    <s v="是"/>
    <s v="2018-06-12 14:23:21"/>
  </r>
  <r>
    <x v="0"/>
    <x v="1"/>
    <x v="15"/>
    <d v="1899-12-30T15:20:00"/>
    <s v="天津"/>
    <s v="瑷珊整形医院"/>
    <s v="dpuser_18602213361"/>
    <s v="5星"/>
    <s v="{&quot;效果&quot;:5,&quot;环境&quot;:5,&quot;服务&quot;:5}"/>
    <s v="环境好、服务好、做完效果棒棒哒👍👍👍👍"/>
    <s v="是"/>
    <s v="2018-06-12 13:26:47"/>
  </r>
  <r>
    <x v="0"/>
    <x v="1"/>
    <x v="16"/>
    <d v="1899-12-30T09:50:00"/>
    <s v="天津"/>
    <s v="瑷珊整形医院"/>
    <s v="Dhyana_2853"/>
    <s v="5星"/>
    <s v="{&quot;效果&quot;:5,&quot;环境&quot;:5,&quot;服务&quot;:5}"/>
    <s v="💋前一阵子刚做过脂肪填充全脸,效果恢复好了很满意，所以对医院比较信任，平时除了吃喝以外就是注重皮肤了，皮肤有些发黄比较暗淡无光，还有些斑点一直想去掉趁着快夏天了赶快用激光扫掉，这边都是韩国医生会给你做面诊之后才会施术，也不会去向你推销些什么，医院和美容院真的是不一样，确定项目会建立档案，做完皮肤之后还会让顾客签字确认，做完之后会有护肤霜和防晒，体感很不错😀"/>
    <s v="否"/>
    <m/>
  </r>
  <r>
    <x v="0"/>
    <x v="1"/>
    <x v="17"/>
    <d v="1899-12-30T19:35:00"/>
    <s v="天津"/>
    <s v="瑷珊整形医院"/>
    <s v="美美哒cc"/>
    <s v="5星"/>
    <s v="{&quot;效果&quot;:5,&quot;环境&quot;:5,&quot;服务&quot;:5}"/>
    <s v="第二次来店啦，这次做的小气泡美肤，可以深层清洁毛孔里面脏东东哦~这个过程是很享受很舒服哒，美女助手清洁皮肤很细致，针对脸部T型区会着重清理，还会叮嘱夏天一定要注意防晒，不能偷懒哦😁"/>
    <s v="是"/>
    <s v="2018-06-18 15:44:14"/>
  </r>
  <r>
    <x v="0"/>
    <x v="1"/>
    <x v="18"/>
    <d v="1899-12-30T15:30:00"/>
    <s v="天津"/>
    <s v="瑷珊整形医院"/>
    <s v="芥末小姐G"/>
    <s v="5星"/>
    <s v="{&quot;效果&quot;:5,&quot;环境&quot;:5,&quot;服务&quot;:5}"/>
    <s v="身边的人总是会夸我很白皮肤很好，但是没人知道我为了美白和补水到底花了多少人力物力[流泪][流泪][流泪]心疼自己一分钟。瑷珊确实是个极其专业的皮肤管理机构，医生都是韩国欧巴，其中的赵院长真的帅的掉渣（花痴脸）听他们说韩国是有专门的皮肤科的，就是解决各种斑啊缺水肌肤问题的那种机构，他们发现中国没有这种。我也是这次才知道祛斑和美白真的是要坚持一辈子的事情，绝不能懈怠。所以打算等到秋天的时候过来把脸上的斑打掉，据说打3-4次就可以完全打干净。"/>
    <s v="是"/>
    <s v="2018-06-24 10:55:01"/>
  </r>
  <r>
    <x v="0"/>
    <x v="2"/>
    <x v="19"/>
    <d v="1899-12-30T10:05:00"/>
    <s v="天津"/>
    <s v="瑷珊整形医院"/>
    <s v="哟西o"/>
    <s v="5星"/>
    <s v="{&quot;效果&quot;:5,&quot;环境&quot;:5,&quot;服务&quot;:5}"/>
    <s v="来两次了。_x000a_第一次来是抱着体验的心态来点痣，点了一颗。_x000a_这里环境不错，舒适干净整洁。_x000a_工作人员从前台，咨询，护士，到院长，都非常热情周到，也有耐心。让人舒心。_x000a__x000a_更重要的是，院长技术很好，也耐心讲解点痣的原理和修复，帮助我更好理解这个小小的但也很重要的项目。_x000a__x000a_所以第一次体验完后，回家赶紧预约了第二次，又点了十多颗痣。期待恢复！_x000a__x000a_也顺便参加了小气泡活动，性价比很高，以后会常来做皮肤管理的。[愉快][愉快]"/>
    <s v="否"/>
    <s v=""/>
  </r>
  <r>
    <x v="0"/>
    <x v="3"/>
    <x v="20"/>
    <s v=" 14:17"/>
    <s v="天津"/>
    <s v="瑷珊整形医院"/>
    <s v="采姑娘的小蘑菇啦"/>
    <s v="5星"/>
    <s v="{&quot;效果&quot;:5,&quot;环境&quot;:5,&quot;服务&quot;:5}"/>
    <s v="一直停听说瑷珊口碑不错，提前约好了时间终于来了！这里环境和服务都很不错，一共三层楼，服务态度也很nice～_x000a_进来之后会有一对一的咨询师对接，先是韩国oba给面诊哦！之后确定了项目就会带去卸妆了。_x000a_先是和咨询师了解到了菲洛嘉之前不敢去尝试针剂类的，做之前会给你先敷麻药大概半个小时就进去无菌操作间打针剂啦！本来很紧张，但是护士小姐姐和大夫在操作过程中会一直询问你体感怎么样，胆小的妹子也有一个可爱的小熊提供给你抱着缓解紧张，照片是我整体的过程、这次打的菲洛嘉是进行轮廓的提升，下次就该改善细纹和面部提升喽！_x000a_期待自己的改善！"/>
    <s v="否"/>
    <m/>
  </r>
  <r>
    <x v="0"/>
    <x v="3"/>
    <x v="21"/>
    <d v="1899-12-30T16:09:00"/>
    <s v="天津"/>
    <s v="韩国瑷珊整形美容医院"/>
    <s v="熊抱我的兔子"/>
    <s v="5星"/>
    <s v="{&quot;效果&quot;:5,&quot;环境&quot;:5,&quot;服务&quot;:5}"/>
    <s v="地点有点隐秘，但医院环境很好，是韩国投资的，仪器先进！我去做的ldm，技师小姐姐非常细心，手法轻柔到位，我挺满意的！[微笑][爱心]"/>
    <s v="是"/>
    <s v="2018-08-22 12:27:40"/>
  </r>
  <r>
    <x v="0"/>
    <x v="3"/>
    <x v="21"/>
    <d v="1899-12-30T10:05:00"/>
    <s v="天津"/>
    <s v="韩国瑷珊整形美容医院"/>
    <s v="小毛豆张"/>
    <s v="5星"/>
    <s v="{&quot;效果&quot;:4,&quot;环境&quot;:5,&quot;服务&quot;:5}"/>
    <s v="在网上看到信息来做的，非常的正规，服务业非常的好，因为常出差都是这个城市做下哪个城市做一下，来这儿做后就不换地方了，只希望可以多点优惠哈哈。有个院长也特别的负责人，要求完美。刚做完第二次微针，就放图了还在恢复期。_x000a_做过微针，水光，小气泡，激光"/>
    <s v="否"/>
    <m/>
  </r>
  <r>
    <x v="1"/>
    <x v="4"/>
    <x v="22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s v=" 11:56"/>
    <s v="天津"/>
    <s v="天津瑷珊整形医院"/>
    <s v="要你管"/>
    <x v="0"/>
    <s v="{&quot;效果&quot;:5,&quot;环境&quot;:5,&quot;服务&quot;:5}"/>
    <s v="5"/>
    <s v="5"/>
    <s v="5"/>
    <s v="是瑷珊的老顾客了，想做水光针可心里有点犹豫怕疼，在韩国医生的推荐下，尝试了无双水光，说是比普通水光效果三倍，我是平时会做激光类，皮肤很干补水面膜都吸收的很快，现在刚做完，等过两天看看效果，美容师人很nice，细心介绍了每个步骤，也没有任何推销之类的情况发生，体感很不错，问了问水光后期可以加vc 玻尿酸之类的，下次打的时候再考虑"/>
    <s v="是"/>
    <s v="2018-04-23 21:08:48"/>
  </r>
  <r>
    <x v="0"/>
    <x v="1"/>
    <x v="1"/>
    <d v="1899-12-30T17:06:00"/>
    <s v="天津"/>
    <s v="天津瑷珊整形医院"/>
    <s v="applewine297"/>
    <x v="0"/>
    <s v="{&quot;效果&quot;:5,&quot;环境&quot;:5,&quot;服务&quot;:5}"/>
    <s v="5"/>
    <s v="5"/>
    <s v="5"/>
    <s v="效果还不错，鱼尾纹浅了一些，主要医生超好😊"/>
    <s v="是"/>
    <s v="2018-05-01 14:39:59"/>
  </r>
  <r>
    <x v="0"/>
    <x v="1"/>
    <x v="2"/>
    <d v="1899-12-30T18:56:00"/>
    <s v="天津"/>
    <s v="天津瑷珊整形医院"/>
    <s v="guang_han"/>
    <x v="0"/>
    <s v="{&quot;效果&quot;:5,&quot;环境&quot;:5,&quot;服务&quot;:5}"/>
    <s v="5"/>
    <s v="5"/>
    <s v="5"/>
    <s v="做了小气泡美肤，主要是去脸上的黑头效果非常明显，并且做了激光祛痣，这是点痣之前和祛痣后第一天的照片，后续会上传第二天第三三天的照片，效果非常好，这是去痣过程中的必经阶段，而且医院环境服务都非常好，是一位韩国医生帮我做的祛痣。"/>
    <s v="是"/>
    <s v="2018-05-04 15:03:53"/>
  </r>
  <r>
    <x v="0"/>
    <x v="1"/>
    <x v="3"/>
    <d v="1899-12-30T21:41:00"/>
    <s v="天津"/>
    <s v="天津瑷珊整形医院"/>
    <s v="sun的宝宝"/>
    <x v="0"/>
    <s v="{&quot;效果&quot;:5,&quot;环境&quot;:5,&quot;服务&quot;:5}"/>
    <s v="5"/>
    <s v="5"/>
    <s v="5"/>
    <s v="服务态度好，够专业，院长亲自点痣，国小金女士手法也是超赞的"/>
    <s v="是"/>
    <s v="2018-05-06 12:38:51"/>
  </r>
  <r>
    <x v="0"/>
    <x v="1"/>
    <x v="4"/>
    <d v="1899-12-30T14:51:00"/>
    <s v="天津"/>
    <s v="天津瑷珊整形医院"/>
    <s v="斗牛天王"/>
    <x v="0"/>
    <s v="{&quot;效果&quot;:5,&quot;环境&quot;:5,&quot;服务&quot;:5}"/>
    <s v="5"/>
    <s v="5"/>
    <s v="5"/>
    <s v="我原本下巴的痘痘和闭口比较严重，做完护理后的几天开始黑头和闭口明显少了一些，脸也看着白净了一些。"/>
    <s v="否"/>
    <s v=""/>
  </r>
  <r>
    <x v="0"/>
    <x v="1"/>
    <x v="5"/>
    <d v="1899-12-30T12:32:00"/>
    <s v="天津"/>
    <s v="天津瑷珊整形医院"/>
    <s v="dpuser_5815527975"/>
    <x v="0"/>
    <s v="{&quot;效果&quot;:5,&quot;环境&quot;:5,&quot;服务&quot;:5}"/>
    <s v="5"/>
    <s v="5"/>
    <s v="5"/>
    <s v="环境好，技术专业，服务贴心，价格比其他的还优惠，搞活动很划算，我在这做了三个面部项目，效果很好，脸部有光泽水光针做了两次感觉年轻了五岁，以后我的脸就交给瑷珊了，希望多搞亲民活动，和高姐熟悉了，还赠了我小项目，给我免费点了面部五颗痣，谢谢高姐！"/>
    <s v="是"/>
    <s v="2018-05-06 10:43:42"/>
  </r>
  <r>
    <x v="0"/>
    <x v="1"/>
    <x v="6"/>
    <d v="1899-12-30T18:53:00"/>
    <s v="天津"/>
    <s v="天津瑷珊整形医院"/>
    <s v="我晨晨"/>
    <x v="0"/>
    <s v="{&quot;效果&quot;:5,&quot;环境&quot;:5,&quot;服务&quot;:5}"/>
    <s v="5"/>
    <s v="5"/>
    <s v="5"/>
    <s v="瑷珊整形地址在秀川路附近，挺好找的，约了个水光针今天做，医院里环境很好，设备都很专业，里面的助理国小金从洁面到敷麻药都很温柔细致，我想喝水还特意给我找来吸管，水光针是赵院长亲自操作的，动作娴熟专业，但我还是紧张，死死抓着张莹小姐姐的手，她还安慰我没事别紧张抓你的😭，全程都陪着我，专业，服务又好，总之很不错，还会在来的"/>
    <s v="是"/>
    <s v="2018-05-16 09:51:43"/>
  </r>
  <r>
    <x v="0"/>
    <x v="1"/>
    <x v="7"/>
    <d v="1899-12-30T13:29:00"/>
    <s v="天津"/>
    <s v="天津瑷珊整形医院"/>
    <s v="徐置丛"/>
    <x v="0"/>
    <s v="{&quot;效果&quot;:5,&quot;环境&quot;:5,&quot;服务&quot;:5}"/>
    <s v="5"/>
    <s v="5"/>
    <s v="5"/>
    <s v="在这里做了小气泡及面部补水护理，小气泡清洁毛孔效果杠杠的，做完以后毛孔清透，不爱起痘了。补水导入及面膜护理都十分专业。院里环境优雅，每一次来都是一种享受。"/>
    <s v="否"/>
    <s v=""/>
  </r>
  <r>
    <x v="0"/>
    <x v="1"/>
    <x v="8"/>
    <d v="1899-12-30T18:03:00"/>
    <s v="天津"/>
    <s v="天津瑷珊整形医院"/>
    <s v="dpuser_9394434291"/>
    <x v="0"/>
    <s v="{&quot;效果&quot;:5,&quot;环境&quot;:5,&quot;服务&quot;:5}"/>
    <s v="5"/>
    <s v="5"/>
    <s v="5"/>
    <s v="做完皮肤水水润润，干干净净，关键价格超值👍"/>
    <s v="是"/>
    <s v="2018-05-19 16:48:23"/>
  </r>
  <r>
    <x v="0"/>
    <x v="1"/>
    <x v="8"/>
    <d v="1899-12-30T16:27:00"/>
    <s v="天津"/>
    <s v="天津瑷珊整形医院"/>
    <s v="dpuser_3276175804"/>
    <x v="0"/>
    <s v="{&quot;效果&quot;:5,&quot;环境&quot;:5,&quot;服务&quot;:5}"/>
    <s v="5"/>
    <s v="5"/>
    <s v="5"/>
    <s v="非常满意，医生非常专业，服务也很满意"/>
    <s v="是"/>
    <s v="2018-05-19 15:42:52"/>
  </r>
  <r>
    <x v="0"/>
    <x v="1"/>
    <x v="8"/>
    <d v="1899-12-30T13:36:00"/>
    <s v="天津"/>
    <s v="天津瑷珊整形医院"/>
    <s v="墨娃润"/>
    <x v="0"/>
    <s v="{&quot;效果&quot;:5,&quot;环境&quot;:5,&quot;服务&quot;:5}"/>
    <s v="5"/>
    <s v="5"/>
    <s v="5"/>
    <s v="😀很偶然的一次机会发现的瑷珊医学美容，在大学城附近，首先被门口的四个字皮肤管理吸引了，进去看看果然环境不错，后来了解不管是设备技术都是韩国最先进的，最重要的是帅帅的😍韩国赵院长非常的有耐心，前期去的几次都是很专业的做皮肤分析，最后决定就这家了☝️吸引我的，市面美容院都很好，但是这里很幽静，就是人在这个环境是放松的！不管多急燥到这里都会放下，身心愉悦！再一个被赵院长的一句话打动，皮肤管理是长期路程，管理是为了5年后10年后你还是这么年轻！❤️❤️❤️"/>
    <s v="否"/>
    <s v=""/>
  </r>
  <r>
    <x v="0"/>
    <x v="1"/>
    <x v="8"/>
    <d v="1899-12-30T11:49:00"/>
    <s v="天津"/>
    <s v="天津瑷珊整形医院"/>
    <s v="许_937"/>
    <x v="0"/>
    <s v="{&quot;效果&quot;:5,&quot;环境&quot;:5,&quot;服务&quot;:5}"/>
    <s v="5"/>
    <s v="5"/>
    <s v="5"/>
    <s v="两周前体验了LDM项目，仪器在脸上轻轻滑动很舒适。刚做完前几天效果不是很明显，从半周后效果慢慢有了。现在半个月过去了，效果越来越明显。皮肤的光泽、水润、亮白都有很大改善。点一个大大的赞👍瑷珊医院环境优雅，服务周到，韩国大夫认真敬业水平高。"/>
    <s v="否"/>
    <s v=""/>
  </r>
  <r>
    <x v="0"/>
    <x v="1"/>
    <x v="9"/>
    <d v="1899-12-30T10:49:00"/>
    <s v="天津"/>
    <s v="天津瑷珊整形医院"/>
    <s v="KKXUEER"/>
    <x v="0"/>
    <s v="{&quot;效果&quot;:5,&quot;环境&quot;:5,&quot;服务&quot;:5}"/>
    <s v="5"/>
    <s v="5"/>
    <s v="5"/>
    <s v="因为才做了一次 但已经感到皮肤变好了 有光泽了 这边的医生都是韩国人哦 院长可帅了 还很温柔😜😜 所以决定在瑷珊做皮肤管理 爱美的心众人皆有 希望能够成为更好的自己！_x000a_我在伊美尔也做过皮肤管理 但真的感觉效果并不明显 虽然也花了很多钱 但有效才重要啊 希望大家尽快找到适合自己的地方 变得美美的😍"/>
    <s v="否"/>
    <s v=""/>
  </r>
  <r>
    <x v="0"/>
    <x v="1"/>
    <x v="10"/>
    <d v="1899-12-30T14:05:00"/>
    <s v="天津"/>
    <s v="天津瑷珊整形医院"/>
    <s v="dpuser_61574351032"/>
    <x v="0"/>
    <s v="{&quot;效果&quot;:5,&quot;环境&quot;:5,&quot;服务&quot;:5}"/>
    <s v="5"/>
    <s v="5"/>
    <s v="5"/>
    <s v="医院高档，服务一流。韩国医生咨询，韩国医生亲手做。感觉非常好，而且价位非常合理。之前本人的皮肤发黄，没有光泽。注射两次水光之后，皮肤光泽，白皙。整体感觉都非常好。瑷珊医院棒棒的😘😘😘"/>
    <s v="否"/>
    <s v=""/>
  </r>
  <r>
    <x v="0"/>
    <x v="1"/>
    <x v="11"/>
    <d v="1899-12-30T09:10:00"/>
    <s v="天津"/>
    <s v="天津瑷珊整形医院"/>
    <s v="美美哒cc"/>
    <x v="0"/>
    <s v="{&quot;效果&quot;:5,&quot;环境&quot;:5,&quot;服务&quot;:5}"/>
    <s v="5"/>
    <s v="5"/>
    <s v="5"/>
    <s v="昨天下午第一次来体验~前台美女小姐姐热情带我参观院内环境，赵院长面诊后给出面部诊疗建议，亲自为我做治疗😍水疗凉凉的很舒服，激光时会有一点点针扎的感觉，还是可以接受的哈，做的过程中院长助理还会询问我感觉如何😉草药针做后会有4~5天的恢复期，期待完美蜕变😝"/>
    <s v="否"/>
    <s v=""/>
  </r>
  <r>
    <x v="0"/>
    <x v="2"/>
    <x v="12"/>
    <d v="1899-12-30T10:59:00"/>
    <s v="天津"/>
    <s v="瑷珊整形医院"/>
    <s v="领域_9105"/>
    <x v="0"/>
    <s v="{&quot;效果&quot;:5,&quot;环境&quot;:5,&quot;服务&quot;:5}"/>
    <s v="5"/>
    <s v="5"/>
    <s v="5"/>
    <s v="因为职业的关系，需要经常出席各种高端会议和活动。脸上的色斑和皱纹感觉影响形象，一直想提升一下自身形象。后来在一位企业家朋友的推荐下来到瑷珊整形医院。这里环境高端雅致，地点幽静，适合高端人士。我首先在这里做了激光祛斑、小气泡洁肤，精华导入项目。感觉韩国大夫专业性强，细心敬业，几次之后脸上的斑就不见了。出于对瑷珊的信任，又办理了皮肤管理套餐。近期又体验水光针，现在10天了，脸上的效果越来越明显，白皙度、光泽度、皮肤紧致度都有明显改善，皱纹也少了。谈判桌前更加自信了。加油瑷珊，祝福瑷珊…"/>
    <s v="否"/>
    <s v=""/>
  </r>
  <r>
    <x v="0"/>
    <x v="2"/>
    <x v="13"/>
    <d v="1899-12-30T19:39:00"/>
    <s v="天津"/>
    <s v="瑷珊整形医院"/>
    <s v="蕙语_1874"/>
    <x v="0"/>
    <s v="{&quot;效果&quot;:5,&quot;环境&quot;:5,&quot;服务&quot;:5}"/>
    <s v="5"/>
    <s v="5"/>
    <s v="5"/>
    <s v="做了水光针、激光。超幸运的赶上崔院长，很仔细超耐心，希望下次来还能碰见他！张医师一直握着我的手，很体贴，总体感觉很棒，现在在敷膜，一周看效果，期待！"/>
    <s v="是"/>
    <s v="2018-06-05 17:20:21"/>
  </r>
  <r>
    <x v="0"/>
    <x v="2"/>
    <x v="14"/>
    <d v="1899-12-30T22:38:00"/>
    <s v="天津"/>
    <s v="瑷珊整形医院"/>
    <s v="dpuser_6617843315"/>
    <x v="0"/>
    <s v="{&quot;效果&quot;:5,&quot;环境&quot;:5,&quot;服务&quot;:5}"/>
    <s v="5"/>
    <s v="5"/>
    <s v="5"/>
    <s v="为男朋友团购的小气泡清洁，效果非常nice，手法超级娴熟。医院环境优雅、清幽；私密性很好，同时为做项目的小姐姐来个五星好评！男朋友很期待下次来做！为瑷珊点赞！💪💪💪"/>
    <s v="是"/>
    <s v="2018-06-10 16:15:02"/>
  </r>
  <r>
    <x v="0"/>
    <x v="2"/>
    <x v="15"/>
    <d v="1899-12-30T17:57:00"/>
    <s v="天津"/>
    <s v="瑷珊整形医院"/>
    <s v="niuniu_008"/>
    <x v="0"/>
    <s v="{&quot;效果&quot;:5,&quot;环境&quot;:5,&quot;服务&quot;:5}"/>
    <s v="5"/>
    <s v="5"/>
    <s v="5"/>
    <s v="每次开车都能路过瑷姗整形医院 脸上有一颗痣进去咨询一下的 前台小姐姐很漂亮带着我去二楼见到了专业美容咨询师高姐 讲解的非常仔细耐心 帮我去除掉脸上的这颗痣 已经快好了！院长是个韩国帅哥哥手法很轻 很满意哦！"/>
    <s v="是"/>
    <s v="2018-06-06 10:28:36"/>
  </r>
  <r>
    <x v="0"/>
    <x v="2"/>
    <x v="16"/>
    <d v="1899-12-30T16:01:00"/>
    <s v="天津"/>
    <s v="瑷珊整形医院"/>
    <s v="M小鹿快跑M"/>
    <x v="0"/>
    <s v="{&quot;效果&quot;:5,&quot;环境&quot;:5,&quot;服务&quot;:5}"/>
    <s v="5"/>
    <s v="5"/>
    <s v="5"/>
    <s v="第一次做美容项目，咨询的姐姐很有耐心，回答了我们很多问题，做美容的姐姐也很温柔，体验感很棒，推荐✌"/>
    <s v="是"/>
    <s v="2018-06-12 14:23:21"/>
  </r>
  <r>
    <x v="0"/>
    <x v="2"/>
    <x v="16"/>
    <d v="1899-12-30T15:20:00"/>
    <s v="天津"/>
    <s v="瑷珊整形医院"/>
    <s v="dpuser_18602213361"/>
    <x v="0"/>
    <s v="{&quot;效果&quot;:5,&quot;环境&quot;:5,&quot;服务&quot;:5}"/>
    <s v="5"/>
    <s v="5"/>
    <s v="5"/>
    <s v="环境好、服务好、做完效果棒棒哒👍👍👍👍"/>
    <s v="是"/>
    <s v="2018-06-12 13:26:47"/>
  </r>
  <r>
    <x v="0"/>
    <x v="2"/>
    <x v="17"/>
    <d v="1899-12-30T09:50:00"/>
    <s v="天津"/>
    <s v="瑷珊整形医院"/>
    <s v="Dhyana_2853"/>
    <x v="0"/>
    <s v="{&quot;效果&quot;:5,&quot;环境&quot;:5,&quot;服务&quot;:5}"/>
    <s v="5"/>
    <s v="5"/>
    <s v="5"/>
    <s v="💋前一阵子刚做过脂肪填充全脸,效果恢复好了很满意，所以对医院比较信任，平时除了吃喝以外就是注重皮肤了，皮肤有些发黄比较暗淡无光，还有些斑点一直想去掉趁着快夏天了赶快用激光扫掉，这边都是韩国医生会给你做面诊之后才会施术，也不会去向你推销些什么，医院和美容院真的是不一样，确定项目会建立档案，做完皮肤之后还会让顾客签字确认，做完之后会有护肤霜和防晒，体感很不错😀"/>
    <s v="否"/>
    <m/>
  </r>
  <r>
    <x v="0"/>
    <x v="2"/>
    <x v="18"/>
    <d v="1899-12-30T19:35:00"/>
    <s v="天津"/>
    <s v="瑷珊整形医院"/>
    <s v="美美哒cc"/>
    <x v="0"/>
    <s v="{&quot;效果&quot;:5,&quot;环境&quot;:5,&quot;服务&quot;:5}"/>
    <s v="5"/>
    <s v="5"/>
    <s v="5"/>
    <s v="第二次来店啦，这次做的小气泡美肤，可以深层清洁毛孔里面脏东东哦~这个过程是很享受很舒服哒，美女助手清洁皮肤很细致，针对脸部T型区会着重清理，还会叮嘱夏天一定要注意防晒，不能偷懒哦😁"/>
    <s v="是"/>
    <s v="2018-06-18 15:44:14"/>
  </r>
  <r>
    <x v="0"/>
    <x v="2"/>
    <x v="19"/>
    <d v="1899-12-30T15:30:00"/>
    <s v="天津"/>
    <s v="瑷珊整形医院"/>
    <s v="芥末小姐G"/>
    <x v="0"/>
    <s v="{&quot;效果&quot;:5,&quot;环境&quot;:5,&quot;服务&quot;:5}"/>
    <s v="5"/>
    <s v="5"/>
    <s v="5"/>
    <s v="身边的人总是会夸我很白皮肤很好，但是没人知道我为了美白和补水到底花了多少人力物力[流泪][流泪][流泪]心疼自己一分钟。瑷珊确实是个极其专业的皮肤管理机构，医生都是韩国欧巴，其中的赵院长真的帅的掉渣（花痴脸）听他们说韩国是有专门的皮肤科的，就是解决各种斑啊缺水肌肤问题的那种机构，他们发现中国没有这种。我也是这次才知道祛斑和美白真的是要坚持一辈子的事情，绝不能懈怠。所以打算等到秋天的时候过来把脸上的斑打掉，据说打3-4次就可以完全打干净。"/>
    <s v="是"/>
    <s v="2018-06-24 10:55:01"/>
  </r>
  <r>
    <x v="0"/>
    <x v="3"/>
    <x v="20"/>
    <d v="1899-12-30T10:05:00"/>
    <s v="天津"/>
    <s v="瑷珊整形医院"/>
    <s v="哟西o"/>
    <x v="0"/>
    <s v="{&quot;效果&quot;:5,&quot;环境&quot;:5,&quot;服务&quot;:5}"/>
    <s v="5"/>
    <s v="5"/>
    <s v="5"/>
    <s v="来两次了。_x000a_第一次来是抱着体验的心态来点痣，点了一颗。_x000a_这里环境不错，舒适干净整洁。_x000a_工作人员从前台，咨询，护士，到院长，都非常热情周到，也有耐心。让人舒心。_x000a__x000a_更重要的是，院长技术很好，也耐心讲解点痣的原理和修复，帮助我更好理解这个小小的但也很重要的项目。_x000a__x000a_所以第一次体验完后，回家赶紧预约了第二次，又点了十多颗痣。期待恢复！_x000a__x000a_也顺便参加了小气泡活动，性价比很高，以后会常来做皮肤管理的。[愉快][愉快]"/>
    <s v="否"/>
    <s v=""/>
  </r>
  <r>
    <x v="0"/>
    <x v="4"/>
    <x v="21"/>
    <s v=" 14:17"/>
    <s v="天津"/>
    <s v="瑷珊整形医院"/>
    <s v="采姑娘的小蘑菇啦"/>
    <x v="0"/>
    <s v="{&quot;效果&quot;:5,&quot;环境&quot;:5,&quot;服务&quot;:5}"/>
    <s v="5"/>
    <s v="5"/>
    <s v="5"/>
    <s v="一直停听说瑷珊口碑不错，提前约好了时间终于来了！这里环境和服务都很不错，一共三层楼，服务态度也很nice～_x000a_进来之后会有一对一的咨询师对接，先是韩国oba给面诊哦！之后确定了项目就会带去卸妆了。_x000a_先是和咨询师了解到了菲洛嘉之前不敢去尝试针剂类的，做之前会给你先敷麻药大概半个小时就进去无菌操作间打针剂啦！本来很紧张，但是护士小姐姐和大夫在操作过程中会一直询问你体感怎么样，胆小的妹子也有一个可爱的小熊提供给你抱着缓解紧张，照片是我整体的过程、这次打的菲洛嘉是进行轮廓的提升，下次就该改善细纹和面部提升喽！_x000a_期待自己的改善！"/>
    <s v="否"/>
    <m/>
  </r>
  <r>
    <x v="0"/>
    <x v="4"/>
    <x v="22"/>
    <d v="1899-12-30T16:09:00"/>
    <s v="天津"/>
    <s v="韩国瑷珊整形美容医院"/>
    <s v="熊抱我的兔子"/>
    <x v="0"/>
    <s v="{&quot;效果&quot;:5,&quot;环境&quot;:5,&quot;服务&quot;:5}"/>
    <s v="5"/>
    <s v="5"/>
    <s v="5"/>
    <s v="地点有点隐秘，但医院环境很好，是韩国投资的，仪器先进！我去做的ldm，技师小姐姐非常细心，手法轻柔到位，我挺满意的！[微笑][爱心]"/>
    <s v="是"/>
    <s v="2018-08-22 12:27:40"/>
  </r>
  <r>
    <x v="0"/>
    <x v="4"/>
    <x v="22"/>
    <d v="1899-12-30T10:05:00"/>
    <s v="天津"/>
    <s v="韩国瑷珊整形美容医院"/>
    <s v="小毛豆张"/>
    <x v="0"/>
    <s v="{&quot;效果&quot;:4,&quot;环境&quot;:5,&quot;服务&quot;:5}"/>
    <s v="4"/>
    <s v="5"/>
    <s v="5"/>
    <s v="在网上看到信息来做的，非常的正规，服务业非常的好，因为常出差都是这个城市做下哪个城市做一下，来这儿做后就不换地方了，只希望可以多点优惠哈哈。有个院长也特别的负责人，要求完美。刚做完第二次微针，就放图了还在恢复期。_x000a_做过微针，水光，小气泡，激光"/>
    <s v="否"/>
    <s v=""/>
  </r>
  <r>
    <x v="1"/>
    <x v="5"/>
    <x v="23"/>
    <m/>
    <m/>
    <m/>
    <m/>
    <x v="1"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x v="0"/>
    <d v="1899-12-30T15:13:00"/>
    <x v="0"/>
    <s v="400用户"/>
    <n v="2287013841"/>
    <m/>
    <m/>
    <s v="已预约"/>
    <m/>
  </r>
  <r>
    <x v="0"/>
    <x v="0"/>
    <x v="1"/>
    <d v="1899-12-30T18:32:00"/>
    <x v="1"/>
    <s v="400用户"/>
    <n v="2287013841"/>
    <m/>
    <m/>
    <s v="新订单"/>
    <m/>
  </r>
  <r>
    <x v="0"/>
    <x v="0"/>
    <x v="2"/>
    <d v="1899-12-30T11:10:00"/>
    <x v="1"/>
    <s v="400用户"/>
    <n v="2287013842"/>
    <m/>
    <m/>
    <s v="新订单"/>
    <m/>
  </r>
  <r>
    <x v="0"/>
    <x v="0"/>
    <x v="3"/>
    <d v="1899-12-30T14:22:00"/>
    <x v="2"/>
    <s v="张佩会"/>
    <n v="13516255558"/>
    <m/>
    <m/>
    <s v="待跟进"/>
    <s v="您可和咨询人员预约到店时间，祝生活愉快！"/>
  </r>
  <r>
    <x v="0"/>
    <x v="0"/>
    <x v="4"/>
    <d v="1899-12-30T13:23:00"/>
    <x v="0"/>
    <s v="400用户"/>
    <n v="13911767563"/>
    <m/>
    <m/>
    <s v="已预约"/>
    <m/>
  </r>
  <r>
    <x v="0"/>
    <x v="1"/>
    <x v="5"/>
    <d v="1899-12-30T13:43:00"/>
    <x v="0"/>
    <s v="400用户"/>
    <n v="17611009318"/>
    <m/>
    <m/>
    <s v="已预约"/>
    <m/>
  </r>
  <r>
    <x v="0"/>
    <x v="1"/>
    <x v="6"/>
    <d v="1899-12-30T18:26:00"/>
    <x v="1"/>
    <s v="400用户"/>
    <n v="18526591069"/>
    <m/>
    <m/>
    <s v="新订单"/>
    <s v="未接到，及时回电"/>
  </r>
  <r>
    <x v="0"/>
    <x v="1"/>
    <x v="7"/>
    <d v="1899-12-30T23:08:00"/>
    <x v="3"/>
    <s v="咨询用户"/>
    <n v="17703865671"/>
    <m/>
    <m/>
    <s v="新订单"/>
    <s v="你好，我想做双眼皮手术，想咨询一下，17703865671这个是我的微信号码，方便的话可以加我，谢谢了 "/>
  </r>
  <r>
    <x v="0"/>
    <x v="1"/>
    <x v="8"/>
    <d v="1899-12-30T08:32:00"/>
    <x v="4"/>
    <m/>
    <n v="13652113822"/>
    <m/>
    <s v="祛痘"/>
    <s v="无意向"/>
    <m/>
  </r>
  <r>
    <x v="0"/>
    <x v="1"/>
    <x v="8"/>
    <d v="1899-12-30T16:21:00"/>
    <x v="2"/>
    <m/>
    <n v="13920585922"/>
    <m/>
    <m/>
    <s v="无意向"/>
    <m/>
  </r>
  <r>
    <x v="0"/>
    <x v="1"/>
    <x v="8"/>
    <d v="1899-12-30T15:00:00"/>
    <x v="0"/>
    <s v="400用户"/>
    <n v="15722010607"/>
    <m/>
    <m/>
    <s v="已预约"/>
    <m/>
  </r>
  <r>
    <x v="0"/>
    <x v="1"/>
    <x v="8"/>
    <d v="1899-12-30T09:13:00"/>
    <x v="0"/>
    <s v="400用户"/>
    <n v="18622076526"/>
    <m/>
    <m/>
    <s v="已预约"/>
    <m/>
  </r>
  <r>
    <x v="0"/>
    <x v="1"/>
    <x v="9"/>
    <d v="1899-12-30T20:39:00"/>
    <x v="1"/>
    <s v="400用户"/>
    <n v="17083379978"/>
    <m/>
    <m/>
    <s v="待跟进"/>
    <m/>
  </r>
  <r>
    <x v="0"/>
    <x v="1"/>
    <x v="10"/>
    <d v="1899-12-30T12:12:00"/>
    <x v="2"/>
    <m/>
    <n v="15022370382"/>
    <m/>
    <m/>
    <s v="待跟进"/>
    <s v="有果酸吗"/>
  </r>
  <r>
    <x v="0"/>
    <x v="1"/>
    <x v="11"/>
    <d v="1899-12-30T10:05:00"/>
    <x v="0"/>
    <s v="400用户"/>
    <n v="13820578132"/>
    <m/>
    <m/>
    <s v="已预约"/>
    <m/>
  </r>
  <r>
    <x v="0"/>
    <x v="1"/>
    <x v="12"/>
    <d v="1899-12-30T15:56:00"/>
    <x v="0"/>
    <s v="400用户"/>
    <n v="13662025750"/>
    <m/>
    <m/>
    <s v="已预约"/>
    <m/>
  </r>
  <r>
    <x v="0"/>
    <x v="1"/>
    <x v="12"/>
    <d v="1899-12-30T11:09:00"/>
    <x v="1"/>
    <s v="400用户"/>
    <n v="13642182711"/>
    <m/>
    <m/>
    <s v="新订单"/>
    <m/>
  </r>
  <r>
    <x v="0"/>
    <x v="1"/>
    <x v="13"/>
    <d v="1899-12-30T14:46:00"/>
    <x v="1"/>
    <s v="400用户"/>
    <n v="2288133077"/>
    <m/>
    <m/>
    <s v="新订单"/>
    <m/>
  </r>
  <r>
    <x v="0"/>
    <x v="1"/>
    <x v="14"/>
    <d v="1899-12-30T16:51:00"/>
    <x v="0"/>
    <s v="400用户"/>
    <n v="16622198991"/>
    <m/>
    <m/>
    <s v="已预约"/>
    <m/>
  </r>
  <r>
    <x v="0"/>
    <x v="1"/>
    <x v="14"/>
    <d v="1899-12-30T15:35:00"/>
    <x v="0"/>
    <s v="400用户"/>
    <n v="2259088381"/>
    <m/>
    <m/>
    <s v="已预约"/>
    <m/>
  </r>
  <r>
    <x v="0"/>
    <x v="1"/>
    <x v="15"/>
    <d v="1899-12-30T17:28:00"/>
    <x v="0"/>
    <s v="400用户"/>
    <n v="13115538821"/>
    <m/>
    <m/>
    <s v="已预约"/>
    <m/>
  </r>
  <r>
    <x v="0"/>
    <x v="1"/>
    <x v="15"/>
    <d v="1899-12-30T17:01:00"/>
    <x v="0"/>
    <s v="400用户"/>
    <n v="5923709532"/>
    <m/>
    <m/>
    <s v="已预约"/>
    <m/>
  </r>
  <r>
    <x v="0"/>
    <x v="1"/>
    <x v="15"/>
    <d v="1899-12-30T10:25:00"/>
    <x v="0"/>
    <s v="400用户"/>
    <n v="15722221829"/>
    <m/>
    <m/>
    <s v="已预约"/>
    <m/>
  </r>
  <r>
    <x v="0"/>
    <x v="1"/>
    <x v="16"/>
    <d v="1899-12-30T15:59:00"/>
    <x v="0"/>
    <s v="400用户"/>
    <n v="18722696208"/>
    <m/>
    <m/>
    <s v="已预约"/>
    <m/>
  </r>
  <r>
    <x v="0"/>
    <x v="1"/>
    <x v="17"/>
    <d v="1899-12-30T15:54:00"/>
    <x v="1"/>
    <s v="400用户"/>
    <n v="15822753345"/>
    <m/>
    <m/>
    <s v="新订单"/>
    <m/>
  </r>
  <r>
    <x v="0"/>
    <x v="2"/>
    <x v="18"/>
    <d v="1899-12-30T21:12:00"/>
    <x v="2"/>
    <m/>
    <n v="18622959786"/>
    <m/>
    <m/>
    <s v="新订单"/>
    <m/>
  </r>
  <r>
    <x v="0"/>
    <x v="2"/>
    <x v="19"/>
    <d v="1899-12-30T17:29:00"/>
    <x v="2"/>
    <m/>
    <n v="13821499943"/>
    <m/>
    <m/>
    <s v="新订单"/>
    <m/>
  </r>
  <r>
    <x v="0"/>
    <x v="2"/>
    <x v="19"/>
    <d v="1899-12-30T10:53:00"/>
    <x v="0"/>
    <s v="400用户"/>
    <n v="18622959786"/>
    <m/>
    <m/>
    <s v="已预约"/>
    <m/>
  </r>
  <r>
    <x v="0"/>
    <x v="2"/>
    <x v="20"/>
    <d v="1899-12-30T16:09:00"/>
    <x v="0"/>
    <s v="400用户"/>
    <n v="2061096328"/>
    <m/>
    <m/>
    <s v="已预约"/>
    <m/>
  </r>
  <r>
    <x v="0"/>
    <x v="2"/>
    <x v="20"/>
    <d v="1899-12-30T10:28:00"/>
    <x v="0"/>
    <s v="400用户"/>
    <n v="13820086549"/>
    <m/>
    <m/>
    <s v="已预约"/>
    <m/>
  </r>
  <r>
    <x v="0"/>
    <x v="2"/>
    <x v="21"/>
    <d v="1899-12-30T11:38:00"/>
    <x v="0"/>
    <s v="400用户"/>
    <n v="15222220307"/>
    <m/>
    <m/>
    <s v="已预约"/>
    <m/>
  </r>
  <r>
    <x v="0"/>
    <x v="2"/>
    <x v="22"/>
    <d v="1899-12-30T17:05:00"/>
    <x v="0"/>
    <s v="400用户"/>
    <n v="13209408328"/>
    <m/>
    <m/>
    <s v="已预约"/>
    <m/>
  </r>
  <r>
    <x v="0"/>
    <x v="2"/>
    <x v="23"/>
    <d v="1899-12-30T11:35:00"/>
    <x v="2"/>
    <m/>
    <n v="15545016575"/>
    <m/>
    <m/>
    <s v="待跟进"/>
    <m/>
  </r>
  <r>
    <x v="0"/>
    <x v="2"/>
    <x v="24"/>
    <d v="1899-12-30T16:11:00"/>
    <x v="2"/>
    <m/>
    <n v="15545460393"/>
    <m/>
    <m/>
    <s v="新订单"/>
    <m/>
  </r>
  <r>
    <x v="0"/>
    <x v="2"/>
    <x v="24"/>
    <d v="1899-12-30T13:36:00"/>
    <x v="0"/>
    <s v="400用户"/>
    <n v="13212103582"/>
    <m/>
    <m/>
    <s v="已预约"/>
    <m/>
  </r>
  <r>
    <x v="0"/>
    <x v="2"/>
    <x v="25"/>
    <d v="1899-12-30T16:03:00"/>
    <x v="0"/>
    <s v="400用户"/>
    <n v="15722221829"/>
    <m/>
    <m/>
    <s v="已预约"/>
    <m/>
  </r>
  <r>
    <x v="0"/>
    <x v="2"/>
    <x v="26"/>
    <d v="1899-12-30T11:20:00"/>
    <x v="0"/>
    <s v="400用户"/>
    <n v="18722095564"/>
    <m/>
    <m/>
    <s v="已预约"/>
    <m/>
  </r>
  <r>
    <x v="0"/>
    <x v="3"/>
    <x v="27"/>
    <d v="1899-12-30T13:05:00"/>
    <x v="0"/>
    <s v="400用户"/>
    <n v="13821732621"/>
    <m/>
    <m/>
    <s v="已预约"/>
    <m/>
  </r>
  <r>
    <x v="0"/>
    <x v="3"/>
    <x v="28"/>
    <d v="1899-12-30T12:18:00"/>
    <x v="0"/>
    <s v="400用户"/>
    <n v="13055162203"/>
    <m/>
    <m/>
    <s v="已预约"/>
    <m/>
  </r>
  <r>
    <x v="0"/>
    <x v="3"/>
    <x v="29"/>
    <d v="1899-12-30T14:12:00"/>
    <x v="1"/>
    <s v="400用户"/>
    <n v="13604710203"/>
    <m/>
    <m/>
    <s v="新订单"/>
    <m/>
  </r>
  <r>
    <x v="0"/>
    <x v="3"/>
    <x v="30"/>
    <d v="1899-12-30T10:48:00"/>
    <x v="0"/>
    <s v="400用户"/>
    <n v="15332050758"/>
    <m/>
    <m/>
    <s v="已预约"/>
    <m/>
  </r>
  <r>
    <x v="0"/>
    <x v="3"/>
    <x v="31"/>
    <d v="1899-12-30T09:32:00"/>
    <x v="0"/>
    <s v="400用户"/>
    <n v="18622236653"/>
    <m/>
    <m/>
    <s v="已预约"/>
    <m/>
  </r>
  <r>
    <x v="0"/>
    <x v="3"/>
    <x v="32"/>
    <d v="1899-12-30T11:43:00"/>
    <x v="0"/>
    <s v="400用户"/>
    <n v="17744347076"/>
    <m/>
    <m/>
    <s v="已预约"/>
    <m/>
  </r>
  <r>
    <x v="0"/>
    <x v="3"/>
    <x v="32"/>
    <d v="1899-12-30T11:14:00"/>
    <x v="0"/>
    <s v="400用户"/>
    <n v="15122828049"/>
    <m/>
    <m/>
    <s v="已预约"/>
    <m/>
  </r>
  <r>
    <x v="0"/>
    <x v="3"/>
    <x v="33"/>
    <d v="1899-12-30T16:58:00"/>
    <x v="3"/>
    <s v="咨询用户"/>
    <n v="18522841587"/>
    <m/>
    <m/>
    <s v="新订单"/>
    <m/>
  </r>
  <r>
    <x v="0"/>
    <x v="3"/>
    <x v="34"/>
    <d v="1899-12-30T11:39:00"/>
    <x v="0"/>
    <s v="400用户"/>
    <n v="13612174082"/>
    <m/>
    <m/>
    <s v="已预约"/>
    <m/>
  </r>
  <r>
    <x v="0"/>
    <x v="3"/>
    <x v="35"/>
    <d v="1899-12-30T08:57:00"/>
    <x v="0"/>
    <s v="400用户"/>
    <n v="18638467884"/>
    <m/>
    <m/>
    <s v="已预约"/>
    <m/>
  </r>
  <r>
    <x v="0"/>
    <x v="3"/>
    <x v="36"/>
    <d v="1899-12-30T16:36:00"/>
    <x v="0"/>
    <s v="400用户"/>
    <n v="13132290267"/>
    <m/>
    <m/>
    <s v="已预约"/>
    <m/>
  </r>
  <r>
    <x v="0"/>
    <x v="3"/>
    <x v="37"/>
    <d v="1899-12-30T13:19:00"/>
    <x v="0"/>
    <s v="400用户"/>
    <n v="13752777163"/>
    <m/>
    <m/>
    <s v="已预约"/>
    <m/>
  </r>
  <r>
    <x v="0"/>
    <x v="3"/>
    <x v="38"/>
    <d v="1899-12-30T15:17:00"/>
    <x v="0"/>
    <s v="400用户"/>
    <n v="2223898923"/>
    <m/>
    <m/>
    <s v="已预约"/>
    <m/>
  </r>
  <r>
    <x v="0"/>
    <x v="4"/>
    <x v="39"/>
    <d v="1899-12-30T12:15:00"/>
    <x v="0"/>
    <s v="400用户"/>
    <n v="18722130073"/>
    <m/>
    <m/>
    <s v="已预约"/>
    <m/>
  </r>
  <r>
    <x v="0"/>
    <x v="4"/>
    <x v="40"/>
    <d v="1899-12-30T12:00:00"/>
    <x v="3"/>
    <s v="咨询用户"/>
    <n v="18322307623"/>
    <m/>
    <n v="18322307623"/>
    <s v="新订单"/>
    <m/>
  </r>
  <r>
    <x v="0"/>
    <x v="4"/>
    <x v="41"/>
    <d v="1899-12-30T02:59:00"/>
    <x v="2"/>
    <m/>
    <n v="13820365826"/>
    <m/>
    <m/>
    <s v="待跟进"/>
    <m/>
  </r>
  <r>
    <x v="0"/>
    <x v="4"/>
    <x v="41"/>
    <d v="1899-12-30T11:10:00"/>
    <x v="1"/>
    <s v="400用户"/>
    <n v="13820898627"/>
    <m/>
    <m/>
    <s v="待跟进"/>
    <m/>
  </r>
  <r>
    <x v="0"/>
    <x v="4"/>
    <x v="41"/>
    <d v="1899-12-30T14:11:00"/>
    <x v="3"/>
    <s v="咨询用户"/>
    <n v="15689002762"/>
    <n v="15689002762"/>
    <m/>
    <s v="待跟进"/>
    <m/>
  </r>
  <r>
    <x v="0"/>
    <x v="4"/>
    <x v="41"/>
    <d v="1899-12-30T17:02:00"/>
    <x v="0"/>
    <s v="400用户"/>
    <n v="15522855513"/>
    <m/>
    <m/>
    <s v="待跟进"/>
    <m/>
  </r>
  <r>
    <x v="0"/>
    <x v="4"/>
    <x v="42"/>
    <d v="1899-12-30T19:33:00"/>
    <x v="1"/>
    <s v="400用户"/>
    <n v="18722210818"/>
    <m/>
    <m/>
    <s v="新订单"/>
    <m/>
  </r>
  <r>
    <x v="0"/>
    <x v="4"/>
    <x v="42"/>
    <d v="1899-12-30T14:09:00"/>
    <x v="0"/>
    <s v="400用户"/>
    <n v="13625002210"/>
    <m/>
    <m/>
    <s v="已预约"/>
    <m/>
  </r>
  <r>
    <x v="0"/>
    <x v="4"/>
    <x v="43"/>
    <d v="1899-12-30T13:52:00"/>
    <x v="1"/>
    <s v="400用户"/>
    <n v="18622365136"/>
    <m/>
    <m/>
    <s v="新订单"/>
    <m/>
  </r>
  <r>
    <x v="0"/>
    <x v="4"/>
    <x v="44"/>
    <d v="1899-12-30T10:50:00"/>
    <x v="1"/>
    <s v="400用户"/>
    <n v="15132718862"/>
    <m/>
    <m/>
    <s v="新订单"/>
    <m/>
  </r>
  <r>
    <x v="0"/>
    <x v="4"/>
    <x v="44"/>
    <d v="1899-12-30T10:49:00"/>
    <x v="1"/>
    <s v="400用户"/>
    <n v="15132718862"/>
    <m/>
    <m/>
    <s v="新订单"/>
    <m/>
  </r>
  <r>
    <x v="0"/>
    <x v="4"/>
    <x v="45"/>
    <d v="1899-12-30T10:03:00"/>
    <x v="0"/>
    <s v="400用户"/>
    <n v="1050864805"/>
    <m/>
    <m/>
    <s v="无意向"/>
    <m/>
  </r>
  <r>
    <x v="0"/>
    <x v="4"/>
    <x v="45"/>
    <d v="1899-12-30T11:35:00"/>
    <x v="0"/>
    <s v="400用户"/>
    <n v="15722284757"/>
    <m/>
    <m/>
    <s v="已预约"/>
    <m/>
  </r>
  <r>
    <x v="0"/>
    <x v="4"/>
    <x v="45"/>
    <d v="1899-12-30T10:02:00"/>
    <x v="1"/>
    <s v="400用户"/>
    <n v="1050864805"/>
    <m/>
    <m/>
    <s v="新订单"/>
    <m/>
  </r>
  <r>
    <x v="0"/>
    <x v="4"/>
    <x v="46"/>
    <d v="1899-12-30T10:42:00"/>
    <x v="0"/>
    <s v="400用户"/>
    <n v="15722284757"/>
    <m/>
    <m/>
    <s v="已预约"/>
    <m/>
  </r>
  <r>
    <x v="0"/>
    <x v="4"/>
    <x v="47"/>
    <d v="1899-12-30T13:58:00"/>
    <x v="0"/>
    <s v="400用户"/>
    <n v="18091027004"/>
    <m/>
    <m/>
    <s v="已预约"/>
    <m/>
  </r>
  <r>
    <x v="0"/>
    <x v="4"/>
    <x v="48"/>
    <d v="1899-12-30T17:29:00"/>
    <x v="0"/>
    <s v="400用户"/>
    <n v="13366633442"/>
    <m/>
    <m/>
    <s v="已预约"/>
    <m/>
  </r>
  <r>
    <x v="0"/>
    <x v="4"/>
    <x v="48"/>
    <d v="1899-12-30T11:26:00"/>
    <x v="0"/>
    <s v="400用户"/>
    <n v="13323356158"/>
    <m/>
    <m/>
    <s v="已预约"/>
    <m/>
  </r>
  <r>
    <x v="0"/>
    <x v="4"/>
    <x v="48"/>
    <d v="1899-12-30T10:21:00"/>
    <x v="1"/>
    <s v="400用户"/>
    <n v="13920596216"/>
    <m/>
    <m/>
    <s v="新订单"/>
    <m/>
  </r>
  <r>
    <x v="0"/>
    <x v="4"/>
    <x v="49"/>
    <d v="1899-12-30T14:52:00"/>
    <x v="0"/>
    <s v="400用户"/>
    <n v="15722284757"/>
    <m/>
    <m/>
    <s v="已预约"/>
    <m/>
  </r>
  <r>
    <x v="0"/>
    <x v="4"/>
    <x v="49"/>
    <d v="1899-12-30T12:47:00"/>
    <x v="3"/>
    <s v="咨询用户"/>
    <n v="13682175077"/>
    <n v="13682175077"/>
    <m/>
    <s v="新订单"/>
    <m/>
  </r>
  <r>
    <x v="0"/>
    <x v="4"/>
    <x v="49"/>
    <d v="1899-12-30T09:45:00"/>
    <x v="0"/>
    <s v="400用户"/>
    <n v="17695641102"/>
    <m/>
    <m/>
    <s v="已预约"/>
    <m/>
  </r>
  <r>
    <x v="0"/>
    <x v="4"/>
    <x v="50"/>
    <d v="1899-12-30T17:19:00"/>
    <x v="0"/>
    <s v="400用户"/>
    <n v="15922201815"/>
    <m/>
    <m/>
    <s v="已预约"/>
    <m/>
  </r>
  <r>
    <x v="0"/>
    <x v="4"/>
    <x v="50"/>
    <d v="1899-12-30T09:23:00"/>
    <x v="0"/>
    <s v="400用户"/>
    <n v="15902220823"/>
    <m/>
    <m/>
    <s v="已预约"/>
    <m/>
  </r>
  <r>
    <x v="0"/>
    <x v="4"/>
    <x v="51"/>
    <d v="1899-12-30T14:20:00"/>
    <x v="3"/>
    <s v="咨询用户"/>
    <n v="18102067922"/>
    <n v="18102067922"/>
    <m/>
    <s v="新订单"/>
    <m/>
  </r>
  <r>
    <x v="0"/>
    <x v="4"/>
    <x v="51"/>
    <d v="1899-12-30T09:35:00"/>
    <x v="1"/>
    <s v="400用户"/>
    <n v="15922003590"/>
    <m/>
    <m/>
    <s v="新订单"/>
    <m/>
  </r>
  <r>
    <x v="0"/>
    <x v="4"/>
    <x v="51"/>
    <d v="1899-12-30T02:57:00"/>
    <x v="1"/>
    <s v="400用户"/>
    <n v="15822113511"/>
    <m/>
    <m/>
    <s v="新订单"/>
    <m/>
  </r>
  <r>
    <x v="0"/>
    <x v="4"/>
    <x v="52"/>
    <d v="1899-12-30T18:37:00"/>
    <x v="0"/>
    <s v="400用户"/>
    <n v="13802049565"/>
    <m/>
    <m/>
    <s v="已预约"/>
    <m/>
  </r>
  <r>
    <x v="0"/>
    <x v="4"/>
    <x v="52"/>
    <d v="1899-12-30T16:08:00"/>
    <x v="1"/>
    <s v="400用户"/>
    <n v="17310386085"/>
    <m/>
    <m/>
    <s v="新订单"/>
    <m/>
  </r>
  <r>
    <x v="0"/>
    <x v="4"/>
    <x v="52"/>
    <d v="1899-12-30T13:34:00"/>
    <x v="0"/>
    <s v="400用户"/>
    <n v="2122837608"/>
    <m/>
    <m/>
    <s v="已预约"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  <r>
    <x v="1"/>
    <x v="5"/>
    <x v="53"/>
    <m/>
    <x v="5"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1"/>
    <x v="1"/>
    <x v="0"/>
    <m/>
    <m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x v="0"/>
    <n v="1"/>
    <n v="1"/>
    <n v="0"/>
    <n v="0"/>
  </r>
  <r>
    <x v="0"/>
    <x v="0"/>
    <x v="1"/>
    <n v="2"/>
    <n v="2"/>
    <n v="4.5"/>
    <n v="100"/>
  </r>
  <r>
    <x v="0"/>
    <x v="0"/>
    <x v="2"/>
    <n v="20"/>
    <n v="9"/>
    <n v="8.89"/>
    <n v="31.07"/>
  </r>
  <r>
    <x v="0"/>
    <x v="0"/>
    <x v="3"/>
    <n v="5"/>
    <n v="3"/>
    <n v="14.5"/>
    <n v="25"/>
  </r>
  <r>
    <x v="0"/>
    <x v="0"/>
    <x v="4"/>
    <n v="10"/>
    <n v="2"/>
    <n v="26.5"/>
    <n v="10"/>
  </r>
  <r>
    <x v="0"/>
    <x v="0"/>
    <x v="5"/>
    <n v="8"/>
    <n v="2"/>
    <n v="3"/>
    <n v="33.33"/>
  </r>
  <r>
    <x v="0"/>
    <x v="0"/>
    <x v="6"/>
    <n v="2"/>
    <n v="2"/>
    <n v="0"/>
    <n v="0"/>
  </r>
  <r>
    <x v="0"/>
    <x v="0"/>
    <x v="7"/>
    <n v="0"/>
    <n v="0"/>
    <n v="0"/>
    <n v="0"/>
  </r>
  <r>
    <x v="0"/>
    <x v="0"/>
    <x v="8"/>
    <n v="5"/>
    <n v="2"/>
    <n v="14"/>
    <n v="20"/>
  </r>
  <r>
    <x v="0"/>
    <x v="0"/>
    <x v="9"/>
    <n v="9"/>
    <n v="2"/>
    <n v="71.5"/>
    <n v="75"/>
  </r>
  <r>
    <x v="0"/>
    <x v="0"/>
    <x v="10"/>
    <n v="8"/>
    <n v="4"/>
    <n v="64"/>
    <n v="25"/>
  </r>
  <r>
    <x v="0"/>
    <x v="0"/>
    <x v="11"/>
    <n v="22"/>
    <n v="8"/>
    <n v="23.33"/>
    <n v="27.78"/>
  </r>
  <r>
    <x v="0"/>
    <x v="1"/>
    <x v="12"/>
    <n v="68"/>
    <n v="7"/>
    <n v="31"/>
    <n v="16.18"/>
  </r>
  <r>
    <x v="0"/>
    <x v="1"/>
    <x v="13"/>
    <n v="11"/>
    <n v="1"/>
    <n v="31"/>
    <n v="27.27"/>
  </r>
  <r>
    <x v="0"/>
    <x v="1"/>
    <x v="14"/>
    <n v="5"/>
    <n v="1"/>
    <n v="11"/>
    <n v="40"/>
  </r>
  <r>
    <x v="0"/>
    <x v="1"/>
    <x v="15"/>
    <n v="0"/>
    <n v="0"/>
    <n v="0"/>
    <n v="0"/>
  </r>
  <r>
    <x v="0"/>
    <x v="1"/>
    <x v="16"/>
    <n v="13"/>
    <n v="3"/>
    <n v="155"/>
    <n v="0"/>
  </r>
  <r>
    <x v="0"/>
    <x v="1"/>
    <x v="17"/>
    <n v="15"/>
    <n v="4"/>
    <n v="21.2"/>
    <n v="18.75"/>
  </r>
  <r>
    <x v="0"/>
    <x v="1"/>
    <x v="18"/>
    <n v="8"/>
    <n v="2"/>
    <n v="65.5"/>
    <n v="14.29"/>
  </r>
  <r>
    <x v="0"/>
    <x v="1"/>
    <x v="19"/>
    <n v="15"/>
    <n v="5"/>
    <n v="31"/>
    <n v="9.09"/>
  </r>
  <r>
    <x v="0"/>
    <x v="1"/>
    <x v="20"/>
    <n v="63"/>
    <n v="9"/>
    <n v="29.89"/>
    <n v="19.59"/>
  </r>
  <r>
    <x v="0"/>
    <x v="1"/>
    <x v="21"/>
    <n v="11"/>
    <n v="4"/>
    <n v="14.5"/>
    <n v="0"/>
  </r>
  <r>
    <x v="0"/>
    <x v="1"/>
    <x v="22"/>
    <n v="5"/>
    <n v="2"/>
    <n v="36.5"/>
    <n v="70"/>
  </r>
  <r>
    <x v="0"/>
    <x v="1"/>
    <x v="23"/>
    <n v="4"/>
    <n v="3"/>
    <n v="52.67"/>
    <n v="25"/>
  </r>
  <r>
    <x v="0"/>
    <x v="1"/>
    <x v="24"/>
    <n v="8"/>
    <n v="3"/>
    <n v="12"/>
    <n v="37.5"/>
  </r>
  <r>
    <x v="0"/>
    <x v="1"/>
    <x v="25"/>
    <n v="9"/>
    <n v="4"/>
    <n v="6.4"/>
    <n v="12.5"/>
  </r>
  <r>
    <x v="0"/>
    <x v="1"/>
    <x v="26"/>
    <n v="4"/>
    <n v="2"/>
    <n v="4"/>
    <n v="0"/>
  </r>
  <r>
    <x v="0"/>
    <x v="1"/>
    <x v="27"/>
    <n v="11"/>
    <n v="5"/>
    <n v="17"/>
    <n v="54.55"/>
  </r>
  <r>
    <x v="0"/>
    <x v="1"/>
    <x v="28"/>
    <n v="3"/>
    <n v="2"/>
    <n v="1.5"/>
    <n v="33.33"/>
  </r>
  <r>
    <x v="0"/>
    <x v="1"/>
    <x v="29"/>
    <n v="8"/>
    <n v="4"/>
    <n v="4.33"/>
    <n v="0"/>
  </r>
  <r>
    <x v="0"/>
    <x v="1"/>
    <x v="30"/>
    <n v="4"/>
    <n v="4"/>
    <n v="13"/>
    <n v="0"/>
  </r>
  <r>
    <x v="0"/>
    <x v="1"/>
    <x v="31"/>
    <n v="66"/>
    <n v="16"/>
    <n v="33.36"/>
    <n v="21.05"/>
  </r>
  <r>
    <x v="0"/>
    <x v="1"/>
    <x v="32"/>
    <n v="64"/>
    <n v="16"/>
    <n v="40.96"/>
    <n v="5.21"/>
  </r>
  <r>
    <x v="0"/>
    <x v="1"/>
    <x v="33"/>
    <n v="70"/>
    <n v="16"/>
    <n v="37.979999999999997"/>
    <n v="7.81"/>
  </r>
  <r>
    <x v="0"/>
    <x v="1"/>
    <x v="34"/>
    <n v="106"/>
    <n v="22"/>
    <n v="39.229999999999997"/>
    <n v="23.38"/>
  </r>
  <r>
    <x v="0"/>
    <x v="1"/>
    <x v="35"/>
    <n v="95"/>
    <n v="24"/>
    <n v="47.58"/>
    <n v="19.149999999999999"/>
  </r>
  <r>
    <x v="0"/>
    <x v="1"/>
    <x v="36"/>
    <n v="118"/>
    <n v="24"/>
    <n v="45.54"/>
    <n v="16.079999999999998"/>
  </r>
  <r>
    <x v="0"/>
    <x v="1"/>
    <x v="37"/>
    <n v="88"/>
    <n v="26"/>
    <n v="181.78"/>
    <n v="18.11"/>
  </r>
  <r>
    <x v="0"/>
    <x v="1"/>
    <x v="38"/>
    <n v="103"/>
    <n v="28"/>
    <n v="152.94"/>
    <n v="17.63"/>
  </r>
  <r>
    <x v="0"/>
    <x v="1"/>
    <x v="39"/>
    <n v="71"/>
    <n v="23"/>
    <n v="123.1"/>
    <n v="14.48"/>
  </r>
  <r>
    <x v="0"/>
    <x v="1"/>
    <x v="40"/>
    <n v="49"/>
    <n v="12"/>
    <n v="68.75"/>
    <n v="16.28"/>
  </r>
  <r>
    <x v="0"/>
    <x v="1"/>
    <x v="41"/>
    <n v="34"/>
    <n v="19"/>
    <n v="94.13"/>
    <n v="17.510000000000002"/>
  </r>
  <r>
    <x v="0"/>
    <x v="2"/>
    <x v="42"/>
    <n v="68"/>
    <n v="26"/>
    <n v="161.27000000000001"/>
    <n v="29.13"/>
  </r>
  <r>
    <x v="0"/>
    <x v="2"/>
    <x v="43"/>
    <n v="214"/>
    <n v="97"/>
    <n v="191.26"/>
    <n v="18.989999999999998"/>
  </r>
  <r>
    <x v="0"/>
    <x v="2"/>
    <x v="44"/>
    <n v="64"/>
    <n v="20"/>
    <n v="90.04"/>
    <n v="31.44"/>
  </r>
  <r>
    <x v="0"/>
    <x v="2"/>
    <x v="45"/>
    <n v="107"/>
    <n v="23"/>
    <n v="634.35"/>
    <n v="16.079999999999998"/>
  </r>
  <r>
    <x v="0"/>
    <x v="2"/>
    <x v="46"/>
    <n v="59"/>
    <n v="23"/>
    <n v="251.37"/>
    <n v="6.51"/>
  </r>
  <r>
    <x v="0"/>
    <x v="2"/>
    <x v="47"/>
    <n v="129"/>
    <n v="33"/>
    <n v="199.12"/>
    <n v="17.03"/>
  </r>
  <r>
    <x v="0"/>
    <x v="2"/>
    <x v="48"/>
    <n v="143"/>
    <n v="36"/>
    <n v="201.1"/>
    <n v="23.3"/>
  </r>
  <r>
    <x v="0"/>
    <x v="2"/>
    <x v="49"/>
    <n v="42"/>
    <n v="22"/>
    <n v="120.12"/>
    <n v="16.440000000000001"/>
  </r>
  <r>
    <x v="0"/>
    <x v="2"/>
    <x v="50"/>
    <n v="130"/>
    <n v="33"/>
    <n v="269.54000000000002"/>
    <n v="20.260000000000002"/>
  </r>
  <r>
    <x v="0"/>
    <x v="2"/>
    <x v="51"/>
    <n v="165"/>
    <n v="35"/>
    <n v="118.98"/>
    <n v="15.01"/>
  </r>
  <r>
    <x v="0"/>
    <x v="2"/>
    <x v="52"/>
    <n v="220"/>
    <n v="43"/>
    <n v="84.94"/>
    <n v="16.309999999999999"/>
  </r>
  <r>
    <x v="0"/>
    <x v="2"/>
    <x v="53"/>
    <n v="57"/>
    <n v="26"/>
    <n v="76"/>
    <n v="6.56"/>
  </r>
  <r>
    <x v="0"/>
    <x v="2"/>
    <x v="54"/>
    <n v="40"/>
    <n v="17"/>
    <n v="57.39"/>
    <n v="18.239999999999998"/>
  </r>
  <r>
    <x v="0"/>
    <x v="2"/>
    <x v="55"/>
    <n v="62"/>
    <n v="23"/>
    <n v="186.27"/>
    <n v="10.75"/>
  </r>
  <r>
    <x v="0"/>
    <x v="2"/>
    <x v="56"/>
    <n v="132"/>
    <n v="26"/>
    <n v="156.19"/>
    <n v="15.74"/>
  </r>
  <r>
    <x v="0"/>
    <x v="2"/>
    <x v="57"/>
    <n v="165"/>
    <n v="26"/>
    <n v="131.15"/>
    <n v="11.89"/>
  </r>
  <r>
    <x v="0"/>
    <x v="2"/>
    <x v="58"/>
    <n v="95"/>
    <n v="22"/>
    <n v="346.09"/>
    <n v="18.93"/>
  </r>
  <r>
    <x v="0"/>
    <x v="2"/>
    <x v="59"/>
    <n v="127"/>
    <n v="38"/>
    <n v="181.22"/>
    <n v="12.5"/>
  </r>
  <r>
    <x v="0"/>
    <x v="2"/>
    <x v="60"/>
    <n v="117"/>
    <n v="25"/>
    <n v="293.49"/>
    <n v="11.84"/>
  </r>
  <r>
    <x v="0"/>
    <x v="2"/>
    <x v="61"/>
    <n v="97"/>
    <n v="25"/>
    <n v="119.52"/>
    <n v="13.06"/>
  </r>
  <r>
    <x v="0"/>
    <x v="2"/>
    <x v="62"/>
    <n v="86"/>
    <n v="31"/>
    <n v="142.12"/>
    <n v="17.739999999999998"/>
  </r>
  <r>
    <x v="0"/>
    <x v="2"/>
    <x v="63"/>
    <n v="82"/>
    <n v="22"/>
    <n v="582.1"/>
    <n v="9.94"/>
  </r>
  <r>
    <x v="0"/>
    <x v="2"/>
    <x v="64"/>
    <n v="194"/>
    <n v="36"/>
    <n v="193.61"/>
    <n v="13.64"/>
  </r>
  <r>
    <x v="0"/>
    <x v="2"/>
    <x v="65"/>
    <n v="140"/>
    <n v="32"/>
    <n v="210.59"/>
    <n v="26.32"/>
  </r>
  <r>
    <x v="0"/>
    <x v="2"/>
    <x v="66"/>
    <n v="106"/>
    <n v="29"/>
    <n v="497.18"/>
    <n v="15.66"/>
  </r>
  <r>
    <x v="0"/>
    <x v="2"/>
    <x v="67"/>
    <n v="124"/>
    <n v="27"/>
    <n v="147.56"/>
    <n v="12.82"/>
  </r>
  <r>
    <x v="0"/>
    <x v="2"/>
    <x v="68"/>
    <n v="264"/>
    <n v="83"/>
    <n v="72"/>
    <n v="25.56"/>
  </r>
  <r>
    <x v="0"/>
    <x v="2"/>
    <x v="69"/>
    <n v="138"/>
    <n v="41"/>
    <n v="95.18"/>
    <n v="17.559999999999999"/>
  </r>
  <r>
    <x v="0"/>
    <x v="2"/>
    <x v="70"/>
    <n v="100"/>
    <n v="36"/>
    <n v="77.48"/>
    <n v="7.8"/>
  </r>
  <r>
    <x v="0"/>
    <x v="2"/>
    <x v="71"/>
    <n v="79"/>
    <n v="25"/>
    <n v="39.5"/>
    <n v="21.2"/>
  </r>
  <r>
    <x v="0"/>
    <x v="2"/>
    <x v="72"/>
    <n v="79"/>
    <n v="35"/>
    <n v="45.74"/>
    <n v="31.74"/>
  </r>
  <r>
    <x v="0"/>
    <x v="3"/>
    <x v="73"/>
    <n v="134"/>
    <n v="37"/>
    <n v="275.86"/>
    <n v="20.28"/>
  </r>
  <r>
    <x v="0"/>
    <x v="3"/>
    <x v="74"/>
    <n v="179"/>
    <n v="35"/>
    <n v="86.2"/>
    <n v="6.21"/>
  </r>
  <r>
    <x v="0"/>
    <x v="3"/>
    <x v="75"/>
    <n v="120"/>
    <n v="40"/>
    <n v="152.09"/>
    <n v="13.92"/>
  </r>
  <r>
    <x v="0"/>
    <x v="3"/>
    <x v="76"/>
    <n v="143"/>
    <n v="39"/>
    <n v="157.52000000000001"/>
    <n v="13.5"/>
  </r>
  <r>
    <x v="0"/>
    <x v="3"/>
    <x v="77"/>
    <n v="150"/>
    <n v="31"/>
    <n v="293.60000000000002"/>
    <n v="19.34"/>
  </r>
  <r>
    <x v="0"/>
    <x v="3"/>
    <x v="78"/>
    <n v="197"/>
    <n v="45"/>
    <n v="208.3"/>
    <n v="14.24"/>
  </r>
  <r>
    <x v="0"/>
    <x v="3"/>
    <x v="79"/>
    <n v="140"/>
    <n v="34"/>
    <n v="103.15"/>
    <n v="31.83"/>
  </r>
  <r>
    <x v="0"/>
    <x v="3"/>
    <x v="80"/>
    <n v="180"/>
    <n v="39"/>
    <n v="107.99"/>
    <n v="13.33"/>
  </r>
  <r>
    <x v="0"/>
    <x v="3"/>
    <x v="81"/>
    <n v="119"/>
    <n v="34"/>
    <n v="94.77"/>
    <n v="12.21"/>
  </r>
  <r>
    <x v="0"/>
    <x v="3"/>
    <x v="82"/>
    <n v="344"/>
    <n v="64"/>
    <n v="197.08"/>
    <n v="18.48"/>
  </r>
  <r>
    <x v="0"/>
    <x v="3"/>
    <x v="83"/>
    <n v="357"/>
    <n v="65"/>
    <n v="93.7"/>
    <n v="14.59"/>
  </r>
  <r>
    <x v="0"/>
    <x v="3"/>
    <x v="84"/>
    <n v="228"/>
    <n v="57"/>
    <n v="107.24"/>
    <n v="12.26"/>
  </r>
  <r>
    <x v="0"/>
    <x v="3"/>
    <x v="85"/>
    <n v="492"/>
    <n v="61"/>
    <n v="159.4"/>
    <n v="10.67"/>
  </r>
  <r>
    <x v="0"/>
    <x v="3"/>
    <x v="86"/>
    <n v="337"/>
    <n v="53"/>
    <n v="103.42"/>
    <n v="15.84"/>
  </r>
  <r>
    <x v="0"/>
    <x v="3"/>
    <x v="87"/>
    <n v="187"/>
    <n v="48"/>
    <n v="139.78"/>
    <n v="21.65"/>
  </r>
  <r>
    <x v="0"/>
    <x v="3"/>
    <x v="88"/>
    <n v="155"/>
    <n v="38"/>
    <n v="86.31"/>
    <n v="11.35"/>
  </r>
  <r>
    <x v="0"/>
    <x v="3"/>
    <x v="89"/>
    <n v="103"/>
    <n v="38"/>
    <n v="75.39"/>
    <n v="12.59"/>
  </r>
  <r>
    <x v="0"/>
    <x v="3"/>
    <x v="90"/>
    <n v="117"/>
    <n v="30"/>
    <n v="249.76"/>
    <n v="17.37"/>
  </r>
  <r>
    <x v="0"/>
    <x v="3"/>
    <x v="91"/>
    <n v="145"/>
    <n v="48"/>
    <n v="105.38"/>
    <n v="22.08"/>
  </r>
  <r>
    <x v="0"/>
    <x v="3"/>
    <x v="92"/>
    <n v="123"/>
    <n v="48"/>
    <n v="69.88"/>
    <n v="31.04"/>
  </r>
  <r>
    <x v="0"/>
    <x v="3"/>
    <x v="93"/>
    <n v="112"/>
    <n v="34"/>
    <n v="106.18"/>
    <n v="21.79"/>
  </r>
  <r>
    <x v="0"/>
    <x v="3"/>
    <x v="94"/>
    <n v="120"/>
    <n v="37"/>
    <n v="30.02"/>
    <n v="29.67"/>
  </r>
  <r>
    <x v="0"/>
    <x v="3"/>
    <x v="95"/>
    <n v="91"/>
    <n v="27"/>
    <n v="62.48"/>
    <n v="38.270000000000003"/>
  </r>
  <r>
    <x v="0"/>
    <x v="3"/>
    <x v="96"/>
    <n v="137"/>
    <n v="40"/>
    <n v="75.540000000000006"/>
    <n v="29.3"/>
  </r>
  <r>
    <x v="0"/>
    <x v="3"/>
    <x v="97"/>
    <n v="103"/>
    <n v="34"/>
    <n v="35.93"/>
    <n v="31.23"/>
  </r>
  <r>
    <x v="0"/>
    <x v="3"/>
    <x v="98"/>
    <n v="125"/>
    <n v="31"/>
    <n v="36.17"/>
    <n v="26.83"/>
  </r>
  <r>
    <x v="0"/>
    <x v="3"/>
    <x v="99"/>
    <n v="80"/>
    <n v="30"/>
    <n v="42.15"/>
    <n v="29.71"/>
  </r>
  <r>
    <x v="0"/>
    <x v="3"/>
    <x v="100"/>
    <n v="137"/>
    <n v="38"/>
    <n v="40.78"/>
    <n v="29.94"/>
  </r>
  <r>
    <x v="0"/>
    <x v="3"/>
    <x v="101"/>
    <n v="59"/>
    <n v="24"/>
    <n v="57.58"/>
    <n v="41.02"/>
  </r>
  <r>
    <x v="0"/>
    <x v="3"/>
    <x v="102"/>
    <n v="92"/>
    <n v="35"/>
    <n v="35"/>
    <n v="32.07"/>
  </r>
  <r>
    <x v="0"/>
    <x v="4"/>
    <x v="103"/>
    <n v="114"/>
    <n v="30"/>
    <n v="26.04"/>
    <n v="32.11"/>
  </r>
  <r>
    <x v="0"/>
    <x v="4"/>
    <x v="104"/>
    <n v="107"/>
    <n v="30"/>
    <n v="426.66"/>
    <n v="32.090000000000003"/>
  </r>
  <r>
    <x v="0"/>
    <x v="4"/>
    <x v="105"/>
    <n v="98"/>
    <n v="27"/>
    <n v="55.11"/>
    <n v="39.46"/>
  </r>
  <r>
    <x v="0"/>
    <x v="4"/>
    <x v="106"/>
    <n v="75"/>
    <n v="30"/>
    <n v="64.930000000000007"/>
    <n v="32.93"/>
  </r>
  <r>
    <x v="0"/>
    <x v="4"/>
    <x v="107"/>
    <n v="200"/>
    <n v="44"/>
    <n v="34.61"/>
    <n v="31.09"/>
  </r>
  <r>
    <x v="0"/>
    <x v="4"/>
    <x v="108"/>
    <n v="273"/>
    <n v="58"/>
    <n v="43.11"/>
    <n v="22.06"/>
  </r>
  <r>
    <x v="0"/>
    <x v="4"/>
    <x v="109"/>
    <n v="145"/>
    <n v="38"/>
    <n v="25.1"/>
    <n v="20.85"/>
  </r>
  <r>
    <x v="0"/>
    <x v="4"/>
    <x v="110"/>
    <n v="122"/>
    <n v="38"/>
    <n v="25.75"/>
    <n v="21.22"/>
  </r>
  <r>
    <x v="0"/>
    <x v="4"/>
    <x v="111"/>
    <n v="132"/>
    <n v="38"/>
    <n v="30.97"/>
    <n v="27.84"/>
  </r>
  <r>
    <x v="0"/>
    <x v="4"/>
    <x v="112"/>
    <n v="66"/>
    <n v="27"/>
    <n v="42.89"/>
    <n v="33.43"/>
  </r>
  <r>
    <x v="0"/>
    <x v="4"/>
    <x v="113"/>
    <n v="133"/>
    <n v="33"/>
    <n v="27.31"/>
    <n v="18.75"/>
  </r>
  <r>
    <x v="0"/>
    <x v="4"/>
    <x v="114"/>
    <n v="148"/>
    <n v="40"/>
    <n v="58.57"/>
    <n v="28.86"/>
  </r>
  <r>
    <x v="0"/>
    <x v="4"/>
    <x v="115"/>
    <n v="193"/>
    <n v="41"/>
    <n v="48.98"/>
    <n v="24.33"/>
  </r>
  <r>
    <x v="0"/>
    <x v="4"/>
    <x v="116"/>
    <n v="145"/>
    <n v="37"/>
    <n v="58.33"/>
    <n v="26.1"/>
  </r>
  <r>
    <x v="0"/>
    <x v="4"/>
    <x v="117"/>
    <n v="114"/>
    <n v="30"/>
    <n v="37.5"/>
    <n v="31.83"/>
  </r>
  <r>
    <x v="0"/>
    <x v="4"/>
    <x v="118"/>
    <n v="180"/>
    <n v="40"/>
    <n v="81.400000000000006"/>
    <n v="33.200000000000003"/>
  </r>
  <r>
    <x v="0"/>
    <x v="4"/>
    <x v="119"/>
    <n v="84"/>
    <n v="33"/>
    <n v="35.1"/>
    <n v="31.66"/>
  </r>
  <r>
    <x v="0"/>
    <x v="4"/>
    <x v="120"/>
    <n v="91"/>
    <n v="28"/>
    <n v="30.89"/>
    <n v="26.24"/>
  </r>
  <r>
    <x v="0"/>
    <x v="4"/>
    <x v="121"/>
    <n v="140"/>
    <n v="41"/>
    <n v="23.42"/>
    <n v="30.23"/>
  </r>
  <r>
    <x v="0"/>
    <x v="4"/>
    <x v="122"/>
    <n v="96"/>
    <n v="40"/>
    <n v="12.89"/>
    <n v="29.34"/>
  </r>
  <r>
    <x v="0"/>
    <x v="4"/>
    <x v="123"/>
    <n v="132"/>
    <n v="40"/>
    <n v="99.77"/>
    <n v="32.799999999999997"/>
  </r>
  <r>
    <x v="0"/>
    <x v="4"/>
    <x v="124"/>
    <n v="113"/>
    <n v="29"/>
    <n v="34.53"/>
    <n v="30.09"/>
  </r>
  <r>
    <x v="0"/>
    <x v="4"/>
    <x v="125"/>
    <n v="196"/>
    <n v="36"/>
    <n v="31.71"/>
    <n v="10.210000000000001"/>
  </r>
  <r>
    <x v="0"/>
    <x v="4"/>
    <x v="126"/>
    <n v="128"/>
    <n v="23"/>
    <n v="84.32"/>
    <n v="33.39"/>
  </r>
  <r>
    <x v="0"/>
    <x v="4"/>
    <x v="127"/>
    <n v="119"/>
    <n v="36"/>
    <n v="45"/>
    <n v="25.48"/>
  </r>
  <r>
    <x v="0"/>
    <x v="4"/>
    <x v="128"/>
    <n v="120"/>
    <n v="39"/>
    <n v="22.03"/>
    <n v="28.34"/>
  </r>
  <r>
    <x v="0"/>
    <x v="4"/>
    <x v="129"/>
    <n v="120"/>
    <n v="34"/>
    <n v="24.09"/>
    <n v="45.23"/>
  </r>
  <r>
    <x v="0"/>
    <x v="4"/>
    <x v="130"/>
    <n v="74"/>
    <n v="32"/>
    <n v="23.83"/>
    <n v="20.66"/>
  </r>
  <r>
    <x v="0"/>
    <x v="4"/>
    <x v="131"/>
    <n v="122"/>
    <n v="33"/>
    <n v="18.260000000000002"/>
    <n v="29.15"/>
  </r>
  <r>
    <x v="0"/>
    <x v="4"/>
    <x v="132"/>
    <n v="75"/>
    <n v="28"/>
    <n v="28.01"/>
    <n v="34.75"/>
  </r>
  <r>
    <x v="0"/>
    <x v="4"/>
    <x v="133"/>
    <n v="122"/>
    <n v="25"/>
    <n v="31.2"/>
    <n v="30.51"/>
  </r>
  <r>
    <x v="0"/>
    <x v="5"/>
    <x v="134"/>
    <n v="121"/>
    <n v="38"/>
    <n v="52.27"/>
    <n v="35.57"/>
  </r>
  <r>
    <x v="0"/>
    <x v="5"/>
    <x v="135"/>
    <n v="181"/>
    <n v="39"/>
    <n v="48.94"/>
    <n v="42.66"/>
  </r>
  <r>
    <x v="0"/>
    <x v="5"/>
    <x v="136"/>
    <n v="211"/>
    <n v="46"/>
    <n v="267.95999999999998"/>
    <n v="34.36"/>
  </r>
  <r>
    <x v="0"/>
    <x v="5"/>
    <x v="137"/>
    <n v="221"/>
    <n v="59"/>
    <n v="43.35"/>
    <n v="37.659999999999997"/>
  </r>
  <r>
    <x v="0"/>
    <x v="5"/>
    <x v="138"/>
    <n v="123"/>
    <n v="42"/>
    <n v="32.85"/>
    <n v="35.9"/>
  </r>
  <r>
    <x v="0"/>
    <x v="5"/>
    <x v="139"/>
    <n v="102"/>
    <n v="32"/>
    <n v="36.770000000000003"/>
    <n v="24.87"/>
  </r>
  <r>
    <x v="0"/>
    <x v="5"/>
    <x v="140"/>
    <n v="220"/>
    <n v="45"/>
    <n v="30.94"/>
    <n v="35.03"/>
  </r>
  <r>
    <x v="0"/>
    <x v="5"/>
    <x v="141"/>
    <n v="282"/>
    <n v="40"/>
    <n v="35.049999999999997"/>
    <n v="32"/>
  </r>
  <r>
    <x v="0"/>
    <x v="5"/>
    <x v="142"/>
    <n v="129"/>
    <n v="28"/>
    <n v="61.31"/>
    <n v="30.06"/>
  </r>
  <r>
    <x v="0"/>
    <x v="5"/>
    <x v="143"/>
    <n v="272"/>
    <n v="53"/>
    <n v="31.43"/>
    <n v="33.409999999999997"/>
  </r>
  <r>
    <x v="0"/>
    <x v="5"/>
    <x v="144"/>
    <n v="174"/>
    <n v="50"/>
    <n v="50.81"/>
    <n v="25.13"/>
  </r>
  <r>
    <x v="0"/>
    <x v="5"/>
    <x v="145"/>
    <n v="103"/>
    <n v="31"/>
    <n v="15.39"/>
    <n v="30.36"/>
  </r>
  <r>
    <x v="0"/>
    <x v="5"/>
    <x v="146"/>
    <n v="147"/>
    <n v="48"/>
    <n v="57.71"/>
    <n v="34.630000000000003"/>
  </r>
  <r>
    <x v="0"/>
    <x v="5"/>
    <x v="147"/>
    <n v="96"/>
    <n v="30"/>
    <n v="91.55"/>
    <n v="33.33"/>
  </r>
  <r>
    <x v="0"/>
    <x v="5"/>
    <x v="148"/>
    <n v="144"/>
    <n v="43"/>
    <n v="170.67"/>
    <n v="31.07"/>
  </r>
  <r>
    <x v="0"/>
    <x v="5"/>
    <x v="149"/>
    <n v="160"/>
    <n v="50"/>
    <n v="25.67"/>
    <n v="33.96"/>
  </r>
  <r>
    <x v="0"/>
    <x v="5"/>
    <x v="150"/>
    <n v="140"/>
    <n v="41"/>
    <n v="25.25"/>
    <n v="31.97"/>
  </r>
  <r>
    <x v="0"/>
    <x v="5"/>
    <x v="151"/>
    <n v="123"/>
    <n v="33"/>
    <n v="27.04"/>
    <n v="27.64"/>
  </r>
  <r>
    <x v="0"/>
    <x v="5"/>
    <x v="152"/>
    <n v="117"/>
    <n v="47"/>
    <n v="15.68"/>
    <n v="24.24"/>
  </r>
  <r>
    <x v="0"/>
    <x v="5"/>
    <x v="153"/>
    <n v="143"/>
    <n v="49"/>
    <n v="84.2"/>
    <n v="32.81"/>
  </r>
  <r>
    <x v="0"/>
    <x v="5"/>
    <x v="154"/>
    <n v="160"/>
    <n v="42"/>
    <n v="63.87"/>
    <n v="27.9"/>
  </r>
  <r>
    <x v="0"/>
    <x v="5"/>
    <x v="155"/>
    <n v="216"/>
    <n v="56"/>
    <n v="51.63"/>
    <n v="33.86"/>
  </r>
  <r>
    <x v="0"/>
    <x v="5"/>
    <x v="156"/>
    <n v="181"/>
    <n v="37"/>
    <n v="59.22"/>
    <n v="30.75"/>
  </r>
  <r>
    <x v="0"/>
    <x v="5"/>
    <x v="157"/>
    <n v="163"/>
    <n v="53"/>
    <n v="25.38"/>
    <n v="32.43"/>
  </r>
  <r>
    <x v="0"/>
    <x v="5"/>
    <x v="158"/>
    <n v="159"/>
    <n v="55"/>
    <n v="31.28"/>
    <n v="28.27"/>
  </r>
  <r>
    <x v="0"/>
    <x v="5"/>
    <x v="159"/>
    <n v="156"/>
    <n v="51"/>
    <n v="32.659999999999997"/>
    <n v="31.55"/>
  </r>
  <r>
    <x v="0"/>
    <x v="5"/>
    <x v="160"/>
    <n v="93"/>
    <n v="42"/>
    <n v="24.04"/>
    <n v="34.44"/>
  </r>
  <r>
    <x v="0"/>
    <x v="5"/>
    <x v="161"/>
    <n v="227"/>
    <n v="64"/>
    <n v="39.21"/>
    <n v="29.96"/>
  </r>
  <r>
    <x v="0"/>
    <x v="5"/>
    <x v="162"/>
    <n v="153"/>
    <n v="46"/>
    <n v="31.36"/>
    <n v="40.229999999999997"/>
  </r>
  <r>
    <x v="0"/>
    <x v="5"/>
    <x v="163"/>
    <n v="203"/>
    <n v="52"/>
    <n v="43.51"/>
    <n v="39.78"/>
  </r>
  <r>
    <x v="0"/>
    <x v="5"/>
    <x v="164"/>
    <n v="200"/>
    <n v="53"/>
    <n v="65.040000000000006"/>
    <n v="34.18"/>
  </r>
  <r>
    <x v="1"/>
    <x v="6"/>
    <x v="165"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980"/>
    <n v="1963356132"/>
    <s v="135xxxx0297"/>
    <x v="0"/>
    <d v="1899-12-30T14:39:59"/>
    <x v="0"/>
    <n v="980"/>
    <m/>
    <n v="882"/>
    <m/>
    <s v="天津瑷珊整形医院"/>
    <s v="ieshan23"/>
    <n v="69046169"/>
    <s v="天津"/>
  </r>
  <r>
    <n v="98"/>
    <n v="911648323"/>
    <s v="138xxxx9757"/>
    <x v="1"/>
    <d v="1899-12-30T13:14:46"/>
    <x v="1"/>
    <n v="98"/>
    <m/>
    <n v="88.2"/>
    <m/>
    <s v="天津瑷珊整形医院"/>
    <s v="ieshan23"/>
    <n v="69046169"/>
    <s v="天津"/>
  </r>
  <r>
    <n v="530"/>
    <n v="4644710571"/>
    <s v="151xxxx3625"/>
    <x v="2"/>
    <d v="1899-12-30T17:05:52"/>
    <x v="2"/>
    <n v="580"/>
    <n v="50"/>
    <n v="522"/>
    <m/>
    <s v="天津瑷珊整形医院"/>
    <s v="ieshan23"/>
    <n v="69046169"/>
    <s v="天津"/>
  </r>
  <r>
    <n v="8"/>
    <n v="7414060617"/>
    <s v="136xxxx6567"/>
    <x v="2"/>
    <d v="1899-12-30T15:03:53"/>
    <x v="3"/>
    <n v="8"/>
    <m/>
    <n v="7.2"/>
    <m/>
    <s v="天津瑷珊整形医院"/>
    <s v="-"/>
    <n v="69046169"/>
    <s v="天津"/>
  </r>
  <r>
    <n v="530"/>
    <n v="4801775753"/>
    <s v="159xxxx2562"/>
    <x v="3"/>
    <d v="1899-12-30T11:52:27"/>
    <x v="2"/>
    <n v="580"/>
    <n v="50"/>
    <n v="522"/>
    <m/>
    <s v="天津瑷珊整形医院"/>
    <s v="-"/>
    <n v="69046169"/>
    <s v="天津"/>
  </r>
  <r>
    <n v="1790"/>
    <n v="8999667027"/>
    <s v="159xxxx2562"/>
    <x v="3"/>
    <d v="1899-12-30T11:52:13"/>
    <x v="4"/>
    <n v="1800"/>
    <n v="10"/>
    <n v="1620"/>
    <m/>
    <s v="天津瑷珊整形医院"/>
    <s v="-"/>
    <n v="69046169"/>
    <s v="天津"/>
  </r>
  <r>
    <n v="399"/>
    <n v="2608056267"/>
    <s v="186xxxx8322"/>
    <x v="3"/>
    <d v="1899-12-30T11:49:10"/>
    <x v="5"/>
    <n v="899"/>
    <n v="500"/>
    <n v="809.1"/>
    <m/>
    <s v="天津瑷珊整形医院"/>
    <s v="-"/>
    <n v="69046169"/>
    <s v="天津"/>
  </r>
  <r>
    <n v="399"/>
    <n v="7368232214"/>
    <s v="186xxxx8322"/>
    <x v="3"/>
    <d v="1899-12-30T11:48:12"/>
    <x v="6"/>
    <n v="399"/>
    <m/>
    <n v="359.1"/>
    <m/>
    <s v="天津瑷珊整形医院"/>
    <s v="-"/>
    <n v="69046169"/>
    <s v="天津"/>
  </r>
  <r>
    <n v="4800"/>
    <n v="2817299006"/>
    <s v="186xxxx8322"/>
    <x v="3"/>
    <d v="1899-12-30T11:46:38"/>
    <x v="7"/>
    <n v="4800"/>
    <m/>
    <n v="4320"/>
    <m/>
    <s v="天津瑷珊整形医院"/>
    <s v="-"/>
    <n v="69046169"/>
    <s v="天津"/>
  </r>
  <r>
    <n v="4800"/>
    <n v="2098945747"/>
    <s v="186xxxx8322"/>
    <x v="3"/>
    <d v="1899-12-30T11:46:28"/>
    <x v="7"/>
    <n v="4800"/>
    <m/>
    <n v="4320"/>
    <m/>
    <s v="天津瑷珊整形医院"/>
    <s v="-"/>
    <n v="69046169"/>
    <s v="天津"/>
  </r>
  <r>
    <n v="8"/>
    <n v="7905857320"/>
    <s v="133xxxx9910"/>
    <x v="3"/>
    <d v="1899-12-30T10:48:51"/>
    <x v="3"/>
    <n v="8"/>
    <m/>
    <n v="7.2"/>
    <m/>
    <s v="天津瑷珊整形医院"/>
    <s v="-"/>
    <n v="69046169"/>
    <s v="天津"/>
  </r>
  <r>
    <n v="8"/>
    <n v="7698589844"/>
    <s v="133xxxx9910"/>
    <x v="3"/>
    <d v="1899-12-30T10:48:43"/>
    <x v="3"/>
    <n v="8"/>
    <m/>
    <n v="7.2"/>
    <m/>
    <s v="天津瑷珊整形医院"/>
    <s v="-"/>
    <n v="69046169"/>
    <s v="天津"/>
  </r>
  <r>
    <n v="399"/>
    <n v="2904389525"/>
    <s v="133xxxx9910"/>
    <x v="3"/>
    <d v="1899-12-30T10:47:11"/>
    <x v="5"/>
    <n v="899"/>
    <n v="500"/>
    <n v="809.1"/>
    <m/>
    <s v="天津瑷珊整形医院"/>
    <s v="-"/>
    <n v="69046169"/>
    <s v="天津"/>
  </r>
  <r>
    <n v="399"/>
    <n v="2258484078"/>
    <s v="186xxxx1675"/>
    <x v="3"/>
    <d v="1899-12-30T10:43:42"/>
    <x v="5"/>
    <n v="899"/>
    <n v="500"/>
    <n v="809.1"/>
    <m/>
    <s v="天津瑷珊整形医院"/>
    <s v="-"/>
    <n v="69046169"/>
    <s v="天津"/>
  </r>
  <r>
    <n v="58"/>
    <n v="229083656"/>
    <s v="139xxxx6159"/>
    <x v="3"/>
    <d v="1899-12-30T17:15:37"/>
    <x v="1"/>
    <n v="98"/>
    <n v="40"/>
    <n v="88.2"/>
    <m/>
    <s v="天津瑷珊整形医院"/>
    <s v="-"/>
    <n v="69046169"/>
    <s v="天津"/>
  </r>
  <r>
    <n v="1790"/>
    <n v="8617071152"/>
    <s v="186xxxx7577"/>
    <x v="3"/>
    <d v="1899-12-30T16:55:48"/>
    <x v="4"/>
    <n v="1800"/>
    <n v="10"/>
    <n v="1620"/>
    <m/>
    <s v="天津瑷珊整形医院"/>
    <s v="-"/>
    <n v="69046169"/>
    <s v="天津"/>
  </r>
  <r>
    <n v="58"/>
    <n v="531401620"/>
    <s v="137xxxx6104"/>
    <x v="3"/>
    <d v="1899-12-30T12:38:51"/>
    <x v="1"/>
    <n v="98"/>
    <n v="40"/>
    <n v="88.2"/>
    <m/>
    <s v="天津瑷珊整形医院"/>
    <s v="-"/>
    <n v="69046169"/>
    <s v="天津"/>
  </r>
  <r>
    <n v="58"/>
    <n v="527235898"/>
    <s v="150xxxx5857"/>
    <x v="3"/>
    <d v="1899-12-30T12:33:14"/>
    <x v="1"/>
    <n v="98"/>
    <n v="40"/>
    <n v="88.2"/>
    <m/>
    <s v="天津瑷珊整形医院"/>
    <s v="-"/>
    <n v="69046169"/>
    <s v="天津"/>
  </r>
  <r>
    <n v="8"/>
    <n v="7531879852"/>
    <s v="150xxxx5857"/>
    <x v="3"/>
    <d v="1899-12-30T12:33:02"/>
    <x v="3"/>
    <n v="8"/>
    <m/>
    <n v="7.2"/>
    <m/>
    <s v="天津瑷珊整形医院"/>
    <s v="-"/>
    <n v="69046169"/>
    <s v="天津"/>
  </r>
  <r>
    <n v="8"/>
    <n v="7617666452"/>
    <s v="150xxxx5857"/>
    <x v="3"/>
    <d v="1899-12-30T12:33:02"/>
    <x v="3"/>
    <n v="8"/>
    <m/>
    <n v="7.2"/>
    <m/>
    <s v="天津瑷珊整形医院"/>
    <s v="-"/>
    <n v="69046169"/>
    <s v="天津"/>
  </r>
  <r>
    <n v="8"/>
    <n v="7923553053"/>
    <s v="150xxxx5857"/>
    <x v="3"/>
    <d v="1899-12-30T12:33:02"/>
    <x v="3"/>
    <n v="8"/>
    <m/>
    <n v="7.2"/>
    <m/>
    <s v="天津瑷珊整形医院"/>
    <s v="-"/>
    <n v="69046169"/>
    <s v="天津"/>
  </r>
  <r>
    <n v="8"/>
    <n v="7778060449"/>
    <s v="150xxxx5857"/>
    <x v="3"/>
    <d v="1899-12-30T12:33:02"/>
    <x v="3"/>
    <n v="8"/>
    <m/>
    <n v="7.2"/>
    <m/>
    <s v="天津瑷珊整形医院"/>
    <s v="-"/>
    <n v="69046169"/>
    <s v="天津"/>
  </r>
  <r>
    <n v="8"/>
    <n v="7822342698"/>
    <s v="150xxxx5857"/>
    <x v="3"/>
    <d v="1899-12-30T12:33:02"/>
    <x v="3"/>
    <n v="8"/>
    <m/>
    <n v="7.2"/>
    <m/>
    <s v="天津瑷珊整形医院"/>
    <s v="-"/>
    <n v="69046169"/>
    <s v="天津"/>
  </r>
  <r>
    <n v="8"/>
    <n v="7317269539"/>
    <s v="159xxxx2562"/>
    <x v="3"/>
    <d v="1899-12-30T11:54:05"/>
    <x v="3"/>
    <n v="8"/>
    <m/>
    <n v="7.2"/>
    <m/>
    <s v="天津瑷珊整形医院"/>
    <s v="-"/>
    <n v="69046169"/>
    <s v="天津"/>
  </r>
  <r>
    <n v="58"/>
    <n v="690072906"/>
    <s v="151xxxx2166"/>
    <x v="4"/>
    <d v="1899-12-30T10:25:55"/>
    <x v="1"/>
    <n v="98"/>
    <n v="40"/>
    <n v="88.2"/>
    <m/>
    <s v="天津瑷珊整形医院"/>
    <s v="-"/>
    <n v="69046169"/>
    <s v="天津"/>
  </r>
  <r>
    <n v="1790"/>
    <n v="8900802048"/>
    <s v="189xxxx6256"/>
    <x v="5"/>
    <d v="1899-12-30T14:06:06"/>
    <x v="4"/>
    <n v="1800"/>
    <n v="10"/>
    <n v="1620"/>
    <m/>
    <s v="天津瑷珊整形医院"/>
    <s v="-"/>
    <n v="69046169"/>
    <s v="天津"/>
  </r>
  <r>
    <n v="399"/>
    <n v="2678428556"/>
    <s v="170xxxx9978"/>
    <x v="6"/>
    <d v="1899-12-30T16:37:44"/>
    <x v="5"/>
    <n v="899"/>
    <n v="500"/>
    <n v="809.1"/>
    <m/>
    <s v="天津瑷珊整形医院"/>
    <s v="-"/>
    <n v="69046169"/>
    <s v="天津"/>
  </r>
  <r>
    <n v="8"/>
    <n v="7970241476"/>
    <s v="139xxxx4732"/>
    <x v="7"/>
    <d v="1899-12-30T13:03:33"/>
    <x v="3"/>
    <n v="8"/>
    <m/>
    <n v="7.2"/>
    <m/>
    <s v="天津瑷珊整形医院"/>
    <s v="-"/>
    <n v="69046169"/>
    <s v="天津"/>
  </r>
  <r>
    <n v="8"/>
    <n v="7252984814"/>
    <s v="139xxxx4732"/>
    <x v="7"/>
    <d v="1899-12-30T13:03:33"/>
    <x v="3"/>
    <n v="8"/>
    <m/>
    <n v="7.2"/>
    <m/>
    <s v="天津瑷珊整形医院"/>
    <s v="-"/>
    <n v="69046169"/>
    <s v="天津"/>
  </r>
  <r>
    <n v="1790"/>
    <n v="8715306110"/>
    <s v="139xxxx6159"/>
    <x v="8"/>
    <d v="1899-12-30T09:51:43"/>
    <x v="4"/>
    <n v="1800"/>
    <n v="10"/>
    <n v="1620"/>
    <m/>
    <s v="天津瑷珊整形医院"/>
    <s v="-"/>
    <n v="69046169"/>
    <s v="天津"/>
  </r>
  <r>
    <n v="520"/>
    <n v="7657004588"/>
    <s v="159xxxx2929"/>
    <x v="9"/>
    <d v="1899-12-30T17:11:59"/>
    <x v="8"/>
    <n v="588"/>
    <n v="68"/>
    <n v="529.20000000000005"/>
    <m/>
    <s v="天津瑷珊整形医院"/>
    <s v="-"/>
    <n v="69046169"/>
    <s v="天津"/>
  </r>
  <r>
    <n v="520"/>
    <n v="7475415433"/>
    <s v="139xxxx1342"/>
    <x v="9"/>
    <d v="1899-12-30T13:12:33"/>
    <x v="8"/>
    <n v="588"/>
    <n v="68"/>
    <n v="529.20000000000005"/>
    <m/>
    <s v="天津瑷珊整形医院"/>
    <s v="-"/>
    <n v="69046169"/>
    <s v="天津"/>
  </r>
  <r>
    <n v="520"/>
    <n v="7100029518"/>
    <s v="138xxxx7607"/>
    <x v="9"/>
    <d v="1899-12-30T10:04:00"/>
    <x v="8"/>
    <n v="588"/>
    <n v="68"/>
    <n v="529.20000000000005"/>
    <m/>
    <s v="天津瑷珊整形医院"/>
    <s v="-"/>
    <n v="69046169"/>
    <s v="天津"/>
  </r>
  <r>
    <n v="58"/>
    <n v="641436418"/>
    <s v="131xxxx3693"/>
    <x v="10"/>
    <d v="1899-12-30T17:17:57"/>
    <x v="9"/>
    <n v="98"/>
    <n v="40"/>
    <n v="88.2"/>
    <m/>
    <s v="天津瑷珊整形医院"/>
    <s v="-"/>
    <n v="69046169"/>
    <s v="天津"/>
  </r>
  <r>
    <n v="1790"/>
    <n v="8483896678"/>
    <s v="131xxxx3693"/>
    <x v="10"/>
    <d v="1899-12-30T17:17:27"/>
    <x v="4"/>
    <n v="1800"/>
    <n v="10"/>
    <n v="1620"/>
    <m/>
    <s v="天津瑷珊整形医院"/>
    <s v="-"/>
    <n v="69046169"/>
    <s v="天津"/>
  </r>
  <r>
    <n v="58"/>
    <n v="346258491"/>
    <s v="189xxxx0101"/>
    <x v="11"/>
    <d v="1899-12-30T16:48:23"/>
    <x v="9"/>
    <n v="98"/>
    <n v="40"/>
    <n v="88.2"/>
    <m/>
    <s v="天津瑷珊整形医院"/>
    <s v="-"/>
    <n v="69046169"/>
    <s v="天津"/>
  </r>
  <r>
    <n v="15"/>
    <n v="7677395342"/>
    <s v="187xxxx5029"/>
    <x v="11"/>
    <d v="1899-12-30T15:43:03"/>
    <x v="10"/>
    <n v="15"/>
    <m/>
    <n v="13.5"/>
    <m/>
    <s v="天津瑷珊整形医院"/>
    <s v="-"/>
    <n v="69046169"/>
    <s v="天津"/>
  </r>
  <r>
    <n v="8"/>
    <n v="7417140779"/>
    <s v="187xxxx5029"/>
    <x v="11"/>
    <d v="1899-12-30T15:42:52"/>
    <x v="10"/>
    <n v="15"/>
    <n v="7"/>
    <n v="13.5"/>
    <m/>
    <s v="天津瑷珊整形医院"/>
    <s v="-"/>
    <n v="69046169"/>
    <s v="天津"/>
  </r>
  <r>
    <n v="8"/>
    <n v="7013114509"/>
    <s v="138xxxx8132"/>
    <x v="11"/>
    <d v="1899-12-30T14:56:28"/>
    <x v="10"/>
    <n v="15"/>
    <n v="7"/>
    <n v="13.5"/>
    <m/>
    <s v="天津瑷珊整形医院"/>
    <s v="-"/>
    <n v="69046169"/>
    <s v="天津"/>
  </r>
  <r>
    <n v="15"/>
    <n v="7510214458"/>
    <s v="138xxxx8132"/>
    <x v="11"/>
    <d v="1899-12-30T14:14:10"/>
    <x v="10"/>
    <n v="15"/>
    <m/>
    <n v="13.5"/>
    <m/>
    <s v="天津瑷珊整形医院"/>
    <s v="-"/>
    <n v="69046169"/>
    <s v="天津"/>
  </r>
  <r>
    <n v="15"/>
    <n v="7097337869"/>
    <s v="138xxxx8132"/>
    <x v="11"/>
    <d v="1899-12-30T14:14:01"/>
    <x v="10"/>
    <n v="15"/>
    <m/>
    <n v="13.5"/>
    <m/>
    <s v="天津瑷珊整形医院"/>
    <s v="-"/>
    <n v="69046169"/>
    <s v="天津"/>
  </r>
  <r>
    <n v="8"/>
    <n v="7250934403"/>
    <s v="138xxxx8132"/>
    <x v="11"/>
    <d v="1899-12-30T14:13:43"/>
    <x v="10"/>
    <n v="15"/>
    <n v="7"/>
    <n v="13.5"/>
    <m/>
    <s v="天津瑷珊整形医院"/>
    <s v="-"/>
    <n v="69046169"/>
    <s v="天津"/>
  </r>
  <r>
    <n v="16"/>
    <n v="7983020371"/>
    <s v="136xxxx3293"/>
    <x v="12"/>
    <d v="1899-12-30T10:53:38"/>
    <x v="11"/>
    <n v="16"/>
    <m/>
    <n v="14.4"/>
    <m/>
    <s v="天津瑷珊整形医院"/>
    <s v="-"/>
    <n v="69046169"/>
    <s v="天津"/>
  </r>
  <r>
    <n v="58"/>
    <n v="263214352"/>
    <s v="136xxxx5750"/>
    <x v="13"/>
    <d v="1899-12-30T12:35:04"/>
    <x v="9"/>
    <n v="98"/>
    <n v="40"/>
    <n v="88.2"/>
    <m/>
    <s v="天津瑷珊整形医院"/>
    <s v="-"/>
    <n v="69046169"/>
    <s v="天津"/>
  </r>
  <r>
    <n v="8"/>
    <n v="7582395422"/>
    <s v="136xxxx1397"/>
    <x v="14"/>
    <d v="1899-12-30T13:37:52"/>
    <x v="12"/>
    <n v="16"/>
    <n v="8"/>
    <n v="14.4"/>
    <m/>
    <s v="天津瑷珊整形医院"/>
    <s v="-"/>
    <n v="69046169"/>
    <s v="天津"/>
  </r>
  <r>
    <n v="4800"/>
    <n v="2154014329"/>
    <s v="136xxxx2001"/>
    <x v="14"/>
    <d v="1899-12-30T13:06:35"/>
    <x v="13"/>
    <n v="4800"/>
    <m/>
    <n v="4320"/>
    <m/>
    <s v="天津瑷珊整形医院"/>
    <s v="-"/>
    <n v="69046169"/>
    <s v="天津"/>
  </r>
  <r>
    <n v="58"/>
    <n v="144768362"/>
    <s v="137xxxx0693"/>
    <x v="14"/>
    <d v="1899-12-30T12:13:17"/>
    <x v="9"/>
    <n v="98"/>
    <n v="40"/>
    <n v="88.2"/>
    <m/>
    <s v="天津瑷珊整形医院"/>
    <s v="-"/>
    <n v="69046169"/>
    <s v="天津"/>
  </r>
  <r>
    <n v="1790"/>
    <n v="8373712484"/>
    <s v="136xxxx2001"/>
    <x v="14"/>
    <d v="1899-12-30T12:11:25"/>
    <x v="14"/>
    <n v="1800"/>
    <n v="10"/>
    <n v="1620"/>
    <m/>
    <s v="天津瑷珊整形医院"/>
    <s v="-"/>
    <n v="69046169"/>
    <s v="天津"/>
  </r>
  <r>
    <n v="59"/>
    <n v="7568353885"/>
    <s v="137xxxx0693"/>
    <x v="15"/>
    <d v="1899-12-30T10:49:44"/>
    <x v="15"/>
    <n v="399"/>
    <n v="340"/>
    <n v="359.1"/>
    <m/>
    <s v="天津瑷珊整形医院"/>
    <s v="-"/>
    <n v="69046169"/>
    <s v="天津"/>
  </r>
  <r>
    <n v="8"/>
    <n v="7731396798"/>
    <s v="137xxxx0693"/>
    <x v="15"/>
    <d v="1899-12-30T10:42:29"/>
    <x v="12"/>
    <n v="16"/>
    <n v="8"/>
    <n v="14.4"/>
    <m/>
    <s v="天津瑷珊整形医院"/>
    <s v="-"/>
    <n v="69046169"/>
    <s v="天津"/>
  </r>
  <r>
    <n v="58"/>
    <n v="692158461"/>
    <s v="133xxxx9910"/>
    <x v="15"/>
    <d v="1899-12-30T10:29:09"/>
    <x v="9"/>
    <n v="98"/>
    <n v="40"/>
    <n v="88.2"/>
    <m/>
    <s v="天津瑷珊整形医院"/>
    <s v="-"/>
    <n v="69046169"/>
    <s v="天津"/>
  </r>
  <r>
    <n v="520"/>
    <n v="7492320909"/>
    <s v="133xxxx9910"/>
    <x v="15"/>
    <d v="1899-12-30T10:28:57"/>
    <x v="16"/>
    <n v="588"/>
    <n v="68"/>
    <n v="529.20000000000005"/>
    <m/>
    <s v="天津瑷珊整形医院"/>
    <s v="-"/>
    <n v="69046169"/>
    <s v="天津"/>
  </r>
  <r>
    <n v="58"/>
    <n v="939189807"/>
    <s v="137xxxx0693"/>
    <x v="15"/>
    <d v="1899-12-30T10:02:44"/>
    <x v="9"/>
    <n v="98"/>
    <n v="40"/>
    <n v="88.2"/>
    <m/>
    <s v="天津瑷珊整形医院"/>
    <s v="-"/>
    <n v="69046169"/>
    <s v="天津"/>
  </r>
  <r>
    <n v="8"/>
    <n v="7131148525"/>
    <s v="137xxxx0693"/>
    <x v="15"/>
    <d v="1899-12-30T10:02:28"/>
    <x v="12"/>
    <n v="16"/>
    <n v="8"/>
    <n v="14.4"/>
    <m/>
    <s v="天津瑷珊整形医院"/>
    <s v="-"/>
    <n v="69046169"/>
    <s v="天津"/>
  </r>
  <r>
    <n v="58"/>
    <n v="452603826"/>
    <s v="135xxxx6938"/>
    <x v="16"/>
    <d v="1899-12-30T13:22:09"/>
    <x v="9"/>
    <n v="98"/>
    <n v="40"/>
    <n v="88.2"/>
    <m/>
    <s v="瑷珊整形医院"/>
    <s v="-"/>
    <n v="69046169"/>
    <s v="天津"/>
  </r>
  <r>
    <n v="16"/>
    <n v="7869288214"/>
    <s v="187xxxx6208"/>
    <x v="16"/>
    <d v="1899-12-30T12:23:23"/>
    <x v="12"/>
    <n v="16"/>
    <m/>
    <n v="14.4"/>
    <m/>
    <s v="瑷珊整形医院"/>
    <s v="-"/>
    <n v="69046169"/>
    <s v="天津"/>
  </r>
  <r>
    <n v="16"/>
    <n v="7983169356"/>
    <s v="187xxxx6208"/>
    <x v="16"/>
    <d v="1899-12-30T12:23:09"/>
    <x v="12"/>
    <n v="16"/>
    <m/>
    <n v="14.4"/>
    <m/>
    <s v="瑷珊整形医院"/>
    <s v="-"/>
    <n v="69046169"/>
    <s v="天津"/>
  </r>
  <r>
    <n v="16"/>
    <n v="7346044168"/>
    <s v="187xxxx6208"/>
    <x v="16"/>
    <d v="1899-12-30T12:22:52"/>
    <x v="12"/>
    <n v="16"/>
    <m/>
    <n v="14.4"/>
    <m/>
    <s v="瑷珊整形医院"/>
    <s v="-"/>
    <n v="69046169"/>
    <s v="天津"/>
  </r>
  <r>
    <n v="16"/>
    <n v="7196854373"/>
    <s v="187xxxx6208"/>
    <x v="16"/>
    <d v="1899-12-30T12:22:35"/>
    <x v="12"/>
    <n v="16"/>
    <m/>
    <n v="14.4"/>
    <m/>
    <s v="瑷珊整形医院"/>
    <s v="-"/>
    <n v="69046169"/>
    <s v="天津"/>
  </r>
  <r>
    <n v="8"/>
    <n v="7331818767"/>
    <s v="187xxxx6208"/>
    <x v="16"/>
    <d v="1899-12-30T12:21:27"/>
    <x v="12"/>
    <n v="16"/>
    <n v="8"/>
    <n v="14.4"/>
    <m/>
    <s v="瑷珊整形医院"/>
    <s v="-"/>
    <n v="69046169"/>
    <s v="天津"/>
  </r>
  <r>
    <n v="58"/>
    <n v="371307874"/>
    <s v="186xxxx9786"/>
    <x v="17"/>
    <d v="1899-12-30T10:57:32"/>
    <x v="9"/>
    <n v="98"/>
    <n v="40"/>
    <n v="88.2"/>
    <m/>
    <s v="瑷珊整形医院"/>
    <s v="-"/>
    <n v="69046169"/>
    <s v="天津"/>
  </r>
  <r>
    <n v="880"/>
    <n v="7136969650"/>
    <s v="139xxxx7809"/>
    <x v="18"/>
    <d v="1899-12-30T17:20:21"/>
    <x v="17"/>
    <n v="1080"/>
    <n v="200"/>
    <n v="1069.2"/>
    <m/>
    <s v="瑷珊整形医院"/>
    <s v="-"/>
    <n v="69046169"/>
    <s v="天津"/>
  </r>
  <r>
    <n v="530"/>
    <n v="4549454604"/>
    <s v="181xxxx5161"/>
    <x v="19"/>
    <d v="1899-12-30T11:10:44"/>
    <x v="18"/>
    <n v="580"/>
    <n v="50"/>
    <n v="522"/>
    <m/>
    <s v="瑷珊整形医院"/>
    <s v="-"/>
    <n v="69046169"/>
    <s v="天津"/>
  </r>
  <r>
    <n v="58"/>
    <n v="527111856"/>
    <s v="159xxxx8975"/>
    <x v="19"/>
    <d v="1899-12-30T10:28:36"/>
    <x v="19"/>
    <n v="128"/>
    <n v="70"/>
    <n v="126.72"/>
    <m/>
    <s v="瑷珊整形医院"/>
    <s v="-"/>
    <n v="69046169"/>
    <s v="天津"/>
  </r>
  <r>
    <n v="8"/>
    <n v="7970397465"/>
    <s v="159xxxx8975"/>
    <x v="19"/>
    <d v="1899-12-30T10:27:41"/>
    <x v="12"/>
    <n v="16"/>
    <n v="8"/>
    <n v="15.84"/>
    <m/>
    <s v="瑷珊整形医院"/>
    <s v="-"/>
    <n v="69046169"/>
    <s v="天津"/>
  </r>
  <r>
    <n v="530"/>
    <n v="4205478543"/>
    <s v="151xxxx5032"/>
    <x v="20"/>
    <d v="1899-12-30T15:03:22"/>
    <x v="18"/>
    <n v="580"/>
    <n v="50"/>
    <n v="522"/>
    <m/>
    <s v="瑷珊整形医院"/>
    <s v="-"/>
    <n v="69046169"/>
    <s v="天津"/>
  </r>
  <r>
    <n v="58"/>
    <n v="544094555"/>
    <s v="188xxxx3373"/>
    <x v="21"/>
    <d v="1899-12-30T18:05:32"/>
    <x v="19"/>
    <n v="128"/>
    <n v="70"/>
    <n v="126.72"/>
    <m/>
    <s v="瑷珊整形医院"/>
    <s v="-"/>
    <n v="69046169"/>
    <s v="天津"/>
  </r>
  <r>
    <n v="58"/>
    <n v="14779732"/>
    <s v="137xxxx5668"/>
    <x v="21"/>
    <d v="1899-12-30T18:05:02"/>
    <x v="9"/>
    <n v="98"/>
    <n v="40"/>
    <n v="88.2"/>
    <m/>
    <s v="瑷珊整形医院"/>
    <s v="-"/>
    <n v="69046169"/>
    <s v="天津"/>
  </r>
  <r>
    <n v="58"/>
    <n v="839831180"/>
    <s v="176xxxx0775"/>
    <x v="21"/>
    <d v="1899-12-30T16:15:02"/>
    <x v="19"/>
    <n v="128"/>
    <n v="70"/>
    <n v="126.72"/>
    <m/>
    <s v="瑷珊整形医院"/>
    <s v="-"/>
    <n v="69046169"/>
    <s v="天津"/>
  </r>
  <r>
    <n v="530"/>
    <n v="4294748715"/>
    <s v="189xxxx7066"/>
    <x v="21"/>
    <d v="1899-12-30T12:35:30"/>
    <x v="18"/>
    <n v="580"/>
    <n v="50"/>
    <n v="522"/>
    <m/>
    <s v="瑷珊整形医院"/>
    <s v="-"/>
    <n v="69046169"/>
    <s v="天津"/>
  </r>
  <r>
    <n v="58"/>
    <n v="481649929"/>
    <s v="139xxxx0117"/>
    <x v="21"/>
    <d v="1899-12-30T12:24:03"/>
    <x v="1"/>
    <n v="98"/>
    <n v="40"/>
    <n v="88.2"/>
    <m/>
    <s v="瑷珊整形医院"/>
    <s v="-"/>
    <n v="69046169"/>
    <s v="天津"/>
  </r>
  <r>
    <n v="58"/>
    <n v="920680773"/>
    <s v="186xxxx6639"/>
    <x v="21"/>
    <d v="1899-12-30T10:05:56"/>
    <x v="19"/>
    <n v="128"/>
    <n v="70"/>
    <n v="126.72"/>
    <m/>
    <s v="瑷珊整形医院"/>
    <s v="-"/>
    <n v="69046169"/>
    <s v="天津"/>
  </r>
  <r>
    <n v="4800"/>
    <n v="2782349237"/>
    <s v="186xxxx6639"/>
    <x v="21"/>
    <d v="1899-12-30T10:05:23"/>
    <x v="13"/>
    <n v="4800"/>
    <m/>
    <n v="4752"/>
    <m/>
    <s v="瑷珊整形医院"/>
    <s v="-"/>
    <n v="69046169"/>
    <s v="天津"/>
  </r>
  <r>
    <n v="58"/>
    <n v="724818008"/>
    <s v="133xxxx9910"/>
    <x v="21"/>
    <d v="1899-12-30T09:33:46"/>
    <x v="19"/>
    <n v="128"/>
    <n v="70"/>
    <n v="126.72"/>
    <m/>
    <s v="瑷珊整形医院"/>
    <s v="-"/>
    <n v="69046169"/>
    <s v="天津"/>
  </r>
  <r>
    <n v="4800"/>
    <n v="2318448237"/>
    <s v="151xxxx3625"/>
    <x v="22"/>
    <d v="1899-12-30T15:21:06"/>
    <x v="13"/>
    <n v="4800"/>
    <m/>
    <n v="4752"/>
    <m/>
    <s v="瑷珊整形医院"/>
    <s v="-"/>
    <n v="69046169"/>
    <s v="天津"/>
  </r>
  <r>
    <n v="16"/>
    <n v="7043220197"/>
    <s v="132xxxx328"/>
    <x v="22"/>
    <d v="1899-12-30T15:02:14"/>
    <x v="12"/>
    <n v="16"/>
    <m/>
    <n v="15.84"/>
    <m/>
    <s v="瑷珊整形医院"/>
    <s v="-"/>
    <n v="69046169"/>
    <s v="天津"/>
  </r>
  <r>
    <n v="16"/>
    <n v="7384459397"/>
    <s v="132xxxx8328"/>
    <x v="22"/>
    <d v="1899-12-30T15:02:14"/>
    <x v="12"/>
    <n v="16"/>
    <m/>
    <n v="15.84"/>
    <m/>
    <s v="瑷珊整形医院"/>
    <s v="-"/>
    <n v="69046169"/>
    <s v="天津"/>
  </r>
  <r>
    <n v="8"/>
    <n v="7256261280"/>
    <s v="132xxxx8328"/>
    <x v="22"/>
    <d v="1899-12-30T15:02:14"/>
    <x v="12"/>
    <n v="16"/>
    <n v="8"/>
    <n v="15.84"/>
    <m/>
    <s v="瑷珊整形医院"/>
    <s v="-"/>
    <n v="69046169"/>
    <s v="天津"/>
  </r>
  <r>
    <n v="16"/>
    <n v="7040302472"/>
    <s v="132xxxx8328"/>
    <x v="22"/>
    <d v="1899-12-30T15:02:14"/>
    <x v="12"/>
    <n v="16"/>
    <m/>
    <n v="15.84"/>
    <m/>
    <s v="瑷珊整形医院"/>
    <s v="-"/>
    <n v="69046169"/>
    <s v="天津"/>
  </r>
  <r>
    <n v="58"/>
    <n v="711822419"/>
    <s v="132xxxx0772"/>
    <x v="23"/>
    <d v="1899-12-30T14:23:21"/>
    <x v="19"/>
    <n v="128"/>
    <n v="70"/>
    <n v="126.72"/>
    <m/>
    <s v="瑷珊整形医院"/>
    <s v="-"/>
    <n v="69046169"/>
    <s v="天津"/>
  </r>
  <r>
    <n v="530"/>
    <n v="4357739000"/>
    <s v="132xxxx3582"/>
    <x v="23"/>
    <d v="1899-12-30T14:22:40"/>
    <x v="18"/>
    <n v="580"/>
    <n v="50"/>
    <n v="522"/>
    <m/>
    <s v="瑷珊整形医院"/>
    <s v="-"/>
    <n v="69046169"/>
    <s v="天津"/>
  </r>
  <r>
    <n v="58"/>
    <n v="532198272"/>
    <s v="132xxxx3582"/>
    <x v="23"/>
    <d v="1899-12-30T14:21:46"/>
    <x v="19"/>
    <n v="128"/>
    <n v="70"/>
    <n v="126.72"/>
    <m/>
    <s v="瑷珊整形医院"/>
    <s v="-"/>
    <n v="69046169"/>
    <s v="天津"/>
  </r>
  <r>
    <n v="58"/>
    <n v="127625533"/>
    <s v="186xxxx3361"/>
    <x v="23"/>
    <d v="1899-12-30T13:26:47"/>
    <x v="19"/>
    <n v="128"/>
    <n v="70"/>
    <n v="126.72"/>
    <m/>
    <s v="瑷珊整形医院"/>
    <s v="-"/>
    <n v="69046169"/>
    <s v="天津"/>
  </r>
  <r>
    <n v="58"/>
    <n v="576267445"/>
    <s v="186xxxx1675"/>
    <x v="24"/>
    <d v="1899-12-30T13:42:13"/>
    <x v="19"/>
    <n v="128"/>
    <n v="70"/>
    <n v="126.72"/>
    <m/>
    <s v="瑷珊整形医院"/>
    <s v="-"/>
    <n v="69046169"/>
    <s v="天津"/>
  </r>
  <r>
    <n v="1790"/>
    <n v="8095961113"/>
    <s v="186xxxx1675"/>
    <x v="24"/>
    <d v="1899-12-30T13:41:46"/>
    <x v="20"/>
    <n v="1800"/>
    <n v="10"/>
    <n v="1620"/>
    <m/>
    <s v="瑷珊整形医院"/>
    <s v="-"/>
    <n v="69046169"/>
    <s v="天津"/>
  </r>
  <r>
    <n v="980"/>
    <n v="1753701968"/>
    <s v="136xxxx2001"/>
    <x v="25"/>
    <d v="1899-12-30T13:27:54"/>
    <x v="21"/>
    <n v="980"/>
    <m/>
    <n v="970.2"/>
    <m/>
    <s v="瑷珊整形医院"/>
    <s v="-"/>
    <n v="69046169"/>
    <s v="天津"/>
  </r>
  <r>
    <n v="88"/>
    <n v="7667565381"/>
    <s v="137xxxx0693"/>
    <x v="25"/>
    <d v="1899-12-30T12:47:36"/>
    <x v="22"/>
    <n v="188"/>
    <n v="100"/>
    <n v="186.12"/>
    <m/>
    <s v="瑷珊整形医院"/>
    <s v="-"/>
    <n v="69046169"/>
    <s v="天津"/>
  </r>
  <r>
    <n v="58"/>
    <n v="566404910"/>
    <s v="156xxxx0919"/>
    <x v="26"/>
    <d v="1899-12-30T17:45:13"/>
    <x v="9"/>
    <n v="98"/>
    <n v="40"/>
    <n v="88.2"/>
    <m/>
    <s v="瑷珊整形医院"/>
    <s v="-"/>
    <n v="69046169"/>
    <s v="天津"/>
  </r>
  <r>
    <n v="399"/>
    <n v="7686826600"/>
    <s v="131xxxx3693"/>
    <x v="26"/>
    <d v="1899-12-30T17:38:39"/>
    <x v="15"/>
    <n v="399"/>
    <m/>
    <n v="359.1"/>
    <m/>
    <s v="瑷珊整形医院"/>
    <s v="-"/>
    <n v="69046169"/>
    <s v="天津"/>
  </r>
  <r>
    <n v="58"/>
    <n v="420472756"/>
    <s v="186xxxx1391"/>
    <x v="26"/>
    <d v="1899-12-30T17:25:08"/>
    <x v="19"/>
    <n v="128"/>
    <n v="70"/>
    <n v="126.72"/>
    <m/>
    <s v="瑷珊整形医院"/>
    <s v="-"/>
    <n v="69046169"/>
    <s v="天津"/>
  </r>
  <r>
    <n v="59"/>
    <n v="7740972630"/>
    <s v="186xxxx1391"/>
    <x v="26"/>
    <d v="1899-12-30T17:09:26"/>
    <x v="15"/>
    <n v="399"/>
    <n v="340"/>
    <n v="359.1"/>
    <m/>
    <s v="瑷珊整形医院"/>
    <s v="-"/>
    <n v="69046169"/>
    <s v="天津"/>
  </r>
  <r>
    <n v="1790"/>
    <n v="8972234754"/>
    <s v="156xxxx8260"/>
    <x v="27"/>
    <d v="1899-12-30T15:50:44"/>
    <x v="20"/>
    <n v="1800"/>
    <n v="10"/>
    <n v="1620"/>
    <m/>
    <s v="瑷珊整形医院"/>
    <s v="-"/>
    <n v="69046169"/>
    <s v="天津"/>
  </r>
  <r>
    <n v="58"/>
    <n v="864700868"/>
    <s v="182xxxx3216"/>
    <x v="27"/>
    <d v="1899-12-30T15:44:14"/>
    <x v="19"/>
    <n v="128"/>
    <n v="70"/>
    <n v="126.72"/>
    <m/>
    <s v="瑷珊整形医院"/>
    <s v="-"/>
    <n v="69046169"/>
    <s v="天津"/>
  </r>
  <r>
    <n v="198"/>
    <n v="3048658565"/>
    <s v="156xxxx8260"/>
    <x v="27"/>
    <d v="1899-12-30T15:06:30"/>
    <x v="23"/>
    <n v="298"/>
    <n v="100"/>
    <n v="295.02"/>
    <m/>
    <s v="瑷珊整形医院"/>
    <s v="-"/>
    <n v="69046169"/>
    <s v="天津"/>
  </r>
  <r>
    <n v="58"/>
    <n v="191342117"/>
    <s v="135xxxx2866"/>
    <x v="28"/>
    <d v="1899-12-30T10:22:32"/>
    <x v="19"/>
    <n v="128"/>
    <n v="70"/>
    <n v="126.72"/>
    <m/>
    <s v="瑷珊整形医院"/>
    <s v="-"/>
    <n v="69046169"/>
    <s v="天津"/>
  </r>
  <r>
    <n v="530"/>
    <n v="4054885260"/>
    <s v="156xxxx8260"/>
    <x v="29"/>
    <d v="1899-12-30T10:49:49"/>
    <x v="18"/>
    <n v="580"/>
    <n v="50"/>
    <n v="522"/>
    <m/>
    <s v="瑷珊整形医院"/>
    <s v="-"/>
    <n v="69046169"/>
    <s v="天津"/>
  </r>
  <r>
    <n v="1790"/>
    <n v="8376833271"/>
    <s v="186xxxx9568"/>
    <x v="29"/>
    <d v="1899-12-30T10:43:12"/>
    <x v="20"/>
    <n v="1800"/>
    <n v="10"/>
    <n v="1620"/>
    <m/>
    <s v="瑷珊整形医院"/>
    <s v="-"/>
    <n v="69046169"/>
    <s v="天津"/>
  </r>
  <r>
    <n v="520"/>
    <n v="7414973235"/>
    <s v="186xxxx6639"/>
    <x v="29"/>
    <d v="1899-12-30T09:49:34"/>
    <x v="16"/>
    <n v="588"/>
    <n v="68"/>
    <n v="529.20000000000005"/>
    <m/>
    <s v="瑷珊整形医院"/>
    <s v="-"/>
    <n v="69046169"/>
    <s v="天津"/>
  </r>
  <r>
    <n v="980"/>
    <n v="55466642365"/>
    <s v="185xxxx1961"/>
    <x v="30"/>
    <d v="1899-12-30T15:49:49"/>
    <x v="24"/>
    <n v="980"/>
    <m/>
    <s v="请至预付订单管理查看"/>
    <m/>
    <s v="瑷珊整形医院"/>
    <s v="ieshan23"/>
    <n v="69046169"/>
    <s v="天津"/>
  </r>
  <r>
    <n v="520"/>
    <n v="8793431046"/>
    <s v="157xxxx5777"/>
    <x v="30"/>
    <d v="1899-12-30T15:28:59"/>
    <x v="25"/>
    <n v="588"/>
    <n v="68"/>
    <s v="请至预付订单管理查看"/>
    <m/>
    <s v="瑷珊整形医院"/>
    <s v="ieshan23"/>
    <n v="69046169"/>
    <s v="天津"/>
  </r>
  <r>
    <n v="289"/>
    <n v="31816571460"/>
    <s v="156xxxx1016"/>
    <x v="31"/>
    <d v="1899-12-30T15:13:19"/>
    <x v="26"/>
    <n v="289"/>
    <m/>
    <s v="请至预付订单管理查看"/>
    <m/>
    <s v="瑷珊整形医院"/>
    <s v="ieshan23"/>
    <n v="69046169"/>
    <s v="天津"/>
  </r>
  <r>
    <n v="16"/>
    <n v="88079081327"/>
    <s v="152xxxx9740"/>
    <x v="31"/>
    <d v="1899-12-30T13:44:14"/>
    <x v="27"/>
    <n v="16"/>
    <m/>
    <s v="请至预付订单管理查看"/>
    <m/>
    <s v="瑷珊整形医院"/>
    <s v="ieshan23"/>
    <n v="69046169"/>
    <s v="天津"/>
  </r>
  <r>
    <n v="16"/>
    <n v="55367646940"/>
    <s v="152xxxx9740"/>
    <x v="31"/>
    <d v="1899-12-30T13:44:01"/>
    <x v="27"/>
    <n v="16"/>
    <m/>
    <s v="请至预付订单管理查看"/>
    <m/>
    <s v="瑷珊整形医院"/>
    <s v="ieshan23"/>
    <n v="69046169"/>
    <s v="天津"/>
  </r>
  <r>
    <n v="16"/>
    <n v="37411808112"/>
    <s v="152xxxx9740"/>
    <x v="31"/>
    <d v="1899-12-30T13:43:40"/>
    <x v="27"/>
    <n v="16"/>
    <m/>
    <s v="请至预付订单管理查看"/>
    <m/>
    <s v="瑷珊整形医院"/>
    <s v="ieshan23"/>
    <n v="69046169"/>
    <s v="天津"/>
  </r>
  <r>
    <n v="16"/>
    <n v="63334483814"/>
    <s v="152xxxx9740"/>
    <x v="31"/>
    <d v="1899-12-30T13:43:27"/>
    <x v="27"/>
    <n v="16"/>
    <m/>
    <s v="请至预付订单管理查看"/>
    <m/>
    <s v="瑷珊整形医院"/>
    <s v="ieshan23"/>
    <n v="69046169"/>
    <s v="天津"/>
  </r>
  <r>
    <n v="16"/>
    <n v="36365866278"/>
    <s v="152xxxx9740"/>
    <x v="31"/>
    <d v="1899-12-30T13:43:14"/>
    <x v="27"/>
    <n v="16"/>
    <m/>
    <s v="请至预付订单管理查看"/>
    <m/>
    <s v="瑷珊整形医院"/>
    <s v="ieshan23"/>
    <n v="69046169"/>
    <s v="天津"/>
  </r>
  <r>
    <n v="16"/>
    <n v="33300831234"/>
    <s v="152xxxx9740"/>
    <x v="31"/>
    <d v="1899-12-30T13:43:02"/>
    <x v="27"/>
    <n v="16"/>
    <m/>
    <s v="请至预付订单管理查看"/>
    <m/>
    <s v="瑷珊整形医院"/>
    <s v="ieshan23"/>
    <n v="69046169"/>
    <s v="天津"/>
  </r>
  <r>
    <n v="59"/>
    <n v="7751873312"/>
    <s v="152xxxx0307"/>
    <x v="31"/>
    <d v="1899-12-30T10:55:01"/>
    <x v="15"/>
    <n v="399"/>
    <n v="340"/>
    <n v="359.1"/>
    <m/>
    <s v="瑷珊整形医院"/>
    <s v="-"/>
    <n v="69046169"/>
    <s v="天津"/>
  </r>
  <r>
    <n v="520"/>
    <n v="52781403608"/>
    <s v="130xxxx5505"/>
    <x v="32"/>
    <d v="1899-12-30T14:58:38"/>
    <x v="25"/>
    <n v="588"/>
    <n v="68"/>
    <s v="请至预付订单管理查看"/>
    <m/>
    <s v="瑷珊整形医院"/>
    <s v="ieshan23"/>
    <n v="69046169"/>
    <s v="天津"/>
  </r>
  <r>
    <n v="530"/>
    <n v="4234857693"/>
    <s v="137xxxx8338"/>
    <x v="33"/>
    <d v="1899-12-30T15:58:51"/>
    <x v="18"/>
    <n v="580"/>
    <n v="50"/>
    <n v="522"/>
    <m/>
    <s v="瑷珊整形医院"/>
    <s v="-"/>
    <n v="69046169"/>
    <s v="天津"/>
  </r>
  <r>
    <n v="520"/>
    <n v="36952400302"/>
    <s v="133xxxx1097"/>
    <x v="34"/>
    <d v="1899-12-30T11:27:40"/>
    <x v="25"/>
    <n v="588"/>
    <n v="68"/>
    <s v="请至预付订单管理查看"/>
    <m/>
    <s v="瑷珊整形医院"/>
    <s v="ieshan23"/>
    <n v="69046169"/>
    <s v="天津"/>
  </r>
  <r>
    <n v="8"/>
    <n v="19928620275"/>
    <s v="176xxxx4542"/>
    <x v="35"/>
    <d v="1899-12-30T17:24:53"/>
    <x v="27"/>
    <n v="16"/>
    <n v="8"/>
    <s v="请至预付订单管理查看"/>
    <m/>
    <s v="瑷珊整形医院"/>
    <s v="ieshan23"/>
    <n v="69046169"/>
    <s v="天津"/>
  </r>
  <r>
    <n v="8"/>
    <n v="18423036709"/>
    <s v="130xxxx2203"/>
    <x v="36"/>
    <d v="1899-12-30T12:57:38"/>
    <x v="27"/>
    <n v="16"/>
    <n v="8"/>
    <s v="请至预付订单管理查看"/>
    <m/>
    <s v="瑷珊整形医院"/>
    <s v="ieshan23"/>
    <n v="69046169"/>
    <s v="天津"/>
  </r>
  <r>
    <n v="59"/>
    <n v="7837690810"/>
    <s v="159xxxx7461"/>
    <x v="36"/>
    <d v="1899-12-30T11:42:07"/>
    <x v="15"/>
    <n v="399"/>
    <n v="340"/>
    <n v="359.1"/>
    <m/>
    <s v="瑷珊整形医院"/>
    <s v="ieshan23"/>
    <n v="69046169"/>
    <s v="天津"/>
  </r>
  <r>
    <n v="58"/>
    <n v="2586831041"/>
    <s v="130xxxx2203"/>
    <x v="37"/>
    <d v="1899-12-30T10:12:48"/>
    <x v="28"/>
    <n v="128"/>
    <n v="70"/>
    <s v="请至预付订单管理查看"/>
    <m/>
    <s v="瑷珊整形医院"/>
    <s v="ieshan23"/>
    <n v="69046169"/>
    <s v="天津"/>
  </r>
  <r>
    <n v="530"/>
    <n v="4805246135"/>
    <s v="130xxxx0907"/>
    <x v="38"/>
    <d v="1899-12-30T16:47:52"/>
    <x v="18"/>
    <n v="580"/>
    <n v="50"/>
    <n v="522"/>
    <m/>
    <s v="瑷珊整形医院"/>
    <s v="ieshan23"/>
    <n v="69046169"/>
    <s v="天津"/>
  </r>
  <r>
    <n v="530"/>
    <n v="4484524342"/>
    <s v="130xxxx0907"/>
    <x v="38"/>
    <d v="1899-12-30T16:47:28"/>
    <x v="18"/>
    <n v="580"/>
    <n v="50"/>
    <n v="522"/>
    <m/>
    <s v="瑷珊整形医院"/>
    <s v="ieshan23"/>
    <n v="69046169"/>
    <s v="天津"/>
  </r>
  <r>
    <n v="128"/>
    <n v="85880495419"/>
    <s v="186xxxx6639"/>
    <x v="39"/>
    <d v="1899-12-30T11:20:07"/>
    <x v="28"/>
    <n v="128"/>
    <n v="0"/>
    <s v="请至预付订单管理查看"/>
    <m/>
    <s v="瑷珊整形医院"/>
    <s v="ieshan23"/>
    <n v="69046169"/>
    <s v="天津"/>
  </r>
  <r>
    <n v="128"/>
    <n v="28322221539"/>
    <s v="139xxxx1188"/>
    <x v="40"/>
    <d v="1899-12-30T12:45:21"/>
    <x v="25"/>
    <n v="588"/>
    <n v="68"/>
    <s v="请至预付订单管理查看"/>
    <m/>
    <s v="瑷珊整形医院"/>
    <s v="ieshan23"/>
    <n v="69046169"/>
    <s v="天津"/>
  </r>
  <r>
    <n v="58"/>
    <n v="18972972463"/>
    <s v="151xxxx7349"/>
    <x v="41"/>
    <d v="1899-12-30T11:52:36"/>
    <x v="28"/>
    <n v="128"/>
    <n v="70"/>
    <s v="请至预付订单管理查看"/>
    <m/>
    <s v="瑷珊整形医院"/>
    <s v="ieshan23"/>
    <n v="69046169"/>
    <s v="天津"/>
  </r>
  <r>
    <n v="530"/>
    <n v="77995067572"/>
    <s v="151xxxx7349"/>
    <x v="41"/>
    <d v="1899-12-30T11:21:05"/>
    <x v="29"/>
    <n v="580"/>
    <n v="50"/>
    <s v="请至预付订单管理查看"/>
    <m/>
    <s v="瑷珊整形医院"/>
    <s v="ieshan23"/>
    <n v="69046169"/>
    <s v="天津"/>
  </r>
  <r>
    <n v="198"/>
    <n v="53309817616"/>
    <s v="156xxxx4599"/>
    <x v="42"/>
    <d v="1899-12-30T13:13:00"/>
    <x v="30"/>
    <n v="298"/>
    <n v="100"/>
    <s v="请至预付订单管理查看"/>
    <m/>
    <s v="瑷珊整形医院"/>
    <s v="ieshan23"/>
    <n v="69046169"/>
    <s v="天津"/>
  </r>
  <r>
    <n v="16"/>
    <n v="7359805143"/>
    <s v="137xxxx3705"/>
    <x v="42"/>
    <d v="1899-12-30T15:05:01"/>
    <x v="12"/>
    <n v="16"/>
    <m/>
    <n v="15.84"/>
    <m/>
    <s v="瑷珊整形医院"/>
    <s v="ieshan23"/>
    <n v="69046169"/>
    <s v="天津"/>
  </r>
  <r>
    <n v="16"/>
    <n v="7762687997"/>
    <s v="137xxxx3705"/>
    <x v="42"/>
    <d v="1899-12-30T15:05:01"/>
    <x v="12"/>
    <n v="16"/>
    <m/>
    <n v="15.84"/>
    <m/>
    <s v="瑷珊整形医院"/>
    <s v="ieshan23"/>
    <n v="69046169"/>
    <s v="天津"/>
  </r>
  <r>
    <n v="16"/>
    <n v="7200701272"/>
    <s v="137xxxx3705"/>
    <x v="42"/>
    <d v="1899-12-30T15:05:01"/>
    <x v="12"/>
    <n v="16"/>
    <m/>
    <n v="15.84"/>
    <m/>
    <s v="瑷珊整形医院"/>
    <s v="ieshan23"/>
    <n v="69046169"/>
    <s v="天津"/>
  </r>
  <r>
    <n v="16"/>
    <n v="7771719811"/>
    <s v="137xxxx3705"/>
    <x v="42"/>
    <d v="1899-12-30T15:05:01"/>
    <x v="12"/>
    <n v="16"/>
    <m/>
    <n v="15.84"/>
    <m/>
    <s v="瑷珊整形医院"/>
    <s v="ieshan23"/>
    <n v="69046169"/>
    <s v="天津"/>
  </r>
  <r>
    <n v="16"/>
    <n v="7460406257"/>
    <s v="137xxxx3705"/>
    <x v="42"/>
    <d v="1899-12-30T15:05:01"/>
    <x v="12"/>
    <n v="16"/>
    <m/>
    <n v="15.84"/>
    <m/>
    <s v="瑷珊整形医院"/>
    <s v="ieshan23"/>
    <n v="69046169"/>
    <s v="天津"/>
  </r>
  <r>
    <n v="16"/>
    <n v="7425234662"/>
    <s v="137xxxx3705"/>
    <x v="42"/>
    <d v="1899-12-30T15:05:01"/>
    <x v="12"/>
    <n v="16"/>
    <m/>
    <n v="15.84"/>
    <m/>
    <s v="瑷珊整形医院"/>
    <s v="ieshan23"/>
    <n v="69046169"/>
    <s v="天津"/>
  </r>
  <r>
    <n v="16"/>
    <n v="48715144534"/>
    <s v="159xxxx1815"/>
    <x v="43"/>
    <d v="1899-12-30T15:33:05"/>
    <x v="27"/>
    <n v="16"/>
    <n v="0"/>
    <s v="请至预付订单管理查看"/>
    <m/>
    <s v="瑷珊整形医院"/>
    <s v="ieshan23"/>
    <n v="69046169"/>
    <s v="天津"/>
  </r>
  <r>
    <n v="16"/>
    <n v="16792410155"/>
    <s v="158xxxx4894"/>
    <x v="43"/>
    <d v="1899-12-30T14:54:09"/>
    <x v="27"/>
    <n v="16"/>
    <n v="0"/>
    <s v="请至预付订单管理查看"/>
    <m/>
    <s v="瑷珊整形医院"/>
    <s v="ieshan23"/>
    <n v="69046169"/>
    <s v="天津"/>
  </r>
  <r>
    <n v="580"/>
    <n v="20665308751"/>
    <s v="156xxxx4599"/>
    <x v="44"/>
    <d v="1899-12-30T16:27:30"/>
    <x v="29"/>
    <n v="580"/>
    <n v="0"/>
    <s v="请至预付订单管理查看"/>
    <m/>
    <s v="瑷珊整形医院"/>
    <s v="ieshan23"/>
    <n v="69046169"/>
    <s v="天津"/>
  </r>
  <r>
    <n v="399"/>
    <n v="56198422083"/>
    <s v="156xxxx4599"/>
    <x v="44"/>
    <d v="1899-12-30T16:27:14"/>
    <x v="31"/>
    <n v="899"/>
    <n v="500"/>
    <s v="请至预付订单管理查看"/>
    <m/>
    <s v="瑷珊整形医院"/>
    <s v="ieshan23"/>
    <n v="69046169"/>
    <s v="天津"/>
  </r>
  <r>
    <n v="16"/>
    <n v="62974359592"/>
    <s v="135xxxx2866"/>
    <x v="44"/>
    <d v="1899-12-30T13:11:10"/>
    <x v="28"/>
    <n v="128"/>
    <n v="70"/>
    <s v="请至预付订单管理查看"/>
    <m/>
    <s v="瑷珊整形医院"/>
    <s v="ieshan23"/>
    <n v="69046169"/>
    <s v="天津"/>
  </r>
  <r>
    <n v="198"/>
    <n v="82487748332"/>
    <s v="150xxxx5251"/>
    <x v="45"/>
    <d v="1899-12-30T14:56:00"/>
    <x v="30"/>
    <n v="298"/>
    <n v="100"/>
    <s v="请至预付订单管理查看"/>
    <m/>
    <s v="瑷珊整形医院"/>
    <s v="ieshan23"/>
    <n v="69046169"/>
    <s v="天津"/>
  </r>
  <r>
    <n v="1790"/>
    <n v="64330538747"/>
    <s v="151xxxx4601"/>
    <x v="46"/>
    <d v="1899-12-30T10:30:33"/>
    <x v="32"/>
    <n v="1800"/>
    <n v="10"/>
    <s v="请至预付订单管理查看"/>
    <m/>
    <s v="瑷珊整形医院"/>
    <s v="ieshan23"/>
    <n v="69046169"/>
    <s v="天津"/>
  </r>
  <r>
    <n v="520"/>
    <n v="51311639376"/>
    <s v="186xxxx9568"/>
    <x v="47"/>
    <d v="1899-12-30T11:46:21"/>
    <x v="25"/>
    <n v="588"/>
    <n v="68"/>
    <s v="请至预付订单管理查看"/>
    <m/>
    <s v="瑷珊整形医院"/>
    <s v="ieshan23"/>
    <n v="69046169"/>
    <s v="天津"/>
  </r>
  <r>
    <n v="1800"/>
    <n v="93664514374"/>
    <s v="138xxxx8798"/>
    <x v="48"/>
    <d v="1899-12-30T11:19:39"/>
    <x v="33"/>
    <n v="1800"/>
    <n v="0"/>
    <s v="请至预付订单管理查看"/>
    <m/>
    <s v="瑷珊整形医院"/>
    <s v="ieshan23"/>
    <n v="69046169"/>
    <s v="天津"/>
  </r>
  <r>
    <n v="530"/>
    <n v="72319288260"/>
    <s v="138xxxx8798"/>
    <x v="48"/>
    <d v="1899-12-30T10:51:38"/>
    <x v="29"/>
    <n v="580"/>
    <n v="50"/>
    <s v="请至预付订单管理查看"/>
    <m/>
    <s v="瑷珊整形医院"/>
    <s v="ieshan23"/>
    <n v="69046169"/>
    <s v="天津"/>
  </r>
  <r>
    <n v="58"/>
    <n v="111050337"/>
    <s v="136xxxx4082"/>
    <x v="48"/>
    <d v="1899-12-30T13:52:30"/>
    <x v="19"/>
    <n v="128"/>
    <n v="70"/>
    <n v="126.72"/>
    <m/>
    <s v="瑷珊整形医院"/>
    <s v="ieshan23"/>
    <n v="69046169"/>
    <s v="天津"/>
  </r>
  <r>
    <n v="58"/>
    <n v="79316396061"/>
    <s v="131xxxx9115"/>
    <x v="49"/>
    <d v="1899-12-30T15:05:18"/>
    <x v="28"/>
    <n v="128"/>
    <n v="70"/>
    <s v="请至预付订单管理查看"/>
    <m/>
    <s v="瑷珊整形医院"/>
    <s v="ieshan23"/>
    <n v="69046169"/>
    <s v="天津"/>
  </r>
  <r>
    <n v="399"/>
    <n v="26336594504"/>
    <s v="137xxxx0693"/>
    <x v="50"/>
    <d v="1899-12-30T14:54:22"/>
    <x v="34"/>
    <n v="599"/>
    <n v="200"/>
    <s v="请至预付订单管理查看"/>
    <m/>
    <s v="瑷珊整形医院"/>
    <s v="ieshan23"/>
    <n v="69046169"/>
    <s v="天津"/>
  </r>
  <r>
    <n v="58"/>
    <n v="379389376"/>
    <s v="137xxxx0693"/>
    <x v="50"/>
    <d v="1899-12-30T14:53:52"/>
    <x v="9"/>
    <n v="98"/>
    <n v="40"/>
    <n v="88.2"/>
    <m/>
    <s v="瑷珊整形医院"/>
    <s v="ieshan23"/>
    <n v="69046169"/>
    <s v="天津"/>
  </r>
  <r>
    <n v="58"/>
    <n v="91232570572"/>
    <s v="152xxxx5551"/>
    <x v="51"/>
    <d v="1899-12-30T16:19:41"/>
    <x v="28"/>
    <n v="128"/>
    <n v="70"/>
    <s v="请至预付订单管理查看"/>
    <m/>
    <s v="瑷珊整形医院"/>
    <s v="ieshan23"/>
    <n v="69046169"/>
    <s v="天津"/>
  </r>
  <r>
    <n v="8"/>
    <n v="82772531580"/>
    <s v="131xxxx3239"/>
    <x v="51"/>
    <d v="1899-12-30T15:43:01"/>
    <x v="27"/>
    <n v="16"/>
    <n v="8"/>
    <s v="请至预付订单管理查看"/>
    <m/>
    <s v="瑷珊整形医院"/>
    <s v="ieshan23"/>
    <n v="69046169"/>
    <s v="天津"/>
  </r>
  <r>
    <n v="58"/>
    <n v="85253479531"/>
    <s v="176xxxx7047"/>
    <x v="52"/>
    <d v="1899-12-30T10:34:48"/>
    <x v="28"/>
    <n v="128"/>
    <n v="70"/>
    <s v="请至预付订单管理查看"/>
    <m/>
    <s v="瑷珊整形医院"/>
    <s v="ieshan23"/>
    <n v="69046169"/>
    <s v="天津"/>
  </r>
  <r>
    <n v="58"/>
    <n v="64912950225"/>
    <s v="185xxxx7650"/>
    <x v="52"/>
    <d v="1899-12-30T10:33:06"/>
    <x v="28"/>
    <n v="128"/>
    <n v="70"/>
    <s v="请至预付订单管理查看"/>
    <m/>
    <s v="瑷珊整形医院"/>
    <s v="ieshan23"/>
    <n v="69046169"/>
    <s v="天津"/>
  </r>
  <r>
    <n v="530"/>
    <n v="90338893443"/>
    <s v="185xxxx7650"/>
    <x v="52"/>
    <d v="1899-12-30T10:32:31"/>
    <x v="29"/>
    <n v="580"/>
    <n v="50"/>
    <s v="请至预付订单管理查看"/>
    <m/>
    <s v="瑷珊整形医院"/>
    <s v="ieshan23"/>
    <n v="69046169"/>
    <s v="天津"/>
  </r>
  <r>
    <n v="530"/>
    <n v="4532156829"/>
    <s v="136xxxx5750"/>
    <x v="52"/>
    <d v="1899-12-30T17:13:28"/>
    <x v="18"/>
    <n v="580"/>
    <n v="50"/>
    <n v="522"/>
    <m/>
    <s v="瑷珊整形医院"/>
    <s v="ieshan23"/>
    <n v="69046169"/>
    <s v="天津"/>
  </r>
  <r>
    <n v="530"/>
    <n v="2498658472"/>
    <s v="150xxxx3550"/>
    <x v="53"/>
    <d v="1899-12-30T12:19:29"/>
    <x v="29"/>
    <n v="580"/>
    <n v="50"/>
    <s v="请至预付订单管理查看"/>
    <m/>
    <s v="瑷珊整形医院"/>
    <s v="ieshan23"/>
    <n v="69046169"/>
    <s v="天津"/>
  </r>
  <r>
    <n v="530"/>
    <n v="11098150860"/>
    <s v="177xxxx3427"/>
    <x v="54"/>
    <d v="1899-12-30T13:31:39"/>
    <x v="29"/>
    <n v="580"/>
    <n v="50"/>
    <s v="请至预付订单管理查看"/>
    <m/>
    <s v="瑷珊整形医院"/>
    <s v="ieshan23"/>
    <n v="69046169"/>
    <s v="天津"/>
  </r>
  <r>
    <n v="8"/>
    <n v="91100936123"/>
    <s v="158xxxx5023"/>
    <x v="54"/>
    <d v="1899-12-30T10:40:54"/>
    <x v="27"/>
    <n v="16"/>
    <n v="8"/>
    <s v="请至预付订单管理查看"/>
    <m/>
    <s v="瑷珊整形医院"/>
    <s v="ieshan23"/>
    <n v="69046169"/>
    <s v="天津"/>
  </r>
  <r>
    <n v="58"/>
    <n v="69143750740"/>
    <s v="158xxxx5023"/>
    <x v="54"/>
    <d v="1899-12-30T10:40:34"/>
    <x v="28"/>
    <n v="128"/>
    <n v="70"/>
    <s v="请至预付订单管理查看"/>
    <m/>
    <s v="瑷珊整形医院"/>
    <s v="ieshan23"/>
    <n v="69046169"/>
    <s v="天津"/>
  </r>
  <r>
    <n v="58"/>
    <n v="7962783299"/>
    <s v="137xxxx1862"/>
    <x v="54"/>
    <d v="1899-12-30T11:03:30"/>
    <x v="22"/>
    <n v="188"/>
    <n v="130"/>
    <n v="186.12"/>
    <m/>
    <s v="瑷珊整形医院"/>
    <s v="ieshan23"/>
    <n v="69046169"/>
    <s v="天津"/>
  </r>
  <r>
    <n v="8"/>
    <n v="36102784252"/>
    <s v="180xxxx9092"/>
    <x v="55"/>
    <d v="1899-12-30T15:23:50"/>
    <x v="35"/>
    <n v="20"/>
    <n v="12"/>
    <s v="请至预付订单管理查看"/>
    <m/>
    <s v="瑷珊整形医院"/>
    <s v="ieshan23"/>
    <n v="69046169"/>
    <s v="天津"/>
  </r>
  <r>
    <n v="980"/>
    <n v="73383346584"/>
    <s v="186xxxx9568"/>
    <x v="55"/>
    <d v="1899-12-30T10:08:53"/>
    <x v="24"/>
    <n v="980"/>
    <m/>
    <s v="请至预付订单管理查看"/>
    <m/>
    <s v="瑷珊整形医院"/>
    <s v="ieshan23"/>
    <n v="69046169"/>
    <s v="天津"/>
  </r>
  <r>
    <n v="8"/>
    <n v="65696799737"/>
    <s v="155xxxx6672"/>
    <x v="56"/>
    <d v="1899-12-30T15:55:21"/>
    <x v="35"/>
    <n v="20"/>
    <n v="12"/>
    <s v="请至预付订单管理查看"/>
    <m/>
    <s v="瑷珊整形医院"/>
    <s v="ieshan23"/>
    <n v="69046169"/>
    <s v="天津"/>
  </r>
  <r>
    <n v="8"/>
    <n v="52044533017"/>
    <s v="151xxxx3500"/>
    <x v="56"/>
    <d v="1899-12-30T15:52:30"/>
    <x v="35"/>
    <n v="20"/>
    <n v="12"/>
    <s v="请至预付订单管理查看"/>
    <m/>
    <s v="瑷珊整形医院"/>
    <s v="ieshan23"/>
    <n v="69046169"/>
    <s v="天津"/>
  </r>
  <r>
    <n v="520"/>
    <n v="66900234384"/>
    <s v="155xxxx6672"/>
    <x v="56"/>
    <d v="1899-12-30T15:28:52"/>
    <x v="25"/>
    <n v="588"/>
    <n v="68"/>
    <s v="请至预付订单管理查看"/>
    <m/>
    <s v="瑷珊整形医院"/>
    <s v="ieshan23"/>
    <n v="69046169"/>
    <s v="天津"/>
  </r>
  <r>
    <n v="58"/>
    <n v="63371816242"/>
    <s v="186xxxx5136"/>
    <x v="56"/>
    <d v="1899-12-30T14:28:23"/>
    <x v="28"/>
    <n v="128"/>
    <n v="70"/>
    <s v="请至预付订单管理查看"/>
    <m/>
    <s v="瑷珊整形医院"/>
    <s v="ieshan23"/>
    <n v="69046169"/>
    <s v="天津"/>
  </r>
  <r>
    <n v="98"/>
    <n v="48735469760"/>
    <s v="156xxxx8750"/>
    <x v="57"/>
    <d v="1899-12-30T13:46:15"/>
    <x v="36"/>
    <n v="98"/>
    <m/>
    <s v="请至预付订单管理查看"/>
    <m/>
    <s v="瑷珊整形医院"/>
    <s v="ieshan23"/>
    <n v="69046169"/>
    <s v="天津"/>
  </r>
  <r>
    <n v="98"/>
    <n v="57218318559"/>
    <s v="186xxxx9159"/>
    <x v="57"/>
    <d v="1899-12-30T13:45:42"/>
    <x v="36"/>
    <n v="98"/>
    <m/>
    <s v="请至预付订单管理查看"/>
    <m/>
    <s v="瑷珊整形医院"/>
    <s v="ieshan23"/>
    <n v="69046169"/>
    <s v="天津"/>
  </r>
  <r>
    <n v="58"/>
    <n v="56304949015"/>
    <s v="139xxxx3603"/>
    <x v="58"/>
    <d v="1899-12-30T12:37:12"/>
    <x v="28"/>
    <n v="128"/>
    <n v="70"/>
    <s v="请至预付订单管理查看"/>
    <s v="单张券尾款：0.00元"/>
    <s v="韩国瑷珊整形美容医院"/>
    <s v="ieshan23"/>
    <n v="69046169"/>
    <s v="天津"/>
  </r>
  <r>
    <n v="58"/>
    <n v="48424621541"/>
    <s v="151xxxx8862"/>
    <x v="59"/>
    <d v="1899-12-30T14:29:38"/>
    <x v="28"/>
    <n v="128"/>
    <n v="70"/>
    <s v="请至预付订单管理查看"/>
    <s v="单张券尾款：0.00元"/>
    <s v="韩国瑷珊整形美容医院"/>
    <s v="ieshan23"/>
    <n v="69046169"/>
    <s v="天津"/>
  </r>
  <r>
    <n v="8"/>
    <n v="98456692320"/>
    <s v="188xxxx2408"/>
    <x v="60"/>
    <d v="1899-12-30T11:52:38"/>
    <x v="35"/>
    <n v="20"/>
    <n v="12"/>
    <s v="请至预付订单管理查看"/>
    <s v="单张券尾款：0.00元"/>
    <s v="韩国瑷珊整形美容医院"/>
    <s v="ieshan23"/>
    <n v="69046169"/>
    <s v="天津"/>
  </r>
  <r>
    <n v="16"/>
    <n v="7297771071"/>
    <s v="136xxxx6972"/>
    <x v="61"/>
    <d v="1899-12-30T16:04:26"/>
    <x v="12"/>
    <n v="16"/>
    <m/>
    <n v="15.84"/>
    <s v="-"/>
    <s v="韩国瑷珊整形美容医院"/>
    <s v="ieshan23"/>
    <n v="69046169"/>
    <s v="天津"/>
  </r>
  <r>
    <n v="530"/>
    <n v="18778348849"/>
    <s v="131xxxx7269"/>
    <x v="61"/>
    <d v="1899-12-30T10:58:22"/>
    <x v="37"/>
    <n v="580"/>
    <n v="50"/>
    <s v="请至预付订单管理查看"/>
    <s v="单张券尾款：466.00元"/>
    <s v="韩国瑷珊整形美容医院"/>
    <s v="ieshan23"/>
    <n v="69046169"/>
    <s v="天津"/>
  </r>
  <r>
    <n v="8"/>
    <n v="9012857606"/>
    <s v="135xxxx8437"/>
    <x v="61"/>
    <d v="1899-12-30T10:37:43"/>
    <x v="35"/>
    <n v="20"/>
    <n v="12"/>
    <s v="请至预付订单管理查看"/>
    <s v="单张券尾款：0.00元"/>
    <s v="韩国瑷珊整形美容医院"/>
    <s v="ieshan23"/>
    <n v="69046169"/>
    <s v="天津"/>
  </r>
  <r>
    <n v="58"/>
    <n v="74520935941"/>
    <s v="133xxxx6158"/>
    <x v="62"/>
    <d v="1899-12-30T13:58:16"/>
    <x v="28"/>
    <n v="128"/>
    <n v="70"/>
    <s v="请至预付订单管理查看"/>
    <s v="单张券尾款：0.00元"/>
    <s v="韩国瑷珊整形美容医院"/>
    <s v="ieshan23"/>
    <n v="69046169"/>
    <s v="天津"/>
  </r>
  <r>
    <n v="520"/>
    <n v="20715891072"/>
    <s v="138xxxx3112"/>
    <x v="62"/>
    <d v="1899-12-30T12:27:40"/>
    <x v="25"/>
    <n v="588"/>
    <n v="68"/>
    <s v="请至预付订单管理查看"/>
    <s v="单张券尾款：455.00元"/>
    <s v="韩国瑷珊整形美容医院"/>
    <s v="ieshan23"/>
    <n v="69046169"/>
    <s v="天津"/>
  </r>
  <r>
    <n v="4800"/>
    <n v="60308530453"/>
    <s v="136xxxx5077"/>
    <x v="63"/>
    <d v="1899-12-30T18:18:47"/>
    <x v="38"/>
    <n v="4800"/>
    <m/>
    <s v="请至预付订单管理查看"/>
    <s v="单张券尾款：4272.00元"/>
    <s v="韩国瑷珊整形美容医院"/>
    <s v="ieshan23"/>
    <n v="69046169"/>
    <s v="天津"/>
  </r>
  <r>
    <n v="8"/>
    <n v="50068625219"/>
    <s v="159xxxx1815"/>
    <x v="64"/>
    <d v="1899-12-30T17:58:30"/>
    <x v="35"/>
    <n v="20"/>
    <n v="12"/>
    <s v="请至预付订单管理查看"/>
    <s v="单张券尾款：0.00元"/>
    <s v="韩国瑷珊整形美容医院"/>
    <s v="ieshan23"/>
    <n v="69046169"/>
    <s v="天津"/>
  </r>
  <r>
    <n v="58"/>
    <n v="95689616442"/>
    <s v="138xxxx8697"/>
    <x v="64"/>
    <d v="1899-12-30T17:05:58"/>
    <x v="28"/>
    <n v="128"/>
    <n v="70"/>
    <s v="请至预付订单管理查看"/>
    <s v="单张券尾款：0.00元"/>
    <s v="韩国瑷珊整形美容医院"/>
    <s v="ieshan23"/>
    <n v="69046169"/>
    <s v="天津"/>
  </r>
  <r>
    <n v="58"/>
    <n v="8674743302"/>
    <s v="159xxxx0823"/>
    <x v="64"/>
    <d v="1899-12-30T17:05:49"/>
    <x v="28"/>
    <n v="128"/>
    <n v="70"/>
    <s v="请至预付订单管理查看"/>
    <s v="单张券尾款：0.00元"/>
    <s v="韩国瑷珊整形美容医院"/>
    <s v="ieshan23"/>
    <n v="69046169"/>
    <s v="天津"/>
  </r>
  <r>
    <n v="58"/>
    <n v="94787640635"/>
    <s v="136xxxx1775"/>
    <x v="64"/>
    <d v="1899-12-30T17:03:59"/>
    <x v="28"/>
    <n v="128"/>
    <n v="70"/>
    <s v="请至预付订单管理查看"/>
    <s v="单张券尾款：0.00元"/>
    <s v="韩国瑷珊整形美容医院"/>
    <s v="ieshan23"/>
    <n v="69046169"/>
    <s v="天津"/>
  </r>
  <r>
    <n v="354"/>
    <n v="23340305061"/>
    <s v="183xxxx7623"/>
    <x v="65"/>
    <d v="1899-12-30T14:58:38"/>
    <x v="39"/>
    <n v="599"/>
    <n v="245"/>
    <s v="请至预付订单管理查看"/>
    <s v="单张券尾款：288.00元"/>
    <s v="韩国瑷珊整形美容医院"/>
    <s v="ieshan23"/>
    <n v="69046169"/>
    <s v="天津"/>
  </r>
  <r>
    <n v="8"/>
    <n v="65509454192"/>
    <s v="138xxxx5219"/>
    <x v="66"/>
    <d v="1899-12-30T15:49:26"/>
    <x v="35"/>
    <n v="20"/>
    <n v="12"/>
    <s v="请至预付订单管理查看"/>
    <s v="单张券尾款：0.00元"/>
    <s v="韩国瑷珊整形美容医院"/>
    <s v="ieshan23"/>
    <n v="69046169"/>
    <s v="天津"/>
  </r>
  <r>
    <n v="8"/>
    <n v="41705549829"/>
    <s v="176xxxx1102"/>
    <x v="66"/>
    <d v="1899-12-30T15:37:54"/>
    <x v="35"/>
    <n v="20"/>
    <n v="12"/>
    <s v="请至预付订单管理查看"/>
    <s v="单张券尾款：0.00元"/>
    <s v="韩国瑷珊整形美容医院"/>
    <s v="ieshan23"/>
    <n v="69046169"/>
    <s v="天津"/>
  </r>
  <r>
    <n v="530"/>
    <n v="34514820185"/>
    <s v="186xxxx2772"/>
    <x v="67"/>
    <d v="1899-12-30T09:43:05"/>
    <x v="37"/>
    <n v="580"/>
    <n v="50"/>
    <s v="请至预付订单管理查看"/>
    <s v="单张券尾款：466.00元"/>
    <s v="韩国瑷珊整形美容医院"/>
    <s v="ieshan23"/>
    <n v="69046169"/>
    <s v="天津"/>
  </r>
  <r>
    <n v="530"/>
    <n v="23699238691"/>
    <s v="159xxxx3590"/>
    <x v="68"/>
    <d v="1899-12-30T10:46:56"/>
    <x v="37"/>
    <n v="580"/>
    <n v="50"/>
    <s v="请至预付订单管理查看"/>
    <s v="单张券尾款：466.00元"/>
    <s v="韩国瑷珊整形美容医院"/>
    <s v="ieshan23"/>
    <n v="69046169"/>
    <s v="天津"/>
  </r>
  <r>
    <m/>
    <m/>
    <m/>
    <x v="69"/>
    <m/>
    <x v="4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1">
        <item h="1" m="1" x="6"/>
        <item h="1" m="1" x="5"/>
        <item h="1" m="1" x="7"/>
        <item h="1" m="1" x="9"/>
        <item h="1" x="4"/>
        <item h="1" m="1" x="8"/>
        <item h="1" x="0"/>
        <item h="1" x="1"/>
        <item x="2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数据透视表7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8" firstHeaderRow="1" firstDataRow="1" firstDataCol="1" rowPageCount="3" colPageCount="1"/>
  <pivotFields count="15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9"/>
        <item h="1" m="1" x="10"/>
        <item h="1" x="5"/>
        <item h="1" m="1" x="8"/>
        <item h="1" x="0"/>
        <item h="1" x="1"/>
        <item h="1" x="2"/>
        <item h="1" x="3"/>
        <item x="4"/>
        <item t="default"/>
      </items>
    </pivotField>
    <pivotField axis="axisPage" showAll="0">
      <items count="46">
        <item m="1" x="27"/>
        <item m="1" x="34"/>
        <item m="1" x="33"/>
        <item m="1" x="44"/>
        <item m="1" x="30"/>
        <item m="1" x="36"/>
        <item m="1" x="42"/>
        <item m="1" x="29"/>
        <item m="1" x="40"/>
        <item m="1" x="28"/>
        <item m="1" x="37"/>
        <item m="1" x="25"/>
        <item m="1" x="32"/>
        <item m="1" x="26"/>
        <item m="1" x="24"/>
        <item m="1" x="41"/>
        <item m="1" x="31"/>
        <item x="23"/>
        <item x="0"/>
        <item x="5"/>
        <item x="4"/>
        <item x="3"/>
        <item x="2"/>
        <item x="1"/>
        <item x="9"/>
        <item x="8"/>
        <item x="7"/>
        <item x="6"/>
        <item m="1" x="35"/>
        <item x="10"/>
        <item x="11"/>
        <item x="13"/>
        <item x="12"/>
        <item m="1" x="38"/>
        <item x="14"/>
        <item x="15"/>
        <item x="16"/>
        <item x="17"/>
        <item x="18"/>
        <item x="19"/>
        <item x="20"/>
        <item m="1" x="43"/>
        <item m="1" x="39"/>
        <item x="21"/>
        <item x="22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7" type="button" dataOnly="0" labelOnly="1" outline="0" axis="axisRow" fieldPosition="0"/>
    </format>
    <format dxfId="52">
      <pivotArea dataOnly="0" labelOnly="1" grandRow="1" outline="0" fieldPosition="0"/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数据透视表13" cacheId="0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J2:AN11" firstHeaderRow="1" firstDataRow="3" firstDataCol="1"/>
  <pivotFields count="6">
    <pivotField showAll="0" defaultSubtotal="0"/>
    <pivotField axis="axisCol" showAll="0" defaultSubtotal="0">
      <items count="4">
        <item h="1" x="0"/>
        <item x="1"/>
        <item x="2"/>
        <item h="1" x="3"/>
      </items>
    </pivotField>
    <pivotField showAll="0" defaultSubtotal="0"/>
    <pivotField axis="axisRow" dataField="1" showAll="0" sortType="descending" defaultSubtotal="0">
      <items count="9">
        <item x="1"/>
        <item x="4"/>
        <item x="7"/>
        <item x="3"/>
        <item x="5"/>
        <item x="0"/>
        <item x="6"/>
        <item x="2"/>
        <item x="8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showAll="0" defaultSubtotal="0"/>
    <pivotField dataField="1" showAll="0" defaultSubtotal="0"/>
  </pivotFields>
  <rowFields count="1">
    <field x="3"/>
  </rowFields>
  <rowItems count="7">
    <i>
      <x/>
    </i>
    <i>
      <x v="6"/>
    </i>
    <i>
      <x v="4"/>
    </i>
    <i>
      <x v="2"/>
    </i>
    <i>
      <x v="3"/>
    </i>
    <i>
      <x v="1"/>
    </i>
    <i t="grand">
      <x/>
    </i>
  </rowItems>
  <colFields count="2">
    <field x="1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计数项:分类" fld="3" subtotal="count" baseField="0" baseItem="0"/>
    <dataField name="求和项:金额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name="数据透视表1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17:AC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m="1" x="2"/>
        <item m="1" x="3"/>
        <item h="1" m="1" x="4"/>
        <item h="1" m="1" x="6"/>
        <item h="1" x="1"/>
        <item h="1"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177"/>
    <dataField name="求和项:曝光" fld="6" baseField="0" baseItem="0"/>
    <dataField name="求和项:商户浏览量" fld="9" baseField="0" baseItem="0"/>
  </dataFields>
  <formats count="4">
    <format dxfId="5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25">
        <item x="0"/>
        <item h="1" x="1"/>
        <item h="1" m="1" x="15"/>
        <item h="1" m="1" x="6"/>
        <item h="1" m="1" x="19"/>
        <item h="1" m="1" x="11"/>
        <item h="1" m="1" x="2"/>
        <item h="1" m="1" x="14"/>
        <item h="1" m="1" x="5"/>
        <item h="1" m="1" x="18"/>
        <item h="1" m="1" x="9"/>
        <item h="1" m="1" x="22"/>
        <item h="1" m="1" x="12"/>
        <item h="1" m="1" x="3"/>
        <item h="1" m="1" x="21"/>
        <item h="1" m="1" x="8"/>
        <item h="1" m="1" x="17"/>
        <item h="1" m="1" x="4"/>
        <item h="1" m="1" x="13"/>
        <item h="1" m="1" x="23"/>
        <item h="1" m="1" x="10"/>
        <item h="1" m="1" x="20"/>
        <item h="1" m="1" x="7"/>
        <item h="1" m="1" x="16"/>
        <item t="default"/>
      </items>
    </pivotField>
    <pivotField axis="axisPage" multipleItemSelectionAllowed="1" showAll="0">
      <items count="9">
        <item h="1" m="1" x="7"/>
        <item h="1" x="0"/>
        <item h="1" x="6"/>
        <item h="1" x="1"/>
        <item h="1" x="2"/>
        <item h="1" x="3"/>
        <item x="4"/>
        <item h="1" x="5"/>
        <item t="default"/>
      </items>
    </pivotField>
    <pivotField axis="axisPage" showAll="0">
      <items count="206">
        <item m="1" x="166"/>
        <item m="1" x="183"/>
        <item m="1" x="199"/>
        <item m="1" x="177"/>
        <item m="1" x="193"/>
        <item m="1" x="171"/>
        <item m="1" x="188"/>
        <item m="1" x="204"/>
        <item m="1" x="182"/>
        <item m="1" x="198"/>
        <item m="1" x="176"/>
        <item m="1" x="192"/>
        <item m="1" x="170"/>
        <item m="1" x="186"/>
        <item m="1" x="202"/>
        <item m="1" x="180"/>
        <item m="1" x="196"/>
        <item m="1" x="174"/>
        <item m="1" x="190"/>
        <item m="1" x="168"/>
        <item m="1" x="187"/>
        <item m="1" x="203"/>
        <item m="1" x="181"/>
        <item m="1" x="197"/>
        <item m="1" x="175"/>
        <item m="1" x="191"/>
        <item m="1" x="169"/>
        <item m="1" x="185"/>
        <item m="1" x="201"/>
        <item m="1" x="179"/>
        <item m="1" x="195"/>
        <item m="1" x="173"/>
        <item m="1" x="189"/>
        <item m="1" x="167"/>
        <item m="1" x="184"/>
        <item m="1" x="200"/>
        <item m="1" x="178"/>
        <item m="1" x="194"/>
        <item m="1" x="172"/>
        <item x="1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4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2"/>
        <item x="53"/>
        <item x="52"/>
        <item x="51"/>
        <item x="50"/>
        <item x="49"/>
        <item x="48"/>
        <item x="47"/>
        <item x="46"/>
        <item x="45"/>
        <item x="44"/>
        <item x="63"/>
        <item x="62"/>
        <item x="61"/>
        <item x="60"/>
        <item x="59"/>
        <item x="58"/>
        <item x="57"/>
        <item x="56"/>
        <item x="55"/>
        <item x="54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40"/>
        <item x="139"/>
        <item x="138"/>
        <item x="137"/>
        <item x="136"/>
        <item x="135"/>
        <item x="134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179"/>
    <dataField name="跳失率" fld="6" subtotal="average" baseField="0" baseItem="3" numFmtId="177"/>
  </dataFields>
  <formats count="5">
    <format dxfId="6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数据透视表16" cacheId="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20:C41" firstHeaderRow="1" firstDataRow="2" firstDataCol="1"/>
  <pivotFields count="9">
    <pivotField showAll="0" defaultSubtotal="0"/>
    <pivotField axis="axisCol" showAll="0" defaultSubtotal="0">
      <items count="10">
        <item h="1" m="1" x="6"/>
        <item h="1" m="1" x="5"/>
        <item h="1" m="1" x="7"/>
        <item h="1" m="1" x="8"/>
        <item h="1" x="0"/>
        <item h="1" x="1"/>
        <item x="2"/>
        <item x="3"/>
        <item h="1" m="1" x="9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Row" dataField="1" showAll="0" sortType="descending" defaultSubtotal="0">
      <items count="23">
        <item x="10"/>
        <item x="5"/>
        <item x="6"/>
        <item x="14"/>
        <item x="11"/>
        <item x="8"/>
        <item x="4"/>
        <item x="16"/>
        <item x="1"/>
        <item x="13"/>
        <item x="7"/>
        <item x="9"/>
        <item x="15"/>
        <item x="0"/>
        <item x="12"/>
        <item x="17"/>
        <item x="18"/>
        <item x="2"/>
        <item x="3"/>
        <item x="22"/>
        <item x="19"/>
        <item x="20"/>
        <item x="2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showAll="0" defaultSubtotal="0"/>
    <pivotField showAll="0" defaultSubtotal="0"/>
  </pivotFields>
  <rowFields count="1">
    <field x="6"/>
  </rowFields>
  <rowItems count="20">
    <i>
      <x v="13"/>
    </i>
    <i>
      <x v="11"/>
    </i>
    <i>
      <x v="14"/>
    </i>
    <i>
      <x v="6"/>
    </i>
    <i>
      <x v="16"/>
    </i>
    <i>
      <x v="5"/>
    </i>
    <i>
      <x v="8"/>
    </i>
    <i>
      <x v="12"/>
    </i>
    <i>
      <x v="21"/>
    </i>
    <i>
      <x v="18"/>
    </i>
    <i>
      <x v="4"/>
    </i>
    <i>
      <x v="1"/>
    </i>
    <i>
      <x v="20"/>
    </i>
    <i>
      <x v="7"/>
    </i>
    <i>
      <x v="22"/>
    </i>
    <i>
      <x v="15"/>
    </i>
    <i>
      <x v="9"/>
    </i>
    <i>
      <x v="17"/>
    </i>
    <i>
      <x v="3"/>
    </i>
    <i t="grand">
      <x/>
    </i>
  </rowItems>
  <colFields count="1">
    <field x="1"/>
  </colFields>
  <colItems count="2">
    <i>
      <x v="6"/>
    </i>
    <i>
      <x v="7"/>
    </i>
  </colItems>
  <dataFields count="1">
    <dataField name="计数项:顾客标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name="数据透视表14" cacheId="7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D2:AH27" firstHeaderRow="1" firstDataRow="4" firstDataCol="1"/>
  <pivotFields count="15">
    <pivotField dataField="1"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 defaultSubtotal="0"/>
    <pivotField axis="axisRow" dataField="1" compact="0" outline="0" showAll="0" sortType="descending" defaultSubtotal="0">
      <items count="41">
        <item x="1"/>
        <item x="9"/>
        <item x="10"/>
        <item x="11"/>
        <item x="3"/>
        <item x="12"/>
        <item x="0"/>
        <item x="7"/>
        <item x="13"/>
        <item x="4"/>
        <item x="14"/>
        <item x="2"/>
        <item x="5"/>
        <item x="15"/>
        <item x="6"/>
        <item x="16"/>
        <item x="8"/>
        <item x="40"/>
        <item x="18"/>
        <item x="19"/>
        <item x="17"/>
        <item x="20"/>
        <item x="21"/>
        <item x="22"/>
        <item x="23"/>
        <item x="24"/>
        <item x="25"/>
        <item x="26"/>
        <item x="27"/>
        <item x="32"/>
        <item x="30"/>
        <item x="29"/>
        <item x="31"/>
        <item x="28"/>
        <item x="33"/>
        <item x="34"/>
        <item x="35"/>
        <item x="36"/>
        <item x="37"/>
        <item x="39"/>
        <item x="38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4" count="1" selected="0">
              <x v="8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5"/>
  </rowFields>
  <rowItems count="22">
    <i>
      <x v="33"/>
    </i>
    <i>
      <x v="36"/>
    </i>
    <i>
      <x v="38"/>
    </i>
    <i>
      <x v="31"/>
    </i>
    <i>
      <x v="37"/>
    </i>
    <i>
      <x v="26"/>
    </i>
    <i>
      <x v="23"/>
    </i>
    <i>
      <x v="5"/>
    </i>
    <i>
      <x v="25"/>
    </i>
    <i>
      <x v="39"/>
    </i>
    <i>
      <x v="28"/>
    </i>
    <i>
      <x v="18"/>
    </i>
    <i>
      <x v="40"/>
    </i>
    <i>
      <x v="1"/>
    </i>
    <i>
      <x v="32"/>
    </i>
    <i>
      <x v="19"/>
    </i>
    <i>
      <x v="34"/>
    </i>
    <i>
      <x v="13"/>
    </i>
    <i>
      <x v="35"/>
    </i>
    <i>
      <x v="29"/>
    </i>
    <i>
      <x v="30"/>
    </i>
    <i t="grand">
      <x/>
    </i>
  </rowItems>
  <colFields count="3">
    <field x="-2"/>
    <field x="14"/>
    <field x="3"/>
  </colFields>
  <colItems count="4">
    <i>
      <x/>
      <x v="7"/>
    </i>
    <i r="1">
      <x v="8"/>
    </i>
    <i i="1">
      <x v="1"/>
      <x v="7"/>
    </i>
    <i r="1" i="1">
      <x v="8"/>
    </i>
  </colItems>
  <dataFields count="2">
    <dataField name="计数项:套餐信息" fld="5" subtotal="count" baseField="0" baseItem="0"/>
    <dataField name="求和项:成交价格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数据透视表8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9"/>
        <item h="1" m="1" x="10"/>
        <item h="1" x="5"/>
        <item h="1" m="1" x="8"/>
        <item h="1" x="0"/>
        <item h="1" x="1"/>
        <item h="1" x="2"/>
        <item x="3"/>
        <item h="1" x="4"/>
        <item t="default"/>
      </items>
    </pivotField>
    <pivotField axis="axisPage" showAll="0">
      <items count="46">
        <item m="1" x="27"/>
        <item m="1" x="34"/>
        <item m="1" x="33"/>
        <item m="1" x="44"/>
        <item m="1" x="30"/>
        <item m="1" x="36"/>
        <item m="1" x="42"/>
        <item m="1" x="29"/>
        <item m="1" x="40"/>
        <item m="1" x="28"/>
        <item m="1" x="37"/>
        <item m="1" x="25"/>
        <item m="1" x="32"/>
        <item m="1" x="26"/>
        <item m="1" x="24"/>
        <item m="1" x="41"/>
        <item m="1" x="31"/>
        <item x="23"/>
        <item x="0"/>
        <item x="5"/>
        <item x="4"/>
        <item x="3"/>
        <item x="2"/>
        <item x="1"/>
        <item x="9"/>
        <item x="8"/>
        <item x="7"/>
        <item x="6"/>
        <item m="1" x="35"/>
        <item x="10"/>
        <item x="11"/>
        <item x="13"/>
        <item x="12"/>
        <item m="1" x="38"/>
        <item x="14"/>
        <item x="15"/>
        <item x="16"/>
        <item x="17"/>
        <item x="18"/>
        <item x="19"/>
        <item x="20"/>
        <item m="1" x="43"/>
        <item m="1" x="39"/>
        <item x="21"/>
        <item x="22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7" type="button" dataOnly="0" labelOnly="1" outline="0" axis="axisRow" fieldPosition="0"/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6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0" firstHeaderRow="1" firstDataRow="1" firstDataCol="1" rowPageCount="3" colPageCount="1"/>
  <pivotFields count="11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x="3"/>
        <item h="1" x="4"/>
        <item t="default"/>
      </items>
    </pivotField>
    <pivotField axis="axisPage" showAll="0">
      <items count="190">
        <item m="1" x="172"/>
        <item m="1" x="151"/>
        <item m="1" x="76"/>
        <item m="1" x="54"/>
        <item m="1" x="64"/>
        <item m="1" x="119"/>
        <item m="1" x="176"/>
        <item m="1" x="99"/>
        <item m="1" x="155"/>
        <item m="1" x="80"/>
        <item m="1" x="134"/>
        <item m="1" x="58"/>
        <item m="1" x="169"/>
        <item m="1" x="148"/>
        <item m="1" x="73"/>
        <item m="1" x="128"/>
        <item m="1" x="186"/>
        <item m="1" x="108"/>
        <item m="1" x="164"/>
        <item m="1" x="89"/>
        <item m="1" x="143"/>
        <item m="1" x="68"/>
        <item m="1" x="123"/>
        <item m="1" x="180"/>
        <item m="1" x="103"/>
        <item m="1" x="159"/>
        <item m="1" x="84"/>
        <item m="1" x="138"/>
        <item m="1" x="62"/>
        <item m="1" x="118"/>
        <item m="1" x="175"/>
        <item m="1" x="98"/>
        <item m="1" x="154"/>
        <item m="1" x="79"/>
        <item m="1" x="133"/>
        <item m="1" x="57"/>
        <item m="1" x="113"/>
        <item m="1" x="168"/>
        <item m="1" x="93"/>
        <item m="1" x="147"/>
        <item m="1" x="72"/>
        <item m="1" x="126"/>
        <item m="1" x="183"/>
        <item m="1" x="106"/>
        <item m="1" x="162"/>
        <item m="1" x="87"/>
        <item m="1" x="141"/>
        <item m="1" x="66"/>
        <item m="1" x="121"/>
        <item m="1" x="178"/>
        <item m="1" x="101"/>
        <item m="1" x="157"/>
        <item m="1" x="82"/>
        <item m="1" x="136"/>
        <item m="1" x="60"/>
        <item m="1" x="116"/>
        <item m="1" x="173"/>
        <item m="1" x="96"/>
        <item m="1" x="152"/>
        <item m="1" x="77"/>
        <item m="1" x="131"/>
        <item m="1" x="55"/>
        <item m="1" x="111"/>
        <item m="1" x="140"/>
        <item m="1" x="65"/>
        <item m="1" x="120"/>
        <item m="1" x="177"/>
        <item m="1" x="100"/>
        <item m="1" x="156"/>
        <item m="1" x="81"/>
        <item m="1" x="135"/>
        <item m="1" x="59"/>
        <item m="1" x="114"/>
        <item m="1" x="170"/>
        <item m="1" x="94"/>
        <item m="1" x="149"/>
        <item m="1" x="74"/>
        <item m="1" x="129"/>
        <item m="1" x="187"/>
        <item m="1" x="109"/>
        <item m="1" x="165"/>
        <item m="1" x="90"/>
        <item m="1" x="144"/>
        <item m="1" x="69"/>
        <item m="1" x="124"/>
        <item m="1" x="181"/>
        <item m="1" x="104"/>
        <item m="1" x="160"/>
        <item m="1" x="85"/>
        <item m="1" x="139"/>
        <item m="1" x="63"/>
        <item m="1" x="127"/>
        <item m="1" x="184"/>
        <item m="1" x="107"/>
        <item m="1" x="163"/>
        <item m="1" x="88"/>
        <item m="1" x="142"/>
        <item m="1" x="67"/>
        <item m="1" x="122"/>
        <item m="1" x="179"/>
        <item m="1" x="102"/>
        <item m="1" x="158"/>
        <item m="1" x="83"/>
        <item m="1" x="137"/>
        <item m="1" x="61"/>
        <item m="1" x="117"/>
        <item m="1" x="174"/>
        <item m="1" x="97"/>
        <item m="1" x="153"/>
        <item m="1" x="78"/>
        <item m="1" x="132"/>
        <item m="1" x="56"/>
        <item m="1" x="112"/>
        <item m="1" x="167"/>
        <item m="1" x="92"/>
        <item m="1" x="146"/>
        <item m="1" x="71"/>
        <item m="1" x="125"/>
        <item m="1" x="182"/>
        <item m="1" x="105"/>
        <item m="1" x="161"/>
        <item m="1" x="86"/>
        <item m="1" x="115"/>
        <item m="1" x="171"/>
        <item m="1" x="95"/>
        <item m="1" x="150"/>
        <item m="1" x="75"/>
        <item m="1" x="130"/>
        <item m="1" x="188"/>
        <item m="1" x="110"/>
        <item m="1" x="166"/>
        <item m="1" x="91"/>
        <item m="1" x="145"/>
        <item m="1" x="70"/>
        <item x="53"/>
        <item x="0"/>
        <item x="1"/>
        <item x="2"/>
        <item x="4"/>
        <item x="3"/>
        <item x="12"/>
        <item x="11"/>
        <item x="13"/>
        <item x="14"/>
        <item x="15"/>
        <item x="16"/>
        <item x="17"/>
        <item x="5"/>
        <item x="6"/>
        <item x="7"/>
        <item x="8"/>
        <item x="9"/>
        <item x="10"/>
        <item x="21"/>
        <item x="20"/>
        <item x="19"/>
        <item x="18"/>
        <item x="24"/>
        <item x="23"/>
        <item x="22"/>
        <item x="25"/>
        <item x="26"/>
        <item m="1" x="18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39"/>
        <item x="42"/>
        <item x="41"/>
        <item x="43"/>
        <item x="44"/>
        <item x="45"/>
        <item x="46"/>
        <item x="47"/>
        <item x="49"/>
        <item x="48"/>
        <item x="50"/>
        <item x="51"/>
        <item x="52"/>
        <item t="default"/>
      </items>
    </pivotField>
    <pivotField showAll="0"/>
    <pivotField axis="axisRow" dataField="1" showAll="0">
      <items count="8">
        <item x="1"/>
        <item x="0"/>
        <item m="1" x="6"/>
        <item x="2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5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1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6:AC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h="1" m="1" x="2"/>
        <item h="1" m="1" x="3"/>
        <item h="1" m="1" x="4"/>
        <item h="1" m="1" x="6"/>
        <item h="1" x="1"/>
        <item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177"/>
    <dataField name="求和项:曝光" fld="6" baseField="0" baseItem="0"/>
    <dataField name="求和项:商户浏览量" fld="9" baseField="0" baseItem="0"/>
  </dataFields>
  <formats count="4"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1">
        <item h="1" m="1" x="6"/>
        <item h="1" m="1" x="5"/>
        <item h="1" m="1" x="7"/>
        <item h="1" m="1" x="9"/>
        <item h="1" x="4"/>
        <item h="1" m="1" x="8"/>
        <item h="1" x="0"/>
        <item h="1" x="1"/>
        <item h="1"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33">
      <pivotArea type="all" dataOnly="0" outline="0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数据透视表9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x="4"/>
        <item h="1" m="1" x="5"/>
        <item h="1" m="1" x="6"/>
        <item h="1" x="0"/>
        <item h="1" x="1"/>
        <item h="1" x="2"/>
        <item x="3"/>
        <item t="default"/>
      </items>
    </pivotField>
    <pivotField axis="axisPage" showAll="0">
      <items count="29">
        <item x="22"/>
        <item x="8"/>
        <item x="7"/>
        <item x="6"/>
        <item x="5"/>
        <item m="1" x="24"/>
        <item m="1" x="23"/>
        <item x="9"/>
        <item x="10"/>
        <item x="0"/>
        <item x="1"/>
        <item x="2"/>
        <item x="3"/>
        <item x="4"/>
        <item x="12"/>
        <item x="11"/>
        <item m="1" x="25"/>
        <item x="13"/>
        <item x="14"/>
        <item x="15"/>
        <item x="16"/>
        <item x="17"/>
        <item x="18"/>
        <item x="19"/>
        <item m="1" x="27"/>
        <item m="1" x="26"/>
        <item x="20"/>
        <item x="2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36">
      <pivotArea type="all" dataOnly="0" outline="0" fieldPosition="0"/>
    </format>
    <format dxfId="35">
      <pivotArea outline="0" collapsedLevelsAreSubtotals="1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数据透视表10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x="4"/>
        <item h="1" m="1" x="5"/>
        <item h="1" m="1" x="6"/>
        <item h="1" x="0"/>
        <item h="1" x="1"/>
        <item x="2"/>
        <item h="1" x="3"/>
        <item t="default"/>
      </items>
    </pivotField>
    <pivotField axis="axisPage" showAll="0">
      <items count="29">
        <item x="22"/>
        <item x="8"/>
        <item x="7"/>
        <item x="6"/>
        <item x="5"/>
        <item m="1" x="24"/>
        <item m="1" x="23"/>
        <item x="9"/>
        <item x="10"/>
        <item x="0"/>
        <item x="1"/>
        <item x="2"/>
        <item x="3"/>
        <item x="4"/>
        <item x="12"/>
        <item x="11"/>
        <item m="1" x="25"/>
        <item x="13"/>
        <item x="14"/>
        <item x="15"/>
        <item x="16"/>
        <item x="17"/>
        <item x="18"/>
        <item x="19"/>
        <item m="1" x="27"/>
        <item m="1" x="26"/>
        <item x="20"/>
        <item x="2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39">
      <pivotArea type="all" dataOnly="0" outline="0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25">
        <item x="0"/>
        <item h="1" x="1"/>
        <item h="1" m="1" x="15"/>
        <item h="1" m="1" x="6"/>
        <item h="1" m="1" x="19"/>
        <item h="1" m="1" x="11"/>
        <item h="1" m="1" x="2"/>
        <item h="1" m="1" x="14"/>
        <item h="1" m="1" x="5"/>
        <item h="1" m="1" x="18"/>
        <item h="1" m="1" x="9"/>
        <item h="1" m="1" x="22"/>
        <item h="1" m="1" x="12"/>
        <item h="1" m="1" x="3"/>
        <item h="1" m="1" x="21"/>
        <item h="1" m="1" x="8"/>
        <item h="1" m="1" x="17"/>
        <item h="1" m="1" x="4"/>
        <item h="1" m="1" x="13"/>
        <item h="1" m="1" x="23"/>
        <item h="1" m="1" x="10"/>
        <item h="1" m="1" x="20"/>
        <item h="1" m="1" x="7"/>
        <item h="1" m="1" x="16"/>
        <item t="default"/>
      </items>
    </pivotField>
    <pivotField axis="axisPage" multipleItemSelectionAllowed="1" showAll="0">
      <items count="9">
        <item h="1" m="1" x="7"/>
        <item h="1" x="0"/>
        <item h="1" x="6"/>
        <item h="1" x="1"/>
        <item h="1" x="2"/>
        <item h="1" x="3"/>
        <item h="1" x="4"/>
        <item x="5"/>
        <item t="default"/>
      </items>
    </pivotField>
    <pivotField axis="axisPage" showAll="0">
      <items count="206">
        <item m="1" x="166"/>
        <item m="1" x="183"/>
        <item m="1" x="199"/>
        <item m="1" x="177"/>
        <item m="1" x="193"/>
        <item m="1" x="171"/>
        <item m="1" x="188"/>
        <item m="1" x="204"/>
        <item m="1" x="182"/>
        <item m="1" x="198"/>
        <item m="1" x="176"/>
        <item m="1" x="192"/>
        <item m="1" x="170"/>
        <item m="1" x="186"/>
        <item m="1" x="202"/>
        <item m="1" x="180"/>
        <item m="1" x="196"/>
        <item m="1" x="174"/>
        <item m="1" x="190"/>
        <item m="1" x="168"/>
        <item m="1" x="187"/>
        <item m="1" x="203"/>
        <item m="1" x="181"/>
        <item m="1" x="197"/>
        <item m="1" x="175"/>
        <item m="1" x="191"/>
        <item m="1" x="169"/>
        <item m="1" x="185"/>
        <item m="1" x="201"/>
        <item m="1" x="179"/>
        <item m="1" x="195"/>
        <item m="1" x="173"/>
        <item m="1" x="189"/>
        <item m="1" x="167"/>
        <item m="1" x="184"/>
        <item m="1" x="200"/>
        <item m="1" x="178"/>
        <item m="1" x="194"/>
        <item m="1" x="172"/>
        <item x="1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4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2"/>
        <item x="53"/>
        <item x="52"/>
        <item x="51"/>
        <item x="50"/>
        <item x="49"/>
        <item x="48"/>
        <item x="47"/>
        <item x="46"/>
        <item x="45"/>
        <item x="44"/>
        <item x="63"/>
        <item x="62"/>
        <item x="61"/>
        <item x="60"/>
        <item x="59"/>
        <item x="58"/>
        <item x="57"/>
        <item x="56"/>
        <item x="55"/>
        <item x="54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29"/>
        <item x="130"/>
        <item x="131"/>
        <item x="132"/>
        <item x="133"/>
        <item x="140"/>
        <item x="139"/>
        <item x="138"/>
        <item x="137"/>
        <item x="136"/>
        <item x="135"/>
        <item x="134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177"/>
    <dataField name="跳失率" fld="6" subtotal="average" baseField="0" baseItem="3" numFmtId="177"/>
  </dataFields>
  <formats count="5">
    <format dxfId="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数据透视表5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1" firstHeaderRow="1" firstDataRow="1" firstDataCol="1" rowPageCount="3" colPageCount="1"/>
  <pivotFields count="11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190">
        <item m="1" x="172"/>
        <item m="1" x="151"/>
        <item m="1" x="76"/>
        <item m="1" x="54"/>
        <item m="1" x="64"/>
        <item m="1" x="119"/>
        <item m="1" x="176"/>
        <item m="1" x="99"/>
        <item m="1" x="155"/>
        <item m="1" x="80"/>
        <item m="1" x="134"/>
        <item m="1" x="58"/>
        <item m="1" x="169"/>
        <item m="1" x="148"/>
        <item m="1" x="73"/>
        <item m="1" x="128"/>
        <item m="1" x="186"/>
        <item m="1" x="108"/>
        <item m="1" x="164"/>
        <item m="1" x="89"/>
        <item m="1" x="143"/>
        <item m="1" x="68"/>
        <item m="1" x="123"/>
        <item m="1" x="180"/>
        <item m="1" x="103"/>
        <item m="1" x="159"/>
        <item m="1" x="84"/>
        <item m="1" x="138"/>
        <item m="1" x="62"/>
        <item m="1" x="118"/>
        <item m="1" x="175"/>
        <item m="1" x="98"/>
        <item m="1" x="154"/>
        <item m="1" x="79"/>
        <item m="1" x="133"/>
        <item m="1" x="57"/>
        <item m="1" x="113"/>
        <item m="1" x="168"/>
        <item m="1" x="93"/>
        <item m="1" x="147"/>
        <item m="1" x="72"/>
        <item m="1" x="126"/>
        <item m="1" x="183"/>
        <item m="1" x="106"/>
        <item m="1" x="162"/>
        <item m="1" x="87"/>
        <item m="1" x="141"/>
        <item m="1" x="66"/>
        <item m="1" x="121"/>
        <item m="1" x="178"/>
        <item m="1" x="101"/>
        <item m="1" x="157"/>
        <item m="1" x="82"/>
        <item m="1" x="136"/>
        <item m="1" x="60"/>
        <item m="1" x="116"/>
        <item m="1" x="173"/>
        <item m="1" x="96"/>
        <item m="1" x="152"/>
        <item m="1" x="77"/>
        <item m="1" x="131"/>
        <item m="1" x="55"/>
        <item m="1" x="111"/>
        <item m="1" x="140"/>
        <item m="1" x="65"/>
        <item m="1" x="120"/>
        <item m="1" x="177"/>
        <item m="1" x="100"/>
        <item m="1" x="156"/>
        <item m="1" x="81"/>
        <item m="1" x="135"/>
        <item m="1" x="59"/>
        <item m="1" x="114"/>
        <item m="1" x="170"/>
        <item m="1" x="94"/>
        <item m="1" x="149"/>
        <item m="1" x="74"/>
        <item m="1" x="129"/>
        <item m="1" x="187"/>
        <item m="1" x="109"/>
        <item m="1" x="165"/>
        <item m="1" x="90"/>
        <item m="1" x="144"/>
        <item m="1" x="69"/>
        <item m="1" x="124"/>
        <item m="1" x="181"/>
        <item m="1" x="104"/>
        <item m="1" x="160"/>
        <item m="1" x="85"/>
        <item m="1" x="139"/>
        <item m="1" x="63"/>
        <item m="1" x="127"/>
        <item m="1" x="184"/>
        <item m="1" x="107"/>
        <item m="1" x="163"/>
        <item m="1" x="88"/>
        <item m="1" x="142"/>
        <item m="1" x="67"/>
        <item m="1" x="122"/>
        <item m="1" x="179"/>
        <item m="1" x="102"/>
        <item m="1" x="158"/>
        <item m="1" x="83"/>
        <item m="1" x="137"/>
        <item m="1" x="61"/>
        <item m="1" x="117"/>
        <item m="1" x="174"/>
        <item m="1" x="97"/>
        <item m="1" x="153"/>
        <item m="1" x="78"/>
        <item m="1" x="132"/>
        <item m="1" x="56"/>
        <item m="1" x="112"/>
        <item m="1" x="167"/>
        <item m="1" x="92"/>
        <item m="1" x="146"/>
        <item m="1" x="71"/>
        <item m="1" x="125"/>
        <item m="1" x="182"/>
        <item m="1" x="105"/>
        <item m="1" x="161"/>
        <item m="1" x="86"/>
        <item m="1" x="115"/>
        <item m="1" x="171"/>
        <item m="1" x="95"/>
        <item m="1" x="150"/>
        <item m="1" x="75"/>
        <item m="1" x="130"/>
        <item m="1" x="188"/>
        <item m="1" x="110"/>
        <item m="1" x="166"/>
        <item m="1" x="91"/>
        <item m="1" x="145"/>
        <item m="1" x="70"/>
        <item x="53"/>
        <item x="0"/>
        <item x="1"/>
        <item x="2"/>
        <item x="4"/>
        <item x="3"/>
        <item x="12"/>
        <item x="11"/>
        <item x="13"/>
        <item x="14"/>
        <item x="15"/>
        <item x="16"/>
        <item x="17"/>
        <item x="5"/>
        <item x="6"/>
        <item x="7"/>
        <item x="8"/>
        <item x="9"/>
        <item x="10"/>
        <item x="21"/>
        <item x="20"/>
        <item x="19"/>
        <item x="18"/>
        <item x="24"/>
        <item x="23"/>
        <item x="22"/>
        <item x="25"/>
        <item x="26"/>
        <item m="1" x="18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39"/>
        <item x="42"/>
        <item x="41"/>
        <item x="43"/>
        <item x="44"/>
        <item x="45"/>
        <item x="46"/>
        <item x="47"/>
        <item x="49"/>
        <item x="48"/>
        <item x="50"/>
        <item x="51"/>
        <item x="52"/>
        <item t="default"/>
      </items>
    </pivotField>
    <pivotField showAll="0"/>
    <pivotField axis="axisRow" dataField="1" showAll="0">
      <items count="8">
        <item x="1"/>
        <item x="0"/>
        <item m="1" x="6"/>
        <item x="2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3"/>
    </i>
    <i>
      <x v="5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4" type="button" dataOnly="0" labelOnly="1" outline="0" axis="axisRow" fieldPosition="0"/>
    </format>
    <format dxfId="47">
      <pivotArea dataOnly="0" labelOnly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0"/>
  <sheetViews>
    <sheetView showGridLines="0" zoomScale="120" zoomScaleNormal="120" workbookViewId="0">
      <selection activeCell="B18" sqref="B18:H18"/>
    </sheetView>
  </sheetViews>
  <sheetFormatPr defaultColWidth="11" defaultRowHeight="31.5" customHeight="1" x14ac:dyDescent="0.15"/>
  <cols>
    <col min="1" max="1" width="3.875" style="2" customWidth="1"/>
    <col min="2" max="2" width="11" style="2" customWidth="1"/>
    <col min="3" max="3" width="22.5" style="2" customWidth="1"/>
    <col min="4" max="4" width="18" style="2" customWidth="1"/>
    <col min="5" max="5" width="17.125" style="2" customWidth="1"/>
    <col min="6" max="6" width="17.625" style="2" customWidth="1"/>
    <col min="7" max="7" width="19.625" style="2" customWidth="1"/>
    <col min="8" max="8" width="23.875" style="2" customWidth="1"/>
    <col min="9" max="16384" width="11" style="2"/>
  </cols>
  <sheetData>
    <row r="1" spans="2:9" s="92" customFormat="1" ht="21" customHeight="1" x14ac:dyDescent="0.15">
      <c r="B1" s="92" t="s">
        <v>226</v>
      </c>
    </row>
    <row r="2" spans="2:9" ht="33" customHeight="1" x14ac:dyDescent="0.15">
      <c r="B2" s="174" t="s">
        <v>48</v>
      </c>
      <c r="C2" s="174"/>
      <c r="D2" s="117" t="str">
        <f>透视表!$J$29</f>
        <v>8月</v>
      </c>
      <c r="E2" s="117" t="str">
        <f>透视表!$J$28</f>
        <v>环比</v>
      </c>
      <c r="F2" s="117" t="str">
        <f>透视表!$J$30</f>
        <v>7月</v>
      </c>
      <c r="G2" s="117" t="s">
        <v>221</v>
      </c>
      <c r="H2" s="117" t="s">
        <v>222</v>
      </c>
    </row>
    <row r="3" spans="2:9" ht="21.6" customHeight="1" x14ac:dyDescent="0.15">
      <c r="B3" s="175" t="s">
        <v>49</v>
      </c>
      <c r="C3" s="118" t="s">
        <v>50</v>
      </c>
      <c r="D3" s="32">
        <f>GETPIVOTDATA("浏览量",透视表!$A$6)</f>
        <v>5120</v>
      </c>
      <c r="E3" s="115">
        <f>IFERROR((D3/透视表!$J$31)/(F3/透视表!$J$32)-1,"-")</f>
        <v>0.28740256474729708</v>
      </c>
      <c r="F3" s="32">
        <f>GETPIVOTDATA("浏览量",透视表!$A$16)</f>
        <v>3977</v>
      </c>
      <c r="G3" s="32" t="str">
        <f>IF(E3&gt;=10%,"优",IF(E3&gt;=-10%,"健康",IF(E3&gt;-20%,"关注",IF(E3&lt;=-20%,"重点关注"))))</f>
        <v>优</v>
      </c>
      <c r="H3" s="32">
        <v>15000</v>
      </c>
    </row>
    <row r="4" spans="2:9" ht="21" customHeight="1" x14ac:dyDescent="0.15">
      <c r="B4" s="175"/>
      <c r="C4" s="118" t="s">
        <v>51</v>
      </c>
      <c r="D4" s="32">
        <f>GETPIVOTDATA("访客数",透视表!$A$6)</f>
        <v>1395</v>
      </c>
      <c r="E4" s="115">
        <f>IFERROR((D4/透视表!$J$31)/(F4/透视表!$J$32)-1,"-")</f>
        <v>0.29406307977736557</v>
      </c>
      <c r="F4" s="32">
        <f>GETPIVOTDATA("访客数",透视表!$A$16)</f>
        <v>1078</v>
      </c>
      <c r="G4" s="32" t="str">
        <f t="shared" ref="G4:G17" si="0">IF(E4&gt;=10%,"优",IF(E4&gt;=-10%,"健康",IF(E4&gt;-20%,"关注",IF(E4&lt;=-20%,"重点关注"))))</f>
        <v>优</v>
      </c>
      <c r="H4" s="32">
        <v>4500</v>
      </c>
    </row>
    <row r="5" spans="2:9" ht="22.35" customHeight="1" x14ac:dyDescent="0.15">
      <c r="B5" s="175"/>
      <c r="C5" s="118" t="s">
        <v>227</v>
      </c>
      <c r="D5" s="114">
        <f>ROUND(GETPIVOTDATA("跳失率",透视表!$A$6)&amp;"%",3)</f>
        <v>0.32600000000000001</v>
      </c>
      <c r="E5" s="111">
        <f>D5-F5</f>
        <v>3.8000000000000034E-2</v>
      </c>
      <c r="F5" s="114">
        <f>ROUND(GETPIVOTDATA("跳失率",透视表!$A$16)&amp;"%",3)</f>
        <v>0.28799999999999998</v>
      </c>
      <c r="G5" s="165" t="str">
        <f>IF(E5&lt;0%,"优",IF(E5&gt;=2%,"重点关注","健康"))</f>
        <v>重点关注</v>
      </c>
      <c r="H5" s="166">
        <v>0.3</v>
      </c>
    </row>
    <row r="6" spans="2:9" ht="24" customHeight="1" x14ac:dyDescent="0.15">
      <c r="B6" s="175"/>
      <c r="C6" s="118" t="s">
        <v>3</v>
      </c>
      <c r="D6" s="40">
        <f>GETPIVOTDATA("平均停留时长",透视表!$A$6)</f>
        <v>53.936774193548381</v>
      </c>
      <c r="E6" s="115">
        <f>IFERROR(D6/F6-1,"-")</f>
        <v>2.4339739387738701E-2</v>
      </c>
      <c r="F6" s="40">
        <f>GETPIVOTDATA("平均停留时长",透视表!$A$16)</f>
        <v>52.655161290322582</v>
      </c>
      <c r="G6" s="165" t="str">
        <f t="shared" si="0"/>
        <v>健康</v>
      </c>
      <c r="H6" s="165">
        <v>30</v>
      </c>
      <c r="I6" s="16"/>
    </row>
    <row r="7" spans="2:9" ht="19.5" customHeight="1" x14ac:dyDescent="0.15">
      <c r="B7" s="175" t="s">
        <v>133</v>
      </c>
      <c r="C7" s="118" t="s">
        <v>52</v>
      </c>
      <c r="D7" s="33">
        <f>透视表!$K$25</f>
        <v>77</v>
      </c>
      <c r="E7" s="115">
        <f>IFERROR((D7/透视表!$J$31)/(F7/透视表!$J$32)-1,"-")</f>
        <v>1.0263157894736841</v>
      </c>
      <c r="F7" s="33">
        <f>透视表!$L$25</f>
        <v>38</v>
      </c>
      <c r="G7" s="32" t="str">
        <f t="shared" si="0"/>
        <v>优</v>
      </c>
      <c r="H7" s="32"/>
    </row>
    <row r="8" spans="2:9" ht="19.5" customHeight="1" x14ac:dyDescent="0.15">
      <c r="B8" s="175"/>
      <c r="C8" s="118" t="s">
        <v>53</v>
      </c>
      <c r="D8" s="34">
        <f>D7/D4</f>
        <v>5.5197132616487454E-2</v>
      </c>
      <c r="E8" s="111">
        <f>D8-F8</f>
        <v>1.9946668794595064E-2</v>
      </c>
      <c r="F8" s="34">
        <f>F7/F4</f>
        <v>3.525046382189239E-2</v>
      </c>
      <c r="G8" s="32" t="str">
        <f t="shared" si="0"/>
        <v>健康</v>
      </c>
      <c r="H8" s="116">
        <v>0.04</v>
      </c>
    </row>
    <row r="9" spans="2:9" ht="19.5" customHeight="1" x14ac:dyDescent="0.15">
      <c r="B9" s="175" t="s">
        <v>54</v>
      </c>
      <c r="C9" s="119" t="s">
        <v>108</v>
      </c>
      <c r="D9" s="55">
        <v>33</v>
      </c>
      <c r="E9" s="120">
        <f>IFERROR((D9/透视表!$J$31)/(F9/透视表!$J$32)-1,"-")</f>
        <v>-8.3333333333333481E-2</v>
      </c>
      <c r="F9" s="55">
        <v>36</v>
      </c>
      <c r="G9" s="32" t="str">
        <f t="shared" si="0"/>
        <v>健康</v>
      </c>
      <c r="H9" s="32"/>
    </row>
    <row r="10" spans="2:9" ht="19.5" customHeight="1" x14ac:dyDescent="0.15">
      <c r="B10" s="175"/>
      <c r="C10" s="121" t="s">
        <v>109</v>
      </c>
      <c r="D10" s="48">
        <f>D9/D7</f>
        <v>0.42857142857142855</v>
      </c>
      <c r="E10" s="49">
        <f>D10-F10</f>
        <v>-0.51879699248120303</v>
      </c>
      <c r="F10" s="122">
        <f>F9/F7</f>
        <v>0.94736842105263153</v>
      </c>
      <c r="G10" s="32" t="str">
        <f t="shared" si="0"/>
        <v>重点关注</v>
      </c>
      <c r="H10" s="32" t="s">
        <v>223</v>
      </c>
    </row>
    <row r="11" spans="2:9" ht="19.5" customHeight="1" x14ac:dyDescent="0.15">
      <c r="B11" s="175"/>
      <c r="C11" s="119" t="s">
        <v>181</v>
      </c>
      <c r="D11" s="91">
        <v>32</v>
      </c>
      <c r="E11" s="123">
        <f>IFERROR((D11/透视表!$J$31)/(F11/透视表!$J$32)-1,"-")</f>
        <v>-0.11111111111111116</v>
      </c>
      <c r="F11" s="91">
        <v>36</v>
      </c>
      <c r="G11" s="32" t="str">
        <f t="shared" si="0"/>
        <v>关注</v>
      </c>
      <c r="H11" s="32"/>
    </row>
    <row r="12" spans="2:9" ht="19.5" customHeight="1" x14ac:dyDescent="0.15">
      <c r="B12" s="175"/>
      <c r="C12" s="121" t="s">
        <v>182</v>
      </c>
      <c r="D12" s="48">
        <f>D11/D9</f>
        <v>0.96969696969696972</v>
      </c>
      <c r="E12" s="49">
        <f>D12-F12</f>
        <v>-3.0303030303030276E-2</v>
      </c>
      <c r="F12" s="48">
        <f>F11/F9</f>
        <v>1</v>
      </c>
      <c r="G12" s="32" t="str">
        <f t="shared" si="0"/>
        <v>健康</v>
      </c>
      <c r="H12" s="116">
        <v>0.8</v>
      </c>
    </row>
    <row r="13" spans="2:9" ht="19.5" customHeight="1" x14ac:dyDescent="0.15">
      <c r="B13" s="175"/>
      <c r="C13" s="124" t="s">
        <v>55</v>
      </c>
      <c r="D13" s="41">
        <v>21012</v>
      </c>
      <c r="E13" s="115">
        <f>IFERROR((D13/透视表!$J$31)/(F13/透视表!$J$32)-1,"-")</f>
        <v>-0.49682703129864225</v>
      </c>
      <c r="F13" s="41">
        <v>41759</v>
      </c>
      <c r="G13" s="32" t="str">
        <f t="shared" si="0"/>
        <v>重点关注</v>
      </c>
      <c r="H13" s="32"/>
    </row>
    <row r="14" spans="2:9" ht="19.5" customHeight="1" x14ac:dyDescent="0.15">
      <c r="B14" s="175"/>
      <c r="C14" s="124" t="s">
        <v>56</v>
      </c>
      <c r="D14" s="41">
        <v>43</v>
      </c>
      <c r="E14" s="123">
        <f>IFERROR((D14/透视表!$J$31)/(F14/透视表!$J$32)-1,"-")</f>
        <v>-0.28333333333333333</v>
      </c>
      <c r="F14" s="41">
        <v>60</v>
      </c>
      <c r="G14" s="32" t="str">
        <f t="shared" si="0"/>
        <v>重点关注</v>
      </c>
      <c r="H14" s="32"/>
    </row>
    <row r="15" spans="2:9" ht="19.5" customHeight="1" x14ac:dyDescent="0.15">
      <c r="B15" s="175"/>
      <c r="C15" s="121" t="s">
        <v>195</v>
      </c>
      <c r="D15" s="32">
        <f>D13/D11</f>
        <v>656.625</v>
      </c>
      <c r="E15" s="115">
        <f>IFERROR(D15/F15-1,"-")</f>
        <v>-0.43393041021097245</v>
      </c>
      <c r="F15" s="32">
        <f>F13/F11</f>
        <v>1159.9722222222222</v>
      </c>
      <c r="G15" s="32" t="str">
        <f t="shared" si="0"/>
        <v>重点关注</v>
      </c>
      <c r="H15" s="32"/>
    </row>
    <row r="16" spans="2:9" ht="19.5" customHeight="1" x14ac:dyDescent="0.15">
      <c r="B16" s="175" t="s">
        <v>57</v>
      </c>
      <c r="C16" s="118" t="s">
        <v>237</v>
      </c>
      <c r="D16" s="35">
        <f>透视表!$P$24</f>
        <v>3</v>
      </c>
      <c r="E16" s="115">
        <f>IFERROR((D16/透视表!$J$31)/(F16/透视表!$J$32)-1,"-")</f>
        <v>2</v>
      </c>
      <c r="F16" s="35">
        <f>透视表!$Q$24</f>
        <v>1</v>
      </c>
      <c r="G16" s="32" t="str">
        <f t="shared" si="0"/>
        <v>优</v>
      </c>
      <c r="H16" s="32">
        <v>10</v>
      </c>
    </row>
    <row r="17" spans="2:8" ht="19.5" customHeight="1" x14ac:dyDescent="0.15">
      <c r="B17" s="175"/>
      <c r="C17" s="118" t="s">
        <v>183</v>
      </c>
      <c r="D17" s="35">
        <f>体验报告!$D$16</f>
        <v>2</v>
      </c>
      <c r="E17" s="115">
        <f>IFERROR((D17/透视表!$J$31)/(F17/透视表!$J$32)-1,"-")</f>
        <v>-0.33333333333333337</v>
      </c>
      <c r="F17" s="35">
        <f>体验报告!$E$16</f>
        <v>3</v>
      </c>
      <c r="G17" s="32" t="str">
        <f t="shared" si="0"/>
        <v>重点关注</v>
      </c>
      <c r="H17" s="32">
        <v>10</v>
      </c>
    </row>
    <row r="18" spans="2:8" ht="74.099999999999994" customHeight="1" x14ac:dyDescent="0.15">
      <c r="B18" s="173" t="s">
        <v>316</v>
      </c>
      <c r="C18" s="173"/>
      <c r="D18" s="173"/>
      <c r="E18" s="173"/>
      <c r="F18" s="173"/>
      <c r="G18" s="173"/>
      <c r="H18" s="173"/>
    </row>
    <row r="19" spans="2:8" ht="19.5" customHeight="1" x14ac:dyDescent="0.15"/>
    <row r="20" spans="2:8" ht="19.5" customHeight="1" x14ac:dyDescent="0.15"/>
  </sheetData>
  <mergeCells count="6">
    <mergeCell ref="B18:H18"/>
    <mergeCell ref="B2:C2"/>
    <mergeCell ref="B3:B6"/>
    <mergeCell ref="B7:B8"/>
    <mergeCell ref="B9:B15"/>
    <mergeCell ref="B16:B17"/>
  </mergeCells>
  <phoneticPr fontId="8" type="noConversion"/>
  <conditionalFormatting sqref="E3:E4 E6:E17">
    <cfRule type="cellIs" dxfId="12" priority="5" operator="lessThan">
      <formula>0</formula>
    </cfRule>
  </conditionalFormatting>
  <conditionalFormatting sqref="E5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="97" workbookViewId="0">
      <selection activeCell="H13" sqref="H13"/>
    </sheetView>
  </sheetViews>
  <sheetFormatPr defaultColWidth="9" defaultRowHeight="16.5" x14ac:dyDescent="0.15"/>
  <cols>
    <col min="1" max="1" width="12.375" style="78" customWidth="1"/>
    <col min="2" max="3" width="10.625" style="78" customWidth="1"/>
    <col min="4" max="10" width="12.375" style="78" customWidth="1"/>
    <col min="11" max="16384" width="9" style="90"/>
  </cols>
  <sheetData>
    <row r="1" spans="1:23" x14ac:dyDescent="0.15">
      <c r="A1" s="79" t="s">
        <v>184</v>
      </c>
    </row>
    <row r="2" spans="1:23" x14ac:dyDescent="0.15">
      <c r="A2" s="87" t="s">
        <v>192</v>
      </c>
      <c r="B2" s="88">
        <v>7.31</v>
      </c>
      <c r="C2" s="88">
        <v>8.6999999999999993</v>
      </c>
      <c r="D2" s="88">
        <v>8.15</v>
      </c>
      <c r="E2" s="171">
        <v>8.1999999999999993</v>
      </c>
      <c r="F2" s="171">
        <v>8.27</v>
      </c>
      <c r="G2" s="171">
        <v>8.3000000000000007</v>
      </c>
      <c r="H2" s="88"/>
      <c r="I2" s="88"/>
      <c r="J2" s="88"/>
      <c r="K2" s="88"/>
      <c r="L2" s="88"/>
      <c r="M2" s="88"/>
      <c r="O2" s="88" t="s">
        <v>191</v>
      </c>
      <c r="P2" s="88">
        <v>4.1500000000000004</v>
      </c>
      <c r="Q2" s="88" t="s">
        <v>209</v>
      </c>
      <c r="R2" s="88">
        <v>6.6</v>
      </c>
      <c r="S2" s="88">
        <v>6.15</v>
      </c>
      <c r="T2" s="88" t="s">
        <v>239</v>
      </c>
      <c r="U2" s="88">
        <v>7.15</v>
      </c>
      <c r="V2" s="88">
        <v>7.31</v>
      </c>
      <c r="W2" s="88">
        <v>8.6999999999999993</v>
      </c>
    </row>
    <row r="3" spans="1:23" x14ac:dyDescent="0.15">
      <c r="A3" s="78" t="s">
        <v>31</v>
      </c>
      <c r="B3" s="89">
        <v>1</v>
      </c>
      <c r="C3" s="89">
        <v>1</v>
      </c>
      <c r="D3" s="89">
        <v>1</v>
      </c>
      <c r="E3" s="89">
        <v>1</v>
      </c>
      <c r="F3" s="89">
        <v>1</v>
      </c>
      <c r="G3" s="89">
        <v>1</v>
      </c>
      <c r="H3" s="89"/>
      <c r="I3" s="89"/>
      <c r="J3" s="89"/>
      <c r="K3" s="89"/>
      <c r="L3" s="89"/>
      <c r="M3" s="89"/>
      <c r="O3" s="89">
        <v>1</v>
      </c>
      <c r="P3" s="89">
        <v>1</v>
      </c>
      <c r="Q3" s="89">
        <v>1</v>
      </c>
      <c r="R3" s="89">
        <v>1</v>
      </c>
      <c r="S3" s="89">
        <v>1</v>
      </c>
      <c r="T3" s="89">
        <v>1</v>
      </c>
      <c r="U3" s="89">
        <v>1</v>
      </c>
      <c r="V3" s="89">
        <v>1</v>
      </c>
      <c r="W3" s="89">
        <v>1</v>
      </c>
    </row>
    <row r="4" spans="1:23" x14ac:dyDescent="0.15">
      <c r="A4" s="78" t="s">
        <v>32</v>
      </c>
      <c r="B4" s="89">
        <v>1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/>
      <c r="I4" s="89"/>
      <c r="J4" s="89"/>
      <c r="K4" s="89"/>
      <c r="L4" s="89"/>
      <c r="M4" s="89"/>
      <c r="O4" s="89">
        <v>1</v>
      </c>
      <c r="P4" s="89">
        <v>1</v>
      </c>
      <c r="Q4" s="89">
        <v>1</v>
      </c>
      <c r="R4" s="89">
        <v>1</v>
      </c>
      <c r="S4" s="89">
        <v>1</v>
      </c>
      <c r="T4" s="89">
        <v>1</v>
      </c>
      <c r="U4" s="89">
        <v>1</v>
      </c>
      <c r="V4" s="89">
        <v>1</v>
      </c>
      <c r="W4" s="89">
        <v>1</v>
      </c>
    </row>
    <row r="5" spans="1:23" x14ac:dyDescent="0.15">
      <c r="A5" s="78" t="s">
        <v>58</v>
      </c>
      <c r="B5" s="78">
        <v>1</v>
      </c>
      <c r="C5" s="78">
        <v>1</v>
      </c>
      <c r="D5" s="78">
        <v>1</v>
      </c>
      <c r="E5" s="78">
        <v>1</v>
      </c>
      <c r="F5" s="78">
        <v>1</v>
      </c>
      <c r="G5" s="78">
        <v>1</v>
      </c>
      <c r="K5" s="78"/>
      <c r="L5" s="78"/>
      <c r="M5" s="78"/>
      <c r="O5" s="78">
        <v>1</v>
      </c>
      <c r="P5" s="78">
        <v>1</v>
      </c>
      <c r="Q5" s="78">
        <v>1</v>
      </c>
      <c r="R5" s="78">
        <v>1</v>
      </c>
      <c r="S5" s="78">
        <v>1</v>
      </c>
      <c r="T5" s="78">
        <v>1</v>
      </c>
      <c r="U5" s="78">
        <v>1</v>
      </c>
      <c r="V5" s="78">
        <v>1</v>
      </c>
      <c r="W5" s="78">
        <v>1</v>
      </c>
    </row>
    <row r="6" spans="1:23" x14ac:dyDescent="0.15">
      <c r="A6" s="78" t="s">
        <v>33</v>
      </c>
      <c r="B6" s="89">
        <v>1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/>
      <c r="I6" s="89"/>
      <c r="J6" s="89"/>
      <c r="K6" s="89"/>
      <c r="L6" s="89"/>
      <c r="M6" s="89"/>
      <c r="O6" s="89">
        <v>1</v>
      </c>
      <c r="P6" s="89">
        <v>1</v>
      </c>
      <c r="Q6" s="89">
        <v>1</v>
      </c>
      <c r="R6" s="89">
        <v>1</v>
      </c>
      <c r="S6" s="89">
        <v>1</v>
      </c>
      <c r="T6" s="89">
        <v>1</v>
      </c>
      <c r="U6" s="89">
        <v>1</v>
      </c>
      <c r="V6" s="89">
        <v>1</v>
      </c>
      <c r="W6" s="89">
        <v>1</v>
      </c>
    </row>
    <row r="7" spans="1:23" x14ac:dyDescent="0.15">
      <c r="K7" s="78"/>
      <c r="L7" s="78"/>
      <c r="M7" s="78"/>
      <c r="O7" s="78"/>
      <c r="P7" s="78"/>
      <c r="Q7" s="78"/>
      <c r="R7" s="78"/>
      <c r="S7" s="78"/>
      <c r="T7" s="78"/>
      <c r="U7" s="78"/>
      <c r="V7" s="78"/>
      <c r="W7" s="78"/>
    </row>
    <row r="8" spans="1:23" x14ac:dyDescent="0.15">
      <c r="A8" s="87" t="s">
        <v>193</v>
      </c>
      <c r="B8" s="88">
        <v>7.31</v>
      </c>
      <c r="C8" s="88">
        <v>8.6999999999999993</v>
      </c>
      <c r="D8" s="88">
        <v>8.15</v>
      </c>
      <c r="E8" s="171">
        <v>8.1999999999999993</v>
      </c>
      <c r="F8" s="171">
        <v>8.27</v>
      </c>
      <c r="G8" s="171">
        <v>8.3000000000000007</v>
      </c>
      <c r="H8" s="88"/>
      <c r="I8" s="88"/>
      <c r="J8" s="88"/>
      <c r="K8" s="88"/>
      <c r="L8" s="88"/>
      <c r="M8" s="88"/>
      <c r="O8" s="88" t="s">
        <v>191</v>
      </c>
      <c r="P8" s="88">
        <v>4.1500000000000004</v>
      </c>
      <c r="Q8" s="88" t="s">
        <v>209</v>
      </c>
      <c r="R8" s="88">
        <v>6.6</v>
      </c>
      <c r="S8" s="88">
        <v>6.15</v>
      </c>
      <c r="T8" s="88" t="s">
        <v>239</v>
      </c>
      <c r="U8" s="88">
        <v>7.15</v>
      </c>
      <c r="V8" s="88">
        <v>7.31</v>
      </c>
      <c r="W8" s="88">
        <v>8.6999999999999993</v>
      </c>
    </row>
    <row r="9" spans="1:23" x14ac:dyDescent="0.15">
      <c r="A9" s="78" t="s">
        <v>31</v>
      </c>
      <c r="B9" s="89">
        <v>1</v>
      </c>
      <c r="C9" s="89">
        <v>1</v>
      </c>
      <c r="D9" s="89">
        <v>1</v>
      </c>
      <c r="E9" s="89">
        <v>1</v>
      </c>
      <c r="F9" s="89">
        <v>2</v>
      </c>
      <c r="G9" s="89">
        <v>2</v>
      </c>
      <c r="H9" s="89"/>
      <c r="I9" s="89"/>
      <c r="J9" s="89"/>
      <c r="K9" s="89"/>
      <c r="L9" s="89"/>
      <c r="M9" s="89"/>
      <c r="O9" s="89">
        <v>1</v>
      </c>
      <c r="P9" s="89">
        <v>2</v>
      </c>
      <c r="Q9" s="89">
        <v>1</v>
      </c>
      <c r="R9" s="89">
        <v>1</v>
      </c>
      <c r="S9" s="89">
        <v>1</v>
      </c>
      <c r="T9" s="89">
        <v>1</v>
      </c>
      <c r="U9" s="89">
        <v>1</v>
      </c>
      <c r="V9" s="89">
        <v>1</v>
      </c>
      <c r="W9" s="89">
        <v>1</v>
      </c>
    </row>
    <row r="10" spans="1:23" x14ac:dyDescent="0.15">
      <c r="A10" s="78" t="s">
        <v>32</v>
      </c>
      <c r="B10" s="89">
        <v>1</v>
      </c>
      <c r="C10" s="89">
        <v>1</v>
      </c>
      <c r="D10" s="89">
        <v>1</v>
      </c>
      <c r="E10" s="89">
        <v>1</v>
      </c>
      <c r="F10" s="89">
        <v>2</v>
      </c>
      <c r="G10" s="89">
        <v>1</v>
      </c>
      <c r="H10" s="89"/>
      <c r="I10" s="89"/>
      <c r="J10" s="89"/>
      <c r="K10" s="89"/>
      <c r="L10" s="89"/>
      <c r="M10" s="89"/>
      <c r="O10" s="89">
        <v>1</v>
      </c>
      <c r="P10" s="89">
        <v>3</v>
      </c>
      <c r="Q10" s="89">
        <v>1</v>
      </c>
      <c r="R10" s="89">
        <v>1</v>
      </c>
      <c r="S10" s="89">
        <v>1</v>
      </c>
      <c r="T10" s="89">
        <v>1</v>
      </c>
      <c r="U10" s="89">
        <v>1</v>
      </c>
      <c r="V10" s="89">
        <v>1</v>
      </c>
      <c r="W10" s="89">
        <v>1</v>
      </c>
    </row>
    <row r="11" spans="1:23" x14ac:dyDescent="0.15">
      <c r="A11" s="78" t="s">
        <v>58</v>
      </c>
      <c r="B11" s="78">
        <v>1</v>
      </c>
      <c r="C11" s="78">
        <v>1</v>
      </c>
      <c r="D11" s="78">
        <v>1</v>
      </c>
      <c r="E11" s="78">
        <v>1</v>
      </c>
      <c r="F11" s="78">
        <v>1</v>
      </c>
      <c r="G11" s="78">
        <v>2</v>
      </c>
      <c r="K11" s="78"/>
      <c r="L11" s="78"/>
      <c r="M11" s="78"/>
      <c r="O11" s="78">
        <v>1</v>
      </c>
      <c r="P11" s="78">
        <v>1</v>
      </c>
      <c r="Q11" s="78">
        <v>1</v>
      </c>
      <c r="R11" s="78">
        <v>1</v>
      </c>
      <c r="S11" s="78">
        <v>1</v>
      </c>
      <c r="T11" s="78">
        <v>1</v>
      </c>
      <c r="U11" s="78">
        <v>1</v>
      </c>
      <c r="V11" s="78">
        <v>1</v>
      </c>
      <c r="W11" s="78">
        <v>1</v>
      </c>
    </row>
    <row r="12" spans="1:23" x14ac:dyDescent="0.15">
      <c r="A12" s="78" t="s">
        <v>33</v>
      </c>
      <c r="B12" s="89">
        <v>1</v>
      </c>
      <c r="C12" s="89">
        <v>1</v>
      </c>
      <c r="D12" s="89">
        <v>11</v>
      </c>
      <c r="E12" s="89">
        <v>2</v>
      </c>
      <c r="F12" s="89">
        <v>1</v>
      </c>
      <c r="G12" s="89">
        <v>10</v>
      </c>
      <c r="H12" s="89"/>
      <c r="I12" s="89"/>
      <c r="J12" s="89"/>
      <c r="K12" s="89"/>
      <c r="L12" s="89"/>
      <c r="M12" s="89"/>
      <c r="O12" s="89">
        <v>1</v>
      </c>
      <c r="P12" s="89">
        <v>7</v>
      </c>
      <c r="Q12" s="89">
        <v>1</v>
      </c>
      <c r="R12" s="89">
        <v>1</v>
      </c>
      <c r="S12" s="89">
        <v>1</v>
      </c>
      <c r="T12" s="89">
        <v>1</v>
      </c>
      <c r="U12" s="89">
        <v>1</v>
      </c>
      <c r="V12" s="89">
        <v>1</v>
      </c>
      <c r="W12" s="89">
        <v>1</v>
      </c>
    </row>
    <row r="13" spans="1:23" x14ac:dyDescent="0.15">
      <c r="K13" s="78"/>
      <c r="L13" s="78"/>
      <c r="M13" s="78"/>
      <c r="O13" s="78"/>
      <c r="P13" s="78"/>
      <c r="Q13" s="78"/>
      <c r="R13" s="78"/>
      <c r="S13" s="78"/>
      <c r="T13" s="78"/>
      <c r="U13" s="78"/>
      <c r="V13" s="78"/>
      <c r="W13" s="78"/>
    </row>
    <row r="14" spans="1:23" x14ac:dyDescent="0.15">
      <c r="A14" s="87" t="s">
        <v>190</v>
      </c>
      <c r="B14" s="88">
        <v>7.31</v>
      </c>
      <c r="C14" s="88">
        <v>8.6999999999999993</v>
      </c>
      <c r="D14" s="88">
        <v>8.15</v>
      </c>
      <c r="E14" s="171">
        <v>8.1999999999999993</v>
      </c>
      <c r="F14" s="171">
        <v>8.27</v>
      </c>
      <c r="G14" s="171">
        <v>8.3000000000000007</v>
      </c>
      <c r="H14" s="88"/>
      <c r="I14" s="88"/>
      <c r="J14" s="88"/>
      <c r="K14" s="88"/>
      <c r="L14" s="88"/>
      <c r="M14" s="88"/>
      <c r="O14" s="88" t="s">
        <v>191</v>
      </c>
      <c r="P14" s="88">
        <v>4.1500000000000004</v>
      </c>
      <c r="Q14" s="88" t="s">
        <v>209</v>
      </c>
      <c r="R14" s="88">
        <v>6.6</v>
      </c>
      <c r="S14" s="88">
        <v>6.15</v>
      </c>
      <c r="T14" s="88" t="s">
        <v>239</v>
      </c>
      <c r="U14" s="88">
        <v>7.15</v>
      </c>
      <c r="V14" s="88">
        <v>7.31</v>
      </c>
      <c r="W14" s="88">
        <v>8.6999999999999993</v>
      </c>
    </row>
    <row r="15" spans="1:23" x14ac:dyDescent="0.15">
      <c r="A15" s="78" t="s">
        <v>31</v>
      </c>
      <c r="B15" s="89">
        <v>19</v>
      </c>
      <c r="C15" s="89">
        <v>18</v>
      </c>
      <c r="D15" s="89">
        <v>18</v>
      </c>
      <c r="E15" s="89">
        <v>18</v>
      </c>
      <c r="F15" s="89">
        <v>18</v>
      </c>
      <c r="G15" s="89">
        <v>17</v>
      </c>
      <c r="H15" s="89"/>
      <c r="I15" s="89"/>
      <c r="J15" s="89"/>
      <c r="K15" s="89"/>
      <c r="L15" s="89"/>
      <c r="M15" s="89"/>
      <c r="O15" s="89">
        <v>21</v>
      </c>
      <c r="P15" s="89">
        <v>43</v>
      </c>
      <c r="Q15" s="89">
        <v>19</v>
      </c>
      <c r="R15" s="89">
        <v>19</v>
      </c>
      <c r="S15" s="89">
        <v>19</v>
      </c>
      <c r="T15" s="89">
        <v>20</v>
      </c>
      <c r="U15" s="89">
        <v>18</v>
      </c>
      <c r="V15" s="89">
        <v>19</v>
      </c>
      <c r="W15" s="89"/>
    </row>
    <row r="16" spans="1:23" x14ac:dyDescent="0.15">
      <c r="A16" s="78" t="s">
        <v>32</v>
      </c>
      <c r="B16" s="89">
        <v>18</v>
      </c>
      <c r="C16" s="89">
        <v>16</v>
      </c>
      <c r="D16" s="89">
        <v>14</v>
      </c>
      <c r="E16" s="89">
        <v>12</v>
      </c>
      <c r="F16" s="89">
        <v>12</v>
      </c>
      <c r="G16" s="89">
        <v>11</v>
      </c>
      <c r="H16" s="89"/>
      <c r="I16" s="89"/>
      <c r="J16" s="89"/>
      <c r="K16" s="89"/>
      <c r="L16" s="89"/>
      <c r="M16" s="89"/>
      <c r="O16" s="89">
        <v>16</v>
      </c>
      <c r="P16" s="89">
        <v>46</v>
      </c>
      <c r="Q16" s="89">
        <v>17</v>
      </c>
      <c r="R16" s="89">
        <v>17</v>
      </c>
      <c r="S16" s="89">
        <v>16</v>
      </c>
      <c r="T16" s="89">
        <v>15</v>
      </c>
      <c r="U16" s="89">
        <v>16</v>
      </c>
      <c r="V16" s="89">
        <v>18</v>
      </c>
      <c r="W16" s="89"/>
    </row>
    <row r="17" spans="1:23" x14ac:dyDescent="0.15">
      <c r="A17" s="78" t="s">
        <v>58</v>
      </c>
      <c r="B17" s="78">
        <v>2</v>
      </c>
      <c r="C17" s="78">
        <v>2</v>
      </c>
      <c r="D17" s="78">
        <v>3</v>
      </c>
      <c r="E17" s="78">
        <v>7</v>
      </c>
      <c r="F17" s="78">
        <v>10</v>
      </c>
      <c r="G17" s="78">
        <v>13</v>
      </c>
      <c r="K17" s="78"/>
      <c r="L17" s="78"/>
      <c r="M17" s="78"/>
      <c r="O17" s="78">
        <v>9</v>
      </c>
      <c r="P17" s="78">
        <v>3</v>
      </c>
      <c r="Q17" s="78">
        <v>3</v>
      </c>
      <c r="R17" s="78">
        <v>3</v>
      </c>
      <c r="S17" s="78">
        <v>2</v>
      </c>
      <c r="T17" s="78">
        <v>1</v>
      </c>
      <c r="U17" s="78">
        <v>1</v>
      </c>
      <c r="V17" s="78">
        <v>2</v>
      </c>
      <c r="W17" s="78"/>
    </row>
    <row r="18" spans="1:23" x14ac:dyDescent="0.15">
      <c r="A18" s="78" t="s">
        <v>33</v>
      </c>
      <c r="B18" s="89">
        <v>10</v>
      </c>
      <c r="C18" s="89">
        <v>39</v>
      </c>
      <c r="D18" s="89">
        <v>106</v>
      </c>
      <c r="E18" s="89">
        <v>98</v>
      </c>
      <c r="F18" s="89">
        <v>8</v>
      </c>
      <c r="G18" s="89">
        <v>57</v>
      </c>
      <c r="H18" s="89"/>
      <c r="I18" s="89"/>
      <c r="J18" s="89"/>
      <c r="K18" s="89"/>
      <c r="L18" s="89"/>
      <c r="M18" s="89"/>
      <c r="O18" s="89">
        <v>14</v>
      </c>
      <c r="P18" s="89">
        <v>98</v>
      </c>
      <c r="Q18" s="89">
        <v>6</v>
      </c>
      <c r="R18" s="89">
        <v>6</v>
      </c>
      <c r="S18" s="89">
        <v>6</v>
      </c>
      <c r="T18" s="89">
        <v>7</v>
      </c>
      <c r="U18" s="89">
        <v>8</v>
      </c>
      <c r="V18" s="89">
        <v>10</v>
      </c>
      <c r="W18" s="89"/>
    </row>
    <row r="20" spans="1:23" x14ac:dyDescent="0.15">
      <c r="A20" s="85" t="s">
        <v>189</v>
      </c>
      <c r="B20" s="85" t="s">
        <v>194</v>
      </c>
      <c r="C20" s="85">
        <v>4.1500000000000004</v>
      </c>
      <c r="D20" s="85" t="s">
        <v>208</v>
      </c>
      <c r="E20" s="85">
        <v>6.6</v>
      </c>
      <c r="F20" s="85">
        <v>6.15</v>
      </c>
      <c r="G20" s="85" t="s">
        <v>239</v>
      </c>
      <c r="H20" s="85">
        <v>7.15</v>
      </c>
      <c r="I20" s="85">
        <v>7.31</v>
      </c>
      <c r="J20" s="85">
        <v>8.6999999999999993</v>
      </c>
      <c r="K20" s="85">
        <v>8.15</v>
      </c>
      <c r="L20" s="85">
        <v>8.1999999999999993</v>
      </c>
      <c r="M20" s="85">
        <v>8.27</v>
      </c>
      <c r="N20" s="172">
        <v>8.3000000000000007</v>
      </c>
    </row>
    <row r="21" spans="1:23" x14ac:dyDescent="0.15">
      <c r="A21" s="78" t="s">
        <v>44</v>
      </c>
      <c r="B21" s="78">
        <v>0</v>
      </c>
      <c r="C21" s="78">
        <v>0</v>
      </c>
      <c r="D21" s="78">
        <v>8.9</v>
      </c>
      <c r="E21" s="78">
        <v>8.9</v>
      </c>
      <c r="F21" s="78">
        <v>9.1</v>
      </c>
      <c r="G21" s="78">
        <v>9.1</v>
      </c>
      <c r="H21" s="78">
        <v>9.1</v>
      </c>
      <c r="I21" s="78">
        <v>9.1</v>
      </c>
      <c r="J21" s="78">
        <v>9.1</v>
      </c>
      <c r="K21" s="78">
        <v>9.1</v>
      </c>
      <c r="L21" s="78">
        <v>9.1</v>
      </c>
      <c r="M21" s="78">
        <v>9.1</v>
      </c>
      <c r="N21" s="78">
        <v>9.1</v>
      </c>
    </row>
    <row r="22" spans="1:23" x14ac:dyDescent="0.15">
      <c r="A22" s="78" t="s">
        <v>45</v>
      </c>
      <c r="B22" s="78">
        <v>0</v>
      </c>
      <c r="C22" s="78">
        <v>0</v>
      </c>
      <c r="D22" s="78">
        <v>8.9</v>
      </c>
      <c r="E22" s="78">
        <v>8.9</v>
      </c>
      <c r="F22" s="78">
        <v>9.1</v>
      </c>
      <c r="G22" s="78">
        <v>9.1</v>
      </c>
      <c r="H22" s="78">
        <v>9.1</v>
      </c>
      <c r="I22" s="78">
        <v>9.1</v>
      </c>
      <c r="J22" s="78">
        <v>9.1</v>
      </c>
      <c r="K22" s="78">
        <v>9.1</v>
      </c>
      <c r="L22" s="78">
        <v>9.1</v>
      </c>
      <c r="M22" s="78">
        <v>9.1</v>
      </c>
      <c r="N22" s="78">
        <v>9.1</v>
      </c>
    </row>
    <row r="23" spans="1:23" x14ac:dyDescent="0.15">
      <c r="A23" s="78" t="s">
        <v>46</v>
      </c>
      <c r="B23" s="78">
        <v>0</v>
      </c>
      <c r="C23" s="78">
        <v>0</v>
      </c>
      <c r="D23" s="78">
        <v>8.9</v>
      </c>
      <c r="E23" s="78">
        <v>8.9</v>
      </c>
      <c r="F23" s="78">
        <v>9.1</v>
      </c>
      <c r="G23" s="78">
        <v>9.1</v>
      </c>
      <c r="H23" s="78">
        <v>9.1</v>
      </c>
      <c r="I23" s="78">
        <v>9.1</v>
      </c>
      <c r="J23" s="78">
        <v>9.1</v>
      </c>
      <c r="K23" s="78">
        <v>9.1</v>
      </c>
      <c r="L23" s="78">
        <v>9.1</v>
      </c>
      <c r="M23" s="78">
        <v>9.1</v>
      </c>
      <c r="N23" s="78">
        <v>9.1</v>
      </c>
    </row>
    <row r="24" spans="1:23" x14ac:dyDescent="0.15">
      <c r="K24" s="78"/>
      <c r="L24" s="78"/>
      <c r="M24" s="78"/>
      <c r="N24" s="78"/>
    </row>
    <row r="25" spans="1:23" x14ac:dyDescent="0.15">
      <c r="A25" s="86" t="s">
        <v>281</v>
      </c>
      <c r="B25" s="86"/>
      <c r="C25" s="86"/>
      <c r="D25" s="86"/>
      <c r="E25" s="86"/>
      <c r="F25" s="86"/>
      <c r="G25" s="86"/>
      <c r="H25" s="86"/>
      <c r="I25" s="86" t="s">
        <v>282</v>
      </c>
      <c r="J25" s="86" t="s">
        <v>282</v>
      </c>
      <c r="K25" s="86" t="s">
        <v>282</v>
      </c>
      <c r="L25" s="86" t="s">
        <v>282</v>
      </c>
      <c r="M25" s="86" t="s">
        <v>282</v>
      </c>
      <c r="N25" s="86" t="s">
        <v>282</v>
      </c>
    </row>
    <row r="26" spans="1:23" x14ac:dyDescent="0.15">
      <c r="K26" s="78"/>
      <c r="L26" s="78"/>
      <c r="M26" s="78"/>
      <c r="N26" s="78"/>
    </row>
    <row r="27" spans="1:23" x14ac:dyDescent="0.15">
      <c r="A27" s="86" t="s">
        <v>185</v>
      </c>
      <c r="B27" s="86">
        <v>0</v>
      </c>
      <c r="C27" s="86">
        <v>0</v>
      </c>
      <c r="D27" s="86">
        <v>4</v>
      </c>
      <c r="E27" s="86">
        <v>4</v>
      </c>
      <c r="F27" s="86">
        <v>5</v>
      </c>
      <c r="G27" s="86">
        <v>9</v>
      </c>
      <c r="H27" s="86">
        <v>10</v>
      </c>
      <c r="I27" s="86">
        <v>12</v>
      </c>
      <c r="J27" s="86">
        <v>12</v>
      </c>
      <c r="K27" s="86">
        <v>12</v>
      </c>
      <c r="L27" s="86">
        <v>11</v>
      </c>
      <c r="M27" s="86">
        <v>14</v>
      </c>
      <c r="N27" s="86">
        <v>14</v>
      </c>
    </row>
    <row r="28" spans="1:23" x14ac:dyDescent="0.15">
      <c r="K28" s="78"/>
      <c r="L28" s="78"/>
      <c r="M28" s="78"/>
      <c r="N28" s="78"/>
    </row>
    <row r="29" spans="1:23" x14ac:dyDescent="0.15">
      <c r="A29" s="62" t="s">
        <v>108</v>
      </c>
      <c r="D29" s="55">
        <v>24</v>
      </c>
      <c r="E29" s="55">
        <v>6</v>
      </c>
      <c r="F29" s="55"/>
      <c r="G29" s="55">
        <v>36</v>
      </c>
      <c r="H29" s="55"/>
      <c r="I29" s="55">
        <v>36</v>
      </c>
      <c r="J29" s="55"/>
      <c r="K29" s="55"/>
      <c r="L29" s="55"/>
      <c r="M29" s="55"/>
      <c r="N29" s="55"/>
    </row>
    <row r="30" spans="1:23" x14ac:dyDescent="0.15">
      <c r="A30" s="62" t="s">
        <v>181</v>
      </c>
      <c r="D30" s="91">
        <v>24</v>
      </c>
      <c r="E30" s="91">
        <v>6</v>
      </c>
      <c r="F30" s="91"/>
      <c r="G30" s="91">
        <v>36</v>
      </c>
      <c r="H30" s="91"/>
      <c r="I30" s="91">
        <v>36</v>
      </c>
      <c r="J30" s="91"/>
      <c r="K30" s="91"/>
      <c r="L30" s="91"/>
      <c r="M30" s="91"/>
      <c r="N30" s="91"/>
    </row>
    <row r="31" spans="1:23" x14ac:dyDescent="0.15">
      <c r="A31" s="63" t="s">
        <v>55</v>
      </c>
      <c r="D31" s="41">
        <v>32789</v>
      </c>
      <c r="E31" s="41">
        <v>1664</v>
      </c>
      <c r="F31" s="41"/>
      <c r="G31" s="41">
        <v>41759</v>
      </c>
      <c r="H31" s="41"/>
      <c r="I31" s="41">
        <v>41759</v>
      </c>
      <c r="J31" s="41"/>
      <c r="K31" s="41"/>
      <c r="L31" s="41"/>
      <c r="M31" s="41"/>
      <c r="N31" s="41"/>
    </row>
    <row r="32" spans="1:23" x14ac:dyDescent="0.15">
      <c r="A32" s="63" t="s">
        <v>56</v>
      </c>
      <c r="D32" s="41">
        <v>54</v>
      </c>
      <c r="E32" s="41">
        <v>11</v>
      </c>
      <c r="F32" s="41"/>
      <c r="G32" s="41">
        <v>60</v>
      </c>
      <c r="H32" s="41"/>
      <c r="I32" s="41">
        <v>60</v>
      </c>
      <c r="J32" s="41"/>
      <c r="K32" s="41"/>
      <c r="L32" s="41"/>
      <c r="M32" s="41"/>
      <c r="N32" s="41"/>
    </row>
    <row r="33" spans="11:11" x14ac:dyDescent="0.15">
      <c r="K33" s="78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opLeftCell="A154" zoomScale="120" zoomScaleNormal="120" workbookViewId="0">
      <selection activeCell="G173" sqref="G173"/>
    </sheetView>
  </sheetViews>
  <sheetFormatPr defaultColWidth="8.875" defaultRowHeight="13.5" x14ac:dyDescent="0.15"/>
  <cols>
    <col min="1" max="2" width="10.125" customWidth="1"/>
    <col min="3" max="3" width="11.625" customWidth="1"/>
    <col min="4" max="5" width="12.5" customWidth="1"/>
    <col min="6" max="7" width="17" customWidth="1"/>
  </cols>
  <sheetData>
    <row r="1" spans="1:7" ht="17.25" thickBot="1" x14ac:dyDescent="0.2">
      <c r="A1" s="22" t="s">
        <v>128</v>
      </c>
      <c r="B1" s="22" t="s">
        <v>130</v>
      </c>
      <c r="C1" s="22" t="s">
        <v>94</v>
      </c>
      <c r="D1" s="22" t="s">
        <v>117</v>
      </c>
      <c r="E1" s="22" t="s">
        <v>118</v>
      </c>
      <c r="F1" s="22" t="s">
        <v>119</v>
      </c>
      <c r="G1" s="22" t="s">
        <v>120</v>
      </c>
    </row>
    <row r="2" spans="1:7" ht="17.25" thickBot="1" x14ac:dyDescent="0.2">
      <c r="A2" s="36">
        <f t="shared" ref="A2:A33" si="0">YEAR(C2)</f>
        <v>2018</v>
      </c>
      <c r="B2" s="36">
        <f t="shared" ref="B2:B33" si="1">MONTH(C2)</f>
        <v>3</v>
      </c>
      <c r="C2" s="23">
        <v>43179</v>
      </c>
      <c r="D2" s="24">
        <v>1</v>
      </c>
      <c r="E2" s="24">
        <v>1</v>
      </c>
      <c r="F2" s="24">
        <v>0</v>
      </c>
      <c r="G2" s="24">
        <v>0</v>
      </c>
    </row>
    <row r="3" spans="1:7" ht="17.25" thickBot="1" x14ac:dyDescent="0.2">
      <c r="A3" s="36">
        <f t="shared" si="0"/>
        <v>2018</v>
      </c>
      <c r="B3" s="36">
        <f t="shared" si="1"/>
        <v>3</v>
      </c>
      <c r="C3" s="23">
        <v>43180</v>
      </c>
      <c r="D3" s="24">
        <v>2</v>
      </c>
      <c r="E3" s="24">
        <v>2</v>
      </c>
      <c r="F3" s="24">
        <v>4.5</v>
      </c>
      <c r="G3" s="24">
        <v>100</v>
      </c>
    </row>
    <row r="4" spans="1:7" ht="17.25" thickBot="1" x14ac:dyDescent="0.2">
      <c r="A4" s="36">
        <f t="shared" si="0"/>
        <v>2018</v>
      </c>
      <c r="B4" s="36">
        <f t="shared" si="1"/>
        <v>3</v>
      </c>
      <c r="C4" s="23">
        <v>43181</v>
      </c>
      <c r="D4" s="24">
        <v>20</v>
      </c>
      <c r="E4" s="24">
        <v>9</v>
      </c>
      <c r="F4" s="24">
        <v>8.89</v>
      </c>
      <c r="G4" s="24">
        <v>31.07</v>
      </c>
    </row>
    <row r="5" spans="1:7" ht="17.25" thickBot="1" x14ac:dyDescent="0.2">
      <c r="A5" s="36">
        <f t="shared" si="0"/>
        <v>2018</v>
      </c>
      <c r="B5" s="36">
        <f t="shared" si="1"/>
        <v>3</v>
      </c>
      <c r="C5" s="23">
        <v>43182</v>
      </c>
      <c r="D5" s="24">
        <v>5</v>
      </c>
      <c r="E5" s="24">
        <v>3</v>
      </c>
      <c r="F5" s="24">
        <v>14.5</v>
      </c>
      <c r="G5" s="24">
        <v>25</v>
      </c>
    </row>
    <row r="6" spans="1:7" ht="17.25" thickBot="1" x14ac:dyDescent="0.2">
      <c r="A6" s="36">
        <f t="shared" si="0"/>
        <v>2018</v>
      </c>
      <c r="B6" s="36">
        <f t="shared" si="1"/>
        <v>3</v>
      </c>
      <c r="C6" s="23">
        <v>43183</v>
      </c>
      <c r="D6" s="24">
        <v>10</v>
      </c>
      <c r="E6" s="24">
        <v>2</v>
      </c>
      <c r="F6" s="24">
        <v>26.5</v>
      </c>
      <c r="G6" s="24">
        <v>10</v>
      </c>
    </row>
    <row r="7" spans="1:7" ht="17.25" thickBot="1" x14ac:dyDescent="0.2">
      <c r="A7" s="36">
        <f t="shared" si="0"/>
        <v>2018</v>
      </c>
      <c r="B7" s="36">
        <f t="shared" si="1"/>
        <v>3</v>
      </c>
      <c r="C7" s="23">
        <v>43184</v>
      </c>
      <c r="D7" s="24">
        <v>8</v>
      </c>
      <c r="E7" s="24">
        <v>2</v>
      </c>
      <c r="F7" s="24">
        <v>3</v>
      </c>
      <c r="G7" s="24">
        <v>33.33</v>
      </c>
    </row>
    <row r="8" spans="1:7" ht="17.25" thickBot="1" x14ac:dyDescent="0.2">
      <c r="A8" s="36">
        <f t="shared" si="0"/>
        <v>2018</v>
      </c>
      <c r="B8" s="36">
        <f t="shared" si="1"/>
        <v>3</v>
      </c>
      <c r="C8" s="23">
        <v>43185</v>
      </c>
      <c r="D8" s="24">
        <v>2</v>
      </c>
      <c r="E8" s="24">
        <v>2</v>
      </c>
      <c r="F8" s="24">
        <v>0</v>
      </c>
      <c r="G8" s="24">
        <v>0</v>
      </c>
    </row>
    <row r="9" spans="1:7" ht="17.25" thickBot="1" x14ac:dyDescent="0.2">
      <c r="A9" s="36">
        <f t="shared" si="0"/>
        <v>2018</v>
      </c>
      <c r="B9" s="36">
        <f t="shared" si="1"/>
        <v>3</v>
      </c>
      <c r="C9" s="23">
        <v>43186</v>
      </c>
      <c r="D9" s="24">
        <v>0</v>
      </c>
      <c r="E9" s="24">
        <v>0</v>
      </c>
      <c r="F9" s="24">
        <v>0</v>
      </c>
      <c r="G9" s="24">
        <v>0</v>
      </c>
    </row>
    <row r="10" spans="1:7" ht="17.25" thickBot="1" x14ac:dyDescent="0.2">
      <c r="A10" s="36">
        <f t="shared" si="0"/>
        <v>2018</v>
      </c>
      <c r="B10" s="36">
        <f t="shared" si="1"/>
        <v>3</v>
      </c>
      <c r="C10" s="23">
        <v>43187</v>
      </c>
      <c r="D10" s="24">
        <v>5</v>
      </c>
      <c r="E10" s="24">
        <v>2</v>
      </c>
      <c r="F10" s="24">
        <v>14</v>
      </c>
      <c r="G10" s="24">
        <v>20</v>
      </c>
    </row>
    <row r="11" spans="1:7" ht="17.25" thickBot="1" x14ac:dyDescent="0.2">
      <c r="A11" s="36">
        <f t="shared" si="0"/>
        <v>2018</v>
      </c>
      <c r="B11" s="36">
        <f t="shared" si="1"/>
        <v>3</v>
      </c>
      <c r="C11" s="23">
        <v>43188</v>
      </c>
      <c r="D11" s="24">
        <v>9</v>
      </c>
      <c r="E11" s="24">
        <v>2</v>
      </c>
      <c r="F11" s="24">
        <v>71.5</v>
      </c>
      <c r="G11" s="24">
        <v>75</v>
      </c>
    </row>
    <row r="12" spans="1:7" ht="17.25" thickBot="1" x14ac:dyDescent="0.2">
      <c r="A12" s="36">
        <f t="shared" si="0"/>
        <v>2018</v>
      </c>
      <c r="B12" s="36">
        <f t="shared" si="1"/>
        <v>3</v>
      </c>
      <c r="C12" s="23">
        <v>43189</v>
      </c>
      <c r="D12" s="24">
        <v>8</v>
      </c>
      <c r="E12" s="24">
        <v>4</v>
      </c>
      <c r="F12" s="24">
        <v>64</v>
      </c>
      <c r="G12" s="24">
        <v>25</v>
      </c>
    </row>
    <row r="13" spans="1:7" ht="17.25" thickBot="1" x14ac:dyDescent="0.2">
      <c r="A13" s="36">
        <f t="shared" si="0"/>
        <v>2018</v>
      </c>
      <c r="B13" s="36">
        <f t="shared" si="1"/>
        <v>3</v>
      </c>
      <c r="C13" s="23">
        <v>43190</v>
      </c>
      <c r="D13" s="24">
        <v>22</v>
      </c>
      <c r="E13" s="24">
        <v>8</v>
      </c>
      <c r="F13" s="24">
        <v>23.33</v>
      </c>
      <c r="G13" s="24">
        <v>27.78</v>
      </c>
    </row>
    <row r="14" spans="1:7" ht="17.25" thickBot="1" x14ac:dyDescent="0.2">
      <c r="A14" s="36">
        <f t="shared" si="0"/>
        <v>2018</v>
      </c>
      <c r="B14" s="36">
        <f t="shared" si="1"/>
        <v>4</v>
      </c>
      <c r="C14" s="23">
        <v>43191</v>
      </c>
      <c r="D14" s="24">
        <v>68</v>
      </c>
      <c r="E14" s="24">
        <v>7</v>
      </c>
      <c r="F14" s="24">
        <v>31</v>
      </c>
      <c r="G14" s="24">
        <v>16.18</v>
      </c>
    </row>
    <row r="15" spans="1:7" ht="17.25" thickBot="1" x14ac:dyDescent="0.2">
      <c r="A15" s="36">
        <f t="shared" si="0"/>
        <v>2018</v>
      </c>
      <c r="B15" s="36">
        <f t="shared" si="1"/>
        <v>4</v>
      </c>
      <c r="C15" s="23">
        <v>43192</v>
      </c>
      <c r="D15" s="24">
        <v>11</v>
      </c>
      <c r="E15" s="24">
        <v>1</v>
      </c>
      <c r="F15" s="24">
        <v>31</v>
      </c>
      <c r="G15" s="24">
        <v>27.27</v>
      </c>
    </row>
    <row r="16" spans="1:7" ht="17.25" thickBot="1" x14ac:dyDescent="0.2">
      <c r="A16" s="36">
        <f t="shared" si="0"/>
        <v>2018</v>
      </c>
      <c r="B16" s="36">
        <f t="shared" si="1"/>
        <v>4</v>
      </c>
      <c r="C16" s="23">
        <v>43193</v>
      </c>
      <c r="D16" s="24">
        <v>5</v>
      </c>
      <c r="E16" s="24">
        <v>1</v>
      </c>
      <c r="F16" s="24">
        <v>11</v>
      </c>
      <c r="G16" s="24">
        <v>40</v>
      </c>
    </row>
    <row r="17" spans="1:7" ht="17.25" thickBot="1" x14ac:dyDescent="0.2">
      <c r="A17" s="36">
        <f t="shared" si="0"/>
        <v>2018</v>
      </c>
      <c r="B17" s="36">
        <f t="shared" si="1"/>
        <v>4</v>
      </c>
      <c r="C17" s="23">
        <v>43194</v>
      </c>
      <c r="D17" s="24">
        <v>0</v>
      </c>
      <c r="E17" s="24">
        <v>0</v>
      </c>
      <c r="F17" s="24">
        <v>0</v>
      </c>
      <c r="G17" s="24">
        <v>0</v>
      </c>
    </row>
    <row r="18" spans="1:7" ht="17.25" thickBot="1" x14ac:dyDescent="0.2">
      <c r="A18" s="36">
        <f t="shared" si="0"/>
        <v>2018</v>
      </c>
      <c r="B18" s="36">
        <f t="shared" si="1"/>
        <v>4</v>
      </c>
      <c r="C18" s="23">
        <v>43195</v>
      </c>
      <c r="D18" s="24">
        <v>13</v>
      </c>
      <c r="E18" s="24">
        <v>3</v>
      </c>
      <c r="F18" s="24">
        <v>155</v>
      </c>
      <c r="G18" s="24">
        <v>0</v>
      </c>
    </row>
    <row r="19" spans="1:7" ht="17.25" thickBot="1" x14ac:dyDescent="0.2">
      <c r="A19" s="36">
        <f t="shared" si="0"/>
        <v>2018</v>
      </c>
      <c r="B19" s="36">
        <f t="shared" si="1"/>
        <v>4</v>
      </c>
      <c r="C19" s="23">
        <v>43196</v>
      </c>
      <c r="D19" s="24">
        <v>15</v>
      </c>
      <c r="E19" s="24">
        <v>4</v>
      </c>
      <c r="F19" s="24">
        <v>21.2</v>
      </c>
      <c r="G19" s="24">
        <v>18.75</v>
      </c>
    </row>
    <row r="20" spans="1:7" ht="17.25" thickBot="1" x14ac:dyDescent="0.2">
      <c r="A20" s="36">
        <f t="shared" si="0"/>
        <v>2018</v>
      </c>
      <c r="B20" s="36">
        <f t="shared" si="1"/>
        <v>4</v>
      </c>
      <c r="C20" s="23">
        <v>43197</v>
      </c>
      <c r="D20" s="24">
        <v>8</v>
      </c>
      <c r="E20" s="24">
        <v>2</v>
      </c>
      <c r="F20" s="24">
        <v>65.5</v>
      </c>
      <c r="G20" s="24">
        <v>14.29</v>
      </c>
    </row>
    <row r="21" spans="1:7" ht="17.25" thickBot="1" x14ac:dyDescent="0.2">
      <c r="A21" s="36">
        <f t="shared" si="0"/>
        <v>2018</v>
      </c>
      <c r="B21" s="36">
        <f t="shared" si="1"/>
        <v>4</v>
      </c>
      <c r="C21" s="23">
        <v>43198</v>
      </c>
      <c r="D21" s="24">
        <v>15</v>
      </c>
      <c r="E21" s="24">
        <v>5</v>
      </c>
      <c r="F21" s="24">
        <v>31</v>
      </c>
      <c r="G21" s="24">
        <v>9.09</v>
      </c>
    </row>
    <row r="22" spans="1:7" ht="17.25" thickBot="1" x14ac:dyDescent="0.2">
      <c r="A22" s="36">
        <f t="shared" si="0"/>
        <v>2018</v>
      </c>
      <c r="B22" s="36">
        <f t="shared" si="1"/>
        <v>4</v>
      </c>
      <c r="C22" s="23">
        <v>43199</v>
      </c>
      <c r="D22" s="24">
        <v>63</v>
      </c>
      <c r="E22" s="24">
        <v>9</v>
      </c>
      <c r="F22" s="24">
        <v>29.89</v>
      </c>
      <c r="G22" s="24">
        <v>19.59</v>
      </c>
    </row>
    <row r="23" spans="1:7" ht="17.25" thickBot="1" x14ac:dyDescent="0.2">
      <c r="A23" s="36">
        <f t="shared" si="0"/>
        <v>2018</v>
      </c>
      <c r="B23" s="36">
        <f t="shared" si="1"/>
        <v>4</v>
      </c>
      <c r="C23" s="23">
        <v>43200</v>
      </c>
      <c r="D23" s="24">
        <v>11</v>
      </c>
      <c r="E23" s="24">
        <v>4</v>
      </c>
      <c r="F23" s="24">
        <v>14.5</v>
      </c>
      <c r="G23" s="24">
        <v>0</v>
      </c>
    </row>
    <row r="24" spans="1:7" ht="17.25" thickBot="1" x14ac:dyDescent="0.2">
      <c r="A24" s="36">
        <f t="shared" si="0"/>
        <v>2018</v>
      </c>
      <c r="B24" s="36">
        <f t="shared" si="1"/>
        <v>4</v>
      </c>
      <c r="C24" s="23">
        <v>43201</v>
      </c>
      <c r="D24" s="24">
        <v>5</v>
      </c>
      <c r="E24" s="24">
        <v>2</v>
      </c>
      <c r="F24" s="24">
        <v>36.5</v>
      </c>
      <c r="G24" s="24">
        <v>70</v>
      </c>
    </row>
    <row r="25" spans="1:7" ht="17.25" thickBot="1" x14ac:dyDescent="0.2">
      <c r="A25" s="36">
        <f t="shared" si="0"/>
        <v>2018</v>
      </c>
      <c r="B25" s="36">
        <f t="shared" si="1"/>
        <v>4</v>
      </c>
      <c r="C25" s="23">
        <v>43202</v>
      </c>
      <c r="D25" s="24">
        <v>4</v>
      </c>
      <c r="E25" s="24">
        <v>3</v>
      </c>
      <c r="F25" s="24">
        <v>52.67</v>
      </c>
      <c r="G25" s="24">
        <v>25</v>
      </c>
    </row>
    <row r="26" spans="1:7" ht="17.25" thickBot="1" x14ac:dyDescent="0.2">
      <c r="A26" s="36">
        <f t="shared" si="0"/>
        <v>2018</v>
      </c>
      <c r="B26" s="36">
        <f t="shared" si="1"/>
        <v>4</v>
      </c>
      <c r="C26" s="23">
        <v>43203</v>
      </c>
      <c r="D26" s="24">
        <v>8</v>
      </c>
      <c r="E26" s="24">
        <v>3</v>
      </c>
      <c r="F26" s="24">
        <v>12</v>
      </c>
      <c r="G26" s="24">
        <v>37.5</v>
      </c>
    </row>
    <row r="27" spans="1:7" ht="17.25" thickBot="1" x14ac:dyDescent="0.2">
      <c r="A27" s="36">
        <f t="shared" si="0"/>
        <v>2018</v>
      </c>
      <c r="B27" s="36">
        <f t="shared" si="1"/>
        <v>4</v>
      </c>
      <c r="C27" s="23">
        <v>43204</v>
      </c>
      <c r="D27" s="24">
        <v>9</v>
      </c>
      <c r="E27" s="24">
        <v>4</v>
      </c>
      <c r="F27" s="24">
        <v>6.4</v>
      </c>
      <c r="G27" s="24">
        <v>12.5</v>
      </c>
    </row>
    <row r="28" spans="1:7" ht="17.25" thickBot="1" x14ac:dyDescent="0.2">
      <c r="A28" s="36">
        <f t="shared" si="0"/>
        <v>2018</v>
      </c>
      <c r="B28" s="36">
        <f t="shared" si="1"/>
        <v>4</v>
      </c>
      <c r="C28" s="23">
        <v>43205</v>
      </c>
      <c r="D28" s="24">
        <v>4</v>
      </c>
      <c r="E28" s="24">
        <v>2</v>
      </c>
      <c r="F28" s="24">
        <v>4</v>
      </c>
      <c r="G28" s="24">
        <v>0</v>
      </c>
    </row>
    <row r="29" spans="1:7" ht="17.25" thickBot="1" x14ac:dyDescent="0.2">
      <c r="A29" s="36">
        <f t="shared" si="0"/>
        <v>2018</v>
      </c>
      <c r="B29" s="36">
        <f t="shared" si="1"/>
        <v>4</v>
      </c>
      <c r="C29" s="23">
        <v>43206</v>
      </c>
      <c r="D29" s="24">
        <v>11</v>
      </c>
      <c r="E29" s="24">
        <v>5</v>
      </c>
      <c r="F29" s="24">
        <v>17</v>
      </c>
      <c r="G29" s="24">
        <v>54.55</v>
      </c>
    </row>
    <row r="30" spans="1:7" ht="17.25" thickBot="1" x14ac:dyDescent="0.2">
      <c r="A30" s="36">
        <f t="shared" si="0"/>
        <v>2018</v>
      </c>
      <c r="B30" s="36">
        <f t="shared" si="1"/>
        <v>4</v>
      </c>
      <c r="C30" s="23">
        <v>43207</v>
      </c>
      <c r="D30" s="24">
        <v>3</v>
      </c>
      <c r="E30" s="24">
        <v>2</v>
      </c>
      <c r="F30" s="24">
        <v>1.5</v>
      </c>
      <c r="G30" s="24">
        <v>33.33</v>
      </c>
    </row>
    <row r="31" spans="1:7" ht="17.25" thickBot="1" x14ac:dyDescent="0.2">
      <c r="A31" s="36">
        <f t="shared" si="0"/>
        <v>2018</v>
      </c>
      <c r="B31" s="36">
        <f t="shared" si="1"/>
        <v>4</v>
      </c>
      <c r="C31" s="23">
        <v>43208</v>
      </c>
      <c r="D31" s="24">
        <v>8</v>
      </c>
      <c r="E31" s="24">
        <v>4</v>
      </c>
      <c r="F31" s="24">
        <v>4.33</v>
      </c>
      <c r="G31" s="24">
        <v>0</v>
      </c>
    </row>
    <row r="32" spans="1:7" ht="17.25" thickBot="1" x14ac:dyDescent="0.2">
      <c r="A32" s="36">
        <f t="shared" si="0"/>
        <v>2018</v>
      </c>
      <c r="B32" s="36">
        <f t="shared" si="1"/>
        <v>4</v>
      </c>
      <c r="C32" s="23">
        <v>43209</v>
      </c>
      <c r="D32" s="24">
        <v>4</v>
      </c>
      <c r="E32" s="24">
        <v>4</v>
      </c>
      <c r="F32" s="24">
        <v>13</v>
      </c>
      <c r="G32" s="24">
        <v>0</v>
      </c>
    </row>
    <row r="33" spans="1:7" ht="17.25" thickBot="1" x14ac:dyDescent="0.2">
      <c r="A33" s="36">
        <f t="shared" si="0"/>
        <v>2018</v>
      </c>
      <c r="B33" s="36">
        <f t="shared" si="1"/>
        <v>4</v>
      </c>
      <c r="C33" s="23">
        <v>43210</v>
      </c>
      <c r="D33" s="24">
        <v>66</v>
      </c>
      <c r="E33" s="24">
        <v>16</v>
      </c>
      <c r="F33" s="24">
        <v>33.36</v>
      </c>
      <c r="G33" s="24">
        <v>21.05</v>
      </c>
    </row>
    <row r="34" spans="1:7" ht="17.25" thickBot="1" x14ac:dyDescent="0.2">
      <c r="A34" s="36">
        <f t="shared" ref="A34:A65" si="2">YEAR(C34)</f>
        <v>2018</v>
      </c>
      <c r="B34" s="36">
        <f t="shared" ref="B34:B65" si="3">MONTH(C34)</f>
        <v>4</v>
      </c>
      <c r="C34" s="23">
        <v>43211</v>
      </c>
      <c r="D34" s="24">
        <v>64</v>
      </c>
      <c r="E34" s="24">
        <v>16</v>
      </c>
      <c r="F34" s="24">
        <v>40.96</v>
      </c>
      <c r="G34" s="24">
        <v>5.21</v>
      </c>
    </row>
    <row r="35" spans="1:7" ht="17.25" thickBot="1" x14ac:dyDescent="0.2">
      <c r="A35" s="36">
        <f t="shared" si="2"/>
        <v>2018</v>
      </c>
      <c r="B35" s="36">
        <f t="shared" si="3"/>
        <v>4</v>
      </c>
      <c r="C35" s="23">
        <v>43212</v>
      </c>
      <c r="D35" s="24">
        <v>70</v>
      </c>
      <c r="E35" s="24">
        <v>16</v>
      </c>
      <c r="F35" s="24">
        <v>37.979999999999997</v>
      </c>
      <c r="G35" s="24">
        <v>7.81</v>
      </c>
    </row>
    <row r="36" spans="1:7" ht="17.25" thickBot="1" x14ac:dyDescent="0.2">
      <c r="A36" s="36">
        <f t="shared" si="2"/>
        <v>2018</v>
      </c>
      <c r="B36" s="36">
        <f t="shared" si="3"/>
        <v>4</v>
      </c>
      <c r="C36" s="23">
        <v>43213</v>
      </c>
      <c r="D36" s="24">
        <v>106</v>
      </c>
      <c r="E36" s="24">
        <v>22</v>
      </c>
      <c r="F36" s="24">
        <v>39.229999999999997</v>
      </c>
      <c r="G36" s="24">
        <v>23.38</v>
      </c>
    </row>
    <row r="37" spans="1:7" ht="17.25" thickBot="1" x14ac:dyDescent="0.2">
      <c r="A37" s="36">
        <f t="shared" si="2"/>
        <v>2018</v>
      </c>
      <c r="B37" s="36">
        <f t="shared" si="3"/>
        <v>4</v>
      </c>
      <c r="C37" s="23">
        <v>43214</v>
      </c>
      <c r="D37" s="24">
        <v>95</v>
      </c>
      <c r="E37" s="24">
        <v>24</v>
      </c>
      <c r="F37" s="24">
        <v>47.58</v>
      </c>
      <c r="G37" s="24">
        <v>19.149999999999999</v>
      </c>
    </row>
    <row r="38" spans="1:7" ht="17.25" thickBot="1" x14ac:dyDescent="0.2">
      <c r="A38" s="36">
        <f t="shared" si="2"/>
        <v>2018</v>
      </c>
      <c r="B38" s="36">
        <f t="shared" si="3"/>
        <v>4</v>
      </c>
      <c r="C38" s="23">
        <v>43215</v>
      </c>
      <c r="D38" s="24">
        <v>118</v>
      </c>
      <c r="E38" s="24">
        <v>24</v>
      </c>
      <c r="F38" s="24">
        <v>45.54</v>
      </c>
      <c r="G38" s="24">
        <v>16.079999999999998</v>
      </c>
    </row>
    <row r="39" spans="1:7" ht="17.25" thickBot="1" x14ac:dyDescent="0.2">
      <c r="A39" s="36">
        <f t="shared" si="2"/>
        <v>2018</v>
      </c>
      <c r="B39" s="36">
        <f t="shared" si="3"/>
        <v>4</v>
      </c>
      <c r="C39" s="23">
        <v>43216</v>
      </c>
      <c r="D39" s="24">
        <v>88</v>
      </c>
      <c r="E39" s="24">
        <v>26</v>
      </c>
      <c r="F39" s="24">
        <v>181.78</v>
      </c>
      <c r="G39" s="24">
        <v>18.11</v>
      </c>
    </row>
    <row r="40" spans="1:7" ht="17.25" thickBot="1" x14ac:dyDescent="0.2">
      <c r="A40" s="36">
        <f t="shared" si="2"/>
        <v>2018</v>
      </c>
      <c r="B40" s="36">
        <f t="shared" si="3"/>
        <v>4</v>
      </c>
      <c r="C40" s="23">
        <v>43217</v>
      </c>
      <c r="D40" s="24">
        <v>103</v>
      </c>
      <c r="E40" s="24">
        <v>28</v>
      </c>
      <c r="F40" s="24">
        <v>152.94</v>
      </c>
      <c r="G40" s="24">
        <v>17.63</v>
      </c>
    </row>
    <row r="41" spans="1:7" ht="17.25" thickBot="1" x14ac:dyDescent="0.2">
      <c r="A41" s="36">
        <f t="shared" si="2"/>
        <v>2018</v>
      </c>
      <c r="B41" s="36">
        <f t="shared" si="3"/>
        <v>4</v>
      </c>
      <c r="C41" s="23">
        <v>43218</v>
      </c>
      <c r="D41" s="24">
        <v>71</v>
      </c>
      <c r="E41" s="24">
        <v>23</v>
      </c>
      <c r="F41" s="24">
        <v>123.1</v>
      </c>
      <c r="G41" s="24">
        <v>14.48</v>
      </c>
    </row>
    <row r="42" spans="1:7" ht="17.25" thickBot="1" x14ac:dyDescent="0.2">
      <c r="A42" s="36">
        <f t="shared" si="2"/>
        <v>2018</v>
      </c>
      <c r="B42" s="36">
        <f t="shared" si="3"/>
        <v>4</v>
      </c>
      <c r="C42" s="23">
        <v>43219</v>
      </c>
      <c r="D42" s="24">
        <v>49</v>
      </c>
      <c r="E42" s="24">
        <v>12</v>
      </c>
      <c r="F42" s="24">
        <v>68.75</v>
      </c>
      <c r="G42" s="24">
        <v>16.28</v>
      </c>
    </row>
    <row r="43" spans="1:7" ht="17.25" thickBot="1" x14ac:dyDescent="0.2">
      <c r="A43" s="36">
        <f t="shared" si="2"/>
        <v>2018</v>
      </c>
      <c r="B43" s="36">
        <f t="shared" si="3"/>
        <v>4</v>
      </c>
      <c r="C43" s="23">
        <v>43220</v>
      </c>
      <c r="D43" s="24">
        <v>34</v>
      </c>
      <c r="E43" s="24">
        <v>19</v>
      </c>
      <c r="F43" s="24">
        <v>94.13</v>
      </c>
      <c r="G43" s="24">
        <v>17.510000000000002</v>
      </c>
    </row>
    <row r="44" spans="1:7" ht="17.25" thickBot="1" x14ac:dyDescent="0.2">
      <c r="A44" s="36">
        <f t="shared" si="2"/>
        <v>2018</v>
      </c>
      <c r="B44" s="36">
        <f t="shared" si="3"/>
        <v>5</v>
      </c>
      <c r="C44" s="23">
        <v>43221</v>
      </c>
      <c r="D44" s="24">
        <v>68</v>
      </c>
      <c r="E44" s="24">
        <v>26</v>
      </c>
      <c r="F44" s="24">
        <v>161.27000000000001</v>
      </c>
      <c r="G44" s="24">
        <v>29.13</v>
      </c>
    </row>
    <row r="45" spans="1:7" ht="17.25" thickBot="1" x14ac:dyDescent="0.2">
      <c r="A45" s="36">
        <f t="shared" si="2"/>
        <v>2018</v>
      </c>
      <c r="B45" s="36">
        <f t="shared" si="3"/>
        <v>5</v>
      </c>
      <c r="C45" s="23">
        <v>43222</v>
      </c>
      <c r="D45" s="24">
        <v>214</v>
      </c>
      <c r="E45" s="24">
        <v>97</v>
      </c>
      <c r="F45" s="24">
        <v>191.26</v>
      </c>
      <c r="G45" s="24">
        <v>18.989999999999998</v>
      </c>
    </row>
    <row r="46" spans="1:7" ht="17.25" thickBot="1" x14ac:dyDescent="0.2">
      <c r="A46" s="36">
        <f t="shared" si="2"/>
        <v>2018</v>
      </c>
      <c r="B46" s="36">
        <f t="shared" si="3"/>
        <v>5</v>
      </c>
      <c r="C46" s="23">
        <v>43223</v>
      </c>
      <c r="D46" s="24">
        <v>64</v>
      </c>
      <c r="E46" s="24">
        <v>20</v>
      </c>
      <c r="F46" s="24">
        <v>90.04</v>
      </c>
      <c r="G46" s="24">
        <v>31.44</v>
      </c>
    </row>
    <row r="47" spans="1:7" ht="17.25" thickBot="1" x14ac:dyDescent="0.2">
      <c r="A47" s="36">
        <f t="shared" si="2"/>
        <v>2018</v>
      </c>
      <c r="B47" s="36">
        <f t="shared" si="3"/>
        <v>5</v>
      </c>
      <c r="C47" s="23">
        <v>43224</v>
      </c>
      <c r="D47" s="24">
        <v>107</v>
      </c>
      <c r="E47" s="24">
        <v>23</v>
      </c>
      <c r="F47" s="24">
        <v>634.35</v>
      </c>
      <c r="G47" s="24">
        <v>16.079999999999998</v>
      </c>
    </row>
    <row r="48" spans="1:7" ht="17.25" thickBot="1" x14ac:dyDescent="0.2">
      <c r="A48" s="36">
        <f t="shared" si="2"/>
        <v>2018</v>
      </c>
      <c r="B48" s="36">
        <f t="shared" si="3"/>
        <v>5</v>
      </c>
      <c r="C48" s="23">
        <v>43225</v>
      </c>
      <c r="D48" s="24">
        <v>59</v>
      </c>
      <c r="E48" s="24">
        <v>23</v>
      </c>
      <c r="F48" s="24">
        <v>251.37</v>
      </c>
      <c r="G48" s="24">
        <v>6.51</v>
      </c>
    </row>
    <row r="49" spans="1:7" ht="17.25" thickBot="1" x14ac:dyDescent="0.2">
      <c r="A49" s="36">
        <f t="shared" si="2"/>
        <v>2018</v>
      </c>
      <c r="B49" s="36">
        <f t="shared" si="3"/>
        <v>5</v>
      </c>
      <c r="C49" s="23">
        <v>43226</v>
      </c>
      <c r="D49" s="24">
        <v>129</v>
      </c>
      <c r="E49" s="24">
        <v>33</v>
      </c>
      <c r="F49" s="24">
        <v>199.12</v>
      </c>
      <c r="G49" s="24">
        <v>17.03</v>
      </c>
    </row>
    <row r="50" spans="1:7" ht="17.25" thickBot="1" x14ac:dyDescent="0.2">
      <c r="A50" s="36">
        <f t="shared" si="2"/>
        <v>2018</v>
      </c>
      <c r="B50" s="36">
        <f t="shared" si="3"/>
        <v>5</v>
      </c>
      <c r="C50" s="23">
        <v>43227</v>
      </c>
      <c r="D50" s="24">
        <v>143</v>
      </c>
      <c r="E50" s="24">
        <v>36</v>
      </c>
      <c r="F50" s="24">
        <v>201.1</v>
      </c>
      <c r="G50" s="24">
        <v>23.3</v>
      </c>
    </row>
    <row r="51" spans="1:7" ht="17.25" thickBot="1" x14ac:dyDescent="0.2">
      <c r="A51" s="36">
        <f t="shared" si="2"/>
        <v>2018</v>
      </c>
      <c r="B51" s="36">
        <f t="shared" si="3"/>
        <v>5</v>
      </c>
      <c r="C51" s="23">
        <v>43228</v>
      </c>
      <c r="D51" s="24">
        <v>42</v>
      </c>
      <c r="E51" s="24">
        <v>22</v>
      </c>
      <c r="F51" s="24">
        <v>120.12</v>
      </c>
      <c r="G51" s="24">
        <v>16.440000000000001</v>
      </c>
    </row>
    <row r="52" spans="1:7" ht="17.25" thickBot="1" x14ac:dyDescent="0.2">
      <c r="A52" s="36">
        <f t="shared" si="2"/>
        <v>2018</v>
      </c>
      <c r="B52" s="36">
        <f t="shared" si="3"/>
        <v>5</v>
      </c>
      <c r="C52" s="23">
        <v>43229</v>
      </c>
      <c r="D52" s="24">
        <v>130</v>
      </c>
      <c r="E52" s="24">
        <v>33</v>
      </c>
      <c r="F52" s="24">
        <v>269.54000000000002</v>
      </c>
      <c r="G52" s="24">
        <v>20.260000000000002</v>
      </c>
    </row>
    <row r="53" spans="1:7" ht="17.25" thickBot="1" x14ac:dyDescent="0.2">
      <c r="A53" s="36">
        <f t="shared" si="2"/>
        <v>2018</v>
      </c>
      <c r="B53" s="36">
        <f t="shared" si="3"/>
        <v>5</v>
      </c>
      <c r="C53" s="23">
        <v>43230</v>
      </c>
      <c r="D53" s="24">
        <v>165</v>
      </c>
      <c r="E53" s="24">
        <v>35</v>
      </c>
      <c r="F53" s="24">
        <v>118.98</v>
      </c>
      <c r="G53" s="24">
        <v>15.01</v>
      </c>
    </row>
    <row r="54" spans="1:7" ht="17.25" thickBot="1" x14ac:dyDescent="0.2">
      <c r="A54" s="36">
        <f t="shared" si="2"/>
        <v>2018</v>
      </c>
      <c r="B54" s="36">
        <f t="shared" si="3"/>
        <v>5</v>
      </c>
      <c r="C54" s="23">
        <v>43231</v>
      </c>
      <c r="D54" s="24">
        <v>220</v>
      </c>
      <c r="E54" s="24">
        <v>43</v>
      </c>
      <c r="F54" s="24">
        <v>84.94</v>
      </c>
      <c r="G54" s="24">
        <v>16.309999999999999</v>
      </c>
    </row>
    <row r="55" spans="1:7" ht="17.25" thickBot="1" x14ac:dyDescent="0.2">
      <c r="A55" s="36">
        <f t="shared" si="2"/>
        <v>2018</v>
      </c>
      <c r="B55" s="36">
        <f t="shared" si="3"/>
        <v>5</v>
      </c>
      <c r="C55" s="23">
        <v>43232</v>
      </c>
      <c r="D55" s="24">
        <v>57</v>
      </c>
      <c r="E55" s="24">
        <v>26</v>
      </c>
      <c r="F55" s="24">
        <v>76</v>
      </c>
      <c r="G55" s="24">
        <v>6.56</v>
      </c>
    </row>
    <row r="56" spans="1:7" ht="17.25" thickBot="1" x14ac:dyDescent="0.2">
      <c r="A56" s="36">
        <f t="shared" si="2"/>
        <v>2018</v>
      </c>
      <c r="B56" s="36">
        <f t="shared" si="3"/>
        <v>5</v>
      </c>
      <c r="C56" s="23">
        <v>43233</v>
      </c>
      <c r="D56" s="24">
        <v>40</v>
      </c>
      <c r="E56" s="24">
        <v>17</v>
      </c>
      <c r="F56" s="24">
        <v>57.39</v>
      </c>
      <c r="G56" s="24">
        <v>18.239999999999998</v>
      </c>
    </row>
    <row r="57" spans="1:7" ht="17.25" thickBot="1" x14ac:dyDescent="0.2">
      <c r="A57" s="36">
        <f t="shared" si="2"/>
        <v>2018</v>
      </c>
      <c r="B57" s="36">
        <f t="shared" si="3"/>
        <v>5</v>
      </c>
      <c r="C57" s="23">
        <v>43234</v>
      </c>
      <c r="D57" s="24">
        <v>62</v>
      </c>
      <c r="E57" s="24">
        <v>23</v>
      </c>
      <c r="F57" s="24">
        <v>186.27</v>
      </c>
      <c r="G57" s="24">
        <v>10.75</v>
      </c>
    </row>
    <row r="58" spans="1:7" ht="17.25" thickBot="1" x14ac:dyDescent="0.2">
      <c r="A58" s="36">
        <f t="shared" si="2"/>
        <v>2018</v>
      </c>
      <c r="B58" s="36">
        <f t="shared" si="3"/>
        <v>5</v>
      </c>
      <c r="C58" s="23">
        <v>43235</v>
      </c>
      <c r="D58" s="24">
        <v>132</v>
      </c>
      <c r="E58" s="24">
        <v>26</v>
      </c>
      <c r="F58" s="24">
        <v>156.19</v>
      </c>
      <c r="G58" s="24">
        <v>15.74</v>
      </c>
    </row>
    <row r="59" spans="1:7" ht="17.25" thickBot="1" x14ac:dyDescent="0.2">
      <c r="A59" s="36">
        <f t="shared" si="2"/>
        <v>2018</v>
      </c>
      <c r="B59" s="36">
        <f t="shared" si="3"/>
        <v>5</v>
      </c>
      <c r="C59" s="23">
        <v>43236</v>
      </c>
      <c r="D59" s="24">
        <v>165</v>
      </c>
      <c r="E59" s="24">
        <v>26</v>
      </c>
      <c r="F59" s="24">
        <v>131.15</v>
      </c>
      <c r="G59" s="24">
        <v>11.89</v>
      </c>
    </row>
    <row r="60" spans="1:7" ht="17.25" thickBot="1" x14ac:dyDescent="0.2">
      <c r="A60" s="36">
        <f t="shared" si="2"/>
        <v>2018</v>
      </c>
      <c r="B60" s="36">
        <f t="shared" si="3"/>
        <v>5</v>
      </c>
      <c r="C60" s="23">
        <v>43237</v>
      </c>
      <c r="D60" s="24">
        <v>95</v>
      </c>
      <c r="E60" s="24">
        <v>22</v>
      </c>
      <c r="F60" s="24">
        <v>346.09</v>
      </c>
      <c r="G60" s="24">
        <v>18.93</v>
      </c>
    </row>
    <row r="61" spans="1:7" ht="17.25" thickBot="1" x14ac:dyDescent="0.2">
      <c r="A61" s="36">
        <f t="shared" si="2"/>
        <v>2018</v>
      </c>
      <c r="B61" s="36">
        <f t="shared" si="3"/>
        <v>5</v>
      </c>
      <c r="C61" s="23">
        <v>43238</v>
      </c>
      <c r="D61" s="24">
        <v>127</v>
      </c>
      <c r="E61" s="24">
        <v>38</v>
      </c>
      <c r="F61" s="24">
        <v>181.22</v>
      </c>
      <c r="G61" s="24">
        <v>12.5</v>
      </c>
    </row>
    <row r="62" spans="1:7" ht="17.25" thickBot="1" x14ac:dyDescent="0.2">
      <c r="A62" s="36">
        <f t="shared" si="2"/>
        <v>2018</v>
      </c>
      <c r="B62" s="36">
        <f t="shared" si="3"/>
        <v>5</v>
      </c>
      <c r="C62" s="23">
        <v>43239</v>
      </c>
      <c r="D62" s="24">
        <v>117</v>
      </c>
      <c r="E62" s="24">
        <v>25</v>
      </c>
      <c r="F62" s="24">
        <v>293.49</v>
      </c>
      <c r="G62" s="24">
        <v>11.84</v>
      </c>
    </row>
    <row r="63" spans="1:7" ht="17.25" thickBot="1" x14ac:dyDescent="0.2">
      <c r="A63" s="36">
        <f t="shared" si="2"/>
        <v>2018</v>
      </c>
      <c r="B63" s="36">
        <f t="shared" si="3"/>
        <v>5</v>
      </c>
      <c r="C63" s="23">
        <v>43240</v>
      </c>
      <c r="D63" s="24">
        <v>97</v>
      </c>
      <c r="E63" s="24">
        <v>25</v>
      </c>
      <c r="F63" s="24">
        <v>119.52</v>
      </c>
      <c r="G63" s="24">
        <v>13.06</v>
      </c>
    </row>
    <row r="64" spans="1:7" ht="17.25" thickBot="1" x14ac:dyDescent="0.2">
      <c r="A64" s="36">
        <f t="shared" si="2"/>
        <v>2018</v>
      </c>
      <c r="B64" s="36">
        <f t="shared" si="3"/>
        <v>5</v>
      </c>
      <c r="C64" s="23">
        <v>43241</v>
      </c>
      <c r="D64" s="24">
        <v>86</v>
      </c>
      <c r="E64" s="24">
        <v>31</v>
      </c>
      <c r="F64" s="24">
        <v>142.12</v>
      </c>
      <c r="G64" s="24">
        <v>17.739999999999998</v>
      </c>
    </row>
    <row r="65" spans="1:7" ht="17.25" thickBot="1" x14ac:dyDescent="0.2">
      <c r="A65" s="36">
        <f t="shared" si="2"/>
        <v>2018</v>
      </c>
      <c r="B65" s="36">
        <f t="shared" si="3"/>
        <v>5</v>
      </c>
      <c r="C65" s="23">
        <v>43242</v>
      </c>
      <c r="D65" s="24">
        <v>82</v>
      </c>
      <c r="E65" s="24">
        <v>22</v>
      </c>
      <c r="F65" s="24">
        <v>582.1</v>
      </c>
      <c r="G65" s="24">
        <v>9.94</v>
      </c>
    </row>
    <row r="66" spans="1:7" ht="17.25" thickBot="1" x14ac:dyDescent="0.2">
      <c r="A66" s="36">
        <f t="shared" ref="A66:A97" si="4">YEAR(C66)</f>
        <v>2018</v>
      </c>
      <c r="B66" s="36">
        <f t="shared" ref="B66:B97" si="5">MONTH(C66)</f>
        <v>5</v>
      </c>
      <c r="C66" s="23">
        <v>43243</v>
      </c>
      <c r="D66" s="24">
        <v>194</v>
      </c>
      <c r="E66" s="24">
        <v>36</v>
      </c>
      <c r="F66" s="24">
        <v>193.61</v>
      </c>
      <c r="G66" s="24">
        <v>13.64</v>
      </c>
    </row>
    <row r="67" spans="1:7" ht="17.25" thickBot="1" x14ac:dyDescent="0.2">
      <c r="A67" s="36">
        <f t="shared" si="4"/>
        <v>2018</v>
      </c>
      <c r="B67" s="36">
        <f t="shared" si="5"/>
        <v>5</v>
      </c>
      <c r="C67" s="23">
        <v>43244</v>
      </c>
      <c r="D67" s="24">
        <v>140</v>
      </c>
      <c r="E67" s="24">
        <v>32</v>
      </c>
      <c r="F67" s="24">
        <v>210.59</v>
      </c>
      <c r="G67" s="24">
        <v>26.32</v>
      </c>
    </row>
    <row r="68" spans="1:7" ht="17.25" thickBot="1" x14ac:dyDescent="0.2">
      <c r="A68" s="36">
        <f t="shared" si="4"/>
        <v>2018</v>
      </c>
      <c r="B68" s="36">
        <f t="shared" si="5"/>
        <v>5</v>
      </c>
      <c r="C68" s="23">
        <v>43245</v>
      </c>
      <c r="D68" s="24">
        <v>106</v>
      </c>
      <c r="E68" s="24">
        <v>29</v>
      </c>
      <c r="F68" s="24">
        <v>497.18</v>
      </c>
      <c r="G68" s="24">
        <v>15.66</v>
      </c>
    </row>
    <row r="69" spans="1:7" ht="17.25" thickBot="1" x14ac:dyDescent="0.2">
      <c r="A69" s="36">
        <f t="shared" si="4"/>
        <v>2018</v>
      </c>
      <c r="B69" s="36">
        <f t="shared" si="5"/>
        <v>5</v>
      </c>
      <c r="C69" s="23">
        <v>43246</v>
      </c>
      <c r="D69" s="24">
        <v>124</v>
      </c>
      <c r="E69" s="24">
        <v>27</v>
      </c>
      <c r="F69" s="24">
        <v>147.56</v>
      </c>
      <c r="G69" s="24">
        <v>12.82</v>
      </c>
    </row>
    <row r="70" spans="1:7" ht="17.25" thickBot="1" x14ac:dyDescent="0.2">
      <c r="A70" s="36">
        <f t="shared" si="4"/>
        <v>2018</v>
      </c>
      <c r="B70" s="36">
        <f t="shared" si="5"/>
        <v>5</v>
      </c>
      <c r="C70" s="23">
        <v>43247</v>
      </c>
      <c r="D70" s="24">
        <v>264</v>
      </c>
      <c r="E70" s="24">
        <v>83</v>
      </c>
      <c r="F70" s="24">
        <v>72</v>
      </c>
      <c r="G70" s="24">
        <v>25.56</v>
      </c>
    </row>
    <row r="71" spans="1:7" ht="17.25" thickBot="1" x14ac:dyDescent="0.2">
      <c r="A71" s="36">
        <f t="shared" si="4"/>
        <v>2018</v>
      </c>
      <c r="B71" s="36">
        <f t="shared" si="5"/>
        <v>5</v>
      </c>
      <c r="C71" s="23">
        <v>43248</v>
      </c>
      <c r="D71" s="24">
        <v>138</v>
      </c>
      <c r="E71" s="24">
        <v>41</v>
      </c>
      <c r="F71" s="24">
        <v>95.18</v>
      </c>
      <c r="G71" s="24">
        <v>17.559999999999999</v>
      </c>
    </row>
    <row r="72" spans="1:7" ht="17.25" thickBot="1" x14ac:dyDescent="0.2">
      <c r="A72" s="36">
        <f t="shared" si="4"/>
        <v>2018</v>
      </c>
      <c r="B72" s="36">
        <f t="shared" si="5"/>
        <v>5</v>
      </c>
      <c r="C72" s="23">
        <v>43249</v>
      </c>
      <c r="D72" s="24">
        <v>100</v>
      </c>
      <c r="E72" s="24">
        <v>36</v>
      </c>
      <c r="F72" s="24">
        <v>77.48</v>
      </c>
      <c r="G72" s="24">
        <v>7.8</v>
      </c>
    </row>
    <row r="73" spans="1:7" ht="17.25" thickBot="1" x14ac:dyDescent="0.2">
      <c r="A73" s="36">
        <f t="shared" si="4"/>
        <v>2018</v>
      </c>
      <c r="B73" s="36">
        <f t="shared" si="5"/>
        <v>5</v>
      </c>
      <c r="C73" s="23">
        <v>43250</v>
      </c>
      <c r="D73" s="24">
        <v>79</v>
      </c>
      <c r="E73" s="24">
        <v>25</v>
      </c>
      <c r="F73" s="24">
        <v>39.5</v>
      </c>
      <c r="G73" s="24">
        <v>21.2</v>
      </c>
    </row>
    <row r="74" spans="1:7" ht="17.25" thickBot="1" x14ac:dyDescent="0.2">
      <c r="A74" s="36">
        <f t="shared" si="4"/>
        <v>2018</v>
      </c>
      <c r="B74" s="36">
        <f t="shared" si="5"/>
        <v>5</v>
      </c>
      <c r="C74" s="23">
        <v>43251</v>
      </c>
      <c r="D74" s="24">
        <v>79</v>
      </c>
      <c r="E74" s="24">
        <v>35</v>
      </c>
      <c r="F74" s="24">
        <v>45.74</v>
      </c>
      <c r="G74" s="24">
        <v>31.74</v>
      </c>
    </row>
    <row r="75" spans="1:7" ht="17.25" thickBot="1" x14ac:dyDescent="0.2">
      <c r="A75" s="36">
        <f t="shared" si="4"/>
        <v>2018</v>
      </c>
      <c r="B75" s="36">
        <f t="shared" si="5"/>
        <v>6</v>
      </c>
      <c r="C75" s="23">
        <v>43252</v>
      </c>
      <c r="D75" s="24">
        <v>134</v>
      </c>
      <c r="E75" s="24">
        <v>37</v>
      </c>
      <c r="F75" s="24">
        <v>275.86</v>
      </c>
      <c r="G75" s="24">
        <v>20.28</v>
      </c>
    </row>
    <row r="76" spans="1:7" ht="17.25" thickBot="1" x14ac:dyDescent="0.2">
      <c r="A76" s="36">
        <f t="shared" si="4"/>
        <v>2018</v>
      </c>
      <c r="B76" s="36">
        <f t="shared" si="5"/>
        <v>6</v>
      </c>
      <c r="C76" s="23">
        <v>43253</v>
      </c>
      <c r="D76" s="24">
        <v>179</v>
      </c>
      <c r="E76" s="24">
        <v>35</v>
      </c>
      <c r="F76" s="24">
        <v>86.2</v>
      </c>
      <c r="G76" s="24">
        <v>6.21</v>
      </c>
    </row>
    <row r="77" spans="1:7" ht="17.25" thickBot="1" x14ac:dyDescent="0.2">
      <c r="A77" s="36">
        <f t="shared" si="4"/>
        <v>2018</v>
      </c>
      <c r="B77" s="36">
        <f t="shared" si="5"/>
        <v>6</v>
      </c>
      <c r="C77" s="23">
        <v>43254</v>
      </c>
      <c r="D77" s="24">
        <v>120</v>
      </c>
      <c r="E77" s="24">
        <v>40</v>
      </c>
      <c r="F77" s="24">
        <v>152.09</v>
      </c>
      <c r="G77" s="24">
        <v>13.92</v>
      </c>
    </row>
    <row r="78" spans="1:7" ht="17.25" thickBot="1" x14ac:dyDescent="0.2">
      <c r="A78" s="36">
        <f t="shared" si="4"/>
        <v>2018</v>
      </c>
      <c r="B78" s="36">
        <f t="shared" si="5"/>
        <v>6</v>
      </c>
      <c r="C78" s="23">
        <v>43255</v>
      </c>
      <c r="D78" s="24">
        <v>143</v>
      </c>
      <c r="E78" s="24">
        <v>39</v>
      </c>
      <c r="F78" s="24">
        <v>157.52000000000001</v>
      </c>
      <c r="G78" s="24">
        <v>13.5</v>
      </c>
    </row>
    <row r="79" spans="1:7" ht="17.25" thickBot="1" x14ac:dyDescent="0.2">
      <c r="A79" s="36">
        <f t="shared" si="4"/>
        <v>2018</v>
      </c>
      <c r="B79" s="36">
        <f t="shared" si="5"/>
        <v>6</v>
      </c>
      <c r="C79" s="23">
        <v>43256</v>
      </c>
      <c r="D79" s="24">
        <v>150</v>
      </c>
      <c r="E79" s="24">
        <v>31</v>
      </c>
      <c r="F79" s="24">
        <v>293.60000000000002</v>
      </c>
      <c r="G79" s="24">
        <v>19.34</v>
      </c>
    </row>
    <row r="80" spans="1:7" ht="17.25" thickBot="1" x14ac:dyDescent="0.2">
      <c r="A80" s="36">
        <f t="shared" si="4"/>
        <v>2018</v>
      </c>
      <c r="B80" s="36">
        <f t="shared" si="5"/>
        <v>6</v>
      </c>
      <c r="C80" s="23">
        <v>43257</v>
      </c>
      <c r="D80" s="24">
        <v>197</v>
      </c>
      <c r="E80" s="24">
        <v>45</v>
      </c>
      <c r="F80" s="24">
        <v>208.3</v>
      </c>
      <c r="G80" s="24">
        <v>14.24</v>
      </c>
    </row>
    <row r="81" spans="1:7" ht="17.25" thickBot="1" x14ac:dyDescent="0.2">
      <c r="A81" s="36">
        <f t="shared" si="4"/>
        <v>2018</v>
      </c>
      <c r="B81" s="36">
        <f t="shared" si="5"/>
        <v>6</v>
      </c>
      <c r="C81" s="23">
        <v>43258</v>
      </c>
      <c r="D81" s="24">
        <v>140</v>
      </c>
      <c r="E81" s="24">
        <v>34</v>
      </c>
      <c r="F81" s="24">
        <v>103.15</v>
      </c>
      <c r="G81" s="24">
        <v>31.83</v>
      </c>
    </row>
    <row r="82" spans="1:7" ht="17.25" thickBot="1" x14ac:dyDescent="0.2">
      <c r="A82" s="36">
        <f t="shared" si="4"/>
        <v>2018</v>
      </c>
      <c r="B82" s="36">
        <f t="shared" si="5"/>
        <v>6</v>
      </c>
      <c r="C82" s="23">
        <v>43259</v>
      </c>
      <c r="D82" s="24">
        <v>180</v>
      </c>
      <c r="E82" s="24">
        <v>39</v>
      </c>
      <c r="F82" s="24">
        <v>107.99</v>
      </c>
      <c r="G82" s="24">
        <v>13.33</v>
      </c>
    </row>
    <row r="83" spans="1:7" ht="17.25" thickBot="1" x14ac:dyDescent="0.2">
      <c r="A83" s="36">
        <f t="shared" si="4"/>
        <v>2018</v>
      </c>
      <c r="B83" s="36">
        <f t="shared" si="5"/>
        <v>6</v>
      </c>
      <c r="C83" s="23">
        <v>43260</v>
      </c>
      <c r="D83" s="24">
        <v>119</v>
      </c>
      <c r="E83" s="24">
        <v>34</v>
      </c>
      <c r="F83" s="24">
        <v>94.77</v>
      </c>
      <c r="G83" s="24">
        <v>12.21</v>
      </c>
    </row>
    <row r="84" spans="1:7" ht="17.25" thickBot="1" x14ac:dyDescent="0.2">
      <c r="A84" s="36">
        <f t="shared" si="4"/>
        <v>2018</v>
      </c>
      <c r="B84" s="36">
        <f t="shared" si="5"/>
        <v>6</v>
      </c>
      <c r="C84" s="23">
        <v>43261</v>
      </c>
      <c r="D84" s="24">
        <v>344</v>
      </c>
      <c r="E84" s="24">
        <v>64</v>
      </c>
      <c r="F84" s="24">
        <v>197.08</v>
      </c>
      <c r="G84" s="24">
        <v>18.48</v>
      </c>
    </row>
    <row r="85" spans="1:7" ht="17.25" thickBot="1" x14ac:dyDescent="0.2">
      <c r="A85" s="36">
        <f t="shared" si="4"/>
        <v>2018</v>
      </c>
      <c r="B85" s="36">
        <f t="shared" si="5"/>
        <v>6</v>
      </c>
      <c r="C85" s="23">
        <v>43262</v>
      </c>
      <c r="D85" s="24">
        <v>357</v>
      </c>
      <c r="E85" s="24">
        <v>65</v>
      </c>
      <c r="F85" s="24">
        <v>93.7</v>
      </c>
      <c r="G85" s="24">
        <v>14.59</v>
      </c>
    </row>
    <row r="86" spans="1:7" ht="17.25" thickBot="1" x14ac:dyDescent="0.2">
      <c r="A86" s="36">
        <f t="shared" si="4"/>
        <v>2018</v>
      </c>
      <c r="B86" s="36">
        <f t="shared" si="5"/>
        <v>6</v>
      </c>
      <c r="C86" s="23">
        <v>43263</v>
      </c>
      <c r="D86" s="24">
        <v>228</v>
      </c>
      <c r="E86" s="24">
        <v>57</v>
      </c>
      <c r="F86" s="24">
        <v>107.24</v>
      </c>
      <c r="G86" s="24">
        <v>12.26</v>
      </c>
    </row>
    <row r="87" spans="1:7" ht="17.25" thickBot="1" x14ac:dyDescent="0.2">
      <c r="A87" s="36">
        <f t="shared" si="4"/>
        <v>2018</v>
      </c>
      <c r="B87" s="36">
        <f t="shared" si="5"/>
        <v>6</v>
      </c>
      <c r="C87" s="23">
        <v>43264</v>
      </c>
      <c r="D87" s="24">
        <v>492</v>
      </c>
      <c r="E87" s="24">
        <v>61</v>
      </c>
      <c r="F87" s="24">
        <v>159.4</v>
      </c>
      <c r="G87" s="24">
        <v>10.67</v>
      </c>
    </row>
    <row r="88" spans="1:7" ht="17.25" thickBot="1" x14ac:dyDescent="0.2">
      <c r="A88" s="36">
        <f t="shared" si="4"/>
        <v>2018</v>
      </c>
      <c r="B88" s="36">
        <f t="shared" si="5"/>
        <v>6</v>
      </c>
      <c r="C88" s="23">
        <v>43265</v>
      </c>
      <c r="D88" s="24">
        <v>337</v>
      </c>
      <c r="E88" s="24">
        <v>53</v>
      </c>
      <c r="F88" s="24">
        <v>103.42</v>
      </c>
      <c r="G88" s="24">
        <v>15.84</v>
      </c>
    </row>
    <row r="89" spans="1:7" ht="17.25" thickBot="1" x14ac:dyDescent="0.2">
      <c r="A89" s="36">
        <f t="shared" si="4"/>
        <v>2018</v>
      </c>
      <c r="B89" s="36">
        <f t="shared" si="5"/>
        <v>6</v>
      </c>
      <c r="C89" s="23">
        <v>43266</v>
      </c>
      <c r="D89" s="24">
        <v>187</v>
      </c>
      <c r="E89" s="24">
        <v>48</v>
      </c>
      <c r="F89" s="24">
        <v>139.78</v>
      </c>
      <c r="G89" s="24">
        <v>21.65</v>
      </c>
    </row>
    <row r="90" spans="1:7" ht="17.25" thickBot="1" x14ac:dyDescent="0.2">
      <c r="A90" s="36">
        <f t="shared" si="4"/>
        <v>2018</v>
      </c>
      <c r="B90" s="36">
        <f t="shared" si="5"/>
        <v>6</v>
      </c>
      <c r="C90" s="23">
        <v>43267</v>
      </c>
      <c r="D90" s="24">
        <v>155</v>
      </c>
      <c r="E90" s="24">
        <v>38</v>
      </c>
      <c r="F90" s="24">
        <v>86.31</v>
      </c>
      <c r="G90" s="24">
        <v>11.35</v>
      </c>
    </row>
    <row r="91" spans="1:7" ht="17.25" thickBot="1" x14ac:dyDescent="0.2">
      <c r="A91" s="36">
        <f t="shared" si="4"/>
        <v>2018</v>
      </c>
      <c r="B91" s="36">
        <f t="shared" si="5"/>
        <v>6</v>
      </c>
      <c r="C91" s="23">
        <v>43268</v>
      </c>
      <c r="D91" s="24">
        <v>103</v>
      </c>
      <c r="E91" s="24">
        <v>38</v>
      </c>
      <c r="F91" s="24">
        <v>75.39</v>
      </c>
      <c r="G91" s="24">
        <v>12.59</v>
      </c>
    </row>
    <row r="92" spans="1:7" ht="17.25" thickBot="1" x14ac:dyDescent="0.2">
      <c r="A92" s="36">
        <f t="shared" si="4"/>
        <v>2018</v>
      </c>
      <c r="B92" s="36">
        <f t="shared" si="5"/>
        <v>6</v>
      </c>
      <c r="C92" s="23">
        <v>43269</v>
      </c>
      <c r="D92" s="24">
        <v>117</v>
      </c>
      <c r="E92" s="24">
        <v>30</v>
      </c>
      <c r="F92" s="24">
        <v>249.76</v>
      </c>
      <c r="G92" s="24">
        <v>17.37</v>
      </c>
    </row>
    <row r="93" spans="1:7" ht="17.25" thickBot="1" x14ac:dyDescent="0.2">
      <c r="A93" s="36">
        <f t="shared" si="4"/>
        <v>2018</v>
      </c>
      <c r="B93" s="36">
        <f t="shared" si="5"/>
        <v>6</v>
      </c>
      <c r="C93" s="23">
        <v>43270</v>
      </c>
      <c r="D93" s="24">
        <v>145</v>
      </c>
      <c r="E93" s="24">
        <v>48</v>
      </c>
      <c r="F93" s="24">
        <v>105.38</v>
      </c>
      <c r="G93" s="24">
        <v>22.08</v>
      </c>
    </row>
    <row r="94" spans="1:7" ht="17.25" thickBot="1" x14ac:dyDescent="0.2">
      <c r="A94" s="36">
        <f t="shared" si="4"/>
        <v>2018</v>
      </c>
      <c r="B94" s="36">
        <f t="shared" si="5"/>
        <v>6</v>
      </c>
      <c r="C94" s="23">
        <v>43271</v>
      </c>
      <c r="D94" s="24">
        <v>123</v>
      </c>
      <c r="E94" s="24">
        <v>48</v>
      </c>
      <c r="F94" s="24">
        <v>69.88</v>
      </c>
      <c r="G94" s="24">
        <v>31.04</v>
      </c>
    </row>
    <row r="95" spans="1:7" ht="17.25" thickBot="1" x14ac:dyDescent="0.2">
      <c r="A95" s="36">
        <f t="shared" si="4"/>
        <v>2018</v>
      </c>
      <c r="B95" s="36">
        <f t="shared" si="5"/>
        <v>6</v>
      </c>
      <c r="C95" s="23">
        <v>43272</v>
      </c>
      <c r="D95" s="24">
        <v>112</v>
      </c>
      <c r="E95" s="24">
        <v>34</v>
      </c>
      <c r="F95" s="24">
        <v>106.18</v>
      </c>
      <c r="G95" s="24">
        <v>21.79</v>
      </c>
    </row>
    <row r="96" spans="1:7" ht="17.25" thickBot="1" x14ac:dyDescent="0.2">
      <c r="A96" s="36">
        <f t="shared" si="4"/>
        <v>2018</v>
      </c>
      <c r="B96" s="36">
        <f t="shared" si="5"/>
        <v>6</v>
      </c>
      <c r="C96" s="23">
        <v>43273</v>
      </c>
      <c r="D96" s="24">
        <v>120</v>
      </c>
      <c r="E96" s="24">
        <v>37</v>
      </c>
      <c r="F96" s="24">
        <v>30.02</v>
      </c>
      <c r="G96" s="24">
        <v>29.67</v>
      </c>
    </row>
    <row r="97" spans="1:7" ht="17.25" thickBot="1" x14ac:dyDescent="0.2">
      <c r="A97" s="36">
        <f t="shared" si="4"/>
        <v>2018</v>
      </c>
      <c r="B97" s="36">
        <f t="shared" si="5"/>
        <v>6</v>
      </c>
      <c r="C97" s="23">
        <v>43274</v>
      </c>
      <c r="D97" s="24">
        <v>91</v>
      </c>
      <c r="E97" s="24">
        <v>27</v>
      </c>
      <c r="F97" s="24">
        <v>62.48</v>
      </c>
      <c r="G97" s="24">
        <v>38.270000000000003</v>
      </c>
    </row>
    <row r="98" spans="1:7" ht="17.25" thickBot="1" x14ac:dyDescent="0.2">
      <c r="A98" s="36">
        <f t="shared" ref="A98:A129" si="6">YEAR(C98)</f>
        <v>2018</v>
      </c>
      <c r="B98" s="36">
        <f t="shared" ref="B98:B129" si="7">MONTH(C98)</f>
        <v>6</v>
      </c>
      <c r="C98" s="23">
        <v>43275</v>
      </c>
      <c r="D98" s="24">
        <v>137</v>
      </c>
      <c r="E98" s="24">
        <v>40</v>
      </c>
      <c r="F98" s="24">
        <v>75.540000000000006</v>
      </c>
      <c r="G98" s="24">
        <v>29.3</v>
      </c>
    </row>
    <row r="99" spans="1:7" ht="17.25" thickBot="1" x14ac:dyDescent="0.2">
      <c r="A99" s="36">
        <f t="shared" si="6"/>
        <v>2018</v>
      </c>
      <c r="B99" s="36">
        <f t="shared" si="7"/>
        <v>6</v>
      </c>
      <c r="C99" s="23">
        <v>43276</v>
      </c>
      <c r="D99" s="24">
        <v>103</v>
      </c>
      <c r="E99" s="24">
        <v>34</v>
      </c>
      <c r="F99" s="24">
        <v>35.93</v>
      </c>
      <c r="G99" s="24">
        <v>31.23</v>
      </c>
    </row>
    <row r="100" spans="1:7" ht="17.25" thickBot="1" x14ac:dyDescent="0.2">
      <c r="A100" s="36">
        <f t="shared" si="6"/>
        <v>2018</v>
      </c>
      <c r="B100" s="36">
        <f t="shared" si="7"/>
        <v>6</v>
      </c>
      <c r="C100" s="23">
        <v>43277</v>
      </c>
      <c r="D100" s="24">
        <v>125</v>
      </c>
      <c r="E100" s="24">
        <v>31</v>
      </c>
      <c r="F100" s="24">
        <v>36.17</v>
      </c>
      <c r="G100" s="24">
        <v>26.83</v>
      </c>
    </row>
    <row r="101" spans="1:7" ht="17.25" thickBot="1" x14ac:dyDescent="0.2">
      <c r="A101" s="36">
        <f t="shared" si="6"/>
        <v>2018</v>
      </c>
      <c r="B101" s="36">
        <f t="shared" si="7"/>
        <v>6</v>
      </c>
      <c r="C101" s="23">
        <v>43278</v>
      </c>
      <c r="D101" s="24">
        <v>80</v>
      </c>
      <c r="E101" s="24">
        <v>30</v>
      </c>
      <c r="F101" s="24">
        <v>42.15</v>
      </c>
      <c r="G101" s="24">
        <v>29.71</v>
      </c>
    </row>
    <row r="102" spans="1:7" ht="17.25" thickBot="1" x14ac:dyDescent="0.2">
      <c r="A102" s="36">
        <f t="shared" si="6"/>
        <v>2018</v>
      </c>
      <c r="B102" s="36">
        <f t="shared" si="7"/>
        <v>6</v>
      </c>
      <c r="C102" s="23">
        <v>43279</v>
      </c>
      <c r="D102" s="24">
        <v>137</v>
      </c>
      <c r="E102" s="24">
        <v>38</v>
      </c>
      <c r="F102" s="24">
        <v>40.78</v>
      </c>
      <c r="G102" s="24">
        <v>29.94</v>
      </c>
    </row>
    <row r="103" spans="1:7" ht="17.25" thickBot="1" x14ac:dyDescent="0.2">
      <c r="A103" s="36">
        <f t="shared" si="6"/>
        <v>2018</v>
      </c>
      <c r="B103" s="36">
        <f t="shared" si="7"/>
        <v>6</v>
      </c>
      <c r="C103" s="23">
        <v>43280</v>
      </c>
      <c r="D103" s="24">
        <v>59</v>
      </c>
      <c r="E103" s="24">
        <v>24</v>
      </c>
      <c r="F103" s="24">
        <v>57.58</v>
      </c>
      <c r="G103" s="24">
        <v>41.02</v>
      </c>
    </row>
    <row r="104" spans="1:7" ht="17.25" thickBot="1" x14ac:dyDescent="0.2">
      <c r="A104" s="36">
        <f t="shared" si="6"/>
        <v>2018</v>
      </c>
      <c r="B104" s="36">
        <f t="shared" si="7"/>
        <v>6</v>
      </c>
      <c r="C104" s="23">
        <v>43281</v>
      </c>
      <c r="D104" s="24">
        <v>92</v>
      </c>
      <c r="E104" s="24">
        <v>35</v>
      </c>
      <c r="F104" s="24">
        <v>35</v>
      </c>
      <c r="G104" s="24">
        <v>32.07</v>
      </c>
    </row>
    <row r="105" spans="1:7" ht="17.25" thickBot="1" x14ac:dyDescent="0.2">
      <c r="A105" s="24">
        <f t="shared" si="6"/>
        <v>2018</v>
      </c>
      <c r="B105" s="24">
        <f t="shared" si="7"/>
        <v>7</v>
      </c>
      <c r="C105" s="23">
        <v>43282</v>
      </c>
      <c r="D105" s="24">
        <v>114</v>
      </c>
      <c r="E105" s="24">
        <v>30</v>
      </c>
      <c r="F105" s="24">
        <v>26.04</v>
      </c>
      <c r="G105" s="24">
        <v>32.11</v>
      </c>
    </row>
    <row r="106" spans="1:7" ht="17.25" thickBot="1" x14ac:dyDescent="0.2">
      <c r="A106" s="24">
        <f t="shared" si="6"/>
        <v>2018</v>
      </c>
      <c r="B106" s="24">
        <f t="shared" si="7"/>
        <v>7</v>
      </c>
      <c r="C106" s="23">
        <v>43283</v>
      </c>
      <c r="D106" s="24">
        <v>107</v>
      </c>
      <c r="E106" s="24">
        <v>30</v>
      </c>
      <c r="F106" s="24">
        <v>426.66</v>
      </c>
      <c r="G106" s="24">
        <v>32.090000000000003</v>
      </c>
    </row>
    <row r="107" spans="1:7" ht="17.25" thickBot="1" x14ac:dyDescent="0.2">
      <c r="A107" s="24">
        <f t="shared" si="6"/>
        <v>2018</v>
      </c>
      <c r="B107" s="24">
        <f t="shared" si="7"/>
        <v>7</v>
      </c>
      <c r="C107" s="23">
        <v>43284</v>
      </c>
      <c r="D107" s="24">
        <v>98</v>
      </c>
      <c r="E107" s="24">
        <v>27</v>
      </c>
      <c r="F107" s="24">
        <v>55.11</v>
      </c>
      <c r="G107" s="24">
        <v>39.46</v>
      </c>
    </row>
    <row r="108" spans="1:7" ht="17.25" thickBot="1" x14ac:dyDescent="0.2">
      <c r="A108" s="24">
        <f t="shared" si="6"/>
        <v>2018</v>
      </c>
      <c r="B108" s="24">
        <f t="shared" si="7"/>
        <v>7</v>
      </c>
      <c r="C108" s="23">
        <v>43285</v>
      </c>
      <c r="D108" s="24">
        <v>75</v>
      </c>
      <c r="E108" s="24">
        <v>30</v>
      </c>
      <c r="F108" s="24">
        <v>64.930000000000007</v>
      </c>
      <c r="G108" s="24">
        <v>32.93</v>
      </c>
    </row>
    <row r="109" spans="1:7" ht="17.25" thickBot="1" x14ac:dyDescent="0.2">
      <c r="A109" s="24">
        <f t="shared" si="6"/>
        <v>2018</v>
      </c>
      <c r="B109" s="24">
        <f t="shared" si="7"/>
        <v>7</v>
      </c>
      <c r="C109" s="23">
        <v>43286</v>
      </c>
      <c r="D109" s="24">
        <v>200</v>
      </c>
      <c r="E109" s="24">
        <v>44</v>
      </c>
      <c r="F109" s="24">
        <v>34.61</v>
      </c>
      <c r="G109" s="24">
        <v>31.09</v>
      </c>
    </row>
    <row r="110" spans="1:7" ht="17.25" thickBot="1" x14ac:dyDescent="0.2">
      <c r="A110" s="24">
        <f t="shared" si="6"/>
        <v>2018</v>
      </c>
      <c r="B110" s="24">
        <f t="shared" si="7"/>
        <v>7</v>
      </c>
      <c r="C110" s="23">
        <v>43287</v>
      </c>
      <c r="D110" s="24">
        <v>273</v>
      </c>
      <c r="E110" s="24">
        <v>58</v>
      </c>
      <c r="F110" s="24">
        <v>43.11</v>
      </c>
      <c r="G110" s="24">
        <v>22.06</v>
      </c>
    </row>
    <row r="111" spans="1:7" ht="17.25" thickBot="1" x14ac:dyDescent="0.2">
      <c r="A111" s="24">
        <f t="shared" si="6"/>
        <v>2018</v>
      </c>
      <c r="B111" s="24">
        <f t="shared" si="7"/>
        <v>7</v>
      </c>
      <c r="C111" s="23">
        <v>43288</v>
      </c>
      <c r="D111" s="24">
        <v>145</v>
      </c>
      <c r="E111" s="24">
        <v>38</v>
      </c>
      <c r="F111" s="24">
        <v>25.1</v>
      </c>
      <c r="G111" s="24">
        <v>20.85</v>
      </c>
    </row>
    <row r="112" spans="1:7" ht="17.25" thickBot="1" x14ac:dyDescent="0.2">
      <c r="A112" s="24">
        <f t="shared" si="6"/>
        <v>2018</v>
      </c>
      <c r="B112" s="24">
        <f t="shared" si="7"/>
        <v>7</v>
      </c>
      <c r="C112" s="23">
        <v>43289</v>
      </c>
      <c r="D112" s="24">
        <v>122</v>
      </c>
      <c r="E112" s="24">
        <v>38</v>
      </c>
      <c r="F112" s="24">
        <v>25.75</v>
      </c>
      <c r="G112" s="24">
        <v>21.22</v>
      </c>
    </row>
    <row r="113" spans="1:7" ht="17.25" thickBot="1" x14ac:dyDescent="0.2">
      <c r="A113" s="24">
        <f t="shared" si="6"/>
        <v>2018</v>
      </c>
      <c r="B113" s="24">
        <f t="shared" si="7"/>
        <v>7</v>
      </c>
      <c r="C113" s="23">
        <v>43290</v>
      </c>
      <c r="D113" s="24">
        <v>132</v>
      </c>
      <c r="E113" s="24">
        <v>38</v>
      </c>
      <c r="F113" s="24">
        <v>30.97</v>
      </c>
      <c r="G113" s="24">
        <v>27.84</v>
      </c>
    </row>
    <row r="114" spans="1:7" ht="17.25" thickBot="1" x14ac:dyDescent="0.2">
      <c r="A114" s="24">
        <f t="shared" si="6"/>
        <v>2018</v>
      </c>
      <c r="B114" s="24">
        <f t="shared" si="7"/>
        <v>7</v>
      </c>
      <c r="C114" s="23">
        <v>43291</v>
      </c>
      <c r="D114" s="24">
        <v>66</v>
      </c>
      <c r="E114" s="24">
        <v>27</v>
      </c>
      <c r="F114" s="24">
        <v>42.89</v>
      </c>
      <c r="G114" s="24">
        <v>33.43</v>
      </c>
    </row>
    <row r="115" spans="1:7" ht="17.25" thickBot="1" x14ac:dyDescent="0.2">
      <c r="A115" s="24">
        <f t="shared" si="6"/>
        <v>2018</v>
      </c>
      <c r="B115" s="24">
        <f t="shared" si="7"/>
        <v>7</v>
      </c>
      <c r="C115" s="23">
        <v>43292</v>
      </c>
      <c r="D115" s="24">
        <v>133</v>
      </c>
      <c r="E115" s="24">
        <v>33</v>
      </c>
      <c r="F115" s="24">
        <v>27.31</v>
      </c>
      <c r="G115" s="24">
        <v>18.75</v>
      </c>
    </row>
    <row r="116" spans="1:7" ht="17.25" thickBot="1" x14ac:dyDescent="0.2">
      <c r="A116" s="24">
        <f t="shared" si="6"/>
        <v>2018</v>
      </c>
      <c r="B116" s="24">
        <f t="shared" si="7"/>
        <v>7</v>
      </c>
      <c r="C116" s="23">
        <v>43293</v>
      </c>
      <c r="D116" s="24">
        <v>148</v>
      </c>
      <c r="E116" s="24">
        <v>40</v>
      </c>
      <c r="F116" s="24">
        <v>58.57</v>
      </c>
      <c r="G116" s="24">
        <v>28.86</v>
      </c>
    </row>
    <row r="117" spans="1:7" ht="17.25" thickBot="1" x14ac:dyDescent="0.2">
      <c r="A117" s="24">
        <f t="shared" si="6"/>
        <v>2018</v>
      </c>
      <c r="B117" s="24">
        <f t="shared" si="7"/>
        <v>7</v>
      </c>
      <c r="C117" s="23">
        <v>43294</v>
      </c>
      <c r="D117" s="24">
        <v>193</v>
      </c>
      <c r="E117" s="24">
        <v>41</v>
      </c>
      <c r="F117" s="24">
        <v>48.98</v>
      </c>
      <c r="G117" s="24">
        <v>24.33</v>
      </c>
    </row>
    <row r="118" spans="1:7" ht="17.25" thickBot="1" x14ac:dyDescent="0.2">
      <c r="A118" s="24">
        <f t="shared" si="6"/>
        <v>2018</v>
      </c>
      <c r="B118" s="24">
        <f t="shared" si="7"/>
        <v>7</v>
      </c>
      <c r="C118" s="23">
        <v>43295</v>
      </c>
      <c r="D118" s="24">
        <v>145</v>
      </c>
      <c r="E118" s="24">
        <v>37</v>
      </c>
      <c r="F118" s="24">
        <v>58.33</v>
      </c>
      <c r="G118" s="24">
        <v>26.1</v>
      </c>
    </row>
    <row r="119" spans="1:7" ht="17.25" thickBot="1" x14ac:dyDescent="0.2">
      <c r="A119" s="24">
        <f t="shared" si="6"/>
        <v>2018</v>
      </c>
      <c r="B119" s="24">
        <f t="shared" si="7"/>
        <v>7</v>
      </c>
      <c r="C119" s="23">
        <v>43296</v>
      </c>
      <c r="D119" s="24">
        <v>114</v>
      </c>
      <c r="E119" s="24">
        <v>30</v>
      </c>
      <c r="F119" s="24">
        <v>37.5</v>
      </c>
      <c r="G119" s="24">
        <v>31.83</v>
      </c>
    </row>
    <row r="120" spans="1:7" ht="17.25" thickBot="1" x14ac:dyDescent="0.2">
      <c r="A120" s="24">
        <f t="shared" si="6"/>
        <v>2018</v>
      </c>
      <c r="B120" s="24">
        <f t="shared" si="7"/>
        <v>7</v>
      </c>
      <c r="C120" s="23">
        <v>43297</v>
      </c>
      <c r="D120" s="24">
        <v>180</v>
      </c>
      <c r="E120" s="24">
        <v>40</v>
      </c>
      <c r="F120" s="24">
        <v>81.400000000000006</v>
      </c>
      <c r="G120" s="24">
        <v>33.200000000000003</v>
      </c>
    </row>
    <row r="121" spans="1:7" ht="17.25" thickBot="1" x14ac:dyDescent="0.2">
      <c r="A121" s="24">
        <f t="shared" si="6"/>
        <v>2018</v>
      </c>
      <c r="B121" s="24">
        <f t="shared" si="7"/>
        <v>7</v>
      </c>
      <c r="C121" s="23">
        <v>43298</v>
      </c>
      <c r="D121" s="24">
        <v>84</v>
      </c>
      <c r="E121" s="24">
        <v>33</v>
      </c>
      <c r="F121" s="24">
        <v>35.1</v>
      </c>
      <c r="G121" s="24">
        <v>31.66</v>
      </c>
    </row>
    <row r="122" spans="1:7" ht="17.25" thickBot="1" x14ac:dyDescent="0.2">
      <c r="A122" s="24">
        <f t="shared" si="6"/>
        <v>2018</v>
      </c>
      <c r="B122" s="24">
        <f t="shared" si="7"/>
        <v>7</v>
      </c>
      <c r="C122" s="23">
        <v>43299</v>
      </c>
      <c r="D122" s="24">
        <v>91</v>
      </c>
      <c r="E122" s="24">
        <v>28</v>
      </c>
      <c r="F122" s="24">
        <v>30.89</v>
      </c>
      <c r="G122" s="24">
        <v>26.24</v>
      </c>
    </row>
    <row r="123" spans="1:7" ht="17.25" thickBot="1" x14ac:dyDescent="0.2">
      <c r="A123" s="24">
        <f t="shared" si="6"/>
        <v>2018</v>
      </c>
      <c r="B123" s="24">
        <f t="shared" si="7"/>
        <v>7</v>
      </c>
      <c r="C123" s="23">
        <v>43300</v>
      </c>
      <c r="D123" s="24">
        <v>140</v>
      </c>
      <c r="E123" s="24">
        <v>41</v>
      </c>
      <c r="F123" s="24">
        <v>23.42</v>
      </c>
      <c r="G123" s="24">
        <v>30.23</v>
      </c>
    </row>
    <row r="124" spans="1:7" ht="17.25" thickBot="1" x14ac:dyDescent="0.2">
      <c r="A124" s="24">
        <f t="shared" si="6"/>
        <v>2018</v>
      </c>
      <c r="B124" s="24">
        <f t="shared" si="7"/>
        <v>7</v>
      </c>
      <c r="C124" s="23">
        <v>43301</v>
      </c>
      <c r="D124" s="24">
        <v>96</v>
      </c>
      <c r="E124" s="24">
        <v>40</v>
      </c>
      <c r="F124" s="24">
        <v>12.89</v>
      </c>
      <c r="G124" s="24">
        <v>29.34</v>
      </c>
    </row>
    <row r="125" spans="1:7" ht="17.25" thickBot="1" x14ac:dyDescent="0.2">
      <c r="A125" s="24">
        <f t="shared" si="6"/>
        <v>2018</v>
      </c>
      <c r="B125" s="24">
        <f t="shared" si="7"/>
        <v>7</v>
      </c>
      <c r="C125" s="23">
        <v>43302</v>
      </c>
      <c r="D125" s="24">
        <v>132</v>
      </c>
      <c r="E125" s="24">
        <v>40</v>
      </c>
      <c r="F125" s="24">
        <v>99.77</v>
      </c>
      <c r="G125" s="24">
        <v>32.799999999999997</v>
      </c>
    </row>
    <row r="126" spans="1:7" ht="17.25" thickBot="1" x14ac:dyDescent="0.2">
      <c r="A126" s="24">
        <f t="shared" si="6"/>
        <v>2018</v>
      </c>
      <c r="B126" s="24">
        <f t="shared" si="7"/>
        <v>7</v>
      </c>
      <c r="C126" s="23">
        <v>43303</v>
      </c>
      <c r="D126" s="24">
        <v>113</v>
      </c>
      <c r="E126" s="24">
        <v>29</v>
      </c>
      <c r="F126" s="24">
        <v>34.53</v>
      </c>
      <c r="G126" s="24">
        <v>30.09</v>
      </c>
    </row>
    <row r="127" spans="1:7" ht="17.25" thickBot="1" x14ac:dyDescent="0.2">
      <c r="A127" s="24">
        <f t="shared" si="6"/>
        <v>2018</v>
      </c>
      <c r="B127" s="24">
        <f t="shared" si="7"/>
        <v>7</v>
      </c>
      <c r="C127" s="23">
        <v>43304</v>
      </c>
      <c r="D127" s="24">
        <v>196</v>
      </c>
      <c r="E127" s="24">
        <v>36</v>
      </c>
      <c r="F127" s="24">
        <v>31.71</v>
      </c>
      <c r="G127" s="24">
        <v>10.210000000000001</v>
      </c>
    </row>
    <row r="128" spans="1:7" ht="17.25" thickBot="1" x14ac:dyDescent="0.2">
      <c r="A128" s="24">
        <f t="shared" si="6"/>
        <v>2018</v>
      </c>
      <c r="B128" s="24">
        <f t="shared" si="7"/>
        <v>7</v>
      </c>
      <c r="C128" s="23">
        <v>43305</v>
      </c>
      <c r="D128" s="24">
        <v>128</v>
      </c>
      <c r="E128" s="24">
        <v>23</v>
      </c>
      <c r="F128" s="24">
        <v>84.32</v>
      </c>
      <c r="G128" s="24">
        <v>33.39</v>
      </c>
    </row>
    <row r="129" spans="1:7" ht="17.25" thickBot="1" x14ac:dyDescent="0.2">
      <c r="A129" s="24">
        <f t="shared" si="6"/>
        <v>2018</v>
      </c>
      <c r="B129" s="24">
        <f t="shared" si="7"/>
        <v>7</v>
      </c>
      <c r="C129" s="23">
        <v>43306</v>
      </c>
      <c r="D129" s="24">
        <v>119</v>
      </c>
      <c r="E129" s="24">
        <v>36</v>
      </c>
      <c r="F129" s="24">
        <v>45</v>
      </c>
      <c r="G129" s="24">
        <v>25.48</v>
      </c>
    </row>
    <row r="130" spans="1:7" ht="17.25" thickBot="1" x14ac:dyDescent="0.2">
      <c r="A130" s="24">
        <f t="shared" ref="A130:A165" si="8">YEAR(C130)</f>
        <v>2018</v>
      </c>
      <c r="B130" s="24">
        <f t="shared" ref="B130:B161" si="9">MONTH(C130)</f>
        <v>7</v>
      </c>
      <c r="C130" s="23">
        <v>43307</v>
      </c>
      <c r="D130" s="24">
        <v>120</v>
      </c>
      <c r="E130" s="24">
        <v>39</v>
      </c>
      <c r="F130" s="24">
        <v>22.03</v>
      </c>
      <c r="G130" s="24">
        <v>28.34</v>
      </c>
    </row>
    <row r="131" spans="1:7" ht="17.25" thickBot="1" x14ac:dyDescent="0.2">
      <c r="A131" s="24">
        <f t="shared" si="8"/>
        <v>2018</v>
      </c>
      <c r="B131" s="24">
        <f t="shared" si="9"/>
        <v>7</v>
      </c>
      <c r="C131" s="23">
        <v>43308</v>
      </c>
      <c r="D131" s="24">
        <v>120</v>
      </c>
      <c r="E131" s="24">
        <v>34</v>
      </c>
      <c r="F131" s="24">
        <v>24.09</v>
      </c>
      <c r="G131" s="24">
        <v>45.23</v>
      </c>
    </row>
    <row r="132" spans="1:7" ht="17.25" thickBot="1" x14ac:dyDescent="0.2">
      <c r="A132" s="24">
        <f t="shared" si="8"/>
        <v>2018</v>
      </c>
      <c r="B132" s="24">
        <f t="shared" si="9"/>
        <v>7</v>
      </c>
      <c r="C132" s="23">
        <v>43309</v>
      </c>
      <c r="D132" s="24">
        <v>74</v>
      </c>
      <c r="E132" s="24">
        <v>32</v>
      </c>
      <c r="F132" s="24">
        <v>23.83</v>
      </c>
      <c r="G132" s="24">
        <v>20.66</v>
      </c>
    </row>
    <row r="133" spans="1:7" ht="17.25" thickBot="1" x14ac:dyDescent="0.2">
      <c r="A133" s="24">
        <f t="shared" si="8"/>
        <v>2018</v>
      </c>
      <c r="B133" s="24">
        <f t="shared" si="9"/>
        <v>7</v>
      </c>
      <c r="C133" s="23">
        <v>43310</v>
      </c>
      <c r="D133" s="24">
        <v>122</v>
      </c>
      <c r="E133" s="24">
        <v>33</v>
      </c>
      <c r="F133" s="24">
        <v>18.260000000000002</v>
      </c>
      <c r="G133" s="24">
        <v>29.15</v>
      </c>
    </row>
    <row r="134" spans="1:7" ht="17.25" thickBot="1" x14ac:dyDescent="0.2">
      <c r="A134" s="24">
        <f t="shared" si="8"/>
        <v>2018</v>
      </c>
      <c r="B134" s="24">
        <f t="shared" si="9"/>
        <v>7</v>
      </c>
      <c r="C134" s="23">
        <v>43311</v>
      </c>
      <c r="D134" s="24">
        <v>75</v>
      </c>
      <c r="E134" s="24">
        <v>28</v>
      </c>
      <c r="F134" s="24">
        <v>28.01</v>
      </c>
      <c r="G134" s="24">
        <v>34.75</v>
      </c>
    </row>
    <row r="135" spans="1:7" ht="17.25" thickBot="1" x14ac:dyDescent="0.2">
      <c r="A135" s="24">
        <f t="shared" si="8"/>
        <v>2018</v>
      </c>
      <c r="B135" s="24">
        <f t="shared" si="9"/>
        <v>7</v>
      </c>
      <c r="C135" s="23">
        <v>43312</v>
      </c>
      <c r="D135" s="24">
        <v>122</v>
      </c>
      <c r="E135" s="24">
        <v>25</v>
      </c>
      <c r="F135" s="24">
        <v>31.2</v>
      </c>
      <c r="G135" s="24">
        <v>30.51</v>
      </c>
    </row>
    <row r="136" spans="1:7" ht="17.25" thickBot="1" x14ac:dyDescent="0.2">
      <c r="A136" s="24">
        <f t="shared" si="8"/>
        <v>2018</v>
      </c>
      <c r="B136" s="24">
        <f t="shared" si="9"/>
        <v>8</v>
      </c>
      <c r="C136" s="23">
        <v>43313</v>
      </c>
      <c r="D136" s="24">
        <v>121</v>
      </c>
      <c r="E136" s="24">
        <v>38</v>
      </c>
      <c r="F136" s="24">
        <v>52.27</v>
      </c>
      <c r="G136" s="24">
        <v>35.57</v>
      </c>
    </row>
    <row r="137" spans="1:7" ht="17.25" thickBot="1" x14ac:dyDescent="0.2">
      <c r="A137" s="24">
        <f t="shared" si="8"/>
        <v>2018</v>
      </c>
      <c r="B137" s="24">
        <f t="shared" si="9"/>
        <v>8</v>
      </c>
      <c r="C137" s="23">
        <v>43314</v>
      </c>
      <c r="D137" s="24">
        <v>181</v>
      </c>
      <c r="E137" s="24">
        <v>39</v>
      </c>
      <c r="F137" s="24">
        <v>48.94</v>
      </c>
      <c r="G137" s="24">
        <v>42.66</v>
      </c>
    </row>
    <row r="138" spans="1:7" ht="17.25" thickBot="1" x14ac:dyDescent="0.2">
      <c r="A138" s="24">
        <f t="shared" si="8"/>
        <v>2018</v>
      </c>
      <c r="B138" s="24">
        <f t="shared" si="9"/>
        <v>8</v>
      </c>
      <c r="C138" s="23">
        <v>43315</v>
      </c>
      <c r="D138" s="24">
        <v>211</v>
      </c>
      <c r="E138" s="24">
        <v>46</v>
      </c>
      <c r="F138" s="24">
        <v>267.95999999999998</v>
      </c>
      <c r="G138" s="24">
        <v>34.36</v>
      </c>
    </row>
    <row r="139" spans="1:7" ht="17.25" thickBot="1" x14ac:dyDescent="0.2">
      <c r="A139" s="24">
        <f t="shared" si="8"/>
        <v>2018</v>
      </c>
      <c r="B139" s="24">
        <f t="shared" si="9"/>
        <v>8</v>
      </c>
      <c r="C139" s="23">
        <v>43316</v>
      </c>
      <c r="D139" s="24">
        <v>221</v>
      </c>
      <c r="E139" s="24">
        <v>59</v>
      </c>
      <c r="F139" s="24">
        <v>43.35</v>
      </c>
      <c r="G139" s="24">
        <v>37.659999999999997</v>
      </c>
    </row>
    <row r="140" spans="1:7" ht="17.25" thickBot="1" x14ac:dyDescent="0.2">
      <c r="A140" s="24">
        <f t="shared" si="8"/>
        <v>2018</v>
      </c>
      <c r="B140" s="24">
        <f t="shared" si="9"/>
        <v>8</v>
      </c>
      <c r="C140" s="23">
        <v>43317</v>
      </c>
      <c r="D140" s="24">
        <v>123</v>
      </c>
      <c r="E140" s="24">
        <v>42</v>
      </c>
      <c r="F140" s="24">
        <v>32.85</v>
      </c>
      <c r="G140" s="24">
        <v>35.9</v>
      </c>
    </row>
    <row r="141" spans="1:7" ht="17.25" thickBot="1" x14ac:dyDescent="0.2">
      <c r="A141" s="24">
        <f t="shared" si="8"/>
        <v>2018</v>
      </c>
      <c r="B141" s="24">
        <f t="shared" si="9"/>
        <v>8</v>
      </c>
      <c r="C141" s="23">
        <v>43318</v>
      </c>
      <c r="D141" s="24">
        <v>102</v>
      </c>
      <c r="E141" s="24">
        <v>32</v>
      </c>
      <c r="F141" s="24">
        <v>36.770000000000003</v>
      </c>
      <c r="G141" s="24">
        <v>24.87</v>
      </c>
    </row>
    <row r="142" spans="1:7" ht="17.25" thickBot="1" x14ac:dyDescent="0.2">
      <c r="A142" s="24">
        <f t="shared" si="8"/>
        <v>2018</v>
      </c>
      <c r="B142" s="24">
        <f t="shared" si="9"/>
        <v>8</v>
      </c>
      <c r="C142" s="23">
        <v>43319</v>
      </c>
      <c r="D142" s="24">
        <v>220</v>
      </c>
      <c r="E142" s="24">
        <v>45</v>
      </c>
      <c r="F142" s="24">
        <v>30.94</v>
      </c>
      <c r="G142" s="24">
        <v>35.03</v>
      </c>
    </row>
    <row r="143" spans="1:7" ht="17.25" thickBot="1" x14ac:dyDescent="0.2">
      <c r="A143" s="24">
        <f t="shared" si="8"/>
        <v>2018</v>
      </c>
      <c r="B143" s="24">
        <f t="shared" si="9"/>
        <v>8</v>
      </c>
      <c r="C143" s="23">
        <v>43320</v>
      </c>
      <c r="D143" s="24">
        <v>282</v>
      </c>
      <c r="E143" s="24">
        <v>40</v>
      </c>
      <c r="F143" s="24">
        <v>35.049999999999997</v>
      </c>
      <c r="G143" s="24">
        <v>32</v>
      </c>
    </row>
    <row r="144" spans="1:7" ht="17.25" thickBot="1" x14ac:dyDescent="0.2">
      <c r="A144" s="24">
        <f t="shared" si="8"/>
        <v>2018</v>
      </c>
      <c r="B144" s="24">
        <f t="shared" si="9"/>
        <v>8</v>
      </c>
      <c r="C144" s="23">
        <v>43321</v>
      </c>
      <c r="D144" s="24">
        <v>129</v>
      </c>
      <c r="E144" s="24">
        <v>28</v>
      </c>
      <c r="F144" s="24">
        <v>61.31</v>
      </c>
      <c r="G144" s="24">
        <v>30.06</v>
      </c>
    </row>
    <row r="145" spans="1:7" ht="17.25" thickBot="1" x14ac:dyDescent="0.2">
      <c r="A145" s="24">
        <f t="shared" si="8"/>
        <v>2018</v>
      </c>
      <c r="B145" s="24">
        <f t="shared" si="9"/>
        <v>8</v>
      </c>
      <c r="C145" s="23">
        <v>43322</v>
      </c>
      <c r="D145" s="24">
        <v>272</v>
      </c>
      <c r="E145" s="24">
        <v>53</v>
      </c>
      <c r="F145" s="24">
        <v>31.43</v>
      </c>
      <c r="G145" s="24">
        <v>33.409999999999997</v>
      </c>
    </row>
    <row r="146" spans="1:7" ht="17.25" thickBot="1" x14ac:dyDescent="0.2">
      <c r="A146" s="24">
        <f t="shared" si="8"/>
        <v>2018</v>
      </c>
      <c r="B146" s="24">
        <f t="shared" si="9"/>
        <v>8</v>
      </c>
      <c r="C146" s="23">
        <v>43323</v>
      </c>
      <c r="D146" s="24">
        <v>174</v>
      </c>
      <c r="E146" s="24">
        <v>50</v>
      </c>
      <c r="F146" s="24">
        <v>50.81</v>
      </c>
      <c r="G146" s="24">
        <v>25.13</v>
      </c>
    </row>
    <row r="147" spans="1:7" ht="17.25" thickBot="1" x14ac:dyDescent="0.2">
      <c r="A147" s="24">
        <f t="shared" si="8"/>
        <v>2018</v>
      </c>
      <c r="B147" s="24">
        <f t="shared" si="9"/>
        <v>8</v>
      </c>
      <c r="C147" s="23">
        <v>43324</v>
      </c>
      <c r="D147" s="24">
        <v>103</v>
      </c>
      <c r="E147" s="24">
        <v>31</v>
      </c>
      <c r="F147" s="24">
        <v>15.39</v>
      </c>
      <c r="G147" s="24">
        <v>30.36</v>
      </c>
    </row>
    <row r="148" spans="1:7" ht="17.25" thickBot="1" x14ac:dyDescent="0.2">
      <c r="A148" s="24">
        <f t="shared" si="8"/>
        <v>2018</v>
      </c>
      <c r="B148" s="24">
        <f t="shared" si="9"/>
        <v>8</v>
      </c>
      <c r="C148" s="23">
        <v>43325</v>
      </c>
      <c r="D148" s="24">
        <v>147</v>
      </c>
      <c r="E148" s="24">
        <v>48</v>
      </c>
      <c r="F148" s="24">
        <v>57.71</v>
      </c>
      <c r="G148" s="24">
        <v>34.630000000000003</v>
      </c>
    </row>
    <row r="149" spans="1:7" ht="17.25" thickBot="1" x14ac:dyDescent="0.2">
      <c r="A149" s="24">
        <f t="shared" si="8"/>
        <v>2018</v>
      </c>
      <c r="B149" s="24">
        <f t="shared" si="9"/>
        <v>8</v>
      </c>
      <c r="C149" s="23">
        <v>43326</v>
      </c>
      <c r="D149" s="24">
        <v>96</v>
      </c>
      <c r="E149" s="24">
        <v>30</v>
      </c>
      <c r="F149" s="24">
        <v>91.55</v>
      </c>
      <c r="G149" s="24">
        <v>33.33</v>
      </c>
    </row>
    <row r="150" spans="1:7" ht="17.25" thickBot="1" x14ac:dyDescent="0.2">
      <c r="A150" s="24">
        <f t="shared" si="8"/>
        <v>2018</v>
      </c>
      <c r="B150" s="24">
        <f t="shared" si="9"/>
        <v>8</v>
      </c>
      <c r="C150" s="23">
        <v>43327</v>
      </c>
      <c r="D150" s="24">
        <v>144</v>
      </c>
      <c r="E150" s="24">
        <v>43</v>
      </c>
      <c r="F150" s="24">
        <v>170.67</v>
      </c>
      <c r="G150" s="24">
        <v>31.07</v>
      </c>
    </row>
    <row r="151" spans="1:7" ht="17.25" thickBot="1" x14ac:dyDescent="0.2">
      <c r="A151" s="24">
        <f t="shared" si="8"/>
        <v>2018</v>
      </c>
      <c r="B151" s="24">
        <f t="shared" si="9"/>
        <v>8</v>
      </c>
      <c r="C151" s="23">
        <v>43328</v>
      </c>
      <c r="D151" s="24">
        <v>160</v>
      </c>
      <c r="E151" s="24">
        <v>50</v>
      </c>
      <c r="F151" s="24">
        <v>25.67</v>
      </c>
      <c r="G151" s="24">
        <v>33.96</v>
      </c>
    </row>
    <row r="152" spans="1:7" ht="17.25" thickBot="1" x14ac:dyDescent="0.2">
      <c r="A152" s="24">
        <f t="shared" si="8"/>
        <v>2018</v>
      </c>
      <c r="B152" s="24">
        <f t="shared" si="9"/>
        <v>8</v>
      </c>
      <c r="C152" s="23">
        <v>43329</v>
      </c>
      <c r="D152" s="24">
        <v>140</v>
      </c>
      <c r="E152" s="24">
        <v>41</v>
      </c>
      <c r="F152" s="24">
        <v>25.25</v>
      </c>
      <c r="G152" s="24">
        <v>31.97</v>
      </c>
    </row>
    <row r="153" spans="1:7" ht="17.25" thickBot="1" x14ac:dyDescent="0.2">
      <c r="A153" s="24">
        <f t="shared" si="8"/>
        <v>2018</v>
      </c>
      <c r="B153" s="24">
        <f t="shared" si="9"/>
        <v>8</v>
      </c>
      <c r="C153" s="23">
        <v>43330</v>
      </c>
      <c r="D153" s="24">
        <v>123</v>
      </c>
      <c r="E153" s="24">
        <v>33</v>
      </c>
      <c r="F153" s="24">
        <v>27.04</v>
      </c>
      <c r="G153" s="24">
        <v>27.64</v>
      </c>
    </row>
    <row r="154" spans="1:7" ht="17.25" thickBot="1" x14ac:dyDescent="0.2">
      <c r="A154" s="24">
        <f t="shared" si="8"/>
        <v>2018</v>
      </c>
      <c r="B154" s="24">
        <f t="shared" si="9"/>
        <v>8</v>
      </c>
      <c r="C154" s="23">
        <v>43331</v>
      </c>
      <c r="D154" s="24">
        <v>117</v>
      </c>
      <c r="E154" s="24">
        <v>47</v>
      </c>
      <c r="F154" s="24">
        <v>15.68</v>
      </c>
      <c r="G154" s="24">
        <v>24.24</v>
      </c>
    </row>
    <row r="155" spans="1:7" ht="17.25" thickBot="1" x14ac:dyDescent="0.2">
      <c r="A155" s="24">
        <f t="shared" si="8"/>
        <v>2018</v>
      </c>
      <c r="B155" s="24">
        <f t="shared" si="9"/>
        <v>8</v>
      </c>
      <c r="C155" s="23">
        <v>43332</v>
      </c>
      <c r="D155" s="24">
        <v>143</v>
      </c>
      <c r="E155" s="24">
        <v>49</v>
      </c>
      <c r="F155" s="24">
        <v>84.2</v>
      </c>
      <c r="G155" s="24">
        <v>32.81</v>
      </c>
    </row>
    <row r="156" spans="1:7" ht="17.25" thickBot="1" x14ac:dyDescent="0.2">
      <c r="A156" s="24">
        <f t="shared" si="8"/>
        <v>2018</v>
      </c>
      <c r="B156" s="24">
        <f t="shared" si="9"/>
        <v>8</v>
      </c>
      <c r="C156" s="23">
        <v>43333</v>
      </c>
      <c r="D156" s="24">
        <v>160</v>
      </c>
      <c r="E156" s="24">
        <v>42</v>
      </c>
      <c r="F156" s="24">
        <v>63.87</v>
      </c>
      <c r="G156" s="24">
        <v>27.9</v>
      </c>
    </row>
    <row r="157" spans="1:7" ht="17.25" thickBot="1" x14ac:dyDescent="0.2">
      <c r="A157" s="24">
        <f t="shared" si="8"/>
        <v>2018</v>
      </c>
      <c r="B157" s="24">
        <f t="shared" si="9"/>
        <v>8</v>
      </c>
      <c r="C157" s="23">
        <v>43334</v>
      </c>
      <c r="D157" s="24">
        <v>216</v>
      </c>
      <c r="E157" s="24">
        <v>56</v>
      </c>
      <c r="F157" s="24">
        <v>51.63</v>
      </c>
      <c r="G157" s="24">
        <v>33.86</v>
      </c>
    </row>
    <row r="158" spans="1:7" ht="17.25" thickBot="1" x14ac:dyDescent="0.2">
      <c r="A158" s="24">
        <f t="shared" si="8"/>
        <v>2018</v>
      </c>
      <c r="B158" s="24">
        <f t="shared" si="9"/>
        <v>8</v>
      </c>
      <c r="C158" s="23">
        <v>43335</v>
      </c>
      <c r="D158" s="24">
        <v>181</v>
      </c>
      <c r="E158" s="24">
        <v>37</v>
      </c>
      <c r="F158" s="24">
        <v>59.22</v>
      </c>
      <c r="G158" s="24">
        <v>30.75</v>
      </c>
    </row>
    <row r="159" spans="1:7" ht="17.25" thickBot="1" x14ac:dyDescent="0.2">
      <c r="A159" s="24">
        <f t="shared" si="8"/>
        <v>2018</v>
      </c>
      <c r="B159" s="24">
        <f t="shared" si="9"/>
        <v>8</v>
      </c>
      <c r="C159" s="23">
        <v>43336</v>
      </c>
      <c r="D159" s="24">
        <v>163</v>
      </c>
      <c r="E159" s="24">
        <v>53</v>
      </c>
      <c r="F159" s="24">
        <v>25.38</v>
      </c>
      <c r="G159" s="24">
        <v>32.43</v>
      </c>
    </row>
    <row r="160" spans="1:7" ht="17.25" thickBot="1" x14ac:dyDescent="0.2">
      <c r="A160" s="24">
        <f t="shared" si="8"/>
        <v>2018</v>
      </c>
      <c r="B160" s="24">
        <f t="shared" si="9"/>
        <v>8</v>
      </c>
      <c r="C160" s="23">
        <v>43337</v>
      </c>
      <c r="D160" s="24">
        <v>159</v>
      </c>
      <c r="E160" s="24">
        <v>55</v>
      </c>
      <c r="F160" s="24">
        <v>31.28</v>
      </c>
      <c r="G160" s="24">
        <v>28.27</v>
      </c>
    </row>
    <row r="161" spans="1:7" ht="17.25" thickBot="1" x14ac:dyDescent="0.2">
      <c r="A161" s="24">
        <f t="shared" si="8"/>
        <v>2018</v>
      </c>
      <c r="B161" s="24">
        <f t="shared" si="9"/>
        <v>8</v>
      </c>
      <c r="C161" s="23">
        <v>43338</v>
      </c>
      <c r="D161" s="24">
        <v>156</v>
      </c>
      <c r="E161" s="24">
        <v>51</v>
      </c>
      <c r="F161" s="24">
        <v>32.659999999999997</v>
      </c>
      <c r="G161" s="24">
        <v>31.55</v>
      </c>
    </row>
    <row r="162" spans="1:7" ht="17.25" thickBot="1" x14ac:dyDescent="0.2">
      <c r="A162" s="24">
        <f t="shared" si="8"/>
        <v>2018</v>
      </c>
      <c r="B162" s="24">
        <f t="shared" ref="B162:B166" si="10">MONTH(C162)</f>
        <v>8</v>
      </c>
      <c r="C162" s="23">
        <v>43339</v>
      </c>
      <c r="D162" s="24">
        <v>93</v>
      </c>
      <c r="E162" s="24">
        <v>42</v>
      </c>
      <c r="F162" s="24">
        <v>24.04</v>
      </c>
      <c r="G162" s="24">
        <v>34.44</v>
      </c>
    </row>
    <row r="163" spans="1:7" ht="17.25" thickBot="1" x14ac:dyDescent="0.2">
      <c r="A163" s="24">
        <f t="shared" si="8"/>
        <v>2018</v>
      </c>
      <c r="B163" s="24">
        <f t="shared" si="10"/>
        <v>8</v>
      </c>
      <c r="C163" s="23">
        <v>43340</v>
      </c>
      <c r="D163" s="24">
        <v>227</v>
      </c>
      <c r="E163" s="24">
        <v>64</v>
      </c>
      <c r="F163" s="24">
        <v>39.21</v>
      </c>
      <c r="G163" s="24">
        <v>29.96</v>
      </c>
    </row>
    <row r="164" spans="1:7" ht="17.25" thickBot="1" x14ac:dyDescent="0.2">
      <c r="A164" s="24">
        <f t="shared" si="8"/>
        <v>2018</v>
      </c>
      <c r="B164" s="24">
        <f t="shared" si="10"/>
        <v>8</v>
      </c>
      <c r="C164" s="23">
        <v>43341</v>
      </c>
      <c r="D164" s="24">
        <v>153</v>
      </c>
      <c r="E164" s="24">
        <v>46</v>
      </c>
      <c r="F164" s="24">
        <v>31.36</v>
      </c>
      <c r="G164" s="24">
        <v>40.229999999999997</v>
      </c>
    </row>
    <row r="165" spans="1:7" ht="17.25" thickBot="1" x14ac:dyDescent="0.2">
      <c r="A165" s="24">
        <f t="shared" si="8"/>
        <v>2018</v>
      </c>
      <c r="B165" s="24">
        <f t="shared" si="10"/>
        <v>8</v>
      </c>
      <c r="C165" s="23">
        <v>43342</v>
      </c>
      <c r="D165" s="24">
        <v>203</v>
      </c>
      <c r="E165" s="24">
        <v>52</v>
      </c>
      <c r="F165" s="24">
        <v>43.51</v>
      </c>
      <c r="G165" s="24">
        <v>39.78</v>
      </c>
    </row>
    <row r="166" spans="1:7" ht="17.25" thickBot="1" x14ac:dyDescent="0.2">
      <c r="A166" s="24">
        <f t="shared" ref="A166" si="11">YEAR(C166)</f>
        <v>2018</v>
      </c>
      <c r="B166" s="24">
        <f t="shared" si="10"/>
        <v>8</v>
      </c>
      <c r="C166" s="23">
        <v>43343</v>
      </c>
      <c r="D166" s="24">
        <v>200</v>
      </c>
      <c r="E166" s="24">
        <v>53</v>
      </c>
      <c r="F166" s="24">
        <v>65.040000000000006</v>
      </c>
      <c r="G166" s="24">
        <v>34.18</v>
      </c>
    </row>
  </sheetData>
  <sortState ref="A2:G165">
    <sortCondition ref="C2:C165"/>
  </sortState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20" zoomScaleNormal="120" zoomScalePageLayoutView="98" workbookViewId="0">
      <pane ySplit="1" topLeftCell="A2" activePane="bottomLeft" state="frozen"/>
      <selection pane="bottomLeft" activeCell="E2" sqref="E2"/>
    </sheetView>
  </sheetViews>
  <sheetFormatPr defaultColWidth="11" defaultRowHeight="16.5" x14ac:dyDescent="0.15"/>
  <cols>
    <col min="1" max="1" width="12.125" style="16" customWidth="1"/>
    <col min="2" max="2" width="12" style="16" customWidth="1"/>
    <col min="3" max="3" width="16.875" style="158" customWidth="1"/>
    <col min="4" max="4" width="20.875" style="2" customWidth="1"/>
    <col min="5" max="5" width="17.125" style="2" customWidth="1"/>
    <col min="6" max="6" width="21.5" style="148" customWidth="1"/>
    <col min="7" max="7" width="16.125" style="2" customWidth="1"/>
    <col min="8" max="8" width="11" style="159"/>
    <col min="9" max="16384" width="11" style="37"/>
  </cols>
  <sheetData>
    <row r="1" spans="1:8" s="45" customFormat="1" ht="18.75" customHeight="1" x14ac:dyDescent="0.15">
      <c r="A1" s="160" t="s">
        <v>128</v>
      </c>
      <c r="B1" s="160" t="s">
        <v>130</v>
      </c>
      <c r="C1" s="161" t="s">
        <v>259</v>
      </c>
      <c r="D1" s="162" t="s">
        <v>260</v>
      </c>
      <c r="E1" s="160" t="s">
        <v>261</v>
      </c>
      <c r="F1" s="161" t="s">
        <v>262</v>
      </c>
      <c r="G1" s="161" t="s">
        <v>263</v>
      </c>
      <c r="H1" s="160" t="s">
        <v>264</v>
      </c>
    </row>
  </sheetData>
  <sortState ref="A2:I92">
    <sortCondition ref="E2:E92"/>
  </sortState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zoomScale="120" zoomScaleNormal="120" workbookViewId="0">
      <pane ySplit="1" topLeftCell="A2" activePane="bottomLeft" state="frozen"/>
      <selection pane="bottomLeft" activeCell="J28" sqref="J28"/>
    </sheetView>
  </sheetViews>
  <sheetFormatPr defaultColWidth="8.875" defaultRowHeight="13.5" x14ac:dyDescent="0.15"/>
  <cols>
    <col min="1" max="2" width="9.875" style="1" customWidth="1"/>
    <col min="3" max="4" width="14.5" style="1" customWidth="1"/>
    <col min="5" max="5" width="11.625" style="1" customWidth="1"/>
    <col min="6" max="6" width="10.125" style="1" customWidth="1"/>
    <col min="7" max="8" width="14.375" style="1" customWidth="1"/>
    <col min="9" max="9" width="12.125" style="1" customWidth="1"/>
  </cols>
  <sheetData>
    <row r="1" spans="1:9" ht="16.5" x14ac:dyDescent="0.15">
      <c r="A1" s="103" t="s">
        <v>128</v>
      </c>
      <c r="B1" s="103" t="s">
        <v>136</v>
      </c>
      <c r="C1" s="103" t="s">
        <v>138</v>
      </c>
      <c r="D1" s="103" t="s">
        <v>173</v>
      </c>
      <c r="E1" s="103" t="s">
        <v>25</v>
      </c>
      <c r="F1" s="103" t="s">
        <v>26</v>
      </c>
      <c r="G1" s="103" t="s">
        <v>27</v>
      </c>
      <c r="H1" s="103" t="s">
        <v>285</v>
      </c>
      <c r="I1" s="103" t="s">
        <v>29</v>
      </c>
    </row>
    <row r="2" spans="1:9" ht="16.5" x14ac:dyDescent="0.15">
      <c r="A2" s="42"/>
      <c r="B2" s="42"/>
      <c r="C2" s="95"/>
      <c r="D2" s="96"/>
      <c r="E2" s="4"/>
      <c r="F2" s="4"/>
      <c r="G2" s="4"/>
      <c r="H2" s="4"/>
      <c r="I2" s="4"/>
    </row>
    <row r="3" spans="1:9" ht="16.5" x14ac:dyDescent="0.15">
      <c r="A3" s="42"/>
      <c r="B3" s="42"/>
      <c r="C3" s="95"/>
      <c r="D3" s="96"/>
      <c r="E3" s="4"/>
      <c r="F3" s="4"/>
      <c r="G3" s="4"/>
      <c r="H3" s="4"/>
      <c r="I3" s="4"/>
    </row>
    <row r="4" spans="1:9" ht="16.5" x14ac:dyDescent="0.15">
      <c r="A4" s="42"/>
      <c r="B4" s="42"/>
      <c r="C4" s="95"/>
      <c r="D4" s="96"/>
      <c r="E4" s="4"/>
      <c r="F4" s="4"/>
      <c r="G4" s="4"/>
      <c r="H4" s="4"/>
      <c r="I4" s="4"/>
    </row>
    <row r="5" spans="1:9" ht="16.5" x14ac:dyDescent="0.15">
      <c r="A5" s="42"/>
      <c r="B5" s="42"/>
      <c r="C5" s="95"/>
      <c r="D5" s="96"/>
      <c r="E5" s="4"/>
      <c r="F5" s="4"/>
      <c r="G5" s="4"/>
      <c r="H5" s="4"/>
      <c r="I5" s="4"/>
    </row>
    <row r="6" spans="1:9" ht="16.5" x14ac:dyDescent="0.15">
      <c r="A6" s="42"/>
      <c r="B6" s="42"/>
      <c r="C6" s="95"/>
      <c r="D6" s="96"/>
      <c r="E6" s="4"/>
      <c r="F6" s="4"/>
      <c r="G6" s="4"/>
      <c r="H6" s="4"/>
      <c r="I6" s="4"/>
    </row>
    <row r="7" spans="1:9" ht="16.5" x14ac:dyDescent="0.15">
      <c r="A7" s="42"/>
      <c r="B7" s="42"/>
      <c r="C7" s="95"/>
      <c r="D7" s="96"/>
      <c r="E7" s="4"/>
      <c r="F7" s="4"/>
      <c r="G7" s="4"/>
      <c r="H7" s="4"/>
      <c r="I7" s="4"/>
    </row>
    <row r="8" spans="1:9" ht="16.5" x14ac:dyDescent="0.15">
      <c r="A8" s="42"/>
      <c r="B8" s="42"/>
      <c r="C8" s="95"/>
      <c r="D8" s="96"/>
      <c r="E8" s="4"/>
      <c r="F8" s="4"/>
      <c r="G8" s="4"/>
      <c r="H8" s="4"/>
      <c r="I8" s="4"/>
    </row>
    <row r="9" spans="1:9" ht="16.5" x14ac:dyDescent="0.15">
      <c r="A9" s="42"/>
      <c r="B9" s="42"/>
      <c r="C9" s="95"/>
      <c r="D9" s="96"/>
      <c r="E9" s="4"/>
      <c r="F9" s="4"/>
      <c r="G9" s="4"/>
      <c r="H9" s="4"/>
      <c r="I9" s="4"/>
    </row>
    <row r="10" spans="1:9" ht="16.5" x14ac:dyDescent="0.15">
      <c r="A10" s="42"/>
      <c r="B10" s="42"/>
      <c r="C10" s="95"/>
      <c r="D10" s="96"/>
      <c r="E10" s="4"/>
      <c r="F10" s="4"/>
      <c r="G10" s="4"/>
      <c r="H10" s="4"/>
      <c r="I10" s="4"/>
    </row>
    <row r="11" spans="1:9" ht="16.5" x14ac:dyDescent="0.15">
      <c r="A11" s="42"/>
      <c r="B11" s="42"/>
      <c r="C11" s="95"/>
      <c r="D11" s="96"/>
      <c r="E11" s="4"/>
      <c r="F11" s="4"/>
      <c r="G11" s="4"/>
      <c r="H11" s="4"/>
      <c r="I11" s="4"/>
    </row>
    <row r="12" spans="1:9" ht="16.5" x14ac:dyDescent="0.15">
      <c r="A12" s="42"/>
      <c r="B12" s="42"/>
      <c r="C12" s="95"/>
      <c r="D12" s="96"/>
      <c r="E12" s="4"/>
      <c r="F12" s="4"/>
      <c r="G12" s="4"/>
      <c r="H12" s="4"/>
      <c r="I12" s="4"/>
    </row>
    <row r="13" spans="1:9" ht="16.5" x14ac:dyDescent="0.15">
      <c r="A13" s="42"/>
      <c r="B13" s="42"/>
      <c r="C13" s="95"/>
      <c r="D13" s="96"/>
      <c r="E13" s="4"/>
      <c r="F13" s="4"/>
      <c r="G13" s="4"/>
      <c r="H13" s="4"/>
      <c r="I13" s="4"/>
    </row>
    <row r="14" spans="1:9" ht="16.5" x14ac:dyDescent="0.15">
      <c r="A14" s="42"/>
      <c r="B14" s="42"/>
      <c r="C14" s="95"/>
      <c r="D14" s="96"/>
      <c r="E14" s="4"/>
      <c r="F14" s="4"/>
      <c r="G14" s="4"/>
      <c r="H14" s="4"/>
      <c r="I14" s="4"/>
    </row>
    <row r="15" spans="1:9" ht="16.5" x14ac:dyDescent="0.15">
      <c r="A15" s="42"/>
      <c r="B15" s="42"/>
      <c r="C15" s="95"/>
      <c r="D15" s="96"/>
      <c r="E15" s="4"/>
      <c r="F15" s="4"/>
      <c r="G15" s="4"/>
      <c r="H15" s="4"/>
      <c r="I15" s="4"/>
    </row>
    <row r="16" spans="1:9" ht="16.5" x14ac:dyDescent="0.15">
      <c r="A16" s="42"/>
      <c r="B16" s="42"/>
      <c r="C16" s="95"/>
      <c r="D16" s="96"/>
      <c r="E16" s="4"/>
      <c r="F16" s="4"/>
      <c r="G16" s="4"/>
      <c r="H16" s="4"/>
      <c r="I16" s="4"/>
    </row>
    <row r="17" spans="1:9" ht="16.5" x14ac:dyDescent="0.15">
      <c r="A17" s="42"/>
      <c r="B17" s="42"/>
      <c r="C17" s="95"/>
      <c r="D17" s="96"/>
      <c r="E17" s="4"/>
      <c r="F17" s="4"/>
      <c r="G17" s="4"/>
      <c r="H17" s="4"/>
      <c r="I17" s="4"/>
    </row>
    <row r="18" spans="1:9" ht="16.5" x14ac:dyDescent="0.15">
      <c r="A18" s="42"/>
      <c r="B18" s="42"/>
      <c r="C18" s="95"/>
      <c r="D18" s="96"/>
      <c r="E18" s="4"/>
      <c r="F18" s="4"/>
      <c r="G18" s="4"/>
      <c r="H18" s="4"/>
      <c r="I18" s="4"/>
    </row>
    <row r="19" spans="1:9" ht="16.5" x14ac:dyDescent="0.15">
      <c r="A19" s="42"/>
      <c r="B19" s="42"/>
      <c r="C19" s="95"/>
      <c r="D19" s="96"/>
      <c r="E19" s="4"/>
      <c r="F19" s="4"/>
      <c r="G19" s="112"/>
      <c r="H19" s="112"/>
      <c r="I19" s="4"/>
    </row>
    <row r="20" spans="1:9" ht="16.5" x14ac:dyDescent="0.15">
      <c r="A20" s="42"/>
      <c r="B20" s="42"/>
      <c r="C20" s="95"/>
      <c r="D20" s="96"/>
      <c r="E20" s="4"/>
      <c r="F20" s="4"/>
      <c r="G20" s="4"/>
      <c r="H20" s="4"/>
      <c r="I20" s="4"/>
    </row>
    <row r="21" spans="1:9" ht="16.5" x14ac:dyDescent="0.15">
      <c r="A21" s="42"/>
      <c r="B21" s="42"/>
      <c r="C21" s="95"/>
      <c r="D21" s="96"/>
      <c r="E21" s="4"/>
      <c r="F21" s="4"/>
      <c r="G21" s="4"/>
      <c r="H21" s="4"/>
      <c r="I21" s="4"/>
    </row>
    <row r="22" spans="1:9" ht="16.5" x14ac:dyDescent="0.15">
      <c r="A22" s="42"/>
      <c r="B22" s="42"/>
      <c r="C22" s="95"/>
      <c r="D22" s="96"/>
      <c r="E22" s="4"/>
      <c r="F22" s="4"/>
      <c r="G22" s="4"/>
      <c r="H22" s="4"/>
      <c r="I22" s="4"/>
    </row>
    <row r="23" spans="1:9" ht="16.5" x14ac:dyDescent="0.15">
      <c r="A23" s="42"/>
      <c r="B23" s="42"/>
      <c r="C23" s="95"/>
      <c r="D23" s="96"/>
      <c r="E23" s="4"/>
      <c r="F23" s="4"/>
      <c r="G23" s="112"/>
      <c r="H23" s="112"/>
      <c r="I23" s="4"/>
    </row>
    <row r="24" spans="1:9" ht="16.5" x14ac:dyDescent="0.15">
      <c r="A24" s="42"/>
      <c r="B24" s="42"/>
      <c r="C24" s="95"/>
      <c r="D24" s="96"/>
      <c r="E24" s="4"/>
      <c r="F24" s="4"/>
      <c r="G24" s="4"/>
      <c r="H24" s="4"/>
      <c r="I24" s="4"/>
    </row>
    <row r="25" spans="1:9" ht="16.5" x14ac:dyDescent="0.15">
      <c r="A25" s="42"/>
      <c r="B25" s="42"/>
      <c r="C25" s="95"/>
      <c r="D25" s="96"/>
      <c r="E25" s="4"/>
      <c r="F25" s="4"/>
      <c r="G25" s="4"/>
      <c r="H25" s="4"/>
      <c r="I25" s="4"/>
    </row>
    <row r="26" spans="1:9" ht="16.5" x14ac:dyDescent="0.15">
      <c r="A26" s="42"/>
      <c r="B26" s="42"/>
      <c r="C26" s="95"/>
      <c r="D26" s="96"/>
      <c r="E26" s="4"/>
      <c r="F26" s="4"/>
      <c r="G26" s="4"/>
      <c r="H26" s="4"/>
      <c r="I26" s="4"/>
    </row>
    <row r="27" spans="1:9" ht="16.5" x14ac:dyDescent="0.15">
      <c r="A27" s="42"/>
      <c r="B27" s="42"/>
      <c r="C27" s="95"/>
      <c r="D27" s="96"/>
      <c r="E27" s="4"/>
      <c r="F27" s="4"/>
      <c r="G27" s="4"/>
      <c r="H27" s="4"/>
      <c r="I27" s="4"/>
    </row>
    <row r="28" spans="1:9" ht="16.5" x14ac:dyDescent="0.15">
      <c r="A28" s="42"/>
      <c r="B28" s="42"/>
      <c r="C28" s="95"/>
      <c r="D28" s="96"/>
      <c r="E28" s="4"/>
      <c r="F28" s="4"/>
      <c r="G28" s="4"/>
      <c r="H28" s="4"/>
      <c r="I28" s="4"/>
    </row>
    <row r="29" spans="1:9" ht="16.5" x14ac:dyDescent="0.15">
      <c r="A29" s="42"/>
      <c r="B29" s="42"/>
      <c r="C29" s="95"/>
      <c r="D29" s="96"/>
      <c r="E29" s="4"/>
      <c r="F29" s="4"/>
      <c r="G29" s="4"/>
      <c r="H29" s="4"/>
      <c r="I29" s="4"/>
    </row>
    <row r="30" spans="1:9" ht="16.5" x14ac:dyDescent="0.15">
      <c r="A30" s="42"/>
      <c r="B30" s="42"/>
      <c r="C30" s="95"/>
      <c r="D30" s="96"/>
      <c r="E30" s="4"/>
      <c r="F30" s="4"/>
      <c r="G30" s="4"/>
      <c r="H30" s="4"/>
      <c r="I30" s="4"/>
    </row>
    <row r="31" spans="1:9" ht="16.5" x14ac:dyDescent="0.15">
      <c r="A31" s="42"/>
      <c r="B31" s="42"/>
      <c r="C31" s="95"/>
      <c r="D31" s="96"/>
      <c r="E31" s="4"/>
      <c r="F31" s="4"/>
      <c r="G31" s="4"/>
      <c r="H31" s="4"/>
      <c r="I31" s="4"/>
    </row>
    <row r="32" spans="1:9" ht="16.5" x14ac:dyDescent="0.15">
      <c r="A32" s="42"/>
      <c r="B32" s="42"/>
      <c r="C32" s="95"/>
      <c r="D32" s="96"/>
      <c r="E32" s="4"/>
      <c r="F32" s="4"/>
      <c r="G32" s="4"/>
      <c r="H32" s="4"/>
      <c r="I32" s="4"/>
    </row>
    <row r="33" spans="1:9" ht="16.5" x14ac:dyDescent="0.15">
      <c r="A33" s="42"/>
      <c r="B33" s="42"/>
      <c r="C33" s="95"/>
      <c r="D33" s="96"/>
      <c r="E33" s="4"/>
      <c r="F33" s="4"/>
      <c r="G33" s="4"/>
      <c r="H33" s="4"/>
      <c r="I33" s="4"/>
    </row>
    <row r="34" spans="1:9" ht="16.5" x14ac:dyDescent="0.15">
      <c r="A34" s="42"/>
      <c r="B34" s="42"/>
      <c r="C34" s="95"/>
      <c r="D34" s="96"/>
      <c r="E34" s="4"/>
      <c r="F34" s="4"/>
      <c r="G34" s="4"/>
      <c r="H34" s="4"/>
      <c r="I34" s="4"/>
    </row>
    <row r="35" spans="1:9" ht="16.5" x14ac:dyDescent="0.15">
      <c r="A35" s="42"/>
      <c r="B35" s="42"/>
      <c r="C35" s="95"/>
      <c r="D35" s="96"/>
      <c r="E35" s="4"/>
      <c r="F35" s="4"/>
      <c r="G35" s="4"/>
      <c r="H35" s="4"/>
      <c r="I35" s="4"/>
    </row>
    <row r="36" spans="1:9" ht="16.5" x14ac:dyDescent="0.15">
      <c r="A36" s="42"/>
      <c r="B36" s="42"/>
      <c r="C36" s="95"/>
      <c r="D36" s="96"/>
      <c r="E36" s="4"/>
      <c r="F36" s="4"/>
      <c r="G36" s="4"/>
      <c r="H36" s="4"/>
      <c r="I36" s="4"/>
    </row>
    <row r="37" spans="1:9" ht="16.5" x14ac:dyDescent="0.15">
      <c r="A37" s="42"/>
      <c r="B37" s="42"/>
      <c r="C37" s="95"/>
      <c r="D37" s="96"/>
      <c r="E37" s="4"/>
      <c r="F37" s="4"/>
      <c r="G37" s="4"/>
      <c r="H37" s="4"/>
      <c r="I37" s="4"/>
    </row>
    <row r="38" spans="1:9" ht="16.5" x14ac:dyDescent="0.15">
      <c r="A38" s="42"/>
      <c r="B38" s="42"/>
      <c r="C38" s="95"/>
      <c r="D38" s="96"/>
      <c r="E38" s="4"/>
      <c r="F38" s="4"/>
      <c r="G38" s="4"/>
      <c r="H38" s="4"/>
      <c r="I38" s="4"/>
    </row>
    <row r="39" spans="1:9" ht="16.5" x14ac:dyDescent="0.15">
      <c r="A39" s="42"/>
      <c r="B39" s="42"/>
      <c r="C39" s="95"/>
      <c r="D39" s="96"/>
      <c r="E39" s="4"/>
      <c r="F39" s="4"/>
      <c r="G39" s="4"/>
      <c r="H39" s="4"/>
      <c r="I39" s="4"/>
    </row>
    <row r="40" spans="1:9" ht="16.5" x14ac:dyDescent="0.15">
      <c r="A40" s="42"/>
      <c r="B40" s="42"/>
      <c r="C40" s="95"/>
      <c r="D40" s="96"/>
      <c r="E40" s="4"/>
      <c r="F40" s="4"/>
      <c r="G40" s="4"/>
      <c r="H40" s="4"/>
      <c r="I40" s="4"/>
    </row>
    <row r="41" spans="1:9" ht="16.5" x14ac:dyDescent="0.15">
      <c r="A41" s="42"/>
      <c r="B41" s="42"/>
      <c r="C41" s="95"/>
      <c r="D41" s="96"/>
      <c r="E41" s="4"/>
      <c r="F41" s="4"/>
      <c r="G41" s="4"/>
      <c r="H41" s="4"/>
      <c r="I41" s="4"/>
    </row>
    <row r="42" spans="1:9" ht="16.5" x14ac:dyDescent="0.15">
      <c r="A42" s="42"/>
      <c r="B42" s="42"/>
      <c r="C42" s="95"/>
      <c r="D42" s="96"/>
      <c r="E42" s="4"/>
      <c r="F42" s="4"/>
      <c r="G42" s="4"/>
      <c r="H42" s="4"/>
      <c r="I42" s="4"/>
    </row>
    <row r="43" spans="1:9" ht="16.5" x14ac:dyDescent="0.15">
      <c r="A43" s="42"/>
      <c r="B43" s="42"/>
      <c r="C43" s="95"/>
      <c r="D43" s="96"/>
      <c r="E43" s="4"/>
      <c r="F43" s="4"/>
      <c r="G43" s="4"/>
      <c r="H43" s="4"/>
      <c r="I43" s="4"/>
    </row>
    <row r="44" spans="1:9" ht="16.5" x14ac:dyDescent="0.15">
      <c r="A44" s="42"/>
      <c r="B44" s="42"/>
      <c r="C44" s="95"/>
      <c r="D44" s="96"/>
      <c r="E44" s="4"/>
      <c r="F44" s="4"/>
      <c r="G44" s="4"/>
      <c r="H44" s="4"/>
      <c r="I44" s="4"/>
    </row>
    <row r="45" spans="1:9" ht="16.5" x14ac:dyDescent="0.15">
      <c r="A45" s="42"/>
      <c r="B45" s="42"/>
      <c r="C45" s="95"/>
      <c r="D45" s="96"/>
      <c r="E45" s="4"/>
      <c r="F45" s="4"/>
      <c r="G45" s="4"/>
      <c r="H45" s="4"/>
      <c r="I45" s="4"/>
    </row>
    <row r="46" spans="1:9" ht="16.5" x14ac:dyDescent="0.15">
      <c r="A46" s="42"/>
      <c r="B46" s="42"/>
      <c r="C46" s="95"/>
      <c r="D46" s="96"/>
      <c r="E46" s="4"/>
      <c r="F46" s="4"/>
      <c r="G46" s="4"/>
      <c r="H46" s="4"/>
      <c r="I46" s="4"/>
    </row>
    <row r="47" spans="1:9" ht="16.5" x14ac:dyDescent="0.15">
      <c r="A47" s="42"/>
      <c r="B47" s="42"/>
      <c r="C47" s="95"/>
      <c r="D47" s="96"/>
      <c r="E47" s="4"/>
      <c r="F47" s="4"/>
      <c r="G47" s="4"/>
      <c r="H47" s="4"/>
      <c r="I47" s="4"/>
    </row>
    <row r="48" spans="1:9" ht="16.5" x14ac:dyDescent="0.15">
      <c r="A48" s="42"/>
      <c r="B48" s="42"/>
      <c r="C48" s="95"/>
      <c r="D48" s="96"/>
      <c r="E48" s="4"/>
      <c r="F48" s="4"/>
      <c r="G48" s="4"/>
      <c r="H48" s="4"/>
      <c r="I48" s="4"/>
    </row>
    <row r="49" spans="1:9" ht="16.5" x14ac:dyDescent="0.15">
      <c r="A49" s="42"/>
      <c r="B49" s="42"/>
      <c r="C49" s="95"/>
      <c r="D49" s="96"/>
      <c r="E49" s="4"/>
      <c r="F49" s="4"/>
      <c r="G49" s="4"/>
      <c r="H49" s="4"/>
      <c r="I49" s="4"/>
    </row>
    <row r="50" spans="1:9" ht="16.5" x14ac:dyDescent="0.15">
      <c r="A50" s="42"/>
      <c r="B50" s="42"/>
      <c r="C50" s="95"/>
      <c r="D50" s="96"/>
      <c r="E50" s="4"/>
      <c r="F50" s="4"/>
      <c r="G50" s="4"/>
      <c r="H50" s="4"/>
      <c r="I50" s="4"/>
    </row>
    <row r="51" spans="1:9" ht="16.5" x14ac:dyDescent="0.15">
      <c r="A51" s="42"/>
      <c r="B51" s="42"/>
      <c r="C51" s="95"/>
      <c r="D51" s="96"/>
      <c r="E51" s="4"/>
      <c r="F51" s="4"/>
      <c r="G51" s="4"/>
      <c r="H51" s="4"/>
      <c r="I51" s="4"/>
    </row>
    <row r="52" spans="1:9" ht="16.5" x14ac:dyDescent="0.15">
      <c r="A52" s="42"/>
      <c r="B52" s="42"/>
      <c r="C52" s="95"/>
      <c r="D52" s="96"/>
      <c r="E52" s="4"/>
      <c r="F52" s="4"/>
      <c r="G52" s="4"/>
      <c r="H52" s="4"/>
      <c r="I52" s="4"/>
    </row>
    <row r="53" spans="1:9" ht="16.5" x14ac:dyDescent="0.15">
      <c r="A53" s="42"/>
      <c r="B53" s="42"/>
      <c r="C53" s="95"/>
      <c r="D53" s="96"/>
      <c r="E53" s="4"/>
      <c r="F53" s="4"/>
      <c r="G53" s="4"/>
      <c r="H53" s="4"/>
      <c r="I53" s="4"/>
    </row>
    <row r="54" spans="1:9" ht="16.5" x14ac:dyDescent="0.15">
      <c r="A54" s="42"/>
      <c r="B54" s="42"/>
      <c r="C54" s="95"/>
      <c r="D54" s="96"/>
      <c r="E54" s="4"/>
      <c r="F54" s="4"/>
      <c r="G54" s="4"/>
      <c r="H54" s="4"/>
      <c r="I54" s="4"/>
    </row>
    <row r="55" spans="1:9" ht="16.5" x14ac:dyDescent="0.15">
      <c r="A55" s="42"/>
      <c r="B55" s="42"/>
      <c r="C55" s="95"/>
      <c r="D55" s="96"/>
      <c r="E55" s="4"/>
      <c r="F55" s="4"/>
      <c r="G55" s="4"/>
      <c r="H55" s="4"/>
      <c r="I55" s="4"/>
    </row>
    <row r="56" spans="1:9" ht="16.5" x14ac:dyDescent="0.15">
      <c r="A56" s="42"/>
      <c r="B56" s="42"/>
      <c r="C56" s="95"/>
      <c r="D56" s="96"/>
      <c r="E56" s="4"/>
      <c r="F56" s="4"/>
      <c r="G56" s="4"/>
      <c r="H56" s="4"/>
      <c r="I56" s="4"/>
    </row>
    <row r="57" spans="1:9" ht="16.5" x14ac:dyDescent="0.15">
      <c r="A57" s="42"/>
      <c r="B57" s="42"/>
      <c r="C57" s="95"/>
      <c r="D57" s="96"/>
      <c r="E57" s="4"/>
      <c r="F57" s="4"/>
      <c r="G57" s="4"/>
      <c r="H57" s="4"/>
      <c r="I57" s="4"/>
    </row>
    <row r="58" spans="1:9" ht="16.5" x14ac:dyDescent="0.15">
      <c r="A58" s="42"/>
      <c r="B58" s="42"/>
      <c r="C58" s="95"/>
      <c r="D58" s="96"/>
      <c r="E58" s="4"/>
      <c r="F58" s="4"/>
      <c r="G58" s="4"/>
      <c r="H58" s="4"/>
      <c r="I58" s="4"/>
    </row>
    <row r="59" spans="1:9" ht="16.5" x14ac:dyDescent="0.15">
      <c r="A59" s="42"/>
      <c r="B59" s="42"/>
      <c r="C59" s="95"/>
      <c r="D59" s="96"/>
      <c r="E59" s="4"/>
      <c r="F59" s="4"/>
      <c r="G59" s="4"/>
      <c r="H59" s="4"/>
      <c r="I59" s="4"/>
    </row>
    <row r="60" spans="1:9" ht="16.5" x14ac:dyDescent="0.15">
      <c r="A60" s="42"/>
      <c r="B60" s="42"/>
      <c r="C60" s="95"/>
      <c r="D60" s="96"/>
      <c r="E60" s="4"/>
      <c r="F60" s="4"/>
      <c r="G60" s="4"/>
      <c r="H60" s="4"/>
      <c r="I60" s="4"/>
    </row>
    <row r="61" spans="1:9" ht="16.5" x14ac:dyDescent="0.15">
      <c r="A61" s="42"/>
      <c r="B61" s="42"/>
      <c r="C61" s="95"/>
      <c r="D61" s="96"/>
      <c r="E61" s="4"/>
      <c r="F61" s="4"/>
      <c r="G61" s="4"/>
      <c r="H61" s="4"/>
      <c r="I61" s="4"/>
    </row>
    <row r="62" spans="1:9" ht="16.5" x14ac:dyDescent="0.15">
      <c r="A62" s="42"/>
      <c r="B62" s="42"/>
      <c r="C62" s="95"/>
      <c r="D62" s="96"/>
      <c r="E62" s="4"/>
      <c r="F62" s="4"/>
      <c r="G62" s="4"/>
      <c r="H62" s="4"/>
      <c r="I62" s="4"/>
    </row>
    <row r="63" spans="1:9" ht="16.5" x14ac:dyDescent="0.15">
      <c r="A63" s="42"/>
      <c r="B63" s="42"/>
      <c r="C63" s="95"/>
      <c r="D63" s="96"/>
      <c r="E63" s="4"/>
      <c r="F63" s="4"/>
      <c r="G63" s="4"/>
      <c r="H63" s="4"/>
      <c r="I63" s="4"/>
    </row>
    <row r="64" spans="1:9" ht="16.5" x14ac:dyDescent="0.15">
      <c r="A64" s="42"/>
      <c r="B64" s="42"/>
      <c r="C64" s="95"/>
      <c r="D64" s="96"/>
      <c r="E64" s="4"/>
      <c r="F64" s="4"/>
      <c r="G64" s="4"/>
      <c r="H64" s="4"/>
      <c r="I64" s="4"/>
    </row>
    <row r="65" spans="1:9" ht="16.5" x14ac:dyDescent="0.15">
      <c r="A65" s="42"/>
      <c r="B65" s="42"/>
      <c r="C65" s="95"/>
      <c r="D65" s="96"/>
      <c r="E65" s="4"/>
      <c r="F65" s="4"/>
      <c r="G65" s="4"/>
      <c r="H65" s="4"/>
      <c r="I65" s="4"/>
    </row>
    <row r="66" spans="1:9" ht="16.5" x14ac:dyDescent="0.15">
      <c r="A66" s="42"/>
      <c r="B66" s="42"/>
      <c r="C66" s="95"/>
      <c r="D66" s="96"/>
      <c r="E66" s="4"/>
      <c r="F66" s="4"/>
      <c r="G66" s="4"/>
      <c r="H66" s="4"/>
      <c r="I66" s="4"/>
    </row>
    <row r="67" spans="1:9" ht="16.5" x14ac:dyDescent="0.15">
      <c r="A67" s="42"/>
      <c r="B67" s="42"/>
      <c r="C67" s="95"/>
      <c r="D67" s="96"/>
      <c r="E67" s="4"/>
      <c r="F67" s="4"/>
      <c r="G67" s="4"/>
      <c r="H67" s="4"/>
      <c r="I67" s="4"/>
    </row>
    <row r="68" spans="1:9" ht="16.5" x14ac:dyDescent="0.15">
      <c r="A68" s="42"/>
      <c r="B68" s="42"/>
      <c r="C68" s="95"/>
      <c r="D68" s="96"/>
      <c r="E68" s="4"/>
      <c r="F68" s="4"/>
      <c r="G68" s="4"/>
      <c r="H68" s="4"/>
      <c r="I68" s="4"/>
    </row>
    <row r="69" spans="1:9" ht="16.5" x14ac:dyDescent="0.15">
      <c r="A69" s="42"/>
      <c r="B69" s="42"/>
      <c r="C69" s="95"/>
      <c r="D69" s="96"/>
      <c r="E69" s="4"/>
      <c r="F69" s="4"/>
      <c r="G69" s="4"/>
      <c r="H69" s="4"/>
      <c r="I69" s="4"/>
    </row>
    <row r="70" spans="1:9" ht="16.5" x14ac:dyDescent="0.15">
      <c r="A70" s="42"/>
      <c r="B70" s="42"/>
      <c r="C70" s="95"/>
      <c r="D70" s="96"/>
      <c r="E70" s="4"/>
      <c r="F70" s="4"/>
      <c r="G70" s="4"/>
      <c r="H70" s="4"/>
      <c r="I70" s="4"/>
    </row>
    <row r="71" spans="1:9" ht="16.5" x14ac:dyDescent="0.15">
      <c r="A71" s="42"/>
      <c r="B71" s="42"/>
      <c r="C71" s="95"/>
      <c r="D71" s="96"/>
      <c r="E71" s="4"/>
      <c r="F71" s="4"/>
      <c r="G71" s="4"/>
      <c r="H71" s="4"/>
      <c r="I71" s="4"/>
    </row>
    <row r="72" spans="1:9" ht="16.5" x14ac:dyDescent="0.15">
      <c r="A72" s="42"/>
      <c r="B72" s="42"/>
      <c r="C72" s="95"/>
      <c r="D72" s="96"/>
      <c r="E72" s="4"/>
      <c r="F72" s="4"/>
      <c r="G72" s="4"/>
      <c r="H72" s="4"/>
      <c r="I72" s="4"/>
    </row>
    <row r="73" spans="1:9" ht="16.5" x14ac:dyDescent="0.15">
      <c r="A73" s="42"/>
      <c r="B73" s="42"/>
      <c r="C73" s="95"/>
      <c r="D73" s="96"/>
      <c r="E73" s="4"/>
      <c r="F73" s="4"/>
      <c r="G73" s="4"/>
      <c r="H73" s="4"/>
      <c r="I73" s="4"/>
    </row>
    <row r="74" spans="1:9" ht="16.5" x14ac:dyDescent="0.15">
      <c r="A74" s="42"/>
      <c r="B74" s="42"/>
      <c r="C74" s="95"/>
      <c r="D74" s="96"/>
      <c r="E74" s="4"/>
      <c r="F74" s="4"/>
      <c r="G74" s="4"/>
      <c r="H74" s="4"/>
      <c r="I74" s="4"/>
    </row>
    <row r="75" spans="1:9" ht="16.5" x14ac:dyDescent="0.15">
      <c r="A75" s="42"/>
      <c r="B75" s="42"/>
      <c r="C75" s="95"/>
      <c r="D75" s="96"/>
      <c r="E75" s="4"/>
      <c r="F75" s="4"/>
      <c r="G75" s="4"/>
      <c r="H75" s="4"/>
      <c r="I75" s="4"/>
    </row>
    <row r="76" spans="1:9" ht="16.5" x14ac:dyDescent="0.15">
      <c r="A76" s="42"/>
      <c r="B76" s="42"/>
      <c r="C76" s="95"/>
      <c r="D76" s="96"/>
      <c r="E76" s="4"/>
      <c r="F76" s="4"/>
      <c r="G76" s="4"/>
      <c r="H76" s="4"/>
      <c r="I76" s="4"/>
    </row>
    <row r="77" spans="1:9" ht="16.5" x14ac:dyDescent="0.15">
      <c r="A77" s="42"/>
      <c r="B77" s="42"/>
      <c r="C77" s="95"/>
      <c r="D77" s="96"/>
      <c r="E77" s="4"/>
      <c r="F77" s="4"/>
      <c r="G77" s="4"/>
      <c r="H77" s="4"/>
      <c r="I77" s="4"/>
    </row>
    <row r="78" spans="1:9" ht="16.5" x14ac:dyDescent="0.15">
      <c r="A78" s="42"/>
      <c r="B78" s="42"/>
      <c r="C78" s="95"/>
      <c r="D78" s="96"/>
      <c r="E78" s="4"/>
      <c r="F78" s="4"/>
      <c r="G78" s="4"/>
      <c r="H78" s="4"/>
      <c r="I78" s="4"/>
    </row>
    <row r="79" spans="1:9" ht="16.5" x14ac:dyDescent="0.15">
      <c r="A79" s="42"/>
      <c r="B79" s="42"/>
      <c r="C79" s="95"/>
      <c r="D79" s="96"/>
      <c r="E79" s="4"/>
      <c r="F79" s="4"/>
      <c r="G79" s="4"/>
      <c r="H79" s="4"/>
      <c r="I79" s="4"/>
    </row>
    <row r="80" spans="1:9" ht="16.5" x14ac:dyDescent="0.15">
      <c r="A80" s="42"/>
      <c r="B80" s="42"/>
      <c r="C80" s="95"/>
      <c r="D80" s="96"/>
      <c r="E80" s="4"/>
      <c r="F80" s="4"/>
      <c r="G80" s="4"/>
      <c r="H80" s="4"/>
      <c r="I80" s="4"/>
    </row>
    <row r="81" spans="1:9" ht="16.5" x14ac:dyDescent="0.15">
      <c r="A81" s="42"/>
      <c r="B81" s="42"/>
      <c r="C81" s="95"/>
      <c r="D81" s="96"/>
      <c r="E81" s="4"/>
      <c r="F81" s="4"/>
      <c r="G81" s="4"/>
      <c r="H81" s="4"/>
      <c r="I81" s="4"/>
    </row>
    <row r="82" spans="1:9" ht="16.5" x14ac:dyDescent="0.15">
      <c r="A82" s="44"/>
      <c r="B82" s="44"/>
      <c r="E82" s="53"/>
      <c r="F82" s="54"/>
      <c r="G82" s="54"/>
      <c r="H82" s="54"/>
      <c r="I82" s="54"/>
    </row>
    <row r="83" spans="1:9" ht="16.5" x14ac:dyDescent="0.15">
      <c r="A83" s="44"/>
      <c r="B83" s="44"/>
      <c r="C83" s="52"/>
    </row>
    <row r="84" spans="1:9" ht="16.5" x14ac:dyDescent="0.15">
      <c r="A84" s="44"/>
      <c r="B84" s="44"/>
      <c r="C84" s="52"/>
      <c r="D84" s="53"/>
      <c r="E84" s="54"/>
      <c r="F84" s="54"/>
      <c r="G84" s="54"/>
      <c r="H84" s="54"/>
      <c r="I84" s="54"/>
    </row>
    <row r="85" spans="1:9" ht="16.5" x14ac:dyDescent="0.15">
      <c r="A85" s="44"/>
      <c r="B85" s="44"/>
      <c r="C85" s="52"/>
      <c r="D85" s="53"/>
      <c r="E85" s="54"/>
      <c r="F85" s="54"/>
      <c r="G85" s="54"/>
      <c r="H85" s="54"/>
      <c r="I85" s="54"/>
    </row>
    <row r="86" spans="1:9" ht="16.5" x14ac:dyDescent="0.15">
      <c r="A86" s="44"/>
      <c r="B86" s="44"/>
      <c r="C86" s="52"/>
      <c r="D86" s="53"/>
      <c r="E86" s="54"/>
      <c r="F86" s="54"/>
      <c r="G86" s="54"/>
      <c r="H86" s="54"/>
      <c r="I86" s="54"/>
    </row>
    <row r="87" spans="1:9" ht="16.5" x14ac:dyDescent="0.15">
      <c r="A87" s="44"/>
      <c r="B87" s="44"/>
      <c r="C87" s="52"/>
      <c r="D87" s="53"/>
      <c r="E87" s="54"/>
      <c r="F87" s="54"/>
      <c r="G87" s="54"/>
      <c r="H87" s="54"/>
      <c r="I87" s="54"/>
    </row>
    <row r="88" spans="1:9" ht="16.5" x14ac:dyDescent="0.15">
      <c r="A88" s="44"/>
      <c r="B88" s="44"/>
      <c r="C88" s="52"/>
      <c r="D88" s="53"/>
      <c r="E88" s="54"/>
      <c r="F88" s="54"/>
      <c r="G88" s="54"/>
      <c r="H88" s="54"/>
      <c r="I88" s="54"/>
    </row>
    <row r="89" spans="1:9" ht="16.5" x14ac:dyDescent="0.15">
      <c r="A89" s="44"/>
      <c r="B89" s="44"/>
      <c r="C89" s="52"/>
      <c r="D89" s="53"/>
      <c r="E89" s="54"/>
      <c r="F89" s="54"/>
      <c r="G89" s="54"/>
      <c r="H89" s="54"/>
      <c r="I89" s="54"/>
    </row>
    <row r="90" spans="1:9" ht="16.5" x14ac:dyDescent="0.15">
      <c r="A90" s="44"/>
      <c r="B90" s="44"/>
      <c r="C90" s="52"/>
      <c r="D90" s="53"/>
      <c r="E90" s="54"/>
      <c r="F90" s="54"/>
      <c r="G90" s="54"/>
      <c r="H90" s="54"/>
      <c r="I90" s="54"/>
    </row>
    <row r="91" spans="1:9" ht="16.5" x14ac:dyDescent="0.15">
      <c r="A91" s="44"/>
      <c r="B91" s="44"/>
      <c r="C91" s="52"/>
      <c r="D91" s="53"/>
      <c r="E91" s="54"/>
      <c r="F91" s="54"/>
      <c r="G91" s="54"/>
      <c r="H91" s="54"/>
      <c r="I91" s="54"/>
    </row>
    <row r="92" spans="1:9" ht="16.5" x14ac:dyDescent="0.15">
      <c r="A92" s="44"/>
      <c r="B92" s="44"/>
      <c r="C92" s="52"/>
      <c r="D92" s="53"/>
      <c r="E92" s="54"/>
      <c r="F92" s="54"/>
      <c r="G92" s="54"/>
      <c r="H92" s="54"/>
      <c r="I92" s="54"/>
    </row>
    <row r="93" spans="1:9" ht="16.5" x14ac:dyDescent="0.15">
      <c r="A93" s="44"/>
      <c r="B93" s="44"/>
      <c r="C93" s="52"/>
      <c r="D93" s="53"/>
      <c r="E93" s="54"/>
      <c r="F93" s="54"/>
      <c r="G93" s="54"/>
      <c r="H93" s="54"/>
      <c r="I93" s="54"/>
    </row>
    <row r="94" spans="1:9" ht="16.5" x14ac:dyDescent="0.15">
      <c r="A94" s="44"/>
      <c r="B94" s="44"/>
      <c r="C94" s="52"/>
      <c r="D94" s="53"/>
      <c r="E94" s="54"/>
      <c r="F94" s="54"/>
      <c r="G94" s="54"/>
      <c r="H94" s="54"/>
      <c r="I94" s="54"/>
    </row>
    <row r="95" spans="1:9" ht="16.5" x14ac:dyDescent="0.15">
      <c r="A95" s="44"/>
      <c r="B95" s="44"/>
      <c r="C95" s="52"/>
      <c r="D95" s="53"/>
      <c r="E95" s="54"/>
      <c r="F95" s="54"/>
      <c r="G95" s="54"/>
      <c r="H95" s="54"/>
      <c r="I95" s="54"/>
    </row>
    <row r="96" spans="1:9" ht="16.5" x14ac:dyDescent="0.15">
      <c r="A96" s="44"/>
      <c r="B96" s="44"/>
      <c r="C96" s="52"/>
      <c r="D96" s="53"/>
      <c r="E96" s="54"/>
      <c r="F96" s="54"/>
      <c r="G96" s="54"/>
      <c r="H96" s="54"/>
      <c r="I96" s="54"/>
    </row>
    <row r="97" spans="1:9" ht="16.5" x14ac:dyDescent="0.15">
      <c r="A97" s="44"/>
      <c r="B97" s="44"/>
      <c r="C97" s="52"/>
      <c r="D97" s="53"/>
      <c r="E97" s="54"/>
      <c r="F97" s="54"/>
      <c r="G97" s="54"/>
      <c r="H97" s="54"/>
      <c r="I97" s="54"/>
    </row>
    <row r="98" spans="1:9" ht="16.5" x14ac:dyDescent="0.15">
      <c r="A98" s="44"/>
      <c r="B98" s="44"/>
      <c r="C98" s="52"/>
      <c r="D98" s="53"/>
      <c r="E98" s="54"/>
      <c r="F98" s="54"/>
      <c r="G98" s="54"/>
      <c r="H98" s="54"/>
      <c r="I98" s="54"/>
    </row>
    <row r="99" spans="1:9" ht="16.5" x14ac:dyDescent="0.15">
      <c r="A99" s="44"/>
      <c r="B99" s="44"/>
      <c r="C99" s="52"/>
      <c r="D99" s="53"/>
      <c r="E99" s="54"/>
      <c r="F99" s="54"/>
      <c r="G99" s="54"/>
      <c r="H99" s="54"/>
      <c r="I99" s="54"/>
    </row>
    <row r="100" spans="1:9" ht="16.5" x14ac:dyDescent="0.15">
      <c r="A100" s="44"/>
      <c r="B100" s="44"/>
      <c r="C100" s="52"/>
      <c r="D100" s="53"/>
      <c r="E100" s="54"/>
      <c r="F100" s="54"/>
      <c r="G100" s="54"/>
      <c r="H100" s="54"/>
      <c r="I100" s="54"/>
    </row>
    <row r="101" spans="1:9" ht="16.5" x14ac:dyDescent="0.15">
      <c r="A101" s="44"/>
      <c r="B101" s="44"/>
      <c r="C101" s="52"/>
      <c r="D101" s="53"/>
      <c r="E101" s="54"/>
      <c r="F101" s="54"/>
      <c r="G101" s="54"/>
      <c r="H101" s="54"/>
      <c r="I101" s="54"/>
    </row>
    <row r="102" spans="1:9" ht="16.5" x14ac:dyDescent="0.15">
      <c r="A102" s="44"/>
      <c r="B102" s="44"/>
      <c r="C102" s="52"/>
      <c r="D102" s="53"/>
      <c r="E102" s="54"/>
      <c r="F102" s="54"/>
      <c r="G102" s="54"/>
      <c r="H102" s="54"/>
      <c r="I102" s="54"/>
    </row>
    <row r="103" spans="1:9" ht="16.5" x14ac:dyDescent="0.15">
      <c r="A103" s="44"/>
      <c r="B103" s="44"/>
      <c r="C103" s="52"/>
      <c r="D103" s="53"/>
      <c r="E103" s="54"/>
      <c r="F103" s="54"/>
      <c r="G103" s="54"/>
      <c r="H103" s="54"/>
      <c r="I103" s="54"/>
    </row>
    <row r="104" spans="1:9" ht="16.5" x14ac:dyDescent="0.15">
      <c r="A104" s="44"/>
      <c r="B104" s="44"/>
      <c r="C104" s="52"/>
      <c r="D104" s="53"/>
      <c r="E104" s="54"/>
      <c r="F104" s="54"/>
      <c r="G104" s="54"/>
      <c r="H104" s="54"/>
      <c r="I104" s="54"/>
    </row>
    <row r="105" spans="1:9" ht="16.5" x14ac:dyDescent="0.15">
      <c r="A105" s="44"/>
      <c r="B105" s="44"/>
      <c r="C105" s="52"/>
      <c r="D105" s="53"/>
      <c r="E105" s="54"/>
      <c r="F105" s="54"/>
      <c r="G105" s="54"/>
      <c r="H105" s="54"/>
      <c r="I105" s="54"/>
    </row>
    <row r="106" spans="1:9" ht="16.5" x14ac:dyDescent="0.15">
      <c r="A106" s="44"/>
      <c r="B106" s="44"/>
      <c r="C106" s="52"/>
      <c r="D106" s="53"/>
      <c r="E106" s="54"/>
      <c r="F106" s="54"/>
      <c r="G106" s="54"/>
      <c r="H106" s="54"/>
      <c r="I106" s="54"/>
    </row>
    <row r="107" spans="1:9" ht="16.5" x14ac:dyDescent="0.15">
      <c r="A107" s="44"/>
      <c r="B107" s="44"/>
      <c r="C107" s="52"/>
      <c r="D107" s="53"/>
      <c r="E107" s="54"/>
      <c r="F107" s="54"/>
      <c r="G107" s="54"/>
      <c r="H107" s="54"/>
      <c r="I107" s="54"/>
    </row>
    <row r="108" spans="1:9" ht="16.5" x14ac:dyDescent="0.15">
      <c r="A108" s="44"/>
      <c r="B108" s="44"/>
      <c r="C108" s="52"/>
      <c r="D108" s="53"/>
      <c r="E108" s="54"/>
      <c r="F108" s="54"/>
      <c r="G108" s="54"/>
      <c r="H108" s="54"/>
      <c r="I108" s="54"/>
    </row>
    <row r="109" spans="1:9" ht="16.5" x14ac:dyDescent="0.15">
      <c r="A109" s="44"/>
      <c r="B109" s="44"/>
      <c r="C109" s="52"/>
      <c r="D109" s="53"/>
      <c r="E109" s="54"/>
      <c r="F109" s="54"/>
      <c r="G109" s="54"/>
      <c r="H109" s="54"/>
      <c r="I109" s="54"/>
    </row>
    <row r="110" spans="1:9" ht="16.5" x14ac:dyDescent="0.15">
      <c r="A110" s="44"/>
      <c r="B110" s="44"/>
      <c r="C110" s="52"/>
      <c r="D110" s="53"/>
      <c r="E110" s="54"/>
      <c r="F110" s="54"/>
      <c r="G110" s="54"/>
      <c r="H110" s="54"/>
      <c r="I110" s="54"/>
    </row>
    <row r="111" spans="1:9" ht="16.5" x14ac:dyDescent="0.15">
      <c r="A111" s="44"/>
      <c r="B111" s="44"/>
      <c r="C111" s="52"/>
      <c r="D111" s="53"/>
      <c r="E111" s="54"/>
      <c r="F111" s="54"/>
      <c r="G111" s="54"/>
      <c r="H111" s="54"/>
      <c r="I111" s="54"/>
    </row>
    <row r="112" spans="1:9" ht="16.5" x14ac:dyDescent="0.15">
      <c r="A112" s="44"/>
      <c r="B112" s="44"/>
      <c r="C112" s="52"/>
      <c r="D112" s="53"/>
      <c r="E112" s="54"/>
      <c r="F112" s="54"/>
      <c r="G112" s="54"/>
      <c r="H112" s="54"/>
      <c r="I112" s="54"/>
    </row>
    <row r="113" spans="1:9" ht="16.5" x14ac:dyDescent="0.15">
      <c r="A113" s="44"/>
      <c r="B113" s="44"/>
      <c r="C113" s="52"/>
      <c r="D113" s="53"/>
      <c r="E113" s="54"/>
      <c r="F113" s="54"/>
      <c r="G113" s="54"/>
      <c r="H113" s="54"/>
      <c r="I113" s="54"/>
    </row>
    <row r="114" spans="1:9" ht="16.5" x14ac:dyDescent="0.15">
      <c r="A114" s="44"/>
      <c r="B114" s="44"/>
      <c r="C114" s="52"/>
      <c r="D114" s="53"/>
      <c r="E114" s="54"/>
      <c r="F114" s="54"/>
      <c r="G114" s="54"/>
      <c r="H114" s="54"/>
      <c r="I114" s="54"/>
    </row>
    <row r="115" spans="1:9" ht="16.5" x14ac:dyDescent="0.15">
      <c r="A115" s="44"/>
      <c r="B115" s="44"/>
      <c r="C115" s="52"/>
      <c r="D115" s="53"/>
      <c r="E115" s="54"/>
      <c r="F115" s="54"/>
      <c r="G115" s="54"/>
      <c r="H115" s="54"/>
      <c r="I115" s="54"/>
    </row>
    <row r="116" spans="1:9" ht="16.5" x14ac:dyDescent="0.15">
      <c r="A116" s="44"/>
      <c r="B116" s="44"/>
      <c r="C116" s="52"/>
      <c r="D116" s="53"/>
      <c r="E116" s="54"/>
      <c r="F116" s="54"/>
      <c r="G116" s="54"/>
      <c r="H116" s="54"/>
      <c r="I116" s="54"/>
    </row>
    <row r="117" spans="1:9" ht="16.5" x14ac:dyDescent="0.15">
      <c r="A117" s="44"/>
      <c r="B117" s="44"/>
      <c r="C117" s="52"/>
      <c r="D117" s="53"/>
      <c r="E117" s="54"/>
      <c r="F117" s="54"/>
      <c r="G117" s="54"/>
      <c r="H117" s="54"/>
      <c r="I117" s="54"/>
    </row>
    <row r="118" spans="1:9" ht="16.5" x14ac:dyDescent="0.15">
      <c r="A118" s="44"/>
      <c r="B118" s="44"/>
      <c r="C118" s="52"/>
      <c r="D118" s="53"/>
      <c r="E118" s="54"/>
      <c r="F118" s="54"/>
      <c r="G118" s="54"/>
      <c r="H118" s="54"/>
      <c r="I118" s="54"/>
    </row>
    <row r="119" spans="1:9" ht="16.5" x14ac:dyDescent="0.15">
      <c r="A119" s="44"/>
      <c r="B119" s="44"/>
      <c r="C119" s="52"/>
      <c r="D119" s="53"/>
      <c r="E119" s="54"/>
      <c r="F119" s="54"/>
      <c r="G119" s="54"/>
      <c r="H119" s="54"/>
      <c r="I119" s="54"/>
    </row>
    <row r="120" spans="1:9" ht="16.5" x14ac:dyDescent="0.15">
      <c r="A120" s="44"/>
      <c r="B120" s="44"/>
      <c r="C120" s="52"/>
      <c r="D120" s="53"/>
      <c r="E120" s="54"/>
      <c r="F120" s="54"/>
      <c r="G120" s="54"/>
      <c r="H120" s="54"/>
      <c r="I120" s="54"/>
    </row>
    <row r="121" spans="1:9" ht="16.5" x14ac:dyDescent="0.15">
      <c r="A121" s="44"/>
      <c r="B121" s="44"/>
      <c r="C121" s="52"/>
      <c r="D121" s="53"/>
      <c r="E121" s="54"/>
      <c r="F121" s="54"/>
      <c r="G121" s="54"/>
      <c r="H121" s="54"/>
      <c r="I121" s="54"/>
    </row>
    <row r="122" spans="1:9" ht="16.5" x14ac:dyDescent="0.15">
      <c r="A122" s="44"/>
      <c r="B122" s="44"/>
      <c r="C122" s="52"/>
      <c r="D122" s="53"/>
      <c r="E122" s="54"/>
      <c r="F122" s="54"/>
      <c r="G122" s="54"/>
      <c r="H122" s="54"/>
      <c r="I122" s="54"/>
    </row>
    <row r="123" spans="1:9" ht="16.5" x14ac:dyDescent="0.15">
      <c r="A123" s="44"/>
      <c r="B123" s="44"/>
      <c r="C123" s="52"/>
      <c r="D123" s="53"/>
      <c r="E123" s="54"/>
      <c r="F123" s="54"/>
      <c r="G123" s="54"/>
      <c r="H123" s="54"/>
      <c r="I123" s="54"/>
    </row>
    <row r="124" spans="1:9" ht="16.5" x14ac:dyDescent="0.15">
      <c r="A124" s="44"/>
      <c r="B124" s="44"/>
      <c r="C124" s="52"/>
      <c r="D124" s="53"/>
      <c r="E124" s="54"/>
      <c r="F124" s="54"/>
      <c r="G124" s="54"/>
      <c r="H124" s="54"/>
      <c r="I124" s="54"/>
    </row>
  </sheetData>
  <sortState ref="A2:K126">
    <sortCondition ref="C2:C126"/>
  </sortState>
  <phoneticPr fontId="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zoomScale="98" workbookViewId="0">
      <selection activeCell="K202" sqref="K202"/>
    </sheetView>
  </sheetViews>
  <sheetFormatPr defaultColWidth="9" defaultRowHeight="22.5" customHeight="1" x14ac:dyDescent="0.15"/>
  <cols>
    <col min="1" max="3" width="9.375" style="2" bestFit="1" customWidth="1"/>
    <col min="4" max="4" width="14.375" style="2" customWidth="1"/>
    <col min="5" max="5" width="14.125" style="2" customWidth="1"/>
    <col min="6" max="6" width="13.375" style="2" customWidth="1"/>
    <col min="7" max="7" width="10.125" style="2" bestFit="1" customWidth="1"/>
    <col min="8" max="8" width="44.25" style="148" customWidth="1"/>
    <col min="9" max="9" width="9.375" style="2" bestFit="1" customWidth="1"/>
    <col min="10" max="10" width="13.625" style="2" customWidth="1"/>
    <col min="11" max="11" width="19.5" style="2" customWidth="1"/>
    <col min="12" max="12" width="16.125" style="2" customWidth="1"/>
    <col min="13" max="13" width="13" style="2" customWidth="1"/>
    <col min="14" max="14" width="15.125" style="2" customWidth="1"/>
    <col min="15" max="16384" width="9" style="2"/>
  </cols>
  <sheetData>
    <row r="1" spans="1:13" ht="16.5" customHeight="1" x14ac:dyDescent="0.15">
      <c r="A1" s="104" t="s">
        <v>128</v>
      </c>
      <c r="B1" s="104" t="s">
        <v>130</v>
      </c>
      <c r="C1" s="104" t="s">
        <v>206</v>
      </c>
      <c r="D1" s="104" t="s">
        <v>197</v>
      </c>
      <c r="E1" s="104" t="s">
        <v>198</v>
      </c>
      <c r="F1" s="104" t="s">
        <v>41</v>
      </c>
      <c r="G1" s="104" t="s">
        <v>207</v>
      </c>
      <c r="H1" s="105" t="s">
        <v>199</v>
      </c>
      <c r="I1" s="104" t="s">
        <v>200</v>
      </c>
      <c r="J1" s="104" t="s">
        <v>201</v>
      </c>
      <c r="K1" s="104" t="s">
        <v>202</v>
      </c>
      <c r="L1" s="104" t="s">
        <v>203</v>
      </c>
      <c r="M1" s="104" t="s">
        <v>204</v>
      </c>
    </row>
    <row r="2" spans="1:13" ht="20.25" hidden="1" customHeight="1" x14ac:dyDescent="0.35">
      <c r="A2" s="4"/>
      <c r="B2" s="4"/>
      <c r="C2" s="4"/>
      <c r="D2" s="143"/>
      <c r="E2" s="144"/>
      <c r="F2" s="145"/>
      <c r="G2" s="146"/>
      <c r="H2" s="147"/>
      <c r="I2" s="143"/>
      <c r="J2" s="144"/>
      <c r="K2" s="143"/>
      <c r="L2" s="144"/>
      <c r="M2" s="144"/>
    </row>
    <row r="3" spans="1:13" ht="20.25" hidden="1" customHeight="1" x14ac:dyDescent="0.35">
      <c r="A3" s="4"/>
      <c r="B3" s="4"/>
      <c r="C3" s="4"/>
      <c r="D3" s="143"/>
      <c r="E3" s="144"/>
      <c r="F3" s="145"/>
      <c r="G3" s="146"/>
      <c r="H3" s="147"/>
      <c r="I3" s="143"/>
      <c r="J3" s="144"/>
      <c r="K3" s="143"/>
      <c r="L3" s="144"/>
      <c r="M3" s="144"/>
    </row>
    <row r="4" spans="1:13" ht="20.25" hidden="1" customHeight="1" x14ac:dyDescent="0.35">
      <c r="A4" s="4"/>
      <c r="B4" s="4"/>
      <c r="C4" s="4"/>
      <c r="D4" s="143"/>
      <c r="E4" s="144"/>
      <c r="F4" s="145"/>
      <c r="G4" s="146"/>
      <c r="H4" s="147"/>
      <c r="I4" s="143"/>
      <c r="J4" s="144"/>
      <c r="K4" s="143"/>
      <c r="L4" s="144"/>
      <c r="M4" s="144"/>
    </row>
    <row r="5" spans="1:13" ht="20.25" hidden="1" customHeight="1" x14ac:dyDescent="0.35">
      <c r="A5" s="4"/>
      <c r="B5" s="4"/>
      <c r="C5" s="4"/>
      <c r="D5" s="143"/>
      <c r="E5" s="144"/>
      <c r="F5" s="145"/>
      <c r="G5" s="146"/>
      <c r="H5" s="147"/>
      <c r="I5" s="143"/>
      <c r="J5" s="144"/>
      <c r="K5" s="143"/>
      <c r="L5" s="144"/>
      <c r="M5" s="144"/>
    </row>
    <row r="6" spans="1:13" ht="20.25" hidden="1" customHeight="1" x14ac:dyDescent="0.35">
      <c r="A6" s="4"/>
      <c r="B6" s="4"/>
      <c r="C6" s="4"/>
      <c r="D6" s="143"/>
      <c r="E6" s="144"/>
      <c r="F6" s="145"/>
      <c r="G6" s="146"/>
      <c r="H6" s="147"/>
      <c r="I6" s="143"/>
      <c r="J6" s="144"/>
      <c r="K6" s="143"/>
      <c r="L6" s="144"/>
      <c r="M6" s="144"/>
    </row>
    <row r="7" spans="1:13" ht="20.25" hidden="1" customHeight="1" x14ac:dyDescent="0.35">
      <c r="A7" s="4"/>
      <c r="B7" s="4"/>
      <c r="C7" s="4"/>
      <c r="D7" s="143"/>
      <c r="E7" s="144"/>
      <c r="F7" s="145"/>
      <c r="G7" s="146"/>
      <c r="H7" s="147"/>
      <c r="I7" s="143"/>
      <c r="J7" s="144"/>
      <c r="K7" s="143"/>
      <c r="L7" s="144"/>
      <c r="M7" s="144"/>
    </row>
    <row r="8" spans="1:13" ht="20.25" hidden="1" customHeight="1" x14ac:dyDescent="0.35">
      <c r="A8" s="4"/>
      <c r="B8" s="4"/>
      <c r="C8" s="4"/>
      <c r="D8" s="143"/>
      <c r="E8" s="144"/>
      <c r="F8" s="145"/>
      <c r="G8" s="146"/>
      <c r="H8" s="147"/>
      <c r="I8" s="143"/>
      <c r="J8" s="144"/>
      <c r="K8" s="143"/>
      <c r="L8" s="144"/>
      <c r="M8" s="144"/>
    </row>
    <row r="9" spans="1:13" ht="20.25" hidden="1" customHeight="1" x14ac:dyDescent="0.35">
      <c r="A9" s="4"/>
      <c r="B9" s="4"/>
      <c r="C9" s="4"/>
      <c r="D9" s="143"/>
      <c r="E9" s="144"/>
      <c r="F9" s="145"/>
      <c r="G9" s="146"/>
      <c r="H9" s="147"/>
      <c r="I9" s="143"/>
      <c r="J9" s="144"/>
      <c r="K9" s="143"/>
      <c r="L9" s="144"/>
      <c r="M9" s="144"/>
    </row>
    <row r="10" spans="1:13" ht="20.25" hidden="1" customHeight="1" x14ac:dyDescent="0.35">
      <c r="A10" s="4"/>
      <c r="B10" s="4"/>
      <c r="C10" s="4"/>
      <c r="D10" s="143"/>
      <c r="E10" s="144"/>
      <c r="F10" s="145"/>
      <c r="G10" s="146"/>
      <c r="H10" s="147"/>
      <c r="I10" s="143"/>
      <c r="J10" s="144"/>
      <c r="K10" s="143"/>
      <c r="L10" s="144"/>
      <c r="M10" s="144"/>
    </row>
    <row r="11" spans="1:13" ht="20.25" hidden="1" customHeight="1" x14ac:dyDescent="0.35">
      <c r="A11" s="4"/>
      <c r="B11" s="4"/>
      <c r="C11" s="4"/>
      <c r="D11" s="143"/>
      <c r="E11" s="144"/>
      <c r="F11" s="145"/>
      <c r="G11" s="146"/>
      <c r="H11" s="147"/>
      <c r="I11" s="143"/>
      <c r="J11" s="144"/>
      <c r="K11" s="143"/>
      <c r="L11" s="144"/>
      <c r="M11" s="144"/>
    </row>
    <row r="12" spans="1:13" ht="20.25" hidden="1" customHeight="1" x14ac:dyDescent="0.35">
      <c r="A12" s="4"/>
      <c r="B12" s="4"/>
      <c r="C12" s="4"/>
      <c r="D12" s="143"/>
      <c r="E12" s="144"/>
      <c r="F12" s="145"/>
      <c r="G12" s="146"/>
      <c r="H12" s="147"/>
      <c r="I12" s="143"/>
      <c r="J12" s="144"/>
      <c r="K12" s="143"/>
      <c r="L12" s="144"/>
      <c r="M12" s="144"/>
    </row>
    <row r="13" spans="1:13" ht="20.25" hidden="1" customHeight="1" x14ac:dyDescent="0.35">
      <c r="A13" s="4"/>
      <c r="B13" s="4"/>
      <c r="C13" s="4"/>
      <c r="D13" s="143"/>
      <c r="E13" s="144"/>
      <c r="F13" s="145"/>
      <c r="G13" s="146"/>
      <c r="H13" s="147"/>
      <c r="I13" s="143"/>
      <c r="J13" s="144"/>
      <c r="K13" s="143"/>
      <c r="L13" s="144"/>
      <c r="M13" s="144"/>
    </row>
    <row r="14" spans="1:13" ht="20.25" hidden="1" customHeight="1" x14ac:dyDescent="0.35">
      <c r="A14" s="4"/>
      <c r="B14" s="4"/>
      <c r="C14" s="4"/>
      <c r="D14" s="143"/>
      <c r="E14" s="144"/>
      <c r="F14" s="145"/>
      <c r="G14" s="146"/>
      <c r="H14" s="147"/>
      <c r="I14" s="143"/>
      <c r="J14" s="144"/>
      <c r="K14" s="143"/>
      <c r="L14" s="144"/>
      <c r="M14" s="144"/>
    </row>
    <row r="15" spans="1:13" ht="20.25" hidden="1" customHeight="1" x14ac:dyDescent="0.35">
      <c r="A15" s="4"/>
      <c r="B15" s="4"/>
      <c r="C15" s="4"/>
      <c r="D15" s="143"/>
      <c r="E15" s="144"/>
      <c r="F15" s="145"/>
      <c r="G15" s="146"/>
      <c r="H15" s="147"/>
      <c r="I15" s="143"/>
      <c r="J15" s="144"/>
      <c r="K15" s="143"/>
      <c r="L15" s="144"/>
      <c r="M15" s="144"/>
    </row>
    <row r="16" spans="1:13" ht="20.25" hidden="1" customHeight="1" x14ac:dyDescent="0.35">
      <c r="A16" s="4"/>
      <c r="B16" s="4"/>
      <c r="C16" s="4"/>
      <c r="D16" s="143"/>
      <c r="E16" s="144"/>
      <c r="F16" s="145"/>
      <c r="G16" s="146"/>
      <c r="H16" s="147"/>
      <c r="I16" s="143"/>
      <c r="J16" s="144"/>
      <c r="K16" s="143"/>
      <c r="L16" s="144"/>
      <c r="M16" s="144"/>
    </row>
    <row r="17" spans="1:13" ht="20.25" hidden="1" customHeight="1" x14ac:dyDescent="0.35">
      <c r="A17" s="4"/>
      <c r="B17" s="4"/>
      <c r="C17" s="4"/>
      <c r="D17" s="143"/>
      <c r="E17" s="144"/>
      <c r="F17" s="145"/>
      <c r="G17" s="146"/>
      <c r="H17" s="147"/>
      <c r="I17" s="143"/>
      <c r="J17" s="144"/>
      <c r="K17" s="143"/>
      <c r="L17" s="144"/>
      <c r="M17" s="144"/>
    </row>
    <row r="18" spans="1:13" ht="20.25" hidden="1" customHeight="1" x14ac:dyDescent="0.35">
      <c r="A18" s="4"/>
      <c r="B18" s="4"/>
      <c r="C18" s="4"/>
      <c r="D18" s="143"/>
      <c r="E18" s="144"/>
      <c r="F18" s="145"/>
      <c r="G18" s="146"/>
      <c r="H18" s="147"/>
      <c r="I18" s="143"/>
      <c r="J18" s="144"/>
      <c r="K18" s="143"/>
      <c r="L18" s="144"/>
      <c r="M18" s="144"/>
    </row>
    <row r="19" spans="1:13" ht="20.25" hidden="1" customHeight="1" x14ac:dyDescent="0.35">
      <c r="A19" s="4"/>
      <c r="B19" s="4"/>
      <c r="C19" s="4"/>
      <c r="D19" s="143"/>
      <c r="E19" s="144"/>
      <c r="F19" s="145"/>
      <c r="G19" s="146"/>
      <c r="H19" s="147"/>
      <c r="I19" s="143"/>
      <c r="J19" s="144"/>
      <c r="K19" s="143"/>
      <c r="L19" s="144"/>
      <c r="M19" s="144"/>
    </row>
    <row r="20" spans="1:13" ht="20.25" hidden="1" customHeight="1" x14ac:dyDescent="0.35">
      <c r="A20" s="4"/>
      <c r="B20" s="4"/>
      <c r="C20" s="4"/>
      <c r="D20" s="143"/>
      <c r="E20" s="144"/>
      <c r="F20" s="145"/>
      <c r="G20" s="146"/>
      <c r="H20" s="147"/>
      <c r="I20" s="143"/>
      <c r="J20" s="144"/>
      <c r="K20" s="143"/>
      <c r="L20" s="144"/>
      <c r="M20" s="144"/>
    </row>
    <row r="21" spans="1:13" ht="20.25" hidden="1" customHeight="1" x14ac:dyDescent="0.35">
      <c r="A21" s="4"/>
      <c r="B21" s="4"/>
      <c r="C21" s="4"/>
      <c r="D21" s="143"/>
      <c r="E21" s="144"/>
      <c r="F21" s="145"/>
      <c r="G21" s="146"/>
      <c r="H21" s="147"/>
      <c r="I21" s="143"/>
      <c r="J21" s="144"/>
      <c r="K21" s="143"/>
      <c r="L21" s="144"/>
      <c r="M21" s="144"/>
    </row>
    <row r="22" spans="1:13" ht="20.25" hidden="1" customHeight="1" x14ac:dyDescent="0.35">
      <c r="A22" s="4"/>
      <c r="B22" s="4"/>
      <c r="C22" s="4"/>
      <c r="D22" s="143"/>
      <c r="E22" s="144"/>
      <c r="F22" s="145"/>
      <c r="G22" s="146"/>
      <c r="H22" s="147"/>
      <c r="I22" s="143"/>
      <c r="J22" s="144"/>
      <c r="K22" s="143"/>
      <c r="L22" s="144"/>
      <c r="M22" s="144"/>
    </row>
    <row r="23" spans="1:13" ht="20.25" hidden="1" customHeight="1" x14ac:dyDescent="0.35">
      <c r="A23" s="4"/>
      <c r="B23" s="4"/>
      <c r="C23" s="4"/>
      <c r="D23" s="143"/>
      <c r="E23" s="144"/>
      <c r="F23" s="145"/>
      <c r="G23" s="146"/>
      <c r="H23" s="147"/>
      <c r="I23" s="143"/>
      <c r="J23" s="144"/>
      <c r="K23" s="143"/>
      <c r="L23" s="144"/>
      <c r="M23" s="144"/>
    </row>
    <row r="24" spans="1:13" ht="20.25" hidden="1" customHeight="1" x14ac:dyDescent="0.35">
      <c r="A24" s="4"/>
      <c r="B24" s="4"/>
      <c r="C24" s="4"/>
      <c r="D24" s="143"/>
      <c r="E24" s="144"/>
      <c r="F24" s="145"/>
      <c r="G24" s="146"/>
      <c r="H24" s="147"/>
      <c r="I24" s="143"/>
      <c r="J24" s="144"/>
      <c r="K24" s="143"/>
      <c r="L24" s="144"/>
      <c r="M24" s="144"/>
    </row>
    <row r="25" spans="1:13" ht="20.25" hidden="1" customHeight="1" x14ac:dyDescent="0.35">
      <c r="A25" s="4"/>
      <c r="B25" s="4"/>
      <c r="C25" s="4"/>
      <c r="D25" s="143"/>
      <c r="E25" s="144"/>
      <c r="F25" s="145"/>
      <c r="G25" s="146"/>
      <c r="H25" s="147"/>
      <c r="I25" s="143"/>
      <c r="J25" s="144"/>
      <c r="K25" s="143"/>
      <c r="L25" s="144"/>
      <c r="M25" s="144"/>
    </row>
    <row r="26" spans="1:13" ht="20.25" hidden="1" customHeight="1" x14ac:dyDescent="0.35">
      <c r="A26" s="4"/>
      <c r="B26" s="4"/>
      <c r="C26" s="4"/>
      <c r="D26" s="143"/>
      <c r="E26" s="144"/>
      <c r="F26" s="145"/>
      <c r="G26" s="146"/>
      <c r="H26" s="147"/>
      <c r="I26" s="143"/>
      <c r="J26" s="144"/>
      <c r="K26" s="143"/>
      <c r="L26" s="144"/>
      <c r="M26" s="144"/>
    </row>
    <row r="27" spans="1:13" ht="20.25" hidden="1" customHeight="1" x14ac:dyDescent="0.35">
      <c r="A27" s="4"/>
      <c r="B27" s="4"/>
      <c r="C27" s="4"/>
      <c r="D27" s="143"/>
      <c r="E27" s="144"/>
      <c r="F27" s="145"/>
      <c r="G27" s="146"/>
      <c r="H27" s="147"/>
      <c r="I27" s="143"/>
      <c r="J27" s="144"/>
      <c r="K27" s="143"/>
      <c r="L27" s="144"/>
      <c r="M27" s="144"/>
    </row>
    <row r="28" spans="1:13" ht="20.25" hidden="1" customHeight="1" x14ac:dyDescent="0.35">
      <c r="A28" s="4"/>
      <c r="B28" s="4"/>
      <c r="C28" s="4"/>
      <c r="D28" s="143"/>
      <c r="E28" s="144"/>
      <c r="F28" s="145"/>
      <c r="G28" s="146"/>
      <c r="H28" s="147"/>
      <c r="I28" s="143"/>
      <c r="J28" s="144"/>
      <c r="K28" s="143"/>
      <c r="L28" s="144"/>
      <c r="M28" s="144"/>
    </row>
    <row r="29" spans="1:13" ht="20.25" hidden="1" customHeight="1" x14ac:dyDescent="0.35">
      <c r="A29" s="4"/>
      <c r="B29" s="4"/>
      <c r="C29" s="4"/>
      <c r="D29" s="143"/>
      <c r="E29" s="144"/>
      <c r="F29" s="145"/>
      <c r="G29" s="146"/>
      <c r="H29" s="147"/>
      <c r="I29" s="143"/>
      <c r="J29" s="144"/>
      <c r="K29" s="143"/>
      <c r="L29" s="144"/>
      <c r="M29" s="144"/>
    </row>
    <row r="30" spans="1:13" ht="20.25" hidden="1" customHeight="1" x14ac:dyDescent="0.35">
      <c r="A30" s="4"/>
      <c r="B30" s="4"/>
      <c r="C30" s="4"/>
      <c r="D30" s="143"/>
      <c r="E30" s="144"/>
      <c r="F30" s="145"/>
      <c r="G30" s="146"/>
      <c r="H30" s="147"/>
      <c r="I30" s="143"/>
      <c r="J30" s="144"/>
      <c r="K30" s="143"/>
      <c r="L30" s="144"/>
      <c r="M30" s="144"/>
    </row>
    <row r="31" spans="1:13" ht="20.25" hidden="1" customHeight="1" x14ac:dyDescent="0.35">
      <c r="A31" s="4"/>
      <c r="B31" s="4"/>
      <c r="C31" s="4"/>
      <c r="D31" s="143"/>
      <c r="E31" s="144"/>
      <c r="F31" s="145"/>
      <c r="G31" s="146"/>
      <c r="H31" s="147"/>
      <c r="I31" s="143"/>
      <c r="J31" s="144"/>
      <c r="K31" s="143"/>
      <c r="L31" s="144"/>
      <c r="M31" s="144"/>
    </row>
    <row r="32" spans="1:13" ht="20.25" hidden="1" customHeight="1" x14ac:dyDescent="0.35">
      <c r="A32" s="4"/>
      <c r="B32" s="4"/>
      <c r="C32" s="4"/>
      <c r="D32" s="143"/>
      <c r="E32" s="144"/>
      <c r="F32" s="145"/>
      <c r="G32" s="146"/>
      <c r="H32" s="147"/>
      <c r="I32" s="143"/>
      <c r="J32" s="144"/>
      <c r="K32" s="143"/>
      <c r="L32" s="144"/>
      <c r="M32" s="144"/>
    </row>
    <row r="33" spans="1:13" ht="20.25" hidden="1" customHeight="1" x14ac:dyDescent="0.35">
      <c r="A33" s="4"/>
      <c r="B33" s="4"/>
      <c r="C33" s="4"/>
      <c r="D33" s="143"/>
      <c r="E33" s="144"/>
      <c r="F33" s="145"/>
      <c r="G33" s="146"/>
      <c r="H33" s="147"/>
      <c r="I33" s="143"/>
      <c r="J33" s="144"/>
      <c r="K33" s="143"/>
      <c r="L33" s="144"/>
      <c r="M33" s="144"/>
    </row>
    <row r="34" spans="1:13" ht="20.25" hidden="1" customHeight="1" x14ac:dyDescent="0.35">
      <c r="A34" s="4"/>
      <c r="B34" s="4"/>
      <c r="C34" s="4"/>
      <c r="D34" s="143"/>
      <c r="E34" s="144"/>
      <c r="F34" s="145"/>
      <c r="G34" s="146"/>
      <c r="H34" s="147"/>
      <c r="I34" s="143"/>
      <c r="J34" s="144"/>
      <c r="K34" s="143"/>
      <c r="L34" s="144"/>
      <c r="M34" s="144"/>
    </row>
    <row r="35" spans="1:13" ht="20.25" hidden="1" customHeight="1" x14ac:dyDescent="0.35">
      <c r="A35" s="4"/>
      <c r="B35" s="4"/>
      <c r="C35" s="4"/>
      <c r="D35" s="143"/>
      <c r="E35" s="144"/>
      <c r="F35" s="145"/>
      <c r="G35" s="146"/>
      <c r="H35" s="147"/>
      <c r="I35" s="143"/>
      <c r="J35" s="144"/>
      <c r="K35" s="143"/>
      <c r="L35" s="144"/>
      <c r="M35" s="144"/>
    </row>
    <row r="36" spans="1:13" ht="20.25" hidden="1" customHeight="1" x14ac:dyDescent="0.35">
      <c r="A36" s="4"/>
      <c r="B36" s="4"/>
      <c r="C36" s="4"/>
      <c r="D36" s="143"/>
      <c r="E36" s="144"/>
      <c r="F36" s="145"/>
      <c r="G36" s="146"/>
      <c r="H36" s="147"/>
      <c r="I36" s="143"/>
      <c r="J36" s="144"/>
      <c r="K36" s="143"/>
      <c r="L36" s="144"/>
      <c r="M36" s="144"/>
    </row>
    <row r="37" spans="1:13" ht="20.25" hidden="1" customHeight="1" x14ac:dyDescent="0.35">
      <c r="A37" s="4"/>
      <c r="B37" s="4"/>
      <c r="C37" s="4"/>
      <c r="D37" s="143"/>
      <c r="E37" s="144"/>
      <c r="F37" s="145"/>
      <c r="G37" s="146"/>
      <c r="H37" s="147"/>
      <c r="I37" s="143"/>
      <c r="J37" s="144"/>
      <c r="K37" s="143"/>
      <c r="L37" s="144"/>
      <c r="M37" s="144"/>
    </row>
    <row r="38" spans="1:13" ht="20.25" hidden="1" customHeight="1" x14ac:dyDescent="0.35">
      <c r="A38" s="4"/>
      <c r="B38" s="4"/>
      <c r="C38" s="4"/>
      <c r="D38" s="143"/>
      <c r="E38" s="144"/>
      <c r="F38" s="145"/>
      <c r="G38" s="146"/>
      <c r="H38" s="147"/>
      <c r="I38" s="143"/>
      <c r="J38" s="144"/>
      <c r="K38" s="143"/>
      <c r="L38" s="144"/>
      <c r="M38" s="144"/>
    </row>
    <row r="39" spans="1:13" ht="20.25" hidden="1" customHeight="1" x14ac:dyDescent="0.35">
      <c r="A39" s="4"/>
      <c r="B39" s="4"/>
      <c r="C39" s="4"/>
      <c r="D39" s="143"/>
      <c r="E39" s="144"/>
      <c r="F39" s="145"/>
      <c r="G39" s="146"/>
      <c r="H39" s="147"/>
      <c r="I39" s="143"/>
      <c r="J39" s="144"/>
      <c r="K39" s="143"/>
      <c r="L39" s="144"/>
      <c r="M39" s="144"/>
    </row>
    <row r="40" spans="1:13" ht="20.25" hidden="1" customHeight="1" x14ac:dyDescent="0.35">
      <c r="A40" s="4"/>
      <c r="B40" s="4"/>
      <c r="C40" s="4"/>
      <c r="D40" s="143"/>
      <c r="E40" s="144"/>
      <c r="F40" s="145"/>
      <c r="G40" s="146"/>
      <c r="H40" s="147"/>
      <c r="I40" s="143"/>
      <c r="J40" s="144"/>
      <c r="K40" s="143"/>
      <c r="L40" s="144"/>
      <c r="M40" s="144"/>
    </row>
    <row r="41" spans="1:13" ht="20.25" hidden="1" customHeight="1" x14ac:dyDescent="0.35">
      <c r="A41" s="4"/>
      <c r="B41" s="4"/>
      <c r="C41" s="4"/>
      <c r="D41" s="143"/>
      <c r="E41" s="144"/>
      <c r="F41" s="145"/>
      <c r="G41" s="146"/>
      <c r="H41" s="147"/>
      <c r="I41" s="143"/>
      <c r="J41" s="144"/>
      <c r="K41" s="143"/>
      <c r="L41" s="144"/>
      <c r="M41" s="144"/>
    </row>
    <row r="42" spans="1:13" ht="20.25" hidden="1" customHeight="1" x14ac:dyDescent="0.35">
      <c r="A42" s="4"/>
      <c r="B42" s="4"/>
      <c r="C42" s="4"/>
      <c r="D42" s="143"/>
      <c r="E42" s="144"/>
      <c r="F42" s="145"/>
      <c r="G42" s="146"/>
      <c r="H42" s="147"/>
      <c r="I42" s="143"/>
      <c r="J42" s="144"/>
      <c r="K42" s="143"/>
      <c r="L42" s="144"/>
      <c r="M42" s="144"/>
    </row>
    <row r="43" spans="1:13" ht="20.25" hidden="1" customHeight="1" x14ac:dyDescent="0.35">
      <c r="A43" s="4"/>
      <c r="B43" s="4"/>
      <c r="C43" s="4"/>
      <c r="D43" s="143"/>
      <c r="E43" s="144"/>
      <c r="F43" s="145"/>
      <c r="G43" s="146"/>
      <c r="H43" s="147"/>
      <c r="I43" s="143"/>
      <c r="J43" s="144"/>
      <c r="K43" s="143"/>
      <c r="L43" s="144"/>
      <c r="M43" s="144"/>
    </row>
    <row r="44" spans="1:13" ht="20.25" hidden="1" customHeight="1" x14ac:dyDescent="0.35">
      <c r="A44" s="4"/>
      <c r="B44" s="4"/>
      <c r="C44" s="4"/>
      <c r="D44" s="143"/>
      <c r="E44" s="144"/>
      <c r="F44" s="145"/>
      <c r="G44" s="146"/>
      <c r="H44" s="147"/>
      <c r="I44" s="143"/>
      <c r="J44" s="144"/>
      <c r="K44" s="143"/>
      <c r="L44" s="144"/>
      <c r="M44" s="144"/>
    </row>
    <row r="45" spans="1:13" ht="20.25" hidden="1" customHeight="1" x14ac:dyDescent="0.35">
      <c r="A45" s="4"/>
      <c r="B45" s="4"/>
      <c r="C45" s="4"/>
      <c r="D45" s="143"/>
      <c r="E45" s="144"/>
      <c r="F45" s="145"/>
      <c r="G45" s="146"/>
      <c r="H45" s="147"/>
      <c r="I45" s="143"/>
      <c r="J45" s="144"/>
      <c r="K45" s="143"/>
      <c r="L45" s="144"/>
      <c r="M45" s="144"/>
    </row>
    <row r="46" spans="1:13" ht="20.25" hidden="1" customHeight="1" x14ac:dyDescent="0.35">
      <c r="A46" s="4"/>
      <c r="B46" s="4"/>
      <c r="C46" s="4"/>
      <c r="D46" s="143"/>
      <c r="E46" s="144"/>
      <c r="F46" s="145"/>
      <c r="G46" s="146"/>
      <c r="H46" s="147"/>
      <c r="I46" s="143"/>
      <c r="J46" s="144"/>
      <c r="K46" s="143"/>
      <c r="L46" s="144"/>
      <c r="M46" s="144"/>
    </row>
    <row r="47" spans="1:13" ht="20.25" hidden="1" customHeight="1" x14ac:dyDescent="0.35">
      <c r="A47" s="4"/>
      <c r="B47" s="4"/>
      <c r="C47" s="4"/>
      <c r="D47" s="143"/>
      <c r="E47" s="144"/>
      <c r="F47" s="145"/>
      <c r="G47" s="146"/>
      <c r="H47" s="147"/>
      <c r="I47" s="143"/>
      <c r="J47" s="144"/>
      <c r="K47" s="143"/>
      <c r="L47" s="144"/>
      <c r="M47" s="144"/>
    </row>
    <row r="48" spans="1:13" ht="20.25" hidden="1" customHeight="1" x14ac:dyDescent="0.35">
      <c r="A48" s="4"/>
      <c r="B48" s="4"/>
      <c r="C48" s="4"/>
      <c r="D48" s="143"/>
      <c r="E48" s="144"/>
      <c r="F48" s="145"/>
      <c r="G48" s="146"/>
      <c r="H48" s="147"/>
      <c r="I48" s="143"/>
      <c r="J48" s="144"/>
      <c r="K48" s="143"/>
      <c r="L48" s="144"/>
      <c r="M48" s="144"/>
    </row>
    <row r="49" spans="1:13" ht="20.25" hidden="1" customHeight="1" x14ac:dyDescent="0.35">
      <c r="A49" s="4"/>
      <c r="B49" s="4"/>
      <c r="C49" s="4"/>
      <c r="D49" s="143"/>
      <c r="E49" s="144"/>
      <c r="F49" s="145"/>
      <c r="G49" s="146"/>
      <c r="H49" s="147"/>
      <c r="I49" s="143"/>
      <c r="J49" s="144"/>
      <c r="K49" s="143"/>
      <c r="L49" s="144"/>
      <c r="M49" s="144"/>
    </row>
    <row r="50" spans="1:13" ht="20.25" hidden="1" customHeight="1" x14ac:dyDescent="0.35">
      <c r="A50" s="4"/>
      <c r="B50" s="4"/>
      <c r="C50" s="4"/>
      <c r="D50" s="143"/>
      <c r="E50" s="144"/>
      <c r="F50" s="145"/>
      <c r="G50" s="146"/>
      <c r="H50" s="147"/>
      <c r="I50" s="143"/>
      <c r="J50" s="144"/>
      <c r="K50" s="143"/>
      <c r="L50" s="144"/>
      <c r="M50" s="144"/>
    </row>
    <row r="51" spans="1:13" ht="20.25" hidden="1" customHeight="1" x14ac:dyDescent="0.35">
      <c r="A51" s="4"/>
      <c r="B51" s="4"/>
      <c r="C51" s="4"/>
      <c r="D51" s="143"/>
      <c r="E51" s="144"/>
      <c r="F51" s="145"/>
      <c r="G51" s="146"/>
      <c r="H51" s="147"/>
      <c r="I51" s="143"/>
      <c r="J51" s="144"/>
      <c r="K51" s="143"/>
      <c r="L51" s="144"/>
      <c r="M51" s="144"/>
    </row>
    <row r="52" spans="1:13" ht="20.25" hidden="1" customHeight="1" x14ac:dyDescent="0.35">
      <c r="A52" s="4"/>
      <c r="B52" s="4"/>
      <c r="C52" s="4"/>
      <c r="D52" s="143"/>
      <c r="E52" s="144"/>
      <c r="F52" s="145"/>
      <c r="G52" s="146"/>
      <c r="H52" s="147"/>
      <c r="I52" s="143"/>
      <c r="J52" s="144"/>
      <c r="K52" s="143"/>
      <c r="L52" s="144"/>
      <c r="M52" s="144"/>
    </row>
    <row r="53" spans="1:13" ht="20.25" hidden="1" customHeight="1" x14ac:dyDescent="0.35">
      <c r="A53" s="4"/>
      <c r="B53" s="4"/>
      <c r="C53" s="4"/>
      <c r="D53" s="143"/>
      <c r="E53" s="144"/>
      <c r="F53" s="145"/>
      <c r="G53" s="146"/>
      <c r="H53" s="147"/>
      <c r="I53" s="143"/>
      <c r="J53" s="144"/>
      <c r="K53" s="143"/>
      <c r="L53" s="144"/>
      <c r="M53" s="144"/>
    </row>
    <row r="54" spans="1:13" ht="20.25" hidden="1" customHeight="1" x14ac:dyDescent="0.35">
      <c r="A54" s="4"/>
      <c r="B54" s="4"/>
      <c r="C54" s="4"/>
      <c r="D54" s="143"/>
      <c r="E54" s="144"/>
      <c r="F54" s="145"/>
      <c r="G54" s="146"/>
      <c r="H54" s="147"/>
      <c r="I54" s="143"/>
      <c r="J54" s="144"/>
      <c r="K54" s="143"/>
      <c r="L54" s="144"/>
      <c r="M54" s="144"/>
    </row>
    <row r="55" spans="1:13" ht="20.25" hidden="1" customHeight="1" x14ac:dyDescent="0.35">
      <c r="A55" s="4"/>
      <c r="B55" s="4"/>
      <c r="C55" s="4"/>
      <c r="D55" s="143"/>
      <c r="E55" s="144"/>
      <c r="F55" s="145"/>
      <c r="G55" s="146"/>
      <c r="H55" s="147"/>
      <c r="I55" s="143"/>
      <c r="J55" s="144"/>
      <c r="K55" s="143"/>
      <c r="L55" s="144"/>
      <c r="M55" s="144"/>
    </row>
    <row r="56" spans="1:13" ht="20.25" hidden="1" customHeight="1" x14ac:dyDescent="0.35">
      <c r="A56" s="4"/>
      <c r="B56" s="4"/>
      <c r="C56" s="4"/>
      <c r="D56" s="143"/>
      <c r="E56" s="144"/>
      <c r="F56" s="145"/>
      <c r="G56" s="146"/>
      <c r="H56" s="147"/>
      <c r="I56" s="143"/>
      <c r="J56" s="144"/>
      <c r="K56" s="143"/>
      <c r="L56" s="144"/>
      <c r="M56" s="144"/>
    </row>
    <row r="57" spans="1:13" ht="20.25" hidden="1" customHeight="1" x14ac:dyDescent="0.35">
      <c r="A57" s="4"/>
      <c r="B57" s="4"/>
      <c r="C57" s="4"/>
      <c r="D57" s="143"/>
      <c r="E57" s="144"/>
      <c r="F57" s="145"/>
      <c r="G57" s="146"/>
      <c r="H57" s="147"/>
      <c r="I57" s="143"/>
      <c r="J57" s="144"/>
      <c r="K57" s="143"/>
      <c r="L57" s="144"/>
      <c r="M57" s="144"/>
    </row>
    <row r="58" spans="1:13" ht="20.25" hidden="1" customHeight="1" x14ac:dyDescent="0.35">
      <c r="A58" s="4"/>
      <c r="B58" s="4"/>
      <c r="C58" s="4"/>
      <c r="D58" s="143"/>
      <c r="E58" s="144"/>
      <c r="F58" s="145"/>
      <c r="G58" s="146"/>
      <c r="H58" s="147"/>
      <c r="I58" s="143"/>
      <c r="J58" s="144"/>
      <c r="K58" s="143"/>
      <c r="L58" s="144"/>
      <c r="M58" s="144"/>
    </row>
    <row r="59" spans="1:13" ht="20.25" hidden="1" customHeight="1" x14ac:dyDescent="0.35">
      <c r="A59" s="4"/>
      <c r="B59" s="4"/>
      <c r="C59" s="4"/>
      <c r="D59" s="143"/>
      <c r="E59" s="144"/>
      <c r="F59" s="145"/>
      <c r="G59" s="146"/>
      <c r="H59" s="147"/>
      <c r="I59" s="143"/>
      <c r="J59" s="144"/>
      <c r="K59" s="143"/>
      <c r="L59" s="144"/>
      <c r="M59" s="144"/>
    </row>
    <row r="60" spans="1:13" ht="20.25" hidden="1" customHeight="1" x14ac:dyDescent="0.35">
      <c r="A60" s="4"/>
      <c r="B60" s="4"/>
      <c r="C60" s="4"/>
      <c r="D60" s="143"/>
      <c r="E60" s="144"/>
      <c r="F60" s="145"/>
      <c r="G60" s="146"/>
      <c r="H60" s="147"/>
      <c r="I60" s="143"/>
      <c r="J60" s="144"/>
      <c r="K60" s="143"/>
      <c r="L60" s="144"/>
      <c r="M60" s="144"/>
    </row>
    <row r="61" spans="1:13" ht="20.25" hidden="1" customHeight="1" x14ac:dyDescent="0.35">
      <c r="A61" s="4"/>
      <c r="B61" s="4"/>
      <c r="C61" s="4"/>
      <c r="D61" s="143"/>
      <c r="E61" s="144"/>
      <c r="F61" s="145"/>
      <c r="G61" s="146"/>
      <c r="H61" s="147"/>
      <c r="I61" s="143"/>
      <c r="J61" s="144"/>
      <c r="K61" s="143"/>
      <c r="L61" s="144"/>
      <c r="M61" s="144"/>
    </row>
    <row r="62" spans="1:13" ht="20.25" hidden="1" customHeight="1" x14ac:dyDescent="0.35">
      <c r="A62" s="4"/>
      <c r="B62" s="4"/>
      <c r="C62" s="4"/>
      <c r="D62" s="143"/>
      <c r="E62" s="144"/>
      <c r="F62" s="145"/>
      <c r="G62" s="146"/>
      <c r="H62" s="147"/>
      <c r="I62" s="143"/>
      <c r="J62" s="144"/>
      <c r="K62" s="143"/>
      <c r="L62" s="144"/>
      <c r="M62" s="144"/>
    </row>
    <row r="63" spans="1:13" ht="20.25" hidden="1" customHeight="1" x14ac:dyDescent="0.35">
      <c r="A63" s="4"/>
      <c r="B63" s="4"/>
      <c r="C63" s="4"/>
      <c r="D63" s="143"/>
      <c r="E63" s="144"/>
      <c r="F63" s="145"/>
      <c r="G63" s="146"/>
      <c r="H63" s="147"/>
      <c r="I63" s="143"/>
      <c r="J63" s="144"/>
      <c r="K63" s="143"/>
      <c r="L63" s="144"/>
      <c r="M63" s="144"/>
    </row>
    <row r="64" spans="1:13" ht="20.25" hidden="1" customHeight="1" x14ac:dyDescent="0.35">
      <c r="A64" s="4"/>
      <c r="B64" s="4"/>
      <c r="C64" s="4"/>
      <c r="D64" s="143"/>
      <c r="E64" s="144"/>
      <c r="F64" s="145"/>
      <c r="G64" s="146"/>
      <c r="H64" s="147"/>
      <c r="I64" s="143"/>
      <c r="J64" s="144"/>
      <c r="K64" s="143"/>
      <c r="L64" s="144"/>
      <c r="M64" s="144"/>
    </row>
    <row r="65" spans="1:13" ht="20.25" hidden="1" customHeight="1" x14ac:dyDescent="0.35">
      <c r="A65" s="4"/>
      <c r="B65" s="4"/>
      <c r="C65" s="4"/>
      <c r="D65" s="143"/>
      <c r="E65" s="144"/>
      <c r="F65" s="145"/>
      <c r="G65" s="146"/>
      <c r="H65" s="147"/>
      <c r="I65" s="143"/>
      <c r="J65" s="144"/>
      <c r="K65" s="143"/>
      <c r="L65" s="144"/>
      <c r="M65" s="144"/>
    </row>
    <row r="66" spans="1:13" ht="20.25" hidden="1" customHeight="1" x14ac:dyDescent="0.35">
      <c r="A66" s="4"/>
      <c r="B66" s="4"/>
      <c r="C66" s="4"/>
      <c r="D66" s="143"/>
      <c r="E66" s="144"/>
      <c r="F66" s="145"/>
      <c r="G66" s="146"/>
      <c r="H66" s="147"/>
      <c r="I66" s="143"/>
      <c r="J66" s="144"/>
      <c r="K66" s="143"/>
      <c r="L66" s="144"/>
      <c r="M66" s="144"/>
    </row>
    <row r="67" spans="1:13" ht="20.25" hidden="1" customHeight="1" x14ac:dyDescent="0.35">
      <c r="A67" s="4"/>
      <c r="B67" s="4"/>
      <c r="C67" s="4"/>
      <c r="D67" s="143"/>
      <c r="E67" s="144"/>
      <c r="F67" s="145"/>
      <c r="G67" s="146"/>
      <c r="H67" s="147"/>
      <c r="I67" s="143"/>
      <c r="J67" s="144"/>
      <c r="K67" s="143"/>
      <c r="L67" s="144"/>
      <c r="M67" s="144"/>
    </row>
    <row r="68" spans="1:13" ht="20.25" hidden="1" customHeight="1" x14ac:dyDescent="0.35">
      <c r="A68" s="4"/>
      <c r="B68" s="4"/>
      <c r="C68" s="4"/>
      <c r="D68" s="143"/>
      <c r="E68" s="144"/>
      <c r="F68" s="145"/>
      <c r="G68" s="146"/>
      <c r="H68" s="147"/>
      <c r="I68" s="143"/>
      <c r="J68" s="144"/>
      <c r="K68" s="143"/>
      <c r="L68" s="144"/>
      <c r="M68" s="144"/>
    </row>
    <row r="69" spans="1:13" ht="20.25" hidden="1" customHeight="1" x14ac:dyDescent="0.35">
      <c r="A69" s="4"/>
      <c r="B69" s="4"/>
      <c r="C69" s="4"/>
      <c r="D69" s="143"/>
      <c r="E69" s="144"/>
      <c r="F69" s="145"/>
      <c r="G69" s="146"/>
      <c r="H69" s="147"/>
      <c r="I69" s="143"/>
      <c r="J69" s="144"/>
      <c r="K69" s="143"/>
      <c r="L69" s="144"/>
      <c r="M69" s="144"/>
    </row>
    <row r="70" spans="1:13" ht="20.25" hidden="1" customHeight="1" x14ac:dyDescent="0.35">
      <c r="A70" s="4"/>
      <c r="B70" s="4"/>
      <c r="C70" s="4"/>
      <c r="D70" s="143"/>
      <c r="E70" s="144"/>
      <c r="F70" s="145"/>
      <c r="G70" s="146"/>
      <c r="H70" s="147"/>
      <c r="I70" s="143"/>
      <c r="J70" s="144"/>
      <c r="K70" s="143"/>
      <c r="L70" s="144"/>
      <c r="M70" s="144"/>
    </row>
    <row r="71" spans="1:13" ht="20.25" hidden="1" customHeight="1" x14ac:dyDescent="0.35">
      <c r="A71" s="4"/>
      <c r="B71" s="4"/>
      <c r="C71" s="4"/>
      <c r="D71" s="143"/>
      <c r="E71" s="144"/>
      <c r="F71" s="145"/>
      <c r="G71" s="146"/>
      <c r="H71" s="147"/>
      <c r="I71" s="143"/>
      <c r="J71" s="144"/>
      <c r="K71" s="143"/>
      <c r="L71" s="144"/>
      <c r="M71" s="144"/>
    </row>
    <row r="72" spans="1:13" ht="20.25" hidden="1" customHeight="1" x14ac:dyDescent="0.35">
      <c r="A72" s="4"/>
      <c r="B72" s="4"/>
      <c r="C72" s="4"/>
      <c r="D72" s="143"/>
      <c r="E72" s="144"/>
      <c r="F72" s="145"/>
      <c r="G72" s="146"/>
      <c r="H72" s="147"/>
      <c r="I72" s="143"/>
      <c r="J72" s="144"/>
      <c r="K72" s="143"/>
      <c r="L72" s="144"/>
      <c r="M72" s="144"/>
    </row>
    <row r="73" spans="1:13" ht="20.25" hidden="1" customHeight="1" x14ac:dyDescent="0.35">
      <c r="A73" s="4"/>
      <c r="B73" s="4"/>
      <c r="C73" s="4"/>
      <c r="D73" s="143"/>
      <c r="E73" s="144"/>
      <c r="F73" s="145"/>
      <c r="G73" s="146"/>
      <c r="H73" s="147"/>
      <c r="I73" s="143"/>
      <c r="J73" s="144"/>
      <c r="K73" s="143"/>
      <c r="L73" s="144"/>
      <c r="M73" s="144"/>
    </row>
    <row r="74" spans="1:13" ht="20.25" hidden="1" customHeight="1" x14ac:dyDescent="0.35">
      <c r="A74" s="4"/>
      <c r="B74" s="4"/>
      <c r="C74" s="4"/>
      <c r="D74" s="143"/>
      <c r="E74" s="144"/>
      <c r="F74" s="145"/>
      <c r="G74" s="146"/>
      <c r="H74" s="147"/>
      <c r="I74" s="143"/>
      <c r="J74" s="144"/>
      <c r="K74" s="143"/>
      <c r="L74" s="144"/>
      <c r="M74" s="144"/>
    </row>
    <row r="75" spans="1:13" ht="20.25" hidden="1" customHeight="1" x14ac:dyDescent="0.35">
      <c r="A75" s="4"/>
      <c r="B75" s="4"/>
      <c r="C75" s="4"/>
      <c r="D75" s="143"/>
      <c r="E75" s="144"/>
      <c r="F75" s="145"/>
      <c r="G75" s="146"/>
      <c r="H75" s="147"/>
      <c r="I75" s="143"/>
      <c r="J75" s="144"/>
      <c r="K75" s="143"/>
      <c r="L75" s="144"/>
      <c r="M75" s="144"/>
    </row>
    <row r="76" spans="1:13" ht="20.25" hidden="1" customHeight="1" x14ac:dyDescent="0.35">
      <c r="A76" s="4"/>
      <c r="B76" s="4"/>
      <c r="C76" s="4"/>
      <c r="D76" s="143"/>
      <c r="E76" s="144"/>
      <c r="F76" s="145"/>
      <c r="G76" s="146"/>
      <c r="H76" s="147"/>
      <c r="I76" s="143"/>
      <c r="J76" s="144"/>
      <c r="K76" s="143"/>
      <c r="L76" s="144"/>
      <c r="M76" s="144"/>
    </row>
    <row r="77" spans="1:13" ht="20.25" hidden="1" customHeight="1" x14ac:dyDescent="0.35">
      <c r="A77" s="4"/>
      <c r="B77" s="4"/>
      <c r="C77" s="4"/>
      <c r="D77" s="143"/>
      <c r="E77" s="144"/>
      <c r="F77" s="145"/>
      <c r="G77" s="146"/>
      <c r="H77" s="147"/>
      <c r="I77" s="143"/>
      <c r="J77" s="144"/>
      <c r="K77" s="143"/>
      <c r="L77" s="144"/>
      <c r="M77" s="144"/>
    </row>
    <row r="78" spans="1:13" ht="20.25" hidden="1" customHeight="1" x14ac:dyDescent="0.35">
      <c r="A78" s="4"/>
      <c r="B78" s="4"/>
      <c r="C78" s="4"/>
      <c r="D78" s="143"/>
      <c r="E78" s="144"/>
      <c r="F78" s="145"/>
      <c r="G78" s="146"/>
      <c r="H78" s="147"/>
      <c r="I78" s="143"/>
      <c r="J78" s="144"/>
      <c r="K78" s="143"/>
      <c r="L78" s="144"/>
      <c r="M78" s="144"/>
    </row>
    <row r="79" spans="1:13" ht="20.25" hidden="1" customHeight="1" x14ac:dyDescent="0.35">
      <c r="A79" s="4"/>
      <c r="B79" s="4"/>
      <c r="C79" s="4"/>
      <c r="D79" s="143"/>
      <c r="E79" s="144"/>
      <c r="F79" s="145"/>
      <c r="G79" s="146"/>
      <c r="H79" s="147"/>
      <c r="I79" s="143"/>
      <c r="J79" s="144"/>
      <c r="K79" s="143"/>
      <c r="L79" s="144"/>
      <c r="M79" s="144"/>
    </row>
    <row r="80" spans="1:13" ht="20.25" hidden="1" customHeight="1" x14ac:dyDescent="0.35">
      <c r="A80" s="4"/>
      <c r="B80" s="4"/>
      <c r="C80" s="4"/>
      <c r="D80" s="143"/>
      <c r="E80" s="144"/>
      <c r="F80" s="145"/>
      <c r="G80" s="146"/>
      <c r="H80" s="147"/>
      <c r="I80" s="143"/>
      <c r="J80" s="144"/>
      <c r="K80" s="143"/>
      <c r="L80" s="144"/>
      <c r="M80" s="144"/>
    </row>
    <row r="81" spans="1:13" ht="20.25" hidden="1" customHeight="1" x14ac:dyDescent="0.35">
      <c r="A81" s="4"/>
      <c r="B81" s="4"/>
      <c r="C81" s="4"/>
      <c r="D81" s="143"/>
      <c r="E81" s="144"/>
      <c r="F81" s="145"/>
      <c r="G81" s="146"/>
      <c r="H81" s="147"/>
      <c r="I81" s="143"/>
      <c r="J81" s="144"/>
      <c r="K81" s="143"/>
      <c r="L81" s="144"/>
      <c r="M81" s="144"/>
    </row>
    <row r="82" spans="1:13" ht="20.25" hidden="1" customHeight="1" x14ac:dyDescent="0.35">
      <c r="A82" s="4"/>
      <c r="B82" s="4"/>
      <c r="C82" s="4"/>
      <c r="D82" s="143"/>
      <c r="E82" s="144"/>
      <c r="F82" s="145"/>
      <c r="G82" s="146"/>
      <c r="H82" s="147"/>
      <c r="I82" s="143"/>
      <c r="J82" s="144"/>
      <c r="K82" s="143"/>
      <c r="L82" s="144"/>
      <c r="M82" s="144"/>
    </row>
    <row r="83" spans="1:13" ht="20.25" hidden="1" customHeight="1" x14ac:dyDescent="0.35">
      <c r="A83" s="4"/>
      <c r="B83" s="4"/>
      <c r="C83" s="4"/>
      <c r="D83" s="143"/>
      <c r="E83" s="144"/>
      <c r="F83" s="145"/>
      <c r="G83" s="146"/>
      <c r="H83" s="147"/>
      <c r="I83" s="143"/>
      <c r="J83" s="144"/>
      <c r="K83" s="143"/>
      <c r="L83" s="144"/>
      <c r="M83" s="144"/>
    </row>
    <row r="84" spans="1:13" ht="20.25" hidden="1" customHeight="1" x14ac:dyDescent="0.35">
      <c r="A84" s="4"/>
      <c r="B84" s="4"/>
      <c r="C84" s="4"/>
      <c r="D84" s="143"/>
      <c r="E84" s="144"/>
      <c r="F84" s="145"/>
      <c r="G84" s="146"/>
      <c r="H84" s="147"/>
      <c r="I84" s="143"/>
      <c r="J84" s="144"/>
      <c r="K84" s="143"/>
      <c r="L84" s="144"/>
      <c r="M84" s="144"/>
    </row>
    <row r="85" spans="1:13" ht="20.25" hidden="1" customHeight="1" x14ac:dyDescent="0.35">
      <c r="A85" s="4"/>
      <c r="B85" s="4"/>
      <c r="C85" s="4"/>
      <c r="D85" s="143"/>
      <c r="E85" s="144"/>
      <c r="F85" s="145"/>
      <c r="G85" s="146"/>
      <c r="H85" s="147"/>
      <c r="I85" s="143"/>
      <c r="J85" s="144"/>
      <c r="K85" s="143"/>
      <c r="L85" s="144"/>
      <c r="M85" s="144"/>
    </row>
    <row r="86" spans="1:13" ht="20.25" hidden="1" customHeight="1" x14ac:dyDescent="0.35">
      <c r="A86" s="4"/>
      <c r="B86" s="4"/>
      <c r="C86" s="4"/>
      <c r="D86" s="143"/>
      <c r="E86" s="144"/>
      <c r="F86" s="145"/>
      <c r="G86" s="146"/>
      <c r="H86" s="147"/>
      <c r="I86" s="143"/>
      <c r="J86" s="144"/>
      <c r="K86" s="143"/>
      <c r="L86" s="144"/>
      <c r="M86" s="144"/>
    </row>
    <row r="87" spans="1:13" ht="20.25" hidden="1" customHeight="1" x14ac:dyDescent="0.35">
      <c r="A87" s="4"/>
      <c r="B87" s="4"/>
      <c r="C87" s="4"/>
      <c r="D87" s="143"/>
      <c r="E87" s="144"/>
      <c r="F87" s="145"/>
      <c r="G87" s="146"/>
      <c r="H87" s="147"/>
      <c r="I87" s="143"/>
      <c r="J87" s="144"/>
      <c r="K87" s="143"/>
      <c r="L87" s="144"/>
      <c r="M87" s="144"/>
    </row>
    <row r="88" spans="1:13" ht="20.25" hidden="1" customHeight="1" x14ac:dyDescent="0.35">
      <c r="A88" s="4"/>
      <c r="B88" s="4"/>
      <c r="C88" s="4"/>
      <c r="D88" s="143"/>
      <c r="E88" s="144"/>
      <c r="F88" s="145"/>
      <c r="G88" s="146"/>
      <c r="H88" s="147"/>
      <c r="I88" s="143"/>
      <c r="J88" s="144"/>
      <c r="K88" s="143"/>
      <c r="L88" s="144"/>
      <c r="M88" s="144"/>
    </row>
    <row r="89" spans="1:13" ht="20.25" hidden="1" customHeight="1" x14ac:dyDescent="0.35">
      <c r="A89" s="4"/>
      <c r="B89" s="4"/>
      <c r="C89" s="4"/>
      <c r="D89" s="143"/>
      <c r="E89" s="144"/>
      <c r="F89" s="145"/>
      <c r="G89" s="146"/>
      <c r="H89" s="147"/>
      <c r="I89" s="143"/>
      <c r="J89" s="144"/>
      <c r="K89" s="143"/>
      <c r="L89" s="144"/>
      <c r="M89" s="144"/>
    </row>
    <row r="90" spans="1:13" ht="20.25" hidden="1" customHeight="1" x14ac:dyDescent="0.35">
      <c r="A90" s="4"/>
      <c r="B90" s="4"/>
      <c r="C90" s="4"/>
      <c r="D90" s="143"/>
      <c r="E90" s="144"/>
      <c r="F90" s="145"/>
      <c r="G90" s="146"/>
      <c r="H90" s="147"/>
      <c r="I90" s="143"/>
      <c r="J90" s="144"/>
      <c r="K90" s="143"/>
      <c r="L90" s="144"/>
      <c r="M90" s="144"/>
    </row>
    <row r="91" spans="1:13" ht="20.25" hidden="1" customHeight="1" x14ac:dyDescent="0.35">
      <c r="A91" s="4"/>
      <c r="B91" s="4"/>
      <c r="C91" s="4"/>
      <c r="D91" s="143"/>
      <c r="E91" s="144"/>
      <c r="F91" s="145"/>
      <c r="G91" s="146"/>
      <c r="H91" s="147"/>
      <c r="I91" s="143"/>
      <c r="J91" s="144"/>
      <c r="K91" s="143"/>
      <c r="L91" s="144"/>
      <c r="M91" s="144"/>
    </row>
    <row r="92" spans="1:13" ht="20.25" hidden="1" customHeight="1" x14ac:dyDescent="0.35">
      <c r="A92" s="4"/>
      <c r="B92" s="4"/>
      <c r="C92" s="4"/>
      <c r="D92" s="143"/>
      <c r="E92" s="144"/>
      <c r="F92" s="145"/>
      <c r="G92" s="146"/>
      <c r="H92" s="147"/>
      <c r="I92" s="143"/>
      <c r="J92" s="144"/>
      <c r="K92" s="143"/>
      <c r="L92" s="144"/>
      <c r="M92" s="144"/>
    </row>
    <row r="93" spans="1:13" ht="20.25" hidden="1" customHeight="1" x14ac:dyDescent="0.35">
      <c r="A93" s="4"/>
      <c r="B93" s="4"/>
      <c r="C93" s="4"/>
      <c r="D93" s="143"/>
      <c r="E93" s="144"/>
      <c r="F93" s="145"/>
      <c r="G93" s="146"/>
      <c r="H93" s="147"/>
      <c r="I93" s="143"/>
      <c r="J93" s="144"/>
      <c r="K93" s="143"/>
      <c r="L93" s="144"/>
      <c r="M93" s="144"/>
    </row>
    <row r="94" spans="1:13" ht="20.25" hidden="1" customHeight="1" x14ac:dyDescent="0.35">
      <c r="A94" s="4"/>
      <c r="B94" s="4"/>
      <c r="C94" s="4"/>
      <c r="D94" s="143"/>
      <c r="E94" s="144"/>
      <c r="F94" s="145"/>
      <c r="G94" s="146"/>
      <c r="H94" s="147"/>
      <c r="I94" s="143"/>
      <c r="J94" s="144"/>
      <c r="K94" s="143"/>
      <c r="L94" s="144"/>
      <c r="M94" s="144"/>
    </row>
    <row r="95" spans="1:13" ht="20.25" hidden="1" customHeight="1" x14ac:dyDescent="0.35">
      <c r="A95" s="4"/>
      <c r="B95" s="4"/>
      <c r="C95" s="4"/>
      <c r="D95" s="143"/>
      <c r="E95" s="144"/>
      <c r="F95" s="145"/>
      <c r="G95" s="146"/>
      <c r="H95" s="147"/>
      <c r="I95" s="143"/>
      <c r="J95" s="144"/>
      <c r="K95" s="143"/>
      <c r="L95" s="144"/>
      <c r="M95" s="144"/>
    </row>
    <row r="96" spans="1:13" ht="20.25" hidden="1" customHeight="1" x14ac:dyDescent="0.35">
      <c r="A96" s="4"/>
      <c r="B96" s="4"/>
      <c r="C96" s="4"/>
      <c r="D96" s="143"/>
      <c r="E96" s="144"/>
      <c r="F96" s="145"/>
      <c r="G96" s="146"/>
      <c r="H96" s="147"/>
      <c r="I96" s="143"/>
      <c r="J96" s="144"/>
      <c r="K96" s="143"/>
      <c r="L96" s="144"/>
      <c r="M96" s="144"/>
    </row>
    <row r="97" spans="1:13" ht="20.25" hidden="1" customHeight="1" x14ac:dyDescent="0.35">
      <c r="A97" s="4"/>
      <c r="B97" s="4"/>
      <c r="C97" s="4"/>
      <c r="D97" s="143"/>
      <c r="E97" s="144"/>
      <c r="F97" s="145"/>
      <c r="G97" s="146"/>
      <c r="H97" s="147"/>
      <c r="I97" s="143"/>
      <c r="J97" s="144"/>
      <c r="K97" s="143"/>
      <c r="L97" s="144"/>
      <c r="M97" s="144"/>
    </row>
    <row r="98" spans="1:13" ht="20.25" hidden="1" customHeight="1" x14ac:dyDescent="0.35">
      <c r="A98" s="4"/>
      <c r="B98" s="4"/>
      <c r="C98" s="4"/>
      <c r="D98" s="143"/>
      <c r="E98" s="144"/>
      <c r="F98" s="145"/>
      <c r="G98" s="146"/>
      <c r="H98" s="147"/>
      <c r="I98" s="143"/>
      <c r="J98" s="144"/>
      <c r="K98" s="143"/>
      <c r="L98" s="144"/>
      <c r="M98" s="144"/>
    </row>
    <row r="99" spans="1:13" ht="20.25" hidden="1" customHeight="1" x14ac:dyDescent="0.35">
      <c r="A99" s="4"/>
      <c r="B99" s="4"/>
      <c r="C99" s="4"/>
      <c r="D99" s="143"/>
      <c r="E99" s="144"/>
      <c r="F99" s="145"/>
      <c r="G99" s="146"/>
      <c r="H99" s="147"/>
      <c r="I99" s="143"/>
      <c r="J99" s="144"/>
      <c r="K99" s="143"/>
      <c r="L99" s="144"/>
      <c r="M99" s="144"/>
    </row>
    <row r="100" spans="1:13" ht="20.25" hidden="1" customHeight="1" x14ac:dyDescent="0.35">
      <c r="A100" s="4"/>
      <c r="B100" s="4"/>
      <c r="C100" s="4"/>
      <c r="D100" s="143"/>
      <c r="E100" s="144"/>
      <c r="F100" s="145"/>
      <c r="G100" s="146"/>
      <c r="H100" s="147"/>
      <c r="I100" s="143"/>
      <c r="J100" s="144"/>
      <c r="K100" s="143"/>
      <c r="L100" s="144"/>
      <c r="M100" s="144"/>
    </row>
    <row r="101" spans="1:13" ht="20.25" hidden="1" customHeight="1" x14ac:dyDescent="0.35">
      <c r="A101" s="4"/>
      <c r="B101" s="4"/>
      <c r="C101" s="4"/>
      <c r="D101" s="143"/>
      <c r="E101" s="144"/>
      <c r="F101" s="145"/>
      <c r="G101" s="146"/>
      <c r="H101" s="147"/>
      <c r="I101" s="143"/>
      <c r="J101" s="144"/>
      <c r="K101" s="143"/>
      <c r="L101" s="144"/>
      <c r="M101" s="144"/>
    </row>
    <row r="102" spans="1:13" ht="20.25" hidden="1" customHeight="1" x14ac:dyDescent="0.35">
      <c r="A102" s="4"/>
      <c r="B102" s="4"/>
      <c r="C102" s="4"/>
      <c r="D102" s="143"/>
      <c r="E102" s="144"/>
      <c r="F102" s="145"/>
      <c r="G102" s="146"/>
      <c r="H102" s="147"/>
      <c r="I102" s="143"/>
      <c r="J102" s="144"/>
      <c r="K102" s="143"/>
      <c r="L102" s="144"/>
      <c r="M102" s="144"/>
    </row>
    <row r="103" spans="1:13" ht="20.25" hidden="1" customHeight="1" x14ac:dyDescent="0.35">
      <c r="A103" s="4"/>
      <c r="B103" s="4"/>
      <c r="C103" s="4"/>
      <c r="D103" s="143"/>
      <c r="E103" s="144"/>
      <c r="F103" s="145"/>
      <c r="G103" s="146"/>
      <c r="H103" s="147"/>
      <c r="I103" s="143"/>
      <c r="J103" s="144"/>
      <c r="K103" s="143"/>
      <c r="L103" s="144"/>
      <c r="M103" s="144"/>
    </row>
    <row r="104" spans="1:13" ht="20.25" hidden="1" customHeight="1" x14ac:dyDescent="0.35">
      <c r="A104" s="4"/>
      <c r="B104" s="4"/>
      <c r="C104" s="4"/>
      <c r="D104" s="143"/>
      <c r="E104" s="144"/>
      <c r="F104" s="145"/>
      <c r="G104" s="146"/>
      <c r="H104" s="147"/>
      <c r="I104" s="143"/>
      <c r="J104" s="144"/>
      <c r="K104" s="143"/>
      <c r="L104" s="144"/>
      <c r="M104" s="144"/>
    </row>
    <row r="105" spans="1:13" ht="20.25" hidden="1" customHeight="1" x14ac:dyDescent="0.35">
      <c r="A105" s="4"/>
      <c r="B105" s="4"/>
      <c r="C105" s="4"/>
      <c r="D105" s="143"/>
      <c r="E105" s="144"/>
      <c r="F105" s="145"/>
      <c r="G105" s="146"/>
      <c r="H105" s="147"/>
      <c r="I105" s="143"/>
      <c r="J105" s="144"/>
      <c r="K105" s="143"/>
      <c r="L105" s="144"/>
      <c r="M105" s="144"/>
    </row>
    <row r="106" spans="1:13" ht="20.25" hidden="1" customHeight="1" x14ac:dyDescent="0.35">
      <c r="A106" s="4"/>
      <c r="B106" s="4"/>
      <c r="C106" s="4"/>
      <c r="D106" s="143"/>
      <c r="E106" s="144"/>
      <c r="F106" s="145"/>
      <c r="G106" s="146"/>
      <c r="H106" s="147"/>
      <c r="I106" s="143"/>
      <c r="J106" s="144"/>
      <c r="K106" s="143"/>
      <c r="L106" s="144"/>
      <c r="M106" s="144"/>
    </row>
    <row r="107" spans="1:13" ht="20.25" hidden="1" customHeight="1" x14ac:dyDescent="0.35">
      <c r="A107" s="4"/>
      <c r="B107" s="4"/>
      <c r="C107" s="4"/>
      <c r="D107" s="143"/>
      <c r="E107" s="144"/>
      <c r="F107" s="145"/>
      <c r="G107" s="146"/>
      <c r="H107" s="147"/>
      <c r="I107" s="143"/>
      <c r="J107" s="144"/>
      <c r="K107" s="143"/>
      <c r="L107" s="144"/>
      <c r="M107" s="144"/>
    </row>
    <row r="108" spans="1:13" ht="20.25" hidden="1" customHeight="1" x14ac:dyDescent="0.35">
      <c r="A108" s="4"/>
      <c r="B108" s="4"/>
      <c r="C108" s="4"/>
      <c r="D108" s="143"/>
      <c r="E108" s="144"/>
      <c r="F108" s="145"/>
      <c r="G108" s="146"/>
      <c r="H108" s="147"/>
      <c r="I108" s="143"/>
      <c r="J108" s="144"/>
      <c r="K108" s="143"/>
      <c r="L108" s="144"/>
      <c r="M108" s="144"/>
    </row>
    <row r="109" spans="1:13" ht="20.25" hidden="1" customHeight="1" x14ac:dyDescent="0.35">
      <c r="A109" s="4"/>
      <c r="B109" s="4"/>
      <c r="C109" s="4"/>
      <c r="D109" s="143"/>
      <c r="E109" s="144"/>
      <c r="F109" s="145"/>
      <c r="G109" s="146"/>
      <c r="H109" s="147"/>
      <c r="I109" s="143"/>
      <c r="J109" s="144"/>
      <c r="K109" s="143"/>
      <c r="L109" s="144"/>
      <c r="M109" s="144"/>
    </row>
    <row r="110" spans="1:13" ht="20.25" hidden="1" customHeight="1" x14ac:dyDescent="0.35">
      <c r="A110" s="4"/>
      <c r="B110" s="4"/>
      <c r="C110" s="4"/>
      <c r="D110" s="143"/>
      <c r="E110" s="144"/>
      <c r="F110" s="145"/>
      <c r="G110" s="146"/>
      <c r="H110" s="147"/>
      <c r="I110" s="143"/>
      <c r="J110" s="144"/>
      <c r="K110" s="143"/>
      <c r="L110" s="144"/>
      <c r="M110" s="144"/>
    </row>
    <row r="111" spans="1:13" ht="20.25" hidden="1" customHeight="1" x14ac:dyDescent="0.35">
      <c r="A111" s="4"/>
      <c r="B111" s="4"/>
      <c r="C111" s="4"/>
      <c r="D111" s="143"/>
      <c r="E111" s="144"/>
      <c r="F111" s="145"/>
      <c r="G111" s="146"/>
      <c r="H111" s="147"/>
      <c r="I111" s="143"/>
      <c r="J111" s="144"/>
      <c r="K111" s="143"/>
      <c r="L111" s="144"/>
      <c r="M111" s="144"/>
    </row>
    <row r="112" spans="1:13" ht="20.25" hidden="1" customHeight="1" x14ac:dyDescent="0.35">
      <c r="A112" s="4"/>
      <c r="B112" s="4"/>
      <c r="C112" s="4"/>
      <c r="D112" s="143"/>
      <c r="E112" s="144"/>
      <c r="F112" s="145"/>
      <c r="G112" s="146"/>
      <c r="H112" s="147"/>
      <c r="I112" s="143"/>
      <c r="J112" s="144"/>
      <c r="K112" s="143"/>
      <c r="L112" s="144"/>
      <c r="M112" s="144"/>
    </row>
    <row r="113" spans="1:13" ht="20.25" hidden="1" customHeight="1" x14ac:dyDescent="0.35">
      <c r="A113" s="4"/>
      <c r="B113" s="4"/>
      <c r="C113" s="4"/>
      <c r="D113" s="143"/>
      <c r="E113" s="144"/>
      <c r="F113" s="145"/>
      <c r="G113" s="146"/>
      <c r="H113" s="147"/>
      <c r="I113" s="143"/>
      <c r="J113" s="143"/>
      <c r="K113" s="143"/>
      <c r="L113" s="144"/>
      <c r="M113" s="144"/>
    </row>
    <row r="114" spans="1:13" ht="20.25" hidden="1" customHeight="1" x14ac:dyDescent="0.35">
      <c r="A114" s="4"/>
      <c r="B114" s="4"/>
      <c r="C114" s="4"/>
      <c r="D114" s="143"/>
      <c r="E114" s="144"/>
      <c r="F114" s="145"/>
      <c r="G114" s="146"/>
      <c r="H114" s="147"/>
      <c r="I114" s="143"/>
      <c r="J114" s="143"/>
      <c r="K114" s="143"/>
      <c r="L114" s="144"/>
      <c r="M114" s="144"/>
    </row>
    <row r="115" spans="1:13" ht="20.25" hidden="1" customHeight="1" x14ac:dyDescent="0.35">
      <c r="A115" s="4"/>
      <c r="B115" s="4"/>
      <c r="C115" s="4"/>
      <c r="D115" s="143"/>
      <c r="E115" s="144"/>
      <c r="F115" s="145"/>
      <c r="G115" s="146"/>
      <c r="H115" s="147"/>
      <c r="I115" s="143"/>
      <c r="J115" s="144"/>
      <c r="K115" s="143"/>
      <c r="L115" s="144"/>
      <c r="M115" s="144"/>
    </row>
    <row r="116" spans="1:13" ht="20.25" hidden="1" customHeight="1" x14ac:dyDescent="0.35">
      <c r="A116" s="4"/>
      <c r="B116" s="4"/>
      <c r="C116" s="4"/>
      <c r="D116" s="143"/>
      <c r="E116" s="144"/>
      <c r="F116" s="145"/>
      <c r="G116" s="146"/>
      <c r="H116" s="147"/>
      <c r="I116" s="143"/>
      <c r="J116" s="143"/>
      <c r="K116" s="143"/>
      <c r="L116" s="144"/>
      <c r="M116" s="144"/>
    </row>
    <row r="117" spans="1:13" ht="20.25" hidden="1" customHeight="1" x14ac:dyDescent="0.35">
      <c r="A117" s="4"/>
      <c r="B117" s="4"/>
      <c r="C117" s="4"/>
      <c r="D117" s="143"/>
      <c r="E117" s="144"/>
      <c r="F117" s="145"/>
      <c r="G117" s="146"/>
      <c r="H117" s="147"/>
      <c r="I117" s="143"/>
      <c r="J117" s="144"/>
      <c r="K117" s="143"/>
      <c r="L117" s="144"/>
      <c r="M117" s="144"/>
    </row>
    <row r="118" spans="1:13" ht="20.25" hidden="1" customHeight="1" x14ac:dyDescent="0.35">
      <c r="A118" s="4"/>
      <c r="B118" s="4"/>
      <c r="C118" s="4"/>
      <c r="D118" s="143"/>
      <c r="E118" s="144"/>
      <c r="F118" s="145"/>
      <c r="G118" s="146"/>
      <c r="H118" s="147"/>
      <c r="I118" s="143"/>
      <c r="J118" s="144"/>
      <c r="K118" s="143"/>
      <c r="L118" s="144"/>
      <c r="M118" s="144"/>
    </row>
    <row r="119" spans="1:13" ht="20.25" hidden="1" customHeight="1" x14ac:dyDescent="0.35">
      <c r="A119" s="4"/>
      <c r="B119" s="4"/>
      <c r="C119" s="4"/>
      <c r="D119" s="143"/>
      <c r="E119" s="144"/>
      <c r="F119" s="145"/>
      <c r="G119" s="146"/>
      <c r="H119" s="147"/>
      <c r="I119" s="143"/>
      <c r="J119" s="144"/>
      <c r="K119" s="143"/>
      <c r="L119" s="144"/>
      <c r="M119" s="144"/>
    </row>
    <row r="120" spans="1:13" ht="20.25" hidden="1" customHeight="1" x14ac:dyDescent="0.35">
      <c r="A120" s="4"/>
      <c r="B120" s="4"/>
      <c r="C120" s="4"/>
      <c r="D120" s="143"/>
      <c r="E120" s="144"/>
      <c r="F120" s="145"/>
      <c r="G120" s="146"/>
      <c r="H120" s="147"/>
      <c r="I120" s="143"/>
      <c r="J120" s="143"/>
      <c r="K120" s="143"/>
      <c r="L120" s="144"/>
      <c r="M120" s="144"/>
    </row>
    <row r="121" spans="1:13" ht="20.25" hidden="1" customHeight="1" x14ac:dyDescent="0.35">
      <c r="A121" s="4"/>
      <c r="B121" s="4"/>
      <c r="C121" s="4"/>
      <c r="D121" s="143"/>
      <c r="E121" s="144"/>
      <c r="F121" s="145"/>
      <c r="G121" s="146"/>
      <c r="H121" s="147"/>
      <c r="I121" s="143"/>
      <c r="J121" s="143"/>
      <c r="K121" s="143"/>
      <c r="L121" s="144"/>
      <c r="M121" s="144"/>
    </row>
    <row r="122" spans="1:13" ht="20.25" hidden="1" customHeight="1" x14ac:dyDescent="0.35">
      <c r="A122" s="4"/>
      <c r="B122" s="4"/>
      <c r="C122" s="4"/>
      <c r="D122" s="143"/>
      <c r="E122" s="144"/>
      <c r="F122" s="145"/>
      <c r="G122" s="146"/>
      <c r="H122" s="147"/>
      <c r="I122" s="143"/>
      <c r="J122" s="143"/>
      <c r="K122" s="143"/>
      <c r="L122" s="144"/>
      <c r="M122" s="144"/>
    </row>
    <row r="123" spans="1:13" ht="20.25" hidden="1" customHeight="1" x14ac:dyDescent="0.35">
      <c r="A123" s="4"/>
      <c r="B123" s="4"/>
      <c r="C123" s="4"/>
      <c r="D123" s="143"/>
      <c r="E123" s="144"/>
      <c r="F123" s="145"/>
      <c r="G123" s="146"/>
      <c r="H123" s="147"/>
      <c r="I123" s="143"/>
      <c r="J123" s="143"/>
      <c r="K123" s="143"/>
      <c r="L123" s="144"/>
      <c r="M123" s="144"/>
    </row>
    <row r="124" spans="1:13" ht="20.25" hidden="1" customHeight="1" x14ac:dyDescent="0.35">
      <c r="A124" s="4"/>
      <c r="B124" s="4"/>
      <c r="C124" s="4"/>
      <c r="D124" s="143"/>
      <c r="E124" s="144"/>
      <c r="F124" s="145"/>
      <c r="G124" s="146"/>
      <c r="H124" s="147"/>
      <c r="I124" s="143"/>
      <c r="J124" s="144"/>
      <c r="K124" s="143"/>
      <c r="L124" s="144"/>
      <c r="M124" s="144"/>
    </row>
    <row r="125" spans="1:13" ht="20.25" hidden="1" customHeight="1" x14ac:dyDescent="0.35">
      <c r="A125" s="4"/>
      <c r="B125" s="4"/>
      <c r="C125" s="4"/>
      <c r="D125" s="143"/>
      <c r="E125" s="144"/>
      <c r="F125" s="145"/>
      <c r="G125" s="146"/>
      <c r="H125" s="147"/>
      <c r="I125" s="143"/>
      <c r="J125" s="144"/>
      <c r="K125" s="143"/>
      <c r="L125" s="144"/>
      <c r="M125" s="144"/>
    </row>
    <row r="126" spans="1:13" ht="20.25" hidden="1" customHeight="1" x14ac:dyDescent="0.35">
      <c r="A126" s="4"/>
      <c r="B126" s="4"/>
      <c r="C126" s="4"/>
      <c r="D126" s="143"/>
      <c r="E126" s="144"/>
      <c r="F126" s="145"/>
      <c r="G126" s="146"/>
      <c r="H126" s="147"/>
      <c r="I126" s="143"/>
      <c r="J126" s="144"/>
      <c r="K126" s="143"/>
      <c r="L126" s="144"/>
      <c r="M126" s="144"/>
    </row>
    <row r="127" spans="1:13" ht="20.25" hidden="1" customHeight="1" x14ac:dyDescent="0.35">
      <c r="A127" s="4"/>
      <c r="B127" s="4"/>
      <c r="C127" s="4"/>
      <c r="D127" s="143"/>
      <c r="E127" s="144"/>
      <c r="F127" s="145"/>
      <c r="G127" s="146"/>
      <c r="H127" s="147"/>
      <c r="I127" s="143"/>
      <c r="J127" s="144"/>
      <c r="K127" s="143"/>
      <c r="L127" s="144"/>
      <c r="M127" s="144"/>
    </row>
    <row r="128" spans="1:13" ht="20.25" hidden="1" customHeight="1" x14ac:dyDescent="0.35">
      <c r="A128" s="4"/>
      <c r="B128" s="4"/>
      <c r="C128" s="4"/>
      <c r="D128" s="143"/>
      <c r="E128" s="144"/>
      <c r="F128" s="145"/>
      <c r="G128" s="146"/>
      <c r="H128" s="147"/>
      <c r="I128" s="143"/>
      <c r="J128" s="144"/>
      <c r="K128" s="143"/>
      <c r="L128" s="144"/>
      <c r="M128" s="144"/>
    </row>
    <row r="129" spans="1:13" ht="20.25" hidden="1" customHeight="1" x14ac:dyDescent="0.35">
      <c r="A129" s="4"/>
      <c r="B129" s="4"/>
      <c r="C129" s="4"/>
      <c r="D129" s="143"/>
      <c r="E129" s="144"/>
      <c r="F129" s="145"/>
      <c r="G129" s="146"/>
      <c r="H129" s="147"/>
      <c r="I129" s="143"/>
      <c r="J129" s="144"/>
      <c r="K129" s="143"/>
      <c r="L129" s="144"/>
      <c r="M129" s="144"/>
    </row>
    <row r="130" spans="1:13" ht="20.25" hidden="1" customHeight="1" x14ac:dyDescent="0.35">
      <c r="A130" s="4"/>
      <c r="B130" s="4"/>
      <c r="C130" s="4"/>
      <c r="D130" s="143"/>
      <c r="E130" s="144"/>
      <c r="F130" s="145"/>
      <c r="G130" s="146"/>
      <c r="H130" s="147"/>
      <c r="I130" s="143"/>
      <c r="J130" s="144"/>
      <c r="K130" s="143"/>
      <c r="L130" s="144"/>
      <c r="M130" s="144"/>
    </row>
    <row r="131" spans="1:13" ht="20.25" hidden="1" customHeight="1" x14ac:dyDescent="0.35">
      <c r="A131" s="4"/>
      <c r="B131" s="4"/>
      <c r="C131" s="4"/>
      <c r="D131" s="143"/>
      <c r="E131" s="144"/>
      <c r="F131" s="145"/>
      <c r="G131" s="146"/>
      <c r="H131" s="147"/>
      <c r="I131" s="143"/>
      <c r="J131" s="144"/>
      <c r="K131" s="143"/>
      <c r="L131" s="144"/>
      <c r="M131" s="144"/>
    </row>
    <row r="132" spans="1:13" ht="20.25" hidden="1" customHeight="1" x14ac:dyDescent="0.35">
      <c r="A132" s="4"/>
      <c r="B132" s="4"/>
      <c r="C132" s="4"/>
      <c r="D132" s="143"/>
      <c r="E132" s="144"/>
      <c r="F132" s="145"/>
      <c r="G132" s="146"/>
      <c r="H132" s="147"/>
      <c r="I132" s="143"/>
      <c r="J132" s="144"/>
      <c r="K132" s="143"/>
      <c r="L132" s="144"/>
      <c r="M132" s="144"/>
    </row>
    <row r="133" spans="1:13" ht="20.25" hidden="1" customHeight="1" x14ac:dyDescent="0.35">
      <c r="A133" s="4"/>
      <c r="B133" s="4"/>
      <c r="C133" s="4"/>
      <c r="D133" s="143"/>
      <c r="E133" s="144"/>
      <c r="F133" s="145"/>
      <c r="G133" s="146"/>
      <c r="H133" s="147"/>
      <c r="I133" s="143"/>
      <c r="J133" s="143"/>
      <c r="K133" s="143"/>
      <c r="L133" s="144"/>
      <c r="M133" s="144"/>
    </row>
    <row r="134" spans="1:13" ht="20.25" hidden="1" customHeight="1" x14ac:dyDescent="0.35">
      <c r="A134" s="4"/>
      <c r="B134" s="4"/>
      <c r="C134" s="4"/>
      <c r="D134" s="143"/>
      <c r="E134" s="144"/>
      <c r="F134" s="145"/>
      <c r="G134" s="146"/>
      <c r="H134" s="147"/>
      <c r="I134" s="143"/>
      <c r="J134" s="143"/>
      <c r="K134" s="143"/>
      <c r="L134" s="144"/>
      <c r="M134" s="144"/>
    </row>
    <row r="135" spans="1:13" ht="20.25" hidden="1" customHeight="1" x14ac:dyDescent="0.35">
      <c r="A135" s="4"/>
      <c r="B135" s="4"/>
      <c r="C135" s="4"/>
      <c r="D135" s="143"/>
      <c r="E135" s="144"/>
      <c r="F135" s="145"/>
      <c r="G135" s="146"/>
      <c r="H135" s="147"/>
      <c r="I135" s="143"/>
      <c r="J135" s="143"/>
      <c r="K135" s="143"/>
      <c r="L135" s="144"/>
      <c r="M135" s="144"/>
    </row>
    <row r="136" spans="1:13" ht="20.25" hidden="1" customHeight="1" x14ac:dyDescent="0.35">
      <c r="A136" s="4"/>
      <c r="B136" s="4"/>
      <c r="C136" s="4"/>
      <c r="D136" s="143"/>
      <c r="E136" s="144"/>
      <c r="F136" s="145"/>
      <c r="G136" s="146"/>
      <c r="H136" s="147"/>
      <c r="I136" s="143"/>
      <c r="J136" s="143"/>
      <c r="K136" s="143"/>
      <c r="L136" s="144"/>
      <c r="M136" s="144"/>
    </row>
    <row r="137" spans="1:13" ht="20.25" hidden="1" customHeight="1" x14ac:dyDescent="0.35">
      <c r="A137" s="4"/>
      <c r="B137" s="4"/>
      <c r="C137" s="4"/>
      <c r="D137" s="143"/>
      <c r="E137" s="144"/>
      <c r="F137" s="145"/>
      <c r="G137" s="146"/>
      <c r="H137" s="147"/>
      <c r="I137" s="143"/>
      <c r="J137" s="143"/>
      <c r="K137" s="143"/>
      <c r="L137" s="144"/>
      <c r="M137" s="144"/>
    </row>
    <row r="138" spans="1:13" ht="20.25" hidden="1" customHeight="1" x14ac:dyDescent="0.35">
      <c r="A138" s="4"/>
      <c r="B138" s="4"/>
      <c r="C138" s="4"/>
      <c r="D138" s="143"/>
      <c r="E138" s="144"/>
      <c r="F138" s="145"/>
      <c r="G138" s="146"/>
      <c r="H138" s="147"/>
      <c r="I138" s="143"/>
      <c r="J138" s="144"/>
      <c r="K138" s="143"/>
      <c r="L138" s="144"/>
      <c r="M138" s="144"/>
    </row>
    <row r="139" spans="1:13" ht="20.25" hidden="1" customHeight="1" x14ac:dyDescent="0.35">
      <c r="A139" s="4"/>
      <c r="B139" s="4"/>
      <c r="C139" s="4"/>
      <c r="D139" s="143"/>
      <c r="E139" s="144"/>
      <c r="F139" s="145"/>
      <c r="G139" s="146"/>
      <c r="H139" s="147"/>
      <c r="I139" s="143"/>
      <c r="J139" s="143"/>
      <c r="K139" s="143"/>
      <c r="L139" s="144"/>
      <c r="M139" s="144"/>
    </row>
    <row r="140" spans="1:13" ht="20.25" hidden="1" customHeight="1" x14ac:dyDescent="0.35">
      <c r="A140" s="4"/>
      <c r="B140" s="4"/>
      <c r="C140" s="4"/>
      <c r="D140" s="143"/>
      <c r="E140" s="144"/>
      <c r="F140" s="145"/>
      <c r="G140" s="146"/>
      <c r="H140" s="147"/>
      <c r="I140" s="143"/>
      <c r="J140" s="144"/>
      <c r="K140" s="143"/>
      <c r="L140" s="144"/>
      <c r="M140" s="144"/>
    </row>
    <row r="141" spans="1:13" ht="20.25" hidden="1" customHeight="1" x14ac:dyDescent="0.35">
      <c r="A141" s="4"/>
      <c r="B141" s="4"/>
      <c r="C141" s="4"/>
      <c r="D141" s="143"/>
      <c r="E141" s="144"/>
      <c r="F141" s="145"/>
      <c r="G141" s="146"/>
      <c r="H141" s="147"/>
      <c r="I141" s="143"/>
      <c r="J141" s="143"/>
      <c r="K141" s="143"/>
      <c r="L141" s="144"/>
      <c r="M141" s="144"/>
    </row>
    <row r="142" spans="1:13" ht="20.25" hidden="1" customHeight="1" x14ac:dyDescent="0.35">
      <c r="A142" s="4"/>
      <c r="B142" s="4"/>
      <c r="C142" s="4"/>
      <c r="D142" s="143"/>
      <c r="E142" s="144"/>
      <c r="F142" s="145"/>
      <c r="G142" s="146"/>
      <c r="H142" s="147"/>
      <c r="I142" s="143"/>
      <c r="J142" s="143"/>
      <c r="K142" s="143"/>
      <c r="L142" s="144"/>
      <c r="M142" s="144"/>
    </row>
    <row r="143" spans="1:13" ht="20.25" hidden="1" customHeight="1" x14ac:dyDescent="0.35">
      <c r="A143" s="4"/>
      <c r="B143" s="4"/>
      <c r="C143" s="4"/>
      <c r="D143" s="143"/>
      <c r="E143" s="144"/>
      <c r="F143" s="145"/>
      <c r="G143" s="146"/>
      <c r="H143" s="147"/>
      <c r="I143" s="143"/>
      <c r="J143" s="144"/>
      <c r="K143" s="143"/>
      <c r="L143" s="144"/>
      <c r="M143" s="144"/>
    </row>
    <row r="144" spans="1:13" ht="20.25" hidden="1" customHeight="1" x14ac:dyDescent="0.35">
      <c r="A144" s="4"/>
      <c r="B144" s="4"/>
      <c r="C144" s="4"/>
      <c r="D144" s="143"/>
      <c r="E144" s="144"/>
      <c r="F144" s="145"/>
      <c r="G144" s="146"/>
      <c r="H144" s="147"/>
      <c r="I144" s="143"/>
      <c r="J144" s="144"/>
      <c r="K144" s="143"/>
      <c r="L144" s="144"/>
      <c r="M144" s="144"/>
    </row>
    <row r="145" spans="1:13" ht="20.25" hidden="1" customHeight="1" x14ac:dyDescent="0.35">
      <c r="A145" s="4"/>
      <c r="B145" s="4"/>
      <c r="C145" s="4"/>
      <c r="D145" s="143"/>
      <c r="E145" s="144"/>
      <c r="F145" s="145"/>
      <c r="G145" s="146"/>
      <c r="H145" s="147"/>
      <c r="I145" s="143"/>
      <c r="J145" s="144"/>
      <c r="K145" s="143"/>
      <c r="L145" s="144"/>
      <c r="M145" s="144"/>
    </row>
    <row r="146" spans="1:13" ht="20.25" hidden="1" customHeight="1" x14ac:dyDescent="0.35">
      <c r="A146" s="4"/>
      <c r="B146" s="4"/>
      <c r="C146" s="4"/>
      <c r="D146" s="143"/>
      <c r="E146" s="144"/>
      <c r="F146" s="145"/>
      <c r="G146" s="146"/>
      <c r="H146" s="147"/>
      <c r="I146" s="143"/>
      <c r="J146" s="144"/>
      <c r="K146" s="143"/>
      <c r="L146" s="144"/>
      <c r="M146" s="144"/>
    </row>
    <row r="147" spans="1:13" ht="20.25" hidden="1" customHeight="1" x14ac:dyDescent="0.35">
      <c r="A147" s="4"/>
      <c r="B147" s="4"/>
      <c r="C147" s="4"/>
      <c r="D147" s="143"/>
      <c r="E147" s="144"/>
      <c r="F147" s="145"/>
      <c r="G147" s="146"/>
      <c r="H147" s="147"/>
      <c r="I147" s="143"/>
      <c r="J147" s="144"/>
      <c r="K147" s="143"/>
      <c r="L147" s="144"/>
      <c r="M147" s="144"/>
    </row>
    <row r="148" spans="1:13" ht="20.25" hidden="1" customHeight="1" x14ac:dyDescent="0.35">
      <c r="A148" s="4"/>
      <c r="B148" s="4"/>
      <c r="C148" s="4"/>
      <c r="D148" s="143"/>
      <c r="E148" s="144"/>
      <c r="F148" s="145"/>
      <c r="G148" s="146"/>
      <c r="H148" s="147"/>
      <c r="I148" s="143"/>
      <c r="J148" s="144"/>
      <c r="K148" s="143"/>
      <c r="L148" s="144"/>
      <c r="M148" s="144"/>
    </row>
    <row r="149" spans="1:13" ht="20.25" hidden="1" customHeight="1" x14ac:dyDescent="0.35">
      <c r="A149" s="4"/>
      <c r="B149" s="4"/>
      <c r="C149" s="4"/>
      <c r="D149" s="143"/>
      <c r="E149" s="144"/>
      <c r="F149" s="145"/>
      <c r="G149" s="146"/>
      <c r="H149" s="147"/>
      <c r="I149" s="143"/>
      <c r="J149" s="144"/>
      <c r="K149" s="143"/>
      <c r="L149" s="144"/>
      <c r="M149" s="144"/>
    </row>
    <row r="150" spans="1:13" ht="20.25" hidden="1" customHeight="1" x14ac:dyDescent="0.35">
      <c r="A150" s="4"/>
      <c r="B150" s="4"/>
      <c r="C150" s="4"/>
      <c r="D150" s="143"/>
      <c r="E150" s="144"/>
      <c r="F150" s="145"/>
      <c r="G150" s="146"/>
      <c r="H150" s="147"/>
      <c r="I150" s="143"/>
      <c r="J150" s="144"/>
      <c r="K150" s="143"/>
      <c r="L150" s="144"/>
      <c r="M150" s="144"/>
    </row>
    <row r="151" spans="1:13" ht="20.25" hidden="1" customHeight="1" x14ac:dyDescent="0.35">
      <c r="A151" s="4"/>
      <c r="B151" s="4"/>
      <c r="C151" s="4"/>
      <c r="D151" s="143"/>
      <c r="E151" s="144"/>
      <c r="F151" s="145"/>
      <c r="G151" s="146"/>
      <c r="H151" s="147"/>
      <c r="I151" s="143"/>
      <c r="J151" s="144"/>
      <c r="K151" s="143"/>
      <c r="L151" s="144"/>
      <c r="M151" s="144"/>
    </row>
    <row r="152" spans="1:13" ht="20.25" hidden="1" customHeight="1" x14ac:dyDescent="0.35">
      <c r="A152" s="4"/>
      <c r="B152" s="4"/>
      <c r="C152" s="4"/>
      <c r="D152" s="143"/>
      <c r="E152" s="144"/>
      <c r="F152" s="145"/>
      <c r="G152" s="146"/>
      <c r="H152" s="147"/>
      <c r="I152" s="143"/>
      <c r="J152" s="144"/>
      <c r="K152" s="143"/>
      <c r="L152" s="144"/>
      <c r="M152" s="144"/>
    </row>
    <row r="153" spans="1:13" ht="20.25" hidden="1" customHeight="1" x14ac:dyDescent="0.35">
      <c r="A153" s="4"/>
      <c r="B153" s="4"/>
      <c r="C153" s="4"/>
      <c r="D153" s="143"/>
      <c r="E153" s="144"/>
      <c r="F153" s="145"/>
      <c r="G153" s="146"/>
      <c r="H153" s="147"/>
      <c r="I153" s="143"/>
      <c r="J153" s="144"/>
      <c r="K153" s="143"/>
      <c r="L153" s="144"/>
      <c r="M153" s="144"/>
    </row>
    <row r="154" spans="1:13" ht="20.25" hidden="1" customHeight="1" x14ac:dyDescent="0.35">
      <c r="A154" s="4"/>
      <c r="B154" s="4"/>
      <c r="C154" s="4"/>
      <c r="D154" s="143"/>
      <c r="E154" s="144"/>
      <c r="F154" s="145"/>
      <c r="G154" s="146"/>
      <c r="H154" s="147"/>
      <c r="I154" s="143"/>
      <c r="J154" s="144"/>
      <c r="K154" s="143"/>
      <c r="L154" s="144"/>
      <c r="M154" s="144"/>
    </row>
    <row r="155" spans="1:13" ht="20.25" hidden="1" customHeight="1" x14ac:dyDescent="0.35">
      <c r="A155" s="4"/>
      <c r="B155" s="4"/>
      <c r="C155" s="4"/>
      <c r="D155" s="143"/>
      <c r="E155" s="144"/>
      <c r="F155" s="145"/>
      <c r="G155" s="146"/>
      <c r="H155" s="147"/>
      <c r="I155" s="143"/>
      <c r="J155" s="144"/>
      <c r="K155" s="143"/>
      <c r="L155" s="144"/>
      <c r="M155" s="144"/>
    </row>
    <row r="156" spans="1:13" ht="20.25" hidden="1" customHeight="1" x14ac:dyDescent="0.35">
      <c r="A156" s="4"/>
      <c r="B156" s="4"/>
      <c r="C156" s="4"/>
      <c r="D156" s="143"/>
      <c r="E156" s="144"/>
      <c r="F156" s="145"/>
      <c r="G156" s="146"/>
      <c r="H156" s="147"/>
      <c r="I156" s="143"/>
      <c r="J156" s="144"/>
      <c r="K156" s="143"/>
      <c r="L156" s="144"/>
      <c r="M156" s="144"/>
    </row>
    <row r="157" spans="1:13" ht="20.25" hidden="1" customHeight="1" x14ac:dyDescent="0.35">
      <c r="A157" s="4"/>
      <c r="B157" s="4"/>
      <c r="C157" s="4"/>
      <c r="D157" s="143"/>
      <c r="E157" s="144"/>
      <c r="F157" s="145"/>
      <c r="G157" s="146"/>
      <c r="H157" s="147"/>
      <c r="I157" s="143"/>
      <c r="J157" s="144"/>
      <c r="K157" s="143"/>
      <c r="L157" s="144"/>
      <c r="M157" s="144"/>
    </row>
    <row r="158" spans="1:13" ht="20.25" hidden="1" customHeight="1" x14ac:dyDescent="0.35">
      <c r="A158" s="4"/>
      <c r="B158" s="4"/>
      <c r="C158" s="4"/>
      <c r="D158" s="143"/>
      <c r="E158" s="144"/>
      <c r="F158" s="145"/>
      <c r="G158" s="146"/>
      <c r="H158" s="147"/>
      <c r="I158" s="143"/>
      <c r="J158" s="144"/>
      <c r="K158" s="143"/>
      <c r="L158" s="144"/>
      <c r="M158" s="144"/>
    </row>
    <row r="159" spans="1:13" ht="20.25" hidden="1" customHeight="1" x14ac:dyDescent="0.35">
      <c r="A159" s="4"/>
      <c r="B159" s="4"/>
      <c r="C159" s="4"/>
      <c r="D159" s="143"/>
      <c r="E159" s="144"/>
      <c r="F159" s="145"/>
      <c r="G159" s="146"/>
      <c r="H159" s="147"/>
      <c r="I159" s="143"/>
      <c r="J159" s="144"/>
      <c r="K159" s="143"/>
      <c r="L159" s="144"/>
      <c r="M159" s="144"/>
    </row>
    <row r="160" spans="1:13" ht="20.25" hidden="1" customHeight="1" x14ac:dyDescent="0.35">
      <c r="A160" s="4"/>
      <c r="B160" s="4"/>
      <c r="C160" s="4"/>
      <c r="D160" s="143"/>
      <c r="E160" s="144"/>
      <c r="F160" s="145"/>
      <c r="G160" s="146"/>
      <c r="H160" s="147"/>
      <c r="I160" s="143"/>
      <c r="J160" s="144"/>
      <c r="K160" s="143"/>
      <c r="L160" s="144"/>
      <c r="M160" s="144"/>
    </row>
    <row r="161" spans="1:13" ht="20.25" hidden="1" customHeight="1" x14ac:dyDescent="0.35">
      <c r="A161" s="4"/>
      <c r="B161" s="4"/>
      <c r="C161" s="4"/>
      <c r="D161" s="143"/>
      <c r="E161" s="144"/>
      <c r="F161" s="145"/>
      <c r="G161" s="146"/>
      <c r="H161" s="147"/>
      <c r="I161" s="143"/>
      <c r="J161" s="144"/>
      <c r="K161" s="143"/>
      <c r="L161" s="144"/>
      <c r="M161" s="144"/>
    </row>
    <row r="162" spans="1:13" ht="20.25" hidden="1" customHeight="1" x14ac:dyDescent="0.35">
      <c r="A162" s="4"/>
      <c r="B162" s="4"/>
      <c r="C162" s="4"/>
      <c r="D162" s="143"/>
      <c r="E162" s="144"/>
      <c r="F162" s="145"/>
      <c r="G162" s="146"/>
      <c r="H162" s="147"/>
      <c r="I162" s="143"/>
      <c r="J162" s="144"/>
      <c r="K162" s="143"/>
      <c r="L162" s="144"/>
      <c r="M162" s="144"/>
    </row>
    <row r="163" spans="1:13" ht="20.25" hidden="1" customHeight="1" x14ac:dyDescent="0.35">
      <c r="A163" s="4"/>
      <c r="B163" s="4"/>
      <c r="C163" s="4"/>
      <c r="D163" s="143"/>
      <c r="E163" s="144"/>
      <c r="F163" s="145"/>
      <c r="G163" s="146"/>
      <c r="H163" s="147"/>
      <c r="I163" s="143"/>
      <c r="J163" s="144"/>
      <c r="K163" s="143"/>
      <c r="L163" s="144"/>
      <c r="M163" s="144"/>
    </row>
    <row r="164" spans="1:13" ht="20.25" hidden="1" customHeight="1" x14ac:dyDescent="0.35">
      <c r="A164" s="4"/>
      <c r="B164" s="4"/>
      <c r="C164" s="4"/>
      <c r="D164" s="143"/>
      <c r="E164" s="144"/>
      <c r="F164" s="145"/>
      <c r="G164" s="146"/>
      <c r="H164" s="147"/>
      <c r="I164" s="143"/>
      <c r="J164" s="144"/>
      <c r="K164" s="143"/>
      <c r="L164" s="144"/>
      <c r="M164" s="144"/>
    </row>
    <row r="165" spans="1:13" ht="20.25" hidden="1" customHeight="1" x14ac:dyDescent="0.35">
      <c r="A165" s="4"/>
      <c r="B165" s="4"/>
      <c r="C165" s="4"/>
      <c r="D165" s="143"/>
      <c r="E165" s="144"/>
      <c r="F165" s="145"/>
      <c r="G165" s="146"/>
      <c r="H165" s="147"/>
      <c r="I165" s="143"/>
      <c r="J165" s="144"/>
      <c r="K165" s="143"/>
      <c r="L165" s="144"/>
      <c r="M165" s="144"/>
    </row>
    <row r="166" spans="1:13" ht="20.25" hidden="1" customHeight="1" x14ac:dyDescent="0.35">
      <c r="A166" s="4"/>
      <c r="B166" s="4"/>
      <c r="C166" s="4"/>
      <c r="D166" s="143"/>
      <c r="E166" s="144"/>
      <c r="F166" s="145"/>
      <c r="G166" s="146"/>
      <c r="H166" s="147"/>
      <c r="I166" s="143"/>
      <c r="J166" s="144"/>
      <c r="K166" s="143"/>
      <c r="L166" s="144"/>
      <c r="M166" s="144"/>
    </row>
    <row r="167" spans="1:13" ht="20.25" hidden="1" customHeight="1" x14ac:dyDescent="0.35">
      <c r="A167" s="4"/>
      <c r="B167" s="4"/>
      <c r="C167" s="4"/>
      <c r="D167" s="143"/>
      <c r="E167" s="144"/>
      <c r="F167" s="145"/>
      <c r="G167" s="146"/>
      <c r="H167" s="147"/>
      <c r="I167" s="143"/>
      <c r="J167" s="144"/>
      <c r="K167" s="143"/>
      <c r="L167" s="144"/>
      <c r="M167" s="144"/>
    </row>
    <row r="168" spans="1:13" ht="20.25" hidden="1" customHeight="1" x14ac:dyDescent="0.35">
      <c r="A168" s="4"/>
      <c r="B168" s="4"/>
      <c r="C168" s="4"/>
      <c r="D168" s="143"/>
      <c r="E168" s="144"/>
      <c r="F168" s="145"/>
      <c r="G168" s="146"/>
      <c r="H168" s="147"/>
      <c r="I168" s="143"/>
      <c r="J168" s="144"/>
      <c r="K168" s="143"/>
      <c r="L168" s="144"/>
      <c r="M168" s="144"/>
    </row>
    <row r="169" spans="1:13" ht="20.25" hidden="1" customHeight="1" x14ac:dyDescent="0.35">
      <c r="A169" s="4"/>
      <c r="B169" s="4"/>
      <c r="C169" s="4"/>
      <c r="D169" s="143"/>
      <c r="E169" s="144"/>
      <c r="F169" s="145"/>
      <c r="G169" s="146"/>
      <c r="H169" s="147"/>
      <c r="I169" s="143"/>
      <c r="J169" s="144"/>
      <c r="K169" s="143"/>
      <c r="L169" s="144"/>
      <c r="M169" s="144"/>
    </row>
    <row r="170" spans="1:13" ht="20.25" hidden="1" customHeight="1" x14ac:dyDescent="0.35">
      <c r="A170" s="4"/>
      <c r="B170" s="4"/>
      <c r="C170" s="4"/>
      <c r="D170" s="143"/>
      <c r="E170" s="144"/>
      <c r="F170" s="145"/>
      <c r="G170" s="146"/>
      <c r="H170" s="147"/>
      <c r="I170" s="143"/>
      <c r="J170" s="144"/>
      <c r="K170" s="143"/>
      <c r="L170" s="144"/>
      <c r="M170" s="144"/>
    </row>
    <row r="171" spans="1:13" ht="20.25" hidden="1" customHeight="1" x14ac:dyDescent="0.35">
      <c r="A171" s="4"/>
      <c r="B171" s="4"/>
      <c r="C171" s="4"/>
      <c r="D171" s="143"/>
      <c r="E171" s="144"/>
      <c r="F171" s="145"/>
      <c r="G171" s="146"/>
      <c r="H171" s="147"/>
      <c r="I171" s="143"/>
      <c r="J171" s="144"/>
      <c r="K171" s="143"/>
      <c r="L171" s="144"/>
      <c r="M171" s="144"/>
    </row>
    <row r="172" spans="1:13" ht="20.25" hidden="1" customHeight="1" x14ac:dyDescent="0.35">
      <c r="A172" s="4"/>
      <c r="B172" s="4"/>
      <c r="C172" s="4"/>
      <c r="D172" s="143"/>
      <c r="E172" s="144"/>
      <c r="F172" s="145"/>
      <c r="G172" s="146"/>
      <c r="H172" s="147"/>
      <c r="I172" s="143"/>
      <c r="J172" s="144"/>
      <c r="K172" s="143"/>
      <c r="L172" s="144"/>
      <c r="M172" s="144"/>
    </row>
    <row r="173" spans="1:13" ht="20.25" hidden="1" customHeight="1" x14ac:dyDescent="0.35">
      <c r="A173" s="4"/>
      <c r="B173" s="4"/>
      <c r="C173" s="4"/>
      <c r="D173" s="143"/>
      <c r="E173" s="144"/>
      <c r="F173" s="145"/>
      <c r="G173" s="146"/>
      <c r="H173" s="147"/>
      <c r="I173" s="143"/>
      <c r="J173" s="144"/>
      <c r="K173" s="143"/>
      <c r="L173" s="144"/>
      <c r="M173" s="144"/>
    </row>
    <row r="174" spans="1:13" ht="20.25" hidden="1" customHeight="1" x14ac:dyDescent="0.35">
      <c r="A174" s="4"/>
      <c r="B174" s="4"/>
      <c r="C174" s="4"/>
      <c r="D174" s="143"/>
      <c r="E174" s="144"/>
      <c r="F174" s="145"/>
      <c r="G174" s="146"/>
      <c r="H174" s="147"/>
      <c r="I174" s="143"/>
      <c r="J174" s="144"/>
      <c r="K174" s="143"/>
      <c r="L174" s="144"/>
      <c r="M174" s="144"/>
    </row>
    <row r="175" spans="1:13" ht="20.25" hidden="1" customHeight="1" x14ac:dyDescent="0.35">
      <c r="A175" s="4"/>
      <c r="B175" s="4"/>
      <c r="C175" s="4"/>
      <c r="D175" s="143"/>
      <c r="E175" s="144"/>
      <c r="F175" s="145"/>
      <c r="G175" s="146"/>
      <c r="H175" s="147"/>
      <c r="I175" s="143"/>
      <c r="J175" s="144"/>
      <c r="K175" s="143"/>
      <c r="L175" s="144"/>
      <c r="M175" s="144"/>
    </row>
    <row r="176" spans="1:13" ht="20.25" hidden="1" customHeight="1" x14ac:dyDescent="0.35">
      <c r="A176" s="4"/>
      <c r="B176" s="4"/>
      <c r="C176" s="4"/>
      <c r="D176" s="143"/>
      <c r="E176" s="144"/>
      <c r="F176" s="145"/>
      <c r="G176" s="146"/>
      <c r="H176" s="147"/>
      <c r="I176" s="143"/>
      <c r="J176" s="144"/>
      <c r="K176" s="143"/>
      <c r="L176" s="144"/>
      <c r="M176" s="144"/>
    </row>
    <row r="177" spans="1:13" ht="20.25" hidden="1" customHeight="1" x14ac:dyDescent="0.35">
      <c r="A177" s="4"/>
      <c r="B177" s="4"/>
      <c r="C177" s="4"/>
      <c r="D177" s="143"/>
      <c r="E177" s="144"/>
      <c r="F177" s="145"/>
      <c r="G177" s="146"/>
      <c r="H177" s="147"/>
      <c r="I177" s="143"/>
      <c r="J177" s="144"/>
      <c r="K177" s="143"/>
      <c r="L177" s="144"/>
      <c r="M177" s="144"/>
    </row>
    <row r="178" spans="1:13" ht="20.25" hidden="1" customHeight="1" x14ac:dyDescent="0.35">
      <c r="A178" s="4"/>
      <c r="B178" s="4"/>
      <c r="C178" s="4"/>
      <c r="D178" s="143"/>
      <c r="E178" s="144"/>
      <c r="F178" s="145"/>
      <c r="G178" s="146"/>
      <c r="H178" s="147"/>
      <c r="I178" s="143"/>
      <c r="J178" s="144"/>
      <c r="K178" s="143"/>
      <c r="L178" s="144"/>
      <c r="M178" s="144"/>
    </row>
    <row r="179" spans="1:13" ht="20.25" hidden="1" customHeight="1" x14ac:dyDescent="0.35">
      <c r="A179" s="4"/>
      <c r="B179" s="4"/>
      <c r="C179" s="4"/>
      <c r="D179" s="143"/>
      <c r="E179" s="144"/>
      <c r="F179" s="145"/>
      <c r="G179" s="146"/>
      <c r="H179" s="147"/>
      <c r="I179" s="143"/>
      <c r="J179" s="144"/>
      <c r="K179" s="143"/>
      <c r="L179" s="144"/>
      <c r="M179" s="144"/>
    </row>
    <row r="180" spans="1:13" ht="20.25" hidden="1" customHeight="1" x14ac:dyDescent="0.35">
      <c r="A180" s="4"/>
      <c r="B180" s="4"/>
      <c r="C180" s="4"/>
      <c r="D180" s="143"/>
      <c r="E180" s="144"/>
      <c r="F180" s="145"/>
      <c r="G180" s="146"/>
      <c r="H180" s="147"/>
      <c r="I180" s="143"/>
      <c r="J180" s="144"/>
      <c r="K180" s="143"/>
      <c r="L180" s="144"/>
      <c r="M180" s="144"/>
    </row>
    <row r="181" spans="1:13" ht="22.5" hidden="1" customHeight="1" x14ac:dyDescent="0.15"/>
    <row r="182" spans="1:13" ht="22.5" hidden="1" customHeight="1" x14ac:dyDescent="0.15"/>
  </sheetData>
  <sortState ref="A2:P180">
    <sortCondition ref="F2:F180"/>
  </sortState>
  <phoneticPr fontId="8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97" workbookViewId="0">
      <selection sqref="A1:F1048576"/>
    </sheetView>
  </sheetViews>
  <sheetFormatPr defaultColWidth="8.875" defaultRowHeight="16.5" x14ac:dyDescent="0.15"/>
  <cols>
    <col min="1" max="2" width="9" style="142" bestFit="1" customWidth="1"/>
    <col min="3" max="3" width="13.5" style="142" customWidth="1"/>
    <col min="4" max="4" width="12.875" style="142" customWidth="1"/>
    <col min="5" max="5" width="27.5" style="142" customWidth="1"/>
    <col min="6" max="6" width="9" style="142" bestFit="1" customWidth="1"/>
    <col min="7" max="16384" width="8.875" style="142"/>
  </cols>
  <sheetData>
    <row r="1" spans="1:6" x14ac:dyDescent="0.15">
      <c r="A1" s="64" t="s">
        <v>229</v>
      </c>
      <c r="B1" s="64" t="s">
        <v>230</v>
      </c>
      <c r="C1" s="64" t="s">
        <v>231</v>
      </c>
      <c r="D1" s="64" t="s">
        <v>232</v>
      </c>
      <c r="E1" s="64" t="s">
        <v>233</v>
      </c>
      <c r="F1" s="64" t="s">
        <v>234</v>
      </c>
    </row>
    <row r="2" spans="1:6" x14ac:dyDescent="0.15">
      <c r="A2" s="64">
        <v>2018</v>
      </c>
      <c r="B2" s="64">
        <v>6</v>
      </c>
      <c r="C2" s="163">
        <v>43266</v>
      </c>
      <c r="D2" s="64" t="s">
        <v>235</v>
      </c>
      <c r="E2" s="64" t="s">
        <v>236</v>
      </c>
      <c r="F2" s="64">
        <v>481</v>
      </c>
    </row>
    <row r="3" spans="1:6" x14ac:dyDescent="0.15">
      <c r="A3" s="64">
        <v>2018</v>
      </c>
      <c r="B3" s="64">
        <v>6</v>
      </c>
      <c r="C3" s="163">
        <v>43256</v>
      </c>
      <c r="D3" s="64" t="s">
        <v>275</v>
      </c>
      <c r="E3" s="94" t="s">
        <v>238</v>
      </c>
      <c r="F3" s="164">
        <v>15800</v>
      </c>
    </row>
    <row r="4" spans="1:6" x14ac:dyDescent="0.15">
      <c r="A4" s="64">
        <v>2018</v>
      </c>
      <c r="B4" s="64">
        <v>6</v>
      </c>
      <c r="C4" s="163">
        <v>43274</v>
      </c>
      <c r="D4" s="64" t="s">
        <v>276</v>
      </c>
      <c r="E4" s="94" t="s">
        <v>243</v>
      </c>
      <c r="F4" s="156">
        <v>98</v>
      </c>
    </row>
    <row r="5" spans="1:6" x14ac:dyDescent="0.15">
      <c r="A5" s="64">
        <v>2018</v>
      </c>
      <c r="B5" s="64">
        <v>7</v>
      </c>
      <c r="C5" s="163">
        <v>43285</v>
      </c>
      <c r="D5" s="64" t="s">
        <v>277</v>
      </c>
      <c r="E5" s="94" t="s">
        <v>246</v>
      </c>
      <c r="F5" s="94">
        <v>798</v>
      </c>
    </row>
    <row r="6" spans="1:6" x14ac:dyDescent="0.15">
      <c r="A6" s="64">
        <v>2018</v>
      </c>
      <c r="B6" s="64">
        <v>7</v>
      </c>
      <c r="C6" s="163">
        <v>43285</v>
      </c>
      <c r="D6" s="64" t="s">
        <v>278</v>
      </c>
      <c r="E6" s="94" t="s">
        <v>247</v>
      </c>
      <c r="F6" s="94">
        <v>298</v>
      </c>
    </row>
    <row r="7" spans="1:6" x14ac:dyDescent="0.15">
      <c r="A7" s="64">
        <v>2018</v>
      </c>
      <c r="B7" s="64">
        <v>7</v>
      </c>
      <c r="C7" s="163">
        <v>43293</v>
      </c>
      <c r="D7" s="64" t="s">
        <v>277</v>
      </c>
      <c r="E7" s="94" t="s">
        <v>248</v>
      </c>
      <c r="F7" s="94">
        <v>1600</v>
      </c>
    </row>
    <row r="8" spans="1:6" x14ac:dyDescent="0.15">
      <c r="A8" s="64">
        <v>2018</v>
      </c>
      <c r="B8" s="64">
        <v>7</v>
      </c>
      <c r="C8" s="95">
        <v>43298</v>
      </c>
      <c r="D8" s="64" t="s">
        <v>280</v>
      </c>
      <c r="E8" s="4" t="s">
        <v>279</v>
      </c>
      <c r="F8" s="64">
        <v>8416</v>
      </c>
    </row>
    <row r="9" spans="1:6" x14ac:dyDescent="0.15">
      <c r="A9" s="64">
        <v>2018</v>
      </c>
      <c r="B9" s="64">
        <v>8</v>
      </c>
      <c r="C9" s="95">
        <v>43313</v>
      </c>
      <c r="D9" s="64" t="s">
        <v>289</v>
      </c>
      <c r="E9" s="4" t="s">
        <v>288</v>
      </c>
      <c r="F9" s="64">
        <v>2716</v>
      </c>
    </row>
    <row r="10" spans="1:6" x14ac:dyDescent="0.15">
      <c r="A10" s="64">
        <v>2018</v>
      </c>
      <c r="B10" s="64">
        <v>8</v>
      </c>
      <c r="C10" s="95">
        <v>43313</v>
      </c>
      <c r="D10" s="64" t="s">
        <v>291</v>
      </c>
      <c r="E10" s="4" t="s">
        <v>290</v>
      </c>
      <c r="F10" s="64">
        <v>500</v>
      </c>
    </row>
    <row r="11" spans="1:6" x14ac:dyDescent="0.15">
      <c r="A11" s="64">
        <v>2018</v>
      </c>
      <c r="B11" s="64">
        <v>8</v>
      </c>
      <c r="C11" s="95">
        <v>43314</v>
      </c>
      <c r="D11" s="64" t="s">
        <v>291</v>
      </c>
      <c r="E11" s="4" t="s">
        <v>315</v>
      </c>
      <c r="F11" s="64">
        <v>500</v>
      </c>
    </row>
    <row r="12" spans="1:6" x14ac:dyDescent="0.15">
      <c r="A12" s="64">
        <v>2018</v>
      </c>
      <c r="B12" s="64">
        <v>8</v>
      </c>
      <c r="C12" s="95">
        <v>43322</v>
      </c>
      <c r="D12" s="64" t="s">
        <v>293</v>
      </c>
      <c r="E12" s="4" t="s">
        <v>292</v>
      </c>
      <c r="F12" s="64">
        <v>298</v>
      </c>
    </row>
    <row r="13" spans="1:6" x14ac:dyDescent="0.15">
      <c r="A13" s="64">
        <v>2018</v>
      </c>
      <c r="B13" s="64">
        <v>8</v>
      </c>
      <c r="C13" s="95">
        <v>43322</v>
      </c>
      <c r="D13" s="64" t="s">
        <v>295</v>
      </c>
      <c r="E13" s="4" t="s">
        <v>294</v>
      </c>
      <c r="F13" s="64">
        <v>4298</v>
      </c>
    </row>
    <row r="14" spans="1:6" x14ac:dyDescent="0.15">
      <c r="A14" s="64">
        <v>2018</v>
      </c>
      <c r="B14" s="64">
        <v>8</v>
      </c>
      <c r="C14" s="95">
        <v>43323</v>
      </c>
      <c r="D14" s="64" t="s">
        <v>295</v>
      </c>
      <c r="E14" s="4" t="s">
        <v>292</v>
      </c>
      <c r="F14" s="64">
        <v>298</v>
      </c>
    </row>
    <row r="15" spans="1:6" x14ac:dyDescent="0.15">
      <c r="A15" s="64">
        <v>2018</v>
      </c>
      <c r="B15" s="64">
        <v>8</v>
      </c>
      <c r="C15" s="95">
        <v>43324</v>
      </c>
      <c r="D15" s="64" t="s">
        <v>295</v>
      </c>
      <c r="E15" s="4" t="s">
        <v>292</v>
      </c>
      <c r="F15" s="64">
        <v>298</v>
      </c>
    </row>
    <row r="16" spans="1:6" x14ac:dyDescent="0.15">
      <c r="A16" s="64">
        <v>2018</v>
      </c>
      <c r="B16" s="64">
        <v>8</v>
      </c>
      <c r="C16" s="95">
        <v>43331</v>
      </c>
      <c r="D16" s="64" t="s">
        <v>295</v>
      </c>
      <c r="E16" s="4" t="s">
        <v>292</v>
      </c>
      <c r="F16" s="64">
        <v>298</v>
      </c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6"/>
  <sheetViews>
    <sheetView workbookViewId="0">
      <selection activeCell="H35" sqref="H35"/>
    </sheetView>
  </sheetViews>
  <sheetFormatPr defaultColWidth="8.875" defaultRowHeight="13.5" x14ac:dyDescent="0.15"/>
  <cols>
    <col min="1" max="1" width="17.125" customWidth="1"/>
    <col min="3" max="3" width="11.625" customWidth="1"/>
    <col min="4" max="4" width="17.375" customWidth="1"/>
    <col min="5" max="5" width="13.625" customWidth="1"/>
    <col min="6" max="6" width="12.875" customWidth="1"/>
    <col min="7" max="7" width="11.375" customWidth="1"/>
    <col min="8" max="8" width="26.875" customWidth="1"/>
  </cols>
  <sheetData>
    <row r="1" spans="1:8" ht="16.5" x14ac:dyDescent="0.15">
      <c r="A1" s="3" t="s">
        <v>138</v>
      </c>
      <c r="B1" s="3" t="s">
        <v>173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</row>
    <row r="2" spans="1:8" ht="16.5" x14ac:dyDescent="0.15">
      <c r="A2" s="52">
        <v>43064</v>
      </c>
      <c r="B2" s="53">
        <v>0.60972222222222217</v>
      </c>
      <c r="C2" s="54" t="s">
        <v>8</v>
      </c>
      <c r="D2" s="54" t="s">
        <v>20</v>
      </c>
      <c r="E2" s="54">
        <v>13883278696</v>
      </c>
      <c r="F2" s="54"/>
      <c r="G2" s="54" t="s">
        <v>10</v>
      </c>
      <c r="H2" s="54" t="s">
        <v>21</v>
      </c>
    </row>
    <row r="3" spans="1:8" ht="16.5" x14ac:dyDescent="0.15">
      <c r="A3" s="52">
        <v>43064</v>
      </c>
      <c r="B3" s="53">
        <v>0.6069444444444444</v>
      </c>
      <c r="C3" s="54" t="s">
        <v>6</v>
      </c>
      <c r="D3" s="54" t="s">
        <v>15</v>
      </c>
      <c r="E3" s="54">
        <v>13883278696</v>
      </c>
      <c r="F3" s="54"/>
      <c r="G3" s="54" t="s">
        <v>5</v>
      </c>
      <c r="H3" s="54" t="s">
        <v>13</v>
      </c>
    </row>
    <row r="4" spans="1:8" ht="16.5" x14ac:dyDescent="0.15">
      <c r="A4" s="52">
        <v>43066</v>
      </c>
      <c r="B4" s="53">
        <v>0.73541666666666661</v>
      </c>
      <c r="C4" s="54" t="s">
        <v>11</v>
      </c>
      <c r="D4" s="54" t="s">
        <v>9</v>
      </c>
      <c r="E4" s="54">
        <v>13911871785</v>
      </c>
      <c r="F4" s="54"/>
      <c r="G4" s="54" t="s">
        <v>10</v>
      </c>
      <c r="H4" s="54" t="s">
        <v>23</v>
      </c>
    </row>
    <row r="5" spans="1:8" ht="16.5" x14ac:dyDescent="0.15">
      <c r="A5" s="52">
        <v>43066</v>
      </c>
      <c r="B5" s="53">
        <v>0.4680555555555555</v>
      </c>
      <c r="C5" s="54" t="s">
        <v>8</v>
      </c>
      <c r="D5" s="54" t="s">
        <v>24</v>
      </c>
      <c r="E5" s="54">
        <v>18510739473</v>
      </c>
      <c r="F5" s="54"/>
      <c r="G5" s="54" t="s">
        <v>5</v>
      </c>
      <c r="H5" s="54" t="s">
        <v>13</v>
      </c>
    </row>
    <row r="6" spans="1:8" ht="16.5" x14ac:dyDescent="0.15">
      <c r="A6" s="52">
        <v>43090</v>
      </c>
      <c r="B6" s="53">
        <v>0.49513888888888885</v>
      </c>
      <c r="C6" s="54" t="s">
        <v>4</v>
      </c>
      <c r="D6" s="54"/>
      <c r="E6" s="54">
        <v>13552067001</v>
      </c>
      <c r="F6" s="54" t="s">
        <v>16</v>
      </c>
      <c r="G6" s="54" t="s">
        <v>5</v>
      </c>
      <c r="H6" s="54" t="s">
        <v>19</v>
      </c>
    </row>
    <row r="7" spans="1:8" ht="16.5" x14ac:dyDescent="0.15">
      <c r="A7" s="52">
        <v>43090</v>
      </c>
      <c r="B7" s="53">
        <v>0.49583333333333335</v>
      </c>
      <c r="C7" s="54" t="s">
        <v>6</v>
      </c>
      <c r="D7" s="54"/>
      <c r="E7" s="54">
        <v>13552067001</v>
      </c>
      <c r="F7" s="54"/>
      <c r="G7" s="54" t="s">
        <v>5</v>
      </c>
      <c r="H7" s="54" t="s">
        <v>70</v>
      </c>
    </row>
    <row r="8" spans="1:8" ht="16.5" x14ac:dyDescent="0.15">
      <c r="A8" s="52">
        <v>43094</v>
      </c>
      <c r="B8" s="53">
        <v>0.67847222222222225</v>
      </c>
      <c r="C8" s="54" t="s">
        <v>4</v>
      </c>
      <c r="D8" s="54" t="s">
        <v>15</v>
      </c>
      <c r="E8" s="54">
        <v>13883278696</v>
      </c>
      <c r="F8" s="54" t="s">
        <v>16</v>
      </c>
      <c r="G8" s="54" t="s">
        <v>5</v>
      </c>
      <c r="H8" s="54" t="s">
        <v>13</v>
      </c>
    </row>
    <row r="9" spans="1:8" ht="16.5" x14ac:dyDescent="0.15">
      <c r="A9" s="52">
        <v>43095</v>
      </c>
      <c r="B9" s="53">
        <v>0.59791666666666665</v>
      </c>
      <c r="C9" s="54" t="s">
        <v>4</v>
      </c>
      <c r="D9" s="54" t="s">
        <v>13</v>
      </c>
      <c r="E9" s="54">
        <v>15711068157</v>
      </c>
      <c r="F9" s="54" t="s">
        <v>14</v>
      </c>
      <c r="G9" s="54" t="s">
        <v>5</v>
      </c>
      <c r="H9" s="54" t="s">
        <v>13</v>
      </c>
    </row>
    <row r="10" spans="1:8" ht="16.5" x14ac:dyDescent="0.15">
      <c r="A10" s="52">
        <v>43096</v>
      </c>
      <c r="B10" s="53">
        <v>0.65277777777777779</v>
      </c>
      <c r="C10" s="54" t="s">
        <v>6</v>
      </c>
      <c r="D10" s="54"/>
      <c r="E10" s="54">
        <v>13071295087</v>
      </c>
      <c r="F10" s="54"/>
      <c r="G10" s="54" t="s">
        <v>5</v>
      </c>
      <c r="H10" s="54" t="s">
        <v>13</v>
      </c>
    </row>
    <row r="11" spans="1:8" ht="16.5" x14ac:dyDescent="0.15">
      <c r="A11" s="52">
        <v>43161</v>
      </c>
      <c r="B11" s="53">
        <v>0.43402777777777773</v>
      </c>
      <c r="C11" s="54" t="s">
        <v>11</v>
      </c>
      <c r="D11" s="54" t="s">
        <v>9</v>
      </c>
      <c r="E11" s="54">
        <v>18510739473</v>
      </c>
      <c r="F11" s="54"/>
      <c r="G11" s="54" t="s">
        <v>7</v>
      </c>
      <c r="H11" s="54" t="s">
        <v>13</v>
      </c>
    </row>
    <row r="12" spans="1:8" ht="16.5" x14ac:dyDescent="0.15">
      <c r="A12" s="52">
        <v>43170</v>
      </c>
      <c r="B12" s="53">
        <v>0.87083333333333324</v>
      </c>
      <c r="C12" s="54" t="s">
        <v>4</v>
      </c>
      <c r="D12" s="54"/>
      <c r="E12" s="54">
        <v>13883278696</v>
      </c>
      <c r="F12" s="54" t="s">
        <v>121</v>
      </c>
      <c r="G12" s="54" t="s">
        <v>5</v>
      </c>
      <c r="H12" s="54" t="s">
        <v>13</v>
      </c>
    </row>
    <row r="13" spans="1:8" ht="16.5" x14ac:dyDescent="0.15">
      <c r="A13" s="52">
        <v>43068</v>
      </c>
      <c r="B13" s="53">
        <v>0.44027777777777777</v>
      </c>
      <c r="C13" s="54" t="s">
        <v>11</v>
      </c>
      <c r="D13" s="54" t="s">
        <v>9</v>
      </c>
      <c r="E13" s="54">
        <v>2139913205</v>
      </c>
      <c r="F13" s="54"/>
      <c r="G13" s="54" t="s">
        <v>7</v>
      </c>
      <c r="H13" s="54" t="s">
        <v>22</v>
      </c>
    </row>
    <row r="14" spans="1:8" ht="16.5" x14ac:dyDescent="0.15">
      <c r="A14" s="52">
        <v>43116</v>
      </c>
      <c r="B14" s="53">
        <v>0.49027777777777781</v>
      </c>
      <c r="C14" s="54" t="s">
        <v>12</v>
      </c>
      <c r="D14" s="54" t="s">
        <v>17</v>
      </c>
      <c r="E14" s="54">
        <v>18811565857</v>
      </c>
      <c r="F14" s="54"/>
      <c r="G14" s="54" t="s">
        <v>5</v>
      </c>
      <c r="H14" s="54" t="s">
        <v>22</v>
      </c>
    </row>
    <row r="15" spans="1:8" ht="16.5" x14ac:dyDescent="0.15">
      <c r="A15" s="52">
        <v>43117</v>
      </c>
      <c r="B15" s="53">
        <v>0.62708333333333333</v>
      </c>
      <c r="C15" s="54" t="s">
        <v>11</v>
      </c>
      <c r="D15" s="54" t="s">
        <v>9</v>
      </c>
      <c r="E15" s="54">
        <v>1056131181</v>
      </c>
      <c r="F15" s="54"/>
      <c r="G15" s="54" t="s">
        <v>10</v>
      </c>
      <c r="H15" s="54" t="s">
        <v>22</v>
      </c>
    </row>
    <row r="16" spans="1:8" ht="16.5" x14ac:dyDescent="0.15">
      <c r="A16" s="52">
        <v>43118</v>
      </c>
      <c r="B16" s="53">
        <v>0.4770833333333333</v>
      </c>
      <c r="C16" s="54" t="s">
        <v>11</v>
      </c>
      <c r="D16" s="54" t="s">
        <v>9</v>
      </c>
      <c r="E16" s="54">
        <v>2139913173</v>
      </c>
      <c r="F16" s="54"/>
      <c r="G16" s="54" t="s">
        <v>7</v>
      </c>
      <c r="H16" s="54" t="s">
        <v>22</v>
      </c>
    </row>
    <row r="17" spans="1:8" ht="16.5" x14ac:dyDescent="0.15">
      <c r="A17" s="52">
        <v>43123</v>
      </c>
      <c r="B17" s="53">
        <v>0.47222222222222227</v>
      </c>
      <c r="C17" s="54" t="s">
        <v>11</v>
      </c>
      <c r="D17" s="54" t="s">
        <v>9</v>
      </c>
      <c r="E17" s="54">
        <v>1052814307</v>
      </c>
      <c r="F17" s="54"/>
      <c r="G17" s="54" t="s">
        <v>7</v>
      </c>
      <c r="H17" s="54" t="s">
        <v>22</v>
      </c>
    </row>
    <row r="18" spans="1:8" ht="16.5" x14ac:dyDescent="0.15">
      <c r="A18" s="52">
        <v>43155</v>
      </c>
      <c r="B18" s="53">
        <v>0.74097222222222225</v>
      </c>
      <c r="C18" s="54" t="s">
        <v>11</v>
      </c>
      <c r="D18" s="54" t="s">
        <v>9</v>
      </c>
      <c r="E18" s="54">
        <v>1085795936</v>
      </c>
      <c r="F18" s="54"/>
      <c r="G18" s="54" t="s">
        <v>7</v>
      </c>
      <c r="H18" s="54" t="s">
        <v>22</v>
      </c>
    </row>
    <row r="19" spans="1:8" ht="16.5" x14ac:dyDescent="0.15">
      <c r="A19" s="52">
        <v>43157</v>
      </c>
      <c r="B19" s="53">
        <v>0.73749999999999993</v>
      </c>
      <c r="C19" s="54" t="s">
        <v>11</v>
      </c>
      <c r="D19" s="54" t="s">
        <v>9</v>
      </c>
      <c r="E19" s="54">
        <v>15321805790</v>
      </c>
      <c r="F19" s="54"/>
      <c r="G19" s="54" t="s">
        <v>18</v>
      </c>
      <c r="H19" s="54" t="s">
        <v>111</v>
      </c>
    </row>
    <row r="20" spans="1:8" ht="16.5" x14ac:dyDescent="0.15">
      <c r="A20" s="52">
        <v>43158</v>
      </c>
      <c r="B20" s="53">
        <v>0.56180555555555556</v>
      </c>
      <c r="C20" s="54" t="s">
        <v>11</v>
      </c>
      <c r="D20" s="54" t="s">
        <v>9</v>
      </c>
      <c r="E20" s="54">
        <v>1085550103</v>
      </c>
      <c r="F20" s="54"/>
      <c r="G20" s="54" t="s">
        <v>7</v>
      </c>
      <c r="H20" s="54" t="s">
        <v>22</v>
      </c>
    </row>
    <row r="21" spans="1:8" ht="16.5" x14ac:dyDescent="0.15">
      <c r="A21" s="52">
        <v>43183</v>
      </c>
      <c r="B21" s="53">
        <v>0.61597222222222225</v>
      </c>
      <c r="C21" s="54" t="s">
        <v>8</v>
      </c>
      <c r="D21" s="54" t="s">
        <v>9</v>
      </c>
      <c r="E21" s="54">
        <v>1053220736</v>
      </c>
      <c r="F21" s="54"/>
      <c r="G21" s="54" t="s">
        <v>10</v>
      </c>
      <c r="H21" s="54" t="s">
        <v>22</v>
      </c>
    </row>
    <row r="22" spans="1:8" ht="16.5" x14ac:dyDescent="0.15">
      <c r="A22" s="52">
        <v>43186</v>
      </c>
      <c r="B22" s="53">
        <v>0.72430555555555554</v>
      </c>
      <c r="C22" s="54" t="s">
        <v>11</v>
      </c>
      <c r="D22" s="54" t="s">
        <v>22</v>
      </c>
      <c r="E22" s="54">
        <v>1053220757</v>
      </c>
      <c r="F22" s="54"/>
      <c r="G22" s="54" t="s">
        <v>18</v>
      </c>
      <c r="H22" s="54" t="s">
        <v>22</v>
      </c>
    </row>
    <row r="23" spans="1:8" ht="16.5" x14ac:dyDescent="0.15">
      <c r="A23" s="52">
        <v>43189</v>
      </c>
      <c r="B23" s="53">
        <v>0.63750000000000007</v>
      </c>
      <c r="C23" s="54" t="s">
        <v>8</v>
      </c>
      <c r="D23" s="54" t="s">
        <v>22</v>
      </c>
      <c r="E23" s="54">
        <v>13512426836</v>
      </c>
      <c r="F23" s="54"/>
      <c r="G23" s="54" t="s">
        <v>10</v>
      </c>
      <c r="H23" s="54"/>
    </row>
    <row r="24" spans="1:8" ht="16.5" x14ac:dyDescent="0.15">
      <c r="A24" s="52">
        <v>43190</v>
      </c>
      <c r="B24" s="53">
        <v>0.54999999999999993</v>
      </c>
      <c r="C24" s="54" t="s">
        <v>11</v>
      </c>
      <c r="D24" s="54" t="s">
        <v>172</v>
      </c>
      <c r="E24" s="54">
        <v>16601116132</v>
      </c>
      <c r="F24" s="54"/>
      <c r="G24" s="54" t="s">
        <v>10</v>
      </c>
      <c r="H24" s="54"/>
    </row>
    <row r="25" spans="1:8" x14ac:dyDescent="0.15">
      <c r="A25" s="50"/>
      <c r="B25" s="51"/>
    </row>
    <row r="26" spans="1:8" x14ac:dyDescent="0.15">
      <c r="A26" s="50"/>
      <c r="B26" s="51"/>
    </row>
    <row r="27" spans="1:8" x14ac:dyDescent="0.15">
      <c r="A27" s="50"/>
      <c r="B27" s="51"/>
    </row>
    <row r="28" spans="1:8" x14ac:dyDescent="0.15">
      <c r="A28" s="50"/>
      <c r="B28" s="51"/>
    </row>
    <row r="29" spans="1:8" x14ac:dyDescent="0.15">
      <c r="A29" s="50"/>
      <c r="B29" s="51"/>
    </row>
    <row r="30" spans="1:8" x14ac:dyDescent="0.15">
      <c r="A30" s="50"/>
      <c r="B30" s="51"/>
    </row>
    <row r="31" spans="1:8" x14ac:dyDescent="0.15">
      <c r="A31" s="50"/>
      <c r="B31" s="51"/>
    </row>
    <row r="32" spans="1:8" x14ac:dyDescent="0.15">
      <c r="A32" s="50"/>
      <c r="B32" s="51"/>
    </row>
    <row r="33" spans="1:2" x14ac:dyDescent="0.15">
      <c r="A33" s="50"/>
      <c r="B33" s="51"/>
    </row>
    <row r="34" spans="1:2" x14ac:dyDescent="0.15">
      <c r="A34" s="50"/>
      <c r="B34" s="51"/>
    </row>
    <row r="35" spans="1:2" x14ac:dyDescent="0.15">
      <c r="A35" s="50"/>
      <c r="B35" s="51"/>
    </row>
    <row r="36" spans="1:2" x14ac:dyDescent="0.15">
      <c r="A36" s="50"/>
      <c r="B36" s="51"/>
    </row>
    <row r="37" spans="1:2" x14ac:dyDescent="0.15">
      <c r="A37" s="50"/>
      <c r="B37" s="51"/>
    </row>
    <row r="38" spans="1:2" x14ac:dyDescent="0.15">
      <c r="A38" s="50"/>
      <c r="B38" s="51"/>
    </row>
    <row r="39" spans="1:2" x14ac:dyDescent="0.15">
      <c r="A39" s="50"/>
      <c r="B39" s="51"/>
    </row>
    <row r="40" spans="1:2" x14ac:dyDescent="0.15">
      <c r="A40" s="50"/>
      <c r="B40" s="51"/>
    </row>
    <row r="41" spans="1:2" x14ac:dyDescent="0.15">
      <c r="A41" s="50"/>
      <c r="B41" s="51"/>
    </row>
    <row r="42" spans="1:2" x14ac:dyDescent="0.15">
      <c r="A42" s="50"/>
      <c r="B42" s="51"/>
    </row>
    <row r="43" spans="1:2" x14ac:dyDescent="0.15">
      <c r="A43" s="50"/>
      <c r="B43" s="51"/>
    </row>
    <row r="44" spans="1:2" x14ac:dyDescent="0.15">
      <c r="A44" s="50"/>
      <c r="B44" s="51"/>
    </row>
    <row r="45" spans="1:2" x14ac:dyDescent="0.15">
      <c r="A45" s="50"/>
      <c r="B45" s="51"/>
    </row>
    <row r="46" spans="1:2" x14ac:dyDescent="0.15">
      <c r="A46" s="50"/>
      <c r="B46" s="51"/>
    </row>
    <row r="47" spans="1:2" x14ac:dyDescent="0.15">
      <c r="A47" s="50"/>
      <c r="B47" s="51"/>
    </row>
    <row r="48" spans="1:2" x14ac:dyDescent="0.15">
      <c r="A48" s="50"/>
      <c r="B48" s="51"/>
    </row>
    <row r="49" spans="1:2" x14ac:dyDescent="0.15">
      <c r="A49" s="50"/>
      <c r="B49" s="51"/>
    </row>
    <row r="50" spans="1:2" x14ac:dyDescent="0.15">
      <c r="A50" s="50"/>
      <c r="B50" s="51"/>
    </row>
    <row r="51" spans="1:2" x14ac:dyDescent="0.15">
      <c r="A51" s="50"/>
      <c r="B51" s="51"/>
    </row>
    <row r="52" spans="1:2" x14ac:dyDescent="0.15">
      <c r="A52" s="50"/>
      <c r="B52" s="51"/>
    </row>
    <row r="53" spans="1:2" x14ac:dyDescent="0.15">
      <c r="A53" s="50"/>
      <c r="B53" s="51"/>
    </row>
    <row r="54" spans="1:2" x14ac:dyDescent="0.15">
      <c r="A54" s="50"/>
      <c r="B54" s="51"/>
    </row>
    <row r="55" spans="1:2" x14ac:dyDescent="0.15">
      <c r="A55" s="50"/>
      <c r="B55" s="51"/>
    </row>
    <row r="56" spans="1:2" x14ac:dyDescent="0.15">
      <c r="A56" s="50"/>
      <c r="B56" s="51"/>
    </row>
    <row r="57" spans="1:2" x14ac:dyDescent="0.15">
      <c r="A57" s="50"/>
      <c r="B57" s="51"/>
    </row>
    <row r="58" spans="1:2" x14ac:dyDescent="0.15">
      <c r="A58" s="50"/>
      <c r="B58" s="51"/>
    </row>
    <row r="59" spans="1:2" x14ac:dyDescent="0.15">
      <c r="A59" s="50"/>
      <c r="B59" s="51"/>
    </row>
    <row r="60" spans="1:2" x14ac:dyDescent="0.15">
      <c r="A60" s="50"/>
      <c r="B60" s="51"/>
    </row>
    <row r="61" spans="1:2" x14ac:dyDescent="0.15">
      <c r="A61" s="50"/>
      <c r="B61" s="51"/>
    </row>
    <row r="62" spans="1:2" x14ac:dyDescent="0.15">
      <c r="A62" s="50"/>
      <c r="B62" s="51"/>
    </row>
    <row r="63" spans="1:2" x14ac:dyDescent="0.15">
      <c r="A63" s="50"/>
      <c r="B63" s="51"/>
    </row>
    <row r="64" spans="1:2" x14ac:dyDescent="0.15">
      <c r="A64" s="50"/>
      <c r="B64" s="51"/>
    </row>
    <row r="65" spans="1:2" x14ac:dyDescent="0.15">
      <c r="A65" s="50"/>
      <c r="B65" s="51"/>
    </row>
    <row r="66" spans="1:2" x14ac:dyDescent="0.15">
      <c r="A66" s="50"/>
      <c r="B66" s="51"/>
    </row>
    <row r="67" spans="1:2" x14ac:dyDescent="0.15">
      <c r="A67" s="50"/>
      <c r="B67" s="51"/>
    </row>
    <row r="68" spans="1:2" x14ac:dyDescent="0.15">
      <c r="A68" s="50"/>
      <c r="B68" s="51"/>
    </row>
    <row r="69" spans="1:2" x14ac:dyDescent="0.15">
      <c r="A69" s="50"/>
      <c r="B69" s="51"/>
    </row>
    <row r="70" spans="1:2" x14ac:dyDescent="0.15">
      <c r="A70" s="50"/>
      <c r="B70" s="51"/>
    </row>
    <row r="71" spans="1:2" x14ac:dyDescent="0.15">
      <c r="A71" s="50"/>
      <c r="B71" s="51"/>
    </row>
    <row r="72" spans="1:2" x14ac:dyDescent="0.15">
      <c r="A72" s="50"/>
      <c r="B72" s="51"/>
    </row>
    <row r="73" spans="1:2" x14ac:dyDescent="0.15">
      <c r="A73" s="50"/>
      <c r="B73" s="51"/>
    </row>
    <row r="74" spans="1:2" x14ac:dyDescent="0.15">
      <c r="A74" s="50"/>
      <c r="B74" s="51"/>
    </row>
    <row r="75" spans="1:2" x14ac:dyDescent="0.15">
      <c r="A75" s="50"/>
      <c r="B75" s="51"/>
    </row>
    <row r="76" spans="1:2" x14ac:dyDescent="0.15">
      <c r="A76" s="50"/>
      <c r="B76" s="51"/>
    </row>
    <row r="77" spans="1:2" x14ac:dyDescent="0.15">
      <c r="A77" s="50"/>
      <c r="B77" s="51"/>
    </row>
    <row r="78" spans="1:2" x14ac:dyDescent="0.15">
      <c r="A78" s="50"/>
      <c r="B78" s="51"/>
    </row>
    <row r="79" spans="1:2" x14ac:dyDescent="0.15">
      <c r="A79" s="50"/>
      <c r="B79" s="51"/>
    </row>
    <row r="80" spans="1:2" x14ac:dyDescent="0.15">
      <c r="A80" s="50"/>
      <c r="B80" s="51"/>
    </row>
    <row r="81" spans="1:2" x14ac:dyDescent="0.15">
      <c r="A81" s="50"/>
      <c r="B81" s="51"/>
    </row>
    <row r="82" spans="1:2" x14ac:dyDescent="0.15">
      <c r="A82" s="50"/>
      <c r="B82" s="51"/>
    </row>
    <row r="83" spans="1:2" x14ac:dyDescent="0.15">
      <c r="A83" s="50"/>
      <c r="B83" s="51"/>
    </row>
    <row r="84" spans="1:2" x14ac:dyDescent="0.15">
      <c r="A84" s="50"/>
      <c r="B84" s="51"/>
    </row>
    <row r="85" spans="1:2" x14ac:dyDescent="0.15">
      <c r="A85" s="50"/>
      <c r="B85" s="51"/>
    </row>
    <row r="86" spans="1:2" x14ac:dyDescent="0.15">
      <c r="A86" s="50"/>
      <c r="B86" s="51"/>
    </row>
    <row r="87" spans="1:2" x14ac:dyDescent="0.15">
      <c r="A87" s="50"/>
      <c r="B87" s="51"/>
    </row>
    <row r="88" spans="1:2" x14ac:dyDescent="0.15">
      <c r="A88" s="50"/>
      <c r="B88" s="51"/>
    </row>
    <row r="89" spans="1:2" x14ac:dyDescent="0.15">
      <c r="A89" s="50"/>
      <c r="B89" s="51"/>
    </row>
    <row r="90" spans="1:2" x14ac:dyDescent="0.15">
      <c r="A90" s="50"/>
      <c r="B90" s="51"/>
    </row>
    <row r="91" spans="1:2" x14ac:dyDescent="0.15">
      <c r="A91" s="50"/>
      <c r="B91" s="51"/>
    </row>
    <row r="92" spans="1:2" x14ac:dyDescent="0.15">
      <c r="A92" s="50"/>
      <c r="B92" s="51"/>
    </row>
    <row r="93" spans="1:2" x14ac:dyDescent="0.15">
      <c r="A93" s="50"/>
      <c r="B93" s="51"/>
    </row>
    <row r="94" spans="1:2" x14ac:dyDescent="0.15">
      <c r="A94" s="50"/>
      <c r="B94" s="51"/>
    </row>
    <row r="95" spans="1:2" x14ac:dyDescent="0.15">
      <c r="A95" s="50"/>
      <c r="B95" s="51"/>
    </row>
    <row r="96" spans="1:2" x14ac:dyDescent="0.15">
      <c r="A96" s="50"/>
      <c r="B96" s="51"/>
    </row>
    <row r="97" spans="1:2" x14ac:dyDescent="0.15">
      <c r="A97" s="50"/>
      <c r="B97" s="51"/>
    </row>
    <row r="98" spans="1:2" x14ac:dyDescent="0.15">
      <c r="A98" s="50"/>
      <c r="B98" s="51"/>
    </row>
    <row r="99" spans="1:2" x14ac:dyDescent="0.15">
      <c r="A99" s="50"/>
      <c r="B99" s="51"/>
    </row>
    <row r="100" spans="1:2" x14ac:dyDescent="0.15">
      <c r="A100" s="50"/>
      <c r="B100" s="51"/>
    </row>
    <row r="101" spans="1:2" x14ac:dyDescent="0.15">
      <c r="A101" s="50"/>
      <c r="B101" s="51"/>
    </row>
    <row r="102" spans="1:2" x14ac:dyDescent="0.15">
      <c r="A102" s="50"/>
      <c r="B102" s="51"/>
    </row>
    <row r="103" spans="1:2" x14ac:dyDescent="0.15">
      <c r="A103" s="50"/>
      <c r="B103" s="51"/>
    </row>
    <row r="104" spans="1:2" x14ac:dyDescent="0.15">
      <c r="A104" s="50"/>
      <c r="B104" s="51"/>
    </row>
    <row r="105" spans="1:2" x14ac:dyDescent="0.15">
      <c r="A105" s="50"/>
      <c r="B105" s="51"/>
    </row>
    <row r="106" spans="1:2" x14ac:dyDescent="0.15">
      <c r="A106" s="50"/>
      <c r="B106" s="51"/>
    </row>
    <row r="107" spans="1:2" x14ac:dyDescent="0.15">
      <c r="A107" s="50"/>
      <c r="B107" s="51"/>
    </row>
    <row r="108" spans="1:2" x14ac:dyDescent="0.15">
      <c r="A108" s="50"/>
      <c r="B108" s="51"/>
    </row>
    <row r="109" spans="1:2" x14ac:dyDescent="0.15">
      <c r="A109" s="50"/>
      <c r="B109" s="51"/>
    </row>
    <row r="110" spans="1:2" x14ac:dyDescent="0.15">
      <c r="A110" s="50"/>
      <c r="B110" s="51"/>
    </row>
    <row r="111" spans="1:2" x14ac:dyDescent="0.15">
      <c r="A111" s="50"/>
      <c r="B111" s="51"/>
    </row>
    <row r="112" spans="1:2" x14ac:dyDescent="0.15">
      <c r="A112" s="50"/>
      <c r="B112" s="51"/>
    </row>
    <row r="113" spans="1:2" x14ac:dyDescent="0.15">
      <c r="A113" s="50"/>
      <c r="B113" s="51"/>
    </row>
    <row r="114" spans="1:2" x14ac:dyDescent="0.15">
      <c r="A114" s="50"/>
      <c r="B114" s="51"/>
    </row>
    <row r="115" spans="1:2" x14ac:dyDescent="0.15">
      <c r="A115" s="50"/>
      <c r="B115" s="51"/>
    </row>
    <row r="116" spans="1:2" x14ac:dyDescent="0.15">
      <c r="A116" s="50"/>
      <c r="B116" s="51"/>
    </row>
    <row r="117" spans="1:2" x14ac:dyDescent="0.15">
      <c r="A117" s="50"/>
      <c r="B117" s="51"/>
    </row>
    <row r="118" spans="1:2" x14ac:dyDescent="0.15">
      <c r="A118" s="50"/>
      <c r="B118" s="51"/>
    </row>
    <row r="119" spans="1:2" x14ac:dyDescent="0.15">
      <c r="A119" s="50"/>
      <c r="B119" s="51"/>
    </row>
    <row r="120" spans="1:2" x14ac:dyDescent="0.15">
      <c r="A120" s="50"/>
      <c r="B120" s="51"/>
    </row>
    <row r="121" spans="1:2" x14ac:dyDescent="0.15">
      <c r="A121" s="50"/>
      <c r="B121" s="51"/>
    </row>
    <row r="122" spans="1:2" x14ac:dyDescent="0.15">
      <c r="A122" s="50"/>
      <c r="B122" s="51"/>
    </row>
    <row r="123" spans="1:2" x14ac:dyDescent="0.15">
      <c r="A123" s="50"/>
      <c r="B123" s="51"/>
    </row>
    <row r="124" spans="1:2" x14ac:dyDescent="0.15">
      <c r="A124" s="50"/>
      <c r="B124" s="51"/>
    </row>
    <row r="125" spans="1:2" x14ac:dyDescent="0.15">
      <c r="A125" s="50"/>
      <c r="B125" s="51"/>
    </row>
    <row r="126" spans="1:2" x14ac:dyDescent="0.15">
      <c r="A126" s="50"/>
      <c r="B126" s="51"/>
    </row>
    <row r="127" spans="1:2" x14ac:dyDescent="0.15">
      <c r="A127" s="50"/>
      <c r="B127" s="51"/>
    </row>
    <row r="128" spans="1:2" x14ac:dyDescent="0.15">
      <c r="A128" s="50"/>
      <c r="B128" s="51"/>
    </row>
    <row r="129" spans="1:2" x14ac:dyDescent="0.15">
      <c r="A129" s="50"/>
      <c r="B129" s="51"/>
    </row>
    <row r="130" spans="1:2" x14ac:dyDescent="0.15">
      <c r="A130" s="50"/>
      <c r="B130" s="51"/>
    </row>
    <row r="131" spans="1:2" x14ac:dyDescent="0.15">
      <c r="A131" s="50"/>
      <c r="B131" s="51"/>
    </row>
    <row r="132" spans="1:2" x14ac:dyDescent="0.15">
      <c r="A132" s="50"/>
      <c r="B132" s="51"/>
    </row>
    <row r="133" spans="1:2" x14ac:dyDescent="0.15">
      <c r="A133" s="50"/>
      <c r="B133" s="51"/>
    </row>
    <row r="134" spans="1:2" x14ac:dyDescent="0.15">
      <c r="A134" s="50"/>
      <c r="B134" s="51"/>
    </row>
    <row r="135" spans="1:2" x14ac:dyDescent="0.15">
      <c r="A135" s="50"/>
      <c r="B135" s="51"/>
    </row>
    <row r="136" spans="1:2" x14ac:dyDescent="0.15">
      <c r="A136" s="50"/>
      <c r="B136" s="51"/>
    </row>
    <row r="137" spans="1:2" x14ac:dyDescent="0.15">
      <c r="A137" s="50"/>
      <c r="B137" s="51"/>
    </row>
    <row r="138" spans="1:2" x14ac:dyDescent="0.15">
      <c r="A138" s="50"/>
      <c r="B138" s="51"/>
    </row>
    <row r="139" spans="1:2" x14ac:dyDescent="0.15">
      <c r="A139" s="50"/>
      <c r="B139" s="51"/>
    </row>
    <row r="140" spans="1:2" x14ac:dyDescent="0.15">
      <c r="A140" s="50"/>
      <c r="B140" s="51"/>
    </row>
    <row r="141" spans="1:2" x14ac:dyDescent="0.15">
      <c r="A141" s="50"/>
      <c r="B141" s="51"/>
    </row>
    <row r="142" spans="1:2" x14ac:dyDescent="0.15">
      <c r="A142" s="50"/>
      <c r="B142" s="51"/>
    </row>
    <row r="143" spans="1:2" x14ac:dyDescent="0.15">
      <c r="A143" s="50"/>
      <c r="B143" s="51"/>
    </row>
    <row r="144" spans="1:2" x14ac:dyDescent="0.15">
      <c r="A144" s="50"/>
      <c r="B144" s="51"/>
    </row>
    <row r="145" spans="1:2" x14ac:dyDescent="0.15">
      <c r="A145" s="50"/>
      <c r="B145" s="51"/>
    </row>
    <row r="146" spans="1:2" x14ac:dyDescent="0.15">
      <c r="A146" s="50"/>
      <c r="B146" s="51"/>
    </row>
    <row r="147" spans="1:2" x14ac:dyDescent="0.15">
      <c r="A147" s="50"/>
      <c r="B147" s="51"/>
    </row>
    <row r="148" spans="1:2" x14ac:dyDescent="0.15">
      <c r="A148" s="50"/>
      <c r="B148" s="51"/>
    </row>
    <row r="149" spans="1:2" x14ac:dyDescent="0.15">
      <c r="A149" s="50"/>
      <c r="B149" s="51"/>
    </row>
    <row r="150" spans="1:2" x14ac:dyDescent="0.15">
      <c r="A150" s="50"/>
      <c r="B150" s="51"/>
    </row>
    <row r="151" spans="1:2" x14ac:dyDescent="0.15">
      <c r="A151" s="50"/>
      <c r="B151" s="51"/>
    </row>
    <row r="152" spans="1:2" x14ac:dyDescent="0.15">
      <c r="A152" s="50"/>
      <c r="B152" s="51"/>
    </row>
    <row r="153" spans="1:2" x14ac:dyDescent="0.15">
      <c r="A153" s="50"/>
      <c r="B153" s="51"/>
    </row>
    <row r="154" spans="1:2" x14ac:dyDescent="0.15">
      <c r="A154" s="50"/>
      <c r="B154" s="51"/>
    </row>
    <row r="155" spans="1:2" x14ac:dyDescent="0.15">
      <c r="A155" s="50"/>
      <c r="B155" s="51"/>
    </row>
    <row r="156" spans="1:2" x14ac:dyDescent="0.15">
      <c r="A156" s="50"/>
      <c r="B156" s="51"/>
    </row>
    <row r="157" spans="1:2" x14ac:dyDescent="0.15">
      <c r="A157" s="50"/>
      <c r="B157" s="51"/>
    </row>
    <row r="158" spans="1:2" x14ac:dyDescent="0.15">
      <c r="A158" s="50"/>
      <c r="B158" s="51"/>
    </row>
    <row r="159" spans="1:2" x14ac:dyDescent="0.15">
      <c r="A159" s="50"/>
      <c r="B159" s="51"/>
    </row>
    <row r="160" spans="1:2" x14ac:dyDescent="0.15">
      <c r="A160" s="50"/>
      <c r="B160" s="51"/>
    </row>
    <row r="161" spans="1:2" x14ac:dyDescent="0.15">
      <c r="A161" s="50"/>
      <c r="B161" s="51"/>
    </row>
    <row r="162" spans="1:2" x14ac:dyDescent="0.15">
      <c r="A162" s="50"/>
      <c r="B162" s="51"/>
    </row>
    <row r="163" spans="1:2" x14ac:dyDescent="0.15">
      <c r="A163" s="50"/>
      <c r="B163" s="51"/>
    </row>
    <row r="164" spans="1:2" x14ac:dyDescent="0.15">
      <c r="A164" s="50"/>
      <c r="B164" s="51"/>
    </row>
    <row r="165" spans="1:2" x14ac:dyDescent="0.15">
      <c r="A165" s="50"/>
      <c r="B165" s="51"/>
    </row>
    <row r="166" spans="1:2" x14ac:dyDescent="0.15">
      <c r="A166" s="50"/>
      <c r="B166" s="51"/>
    </row>
    <row r="167" spans="1:2" x14ac:dyDescent="0.15">
      <c r="A167" s="50"/>
      <c r="B167" s="51"/>
    </row>
    <row r="168" spans="1:2" x14ac:dyDescent="0.15">
      <c r="A168" s="50"/>
      <c r="B168" s="51"/>
    </row>
    <row r="169" spans="1:2" x14ac:dyDescent="0.15">
      <c r="A169" s="50"/>
      <c r="B169" s="51"/>
    </row>
    <row r="170" spans="1:2" x14ac:dyDescent="0.15">
      <c r="A170" s="50"/>
      <c r="B170" s="51"/>
    </row>
    <row r="171" spans="1:2" x14ac:dyDescent="0.15">
      <c r="A171" s="50"/>
      <c r="B171" s="51"/>
    </row>
    <row r="172" spans="1:2" x14ac:dyDescent="0.15">
      <c r="A172" s="50"/>
      <c r="B172" s="51"/>
    </row>
    <row r="173" spans="1:2" x14ac:dyDescent="0.15">
      <c r="A173" s="50"/>
      <c r="B173" s="51"/>
    </row>
    <row r="174" spans="1:2" x14ac:dyDescent="0.15">
      <c r="A174" s="50"/>
      <c r="B174" s="51"/>
    </row>
    <row r="175" spans="1:2" x14ac:dyDescent="0.15">
      <c r="A175" s="50"/>
      <c r="B175" s="51"/>
    </row>
    <row r="176" spans="1:2" x14ac:dyDescent="0.15">
      <c r="A176" s="50"/>
      <c r="B176" s="51"/>
    </row>
    <row r="177" spans="1:2" x14ac:dyDescent="0.15">
      <c r="A177" s="50"/>
      <c r="B177" s="51"/>
    </row>
    <row r="178" spans="1:2" x14ac:dyDescent="0.15">
      <c r="A178" s="50"/>
      <c r="B178" s="51"/>
    </row>
    <row r="179" spans="1:2" x14ac:dyDescent="0.15">
      <c r="A179" s="50"/>
      <c r="B179" s="51"/>
    </row>
    <row r="180" spans="1:2" x14ac:dyDescent="0.15">
      <c r="A180" s="50"/>
      <c r="B180" s="51"/>
    </row>
    <row r="181" spans="1:2" x14ac:dyDescent="0.15">
      <c r="A181" s="50"/>
      <c r="B181" s="51"/>
    </row>
    <row r="182" spans="1:2" x14ac:dyDescent="0.15">
      <c r="A182" s="50"/>
      <c r="B182" s="51"/>
    </row>
    <row r="183" spans="1:2" x14ac:dyDescent="0.15">
      <c r="A183" s="50"/>
      <c r="B183" s="51"/>
    </row>
    <row r="184" spans="1:2" x14ac:dyDescent="0.15">
      <c r="A184" s="50"/>
      <c r="B184" s="51"/>
    </row>
    <row r="185" spans="1:2" x14ac:dyDescent="0.15">
      <c r="A185" s="50"/>
      <c r="B185" s="51"/>
    </row>
    <row r="186" spans="1:2" x14ac:dyDescent="0.15">
      <c r="A186" s="50"/>
      <c r="B186" s="51"/>
    </row>
    <row r="187" spans="1:2" x14ac:dyDescent="0.15">
      <c r="A187" s="50"/>
      <c r="B187" s="51"/>
    </row>
    <row r="188" spans="1:2" x14ac:dyDescent="0.15">
      <c r="A188" s="50"/>
      <c r="B188" s="51"/>
    </row>
    <row r="189" spans="1:2" x14ac:dyDescent="0.15">
      <c r="A189" s="50"/>
      <c r="B189" s="51"/>
    </row>
    <row r="190" spans="1:2" x14ac:dyDescent="0.15">
      <c r="A190" s="50"/>
      <c r="B190" s="51"/>
    </row>
    <row r="191" spans="1:2" x14ac:dyDescent="0.15">
      <c r="A191" s="50"/>
      <c r="B191" s="51"/>
    </row>
    <row r="192" spans="1:2" x14ac:dyDescent="0.15">
      <c r="A192" s="50"/>
      <c r="B192" s="51"/>
    </row>
    <row r="193" spans="1:2" x14ac:dyDescent="0.15">
      <c r="A193" s="50"/>
      <c r="B193" s="51"/>
    </row>
    <row r="194" spans="1:2" x14ac:dyDescent="0.15">
      <c r="A194" s="50"/>
      <c r="B194" s="51"/>
    </row>
    <row r="195" spans="1:2" x14ac:dyDescent="0.15">
      <c r="A195" s="50"/>
      <c r="B195" s="51"/>
    </row>
    <row r="196" spans="1:2" x14ac:dyDescent="0.15">
      <c r="A196" s="50"/>
      <c r="B196" s="51"/>
    </row>
    <row r="197" spans="1:2" x14ac:dyDescent="0.15">
      <c r="A197" s="50"/>
      <c r="B197" s="51"/>
    </row>
    <row r="198" spans="1:2" x14ac:dyDescent="0.15">
      <c r="A198" s="50"/>
      <c r="B198" s="51"/>
    </row>
    <row r="199" spans="1:2" x14ac:dyDescent="0.15">
      <c r="A199" s="50"/>
      <c r="B199" s="51"/>
    </row>
    <row r="200" spans="1:2" x14ac:dyDescent="0.15">
      <c r="A200" s="50"/>
      <c r="B200" s="51"/>
    </row>
    <row r="201" spans="1:2" x14ac:dyDescent="0.15">
      <c r="A201" s="50"/>
      <c r="B201" s="51"/>
    </row>
    <row r="202" spans="1:2" x14ac:dyDescent="0.15">
      <c r="A202" s="50"/>
      <c r="B202" s="51"/>
    </row>
    <row r="203" spans="1:2" x14ac:dyDescent="0.15">
      <c r="A203" s="50"/>
      <c r="B203" s="51"/>
    </row>
    <row r="204" spans="1:2" x14ac:dyDescent="0.15">
      <c r="A204" s="50"/>
      <c r="B204" s="51"/>
    </row>
    <row r="205" spans="1:2" x14ac:dyDescent="0.15">
      <c r="A205" s="50"/>
      <c r="B205" s="51"/>
    </row>
    <row r="206" spans="1:2" x14ac:dyDescent="0.15">
      <c r="A206" s="50"/>
      <c r="B206" s="51"/>
    </row>
    <row r="207" spans="1:2" x14ac:dyDescent="0.15">
      <c r="A207" s="50"/>
      <c r="B207" s="51"/>
    </row>
    <row r="208" spans="1:2" x14ac:dyDescent="0.15">
      <c r="A208" s="50"/>
      <c r="B208" s="51"/>
    </row>
    <row r="209" spans="1:2" x14ac:dyDescent="0.15">
      <c r="A209" s="50"/>
      <c r="B209" s="51"/>
    </row>
    <row r="210" spans="1:2" x14ac:dyDescent="0.15">
      <c r="A210" s="50"/>
      <c r="B210" s="51"/>
    </row>
    <row r="211" spans="1:2" x14ac:dyDescent="0.15">
      <c r="A211" s="50"/>
      <c r="B211" s="51"/>
    </row>
    <row r="212" spans="1:2" x14ac:dyDescent="0.15">
      <c r="A212" s="50"/>
      <c r="B212" s="51"/>
    </row>
    <row r="213" spans="1:2" x14ac:dyDescent="0.15">
      <c r="A213" s="50"/>
      <c r="B213" s="51"/>
    </row>
    <row r="214" spans="1:2" x14ac:dyDescent="0.15">
      <c r="A214" s="50"/>
      <c r="B214" s="51"/>
    </row>
    <row r="215" spans="1:2" x14ac:dyDescent="0.15">
      <c r="A215" s="50"/>
      <c r="B215" s="51"/>
    </row>
    <row r="216" spans="1:2" x14ac:dyDescent="0.15">
      <c r="A216" s="50"/>
      <c r="B216" s="51"/>
    </row>
    <row r="217" spans="1:2" x14ac:dyDescent="0.15">
      <c r="A217" s="50"/>
      <c r="B217" s="51"/>
    </row>
    <row r="218" spans="1:2" x14ac:dyDescent="0.15">
      <c r="A218" s="50"/>
      <c r="B218" s="51"/>
    </row>
    <row r="219" spans="1:2" x14ac:dyDescent="0.15">
      <c r="A219" s="50"/>
      <c r="B219" s="51"/>
    </row>
    <row r="220" spans="1:2" x14ac:dyDescent="0.15">
      <c r="A220" s="50"/>
      <c r="B220" s="51"/>
    </row>
    <row r="221" spans="1:2" x14ac:dyDescent="0.15">
      <c r="A221" s="50"/>
      <c r="B221" s="51"/>
    </row>
    <row r="222" spans="1:2" x14ac:dyDescent="0.15">
      <c r="A222" s="50"/>
      <c r="B222" s="51"/>
    </row>
    <row r="223" spans="1:2" x14ac:dyDescent="0.15">
      <c r="A223" s="50"/>
      <c r="B223" s="51"/>
    </row>
    <row r="224" spans="1:2" x14ac:dyDescent="0.15">
      <c r="A224" s="50"/>
      <c r="B224" s="51"/>
    </row>
    <row r="225" spans="1:2" x14ac:dyDescent="0.15">
      <c r="A225" s="50"/>
      <c r="B225" s="51"/>
    </row>
    <row r="226" spans="1:2" x14ac:dyDescent="0.15">
      <c r="A226" s="50"/>
      <c r="B226" s="51"/>
    </row>
    <row r="227" spans="1:2" x14ac:dyDescent="0.15">
      <c r="A227" s="50"/>
      <c r="B227" s="51"/>
    </row>
    <row r="228" spans="1:2" x14ac:dyDescent="0.15">
      <c r="A228" s="50"/>
      <c r="B228" s="51"/>
    </row>
    <row r="229" spans="1:2" x14ac:dyDescent="0.15">
      <c r="A229" s="50"/>
      <c r="B229" s="51"/>
    </row>
    <row r="230" spans="1:2" x14ac:dyDescent="0.15">
      <c r="A230" s="50"/>
      <c r="B230" s="51"/>
    </row>
    <row r="231" spans="1:2" x14ac:dyDescent="0.15">
      <c r="A231" s="50"/>
      <c r="B231" s="51"/>
    </row>
    <row r="232" spans="1:2" x14ac:dyDescent="0.15">
      <c r="A232" s="50"/>
      <c r="B232" s="51"/>
    </row>
    <row r="233" spans="1:2" x14ac:dyDescent="0.15">
      <c r="A233" s="50"/>
      <c r="B233" s="51"/>
    </row>
    <row r="234" spans="1:2" x14ac:dyDescent="0.15">
      <c r="A234" s="50"/>
      <c r="B234" s="51"/>
    </row>
    <row r="235" spans="1:2" x14ac:dyDescent="0.15">
      <c r="A235" s="50"/>
      <c r="B235" s="51"/>
    </row>
    <row r="236" spans="1:2" x14ac:dyDescent="0.15">
      <c r="A236" s="50"/>
      <c r="B236" s="51"/>
    </row>
    <row r="237" spans="1:2" x14ac:dyDescent="0.15">
      <c r="A237" s="50"/>
      <c r="B237" s="51"/>
    </row>
    <row r="238" spans="1:2" x14ac:dyDescent="0.15">
      <c r="A238" s="50"/>
      <c r="B238" s="51"/>
    </row>
    <row r="239" spans="1:2" x14ac:dyDescent="0.15">
      <c r="A239" s="50"/>
      <c r="B239" s="51"/>
    </row>
    <row r="240" spans="1:2" x14ac:dyDescent="0.15">
      <c r="A240" s="50"/>
      <c r="B240" s="51"/>
    </row>
    <row r="241" spans="1:2" x14ac:dyDescent="0.15">
      <c r="A241" s="50"/>
      <c r="B241" s="51"/>
    </row>
    <row r="242" spans="1:2" x14ac:dyDescent="0.15">
      <c r="A242" s="50"/>
      <c r="B242" s="51"/>
    </row>
    <row r="243" spans="1:2" x14ac:dyDescent="0.15">
      <c r="A243" s="50"/>
      <c r="B243" s="51"/>
    </row>
    <row r="244" spans="1:2" x14ac:dyDescent="0.15">
      <c r="A244" s="50"/>
      <c r="B244" s="51"/>
    </row>
    <row r="245" spans="1:2" x14ac:dyDescent="0.15">
      <c r="A245" s="50"/>
      <c r="B245" s="51"/>
    </row>
    <row r="246" spans="1:2" x14ac:dyDescent="0.15">
      <c r="A246" s="50"/>
      <c r="B246" s="51"/>
    </row>
    <row r="247" spans="1:2" x14ac:dyDescent="0.15">
      <c r="A247" s="50"/>
      <c r="B247" s="51"/>
    </row>
    <row r="248" spans="1:2" x14ac:dyDescent="0.15">
      <c r="A248" s="50"/>
      <c r="B248" s="51"/>
    </row>
    <row r="249" spans="1:2" x14ac:dyDescent="0.15">
      <c r="A249" s="50"/>
      <c r="B249" s="51"/>
    </row>
    <row r="250" spans="1:2" x14ac:dyDescent="0.15">
      <c r="A250" s="50"/>
      <c r="B250" s="51"/>
    </row>
    <row r="251" spans="1:2" x14ac:dyDescent="0.15">
      <c r="A251" s="50"/>
      <c r="B251" s="51"/>
    </row>
    <row r="252" spans="1:2" x14ac:dyDescent="0.15">
      <c r="A252" s="50"/>
      <c r="B252" s="51"/>
    </row>
    <row r="253" spans="1:2" x14ac:dyDescent="0.15">
      <c r="A253" s="50"/>
      <c r="B253" s="51"/>
    </row>
    <row r="254" spans="1:2" x14ac:dyDescent="0.15">
      <c r="A254" s="50"/>
      <c r="B254" s="51"/>
    </row>
    <row r="255" spans="1:2" x14ac:dyDescent="0.15">
      <c r="A255" s="50"/>
      <c r="B255" s="51"/>
    </row>
    <row r="256" spans="1:2" x14ac:dyDescent="0.15">
      <c r="A256" s="50"/>
      <c r="B256" s="51"/>
    </row>
    <row r="257" spans="1:2" x14ac:dyDescent="0.15">
      <c r="A257" s="50"/>
      <c r="B257" s="51"/>
    </row>
    <row r="258" spans="1:2" x14ac:dyDescent="0.15">
      <c r="A258" s="50"/>
      <c r="B258" s="51"/>
    </row>
    <row r="259" spans="1:2" x14ac:dyDescent="0.15">
      <c r="A259" s="50"/>
      <c r="B259" s="51"/>
    </row>
    <row r="260" spans="1:2" x14ac:dyDescent="0.15">
      <c r="A260" s="50"/>
      <c r="B260" s="51"/>
    </row>
    <row r="261" spans="1:2" x14ac:dyDescent="0.15">
      <c r="A261" s="50"/>
      <c r="B261" s="51"/>
    </row>
    <row r="262" spans="1:2" x14ac:dyDescent="0.15">
      <c r="A262" s="50"/>
      <c r="B262" s="51"/>
    </row>
    <row r="263" spans="1:2" x14ac:dyDescent="0.15">
      <c r="A263" s="50"/>
      <c r="B263" s="51"/>
    </row>
    <row r="264" spans="1:2" x14ac:dyDescent="0.15">
      <c r="A264" s="50"/>
      <c r="B264" s="51"/>
    </row>
    <row r="265" spans="1:2" x14ac:dyDescent="0.15">
      <c r="A265" s="50"/>
      <c r="B265" s="51"/>
    </row>
    <row r="266" spans="1:2" x14ac:dyDescent="0.15">
      <c r="A266" s="50"/>
      <c r="B266" s="51"/>
    </row>
    <row r="267" spans="1:2" x14ac:dyDescent="0.15">
      <c r="A267" s="50"/>
      <c r="B267" s="51"/>
    </row>
    <row r="268" spans="1:2" x14ac:dyDescent="0.15">
      <c r="A268" s="50"/>
      <c r="B268" s="51"/>
    </row>
    <row r="269" spans="1:2" x14ac:dyDescent="0.15">
      <c r="A269" s="50"/>
      <c r="B269" s="51"/>
    </row>
    <row r="270" spans="1:2" x14ac:dyDescent="0.15">
      <c r="A270" s="50"/>
      <c r="B270" s="51"/>
    </row>
    <row r="271" spans="1:2" x14ac:dyDescent="0.15">
      <c r="A271" s="50"/>
      <c r="B271" s="51"/>
    </row>
    <row r="272" spans="1:2" x14ac:dyDescent="0.15">
      <c r="A272" s="50"/>
      <c r="B272" s="51"/>
    </row>
    <row r="273" spans="1:2" x14ac:dyDescent="0.15">
      <c r="A273" s="50"/>
      <c r="B273" s="51"/>
    </row>
    <row r="274" spans="1:2" x14ac:dyDescent="0.15">
      <c r="A274" s="50"/>
      <c r="B274" s="51"/>
    </row>
    <row r="275" spans="1:2" x14ac:dyDescent="0.15">
      <c r="A275" s="50"/>
      <c r="B275" s="51"/>
    </row>
    <row r="276" spans="1:2" x14ac:dyDescent="0.15">
      <c r="A276" s="50"/>
      <c r="B276" s="51"/>
    </row>
    <row r="277" spans="1:2" x14ac:dyDescent="0.15">
      <c r="A277" s="50"/>
      <c r="B277" s="51"/>
    </row>
    <row r="278" spans="1:2" x14ac:dyDescent="0.15">
      <c r="A278" s="50"/>
      <c r="B278" s="51"/>
    </row>
    <row r="279" spans="1:2" x14ac:dyDescent="0.15">
      <c r="A279" s="50"/>
      <c r="B279" s="51"/>
    </row>
    <row r="280" spans="1:2" x14ac:dyDescent="0.15">
      <c r="A280" s="50"/>
      <c r="B280" s="51"/>
    </row>
    <row r="281" spans="1:2" x14ac:dyDescent="0.15">
      <c r="A281" s="50"/>
      <c r="B281" s="51"/>
    </row>
    <row r="282" spans="1:2" x14ac:dyDescent="0.15">
      <c r="A282" s="50"/>
      <c r="B282" s="51"/>
    </row>
    <row r="283" spans="1:2" x14ac:dyDescent="0.15">
      <c r="A283" s="50"/>
      <c r="B283" s="51"/>
    </row>
    <row r="284" spans="1:2" x14ac:dyDescent="0.15">
      <c r="A284" s="50"/>
      <c r="B284" s="51"/>
    </row>
    <row r="285" spans="1:2" x14ac:dyDescent="0.15">
      <c r="A285" s="50"/>
      <c r="B285" s="51"/>
    </row>
    <row r="286" spans="1:2" x14ac:dyDescent="0.15">
      <c r="A286" s="50"/>
      <c r="B286" s="51"/>
    </row>
    <row r="287" spans="1:2" x14ac:dyDescent="0.15">
      <c r="A287" s="50"/>
      <c r="B287" s="51"/>
    </row>
    <row r="288" spans="1:2" x14ac:dyDescent="0.15">
      <c r="A288" s="50"/>
      <c r="B288" s="51"/>
    </row>
    <row r="289" spans="1:2" x14ac:dyDescent="0.15">
      <c r="A289" s="50"/>
      <c r="B289" s="51"/>
    </row>
    <row r="290" spans="1:2" x14ac:dyDescent="0.15">
      <c r="A290" s="50"/>
      <c r="B290" s="51"/>
    </row>
    <row r="291" spans="1:2" x14ac:dyDescent="0.15">
      <c r="A291" s="50"/>
      <c r="B291" s="51"/>
    </row>
    <row r="292" spans="1:2" x14ac:dyDescent="0.15">
      <c r="A292" s="50"/>
      <c r="B292" s="51"/>
    </row>
    <row r="293" spans="1:2" x14ac:dyDescent="0.15">
      <c r="A293" s="50"/>
      <c r="B293" s="51"/>
    </row>
    <row r="294" spans="1:2" x14ac:dyDescent="0.15">
      <c r="A294" s="50"/>
      <c r="B294" s="51"/>
    </row>
    <row r="295" spans="1:2" x14ac:dyDescent="0.15">
      <c r="A295" s="50"/>
      <c r="B295" s="51"/>
    </row>
    <row r="296" spans="1:2" x14ac:dyDescent="0.15">
      <c r="A296" s="50"/>
      <c r="B296" s="51"/>
    </row>
    <row r="297" spans="1:2" x14ac:dyDescent="0.15">
      <c r="A297" s="50"/>
      <c r="B297" s="51"/>
    </row>
    <row r="298" spans="1:2" x14ac:dyDescent="0.15">
      <c r="A298" s="50"/>
      <c r="B298" s="51"/>
    </row>
    <row r="299" spans="1:2" x14ac:dyDescent="0.15">
      <c r="A299" s="50"/>
      <c r="B299" s="51"/>
    </row>
    <row r="300" spans="1:2" x14ac:dyDescent="0.15">
      <c r="A300" s="50"/>
      <c r="B300" s="51"/>
    </row>
    <row r="301" spans="1:2" x14ac:dyDescent="0.15">
      <c r="A301" s="50"/>
      <c r="B301" s="51"/>
    </row>
    <row r="302" spans="1:2" x14ac:dyDescent="0.15">
      <c r="A302" s="50"/>
      <c r="B302" s="51"/>
    </row>
    <row r="303" spans="1:2" x14ac:dyDescent="0.15">
      <c r="A303" s="50"/>
      <c r="B303" s="51"/>
    </row>
    <row r="304" spans="1:2" x14ac:dyDescent="0.15">
      <c r="A304" s="50"/>
      <c r="B304" s="51"/>
    </row>
    <row r="305" spans="1:2" x14ac:dyDescent="0.15">
      <c r="A305" s="50"/>
      <c r="B305" s="51"/>
    </row>
    <row r="306" spans="1:2" x14ac:dyDescent="0.15">
      <c r="A306" s="50"/>
      <c r="B306" s="51"/>
    </row>
    <row r="307" spans="1:2" x14ac:dyDescent="0.15">
      <c r="A307" s="50"/>
      <c r="B307" s="51"/>
    </row>
    <row r="308" spans="1:2" x14ac:dyDescent="0.15">
      <c r="A308" s="50"/>
      <c r="B308" s="51"/>
    </row>
    <row r="309" spans="1:2" x14ac:dyDescent="0.15">
      <c r="A309" s="50"/>
      <c r="B309" s="51"/>
    </row>
    <row r="310" spans="1:2" x14ac:dyDescent="0.15">
      <c r="A310" s="50"/>
      <c r="B310" s="51"/>
    </row>
    <row r="311" spans="1:2" x14ac:dyDescent="0.15">
      <c r="A311" s="50"/>
      <c r="B311" s="51"/>
    </row>
    <row r="312" spans="1:2" x14ac:dyDescent="0.15">
      <c r="A312" s="50"/>
      <c r="B312" s="51"/>
    </row>
    <row r="313" spans="1:2" x14ac:dyDescent="0.15">
      <c r="A313" s="50"/>
      <c r="B313" s="51"/>
    </row>
    <row r="314" spans="1:2" x14ac:dyDescent="0.15">
      <c r="A314" s="50"/>
      <c r="B314" s="51"/>
    </row>
    <row r="315" spans="1:2" x14ac:dyDescent="0.15">
      <c r="A315" s="50"/>
      <c r="B315" s="51"/>
    </row>
    <row r="316" spans="1:2" x14ac:dyDescent="0.15">
      <c r="A316" s="50"/>
      <c r="B316" s="51"/>
    </row>
    <row r="317" spans="1:2" x14ac:dyDescent="0.15">
      <c r="A317" s="50"/>
      <c r="B317" s="51"/>
    </row>
    <row r="318" spans="1:2" x14ac:dyDescent="0.15">
      <c r="A318" s="50"/>
      <c r="B318" s="51"/>
    </row>
    <row r="319" spans="1:2" x14ac:dyDescent="0.15">
      <c r="A319" s="50"/>
      <c r="B319" s="51"/>
    </row>
    <row r="320" spans="1:2" x14ac:dyDescent="0.15">
      <c r="A320" s="50"/>
      <c r="B320" s="51"/>
    </row>
    <row r="321" spans="1:2" x14ac:dyDescent="0.15">
      <c r="A321" s="50"/>
      <c r="B321" s="51"/>
    </row>
    <row r="322" spans="1:2" x14ac:dyDescent="0.15">
      <c r="A322" s="50"/>
      <c r="B322" s="51"/>
    </row>
    <row r="323" spans="1:2" x14ac:dyDescent="0.15">
      <c r="A323" s="50"/>
      <c r="B323" s="51"/>
    </row>
    <row r="324" spans="1:2" x14ac:dyDescent="0.15">
      <c r="A324" s="50"/>
      <c r="B324" s="51"/>
    </row>
    <row r="325" spans="1:2" x14ac:dyDescent="0.15">
      <c r="A325" s="50"/>
      <c r="B325" s="51"/>
    </row>
    <row r="326" spans="1:2" x14ac:dyDescent="0.15">
      <c r="A326" s="50"/>
      <c r="B326" s="51"/>
    </row>
    <row r="327" spans="1:2" x14ac:dyDescent="0.15">
      <c r="A327" s="50"/>
      <c r="B327" s="51"/>
    </row>
    <row r="328" spans="1:2" x14ac:dyDescent="0.15">
      <c r="A328" s="50"/>
      <c r="B328" s="51"/>
    </row>
    <row r="329" spans="1:2" x14ac:dyDescent="0.15">
      <c r="A329" s="50"/>
      <c r="B329" s="51"/>
    </row>
    <row r="330" spans="1:2" x14ac:dyDescent="0.15">
      <c r="A330" s="50"/>
      <c r="B330" s="51"/>
    </row>
    <row r="331" spans="1:2" x14ac:dyDescent="0.15">
      <c r="A331" s="50"/>
      <c r="B331" s="51"/>
    </row>
    <row r="332" spans="1:2" x14ac:dyDescent="0.15">
      <c r="A332" s="50"/>
      <c r="B332" s="51"/>
    </row>
    <row r="333" spans="1:2" x14ac:dyDescent="0.15">
      <c r="A333" s="50"/>
      <c r="B333" s="51"/>
    </row>
    <row r="334" spans="1:2" x14ac:dyDescent="0.15">
      <c r="A334" s="50"/>
      <c r="B334" s="51"/>
    </row>
    <row r="335" spans="1:2" x14ac:dyDescent="0.15">
      <c r="A335" s="50"/>
      <c r="B335" s="51"/>
    </row>
    <row r="336" spans="1:2" x14ac:dyDescent="0.15">
      <c r="A336" s="50"/>
      <c r="B336" s="51"/>
    </row>
    <row r="337" spans="1:2" x14ac:dyDescent="0.15">
      <c r="A337" s="50"/>
      <c r="B337" s="51"/>
    </row>
    <row r="338" spans="1:2" x14ac:dyDescent="0.15">
      <c r="A338" s="50"/>
      <c r="B338" s="51"/>
    </row>
    <row r="339" spans="1:2" x14ac:dyDescent="0.15">
      <c r="A339" s="50"/>
      <c r="B339" s="51"/>
    </row>
    <row r="340" spans="1:2" x14ac:dyDescent="0.15">
      <c r="A340" s="50"/>
      <c r="B340" s="51"/>
    </row>
    <row r="341" spans="1:2" x14ac:dyDescent="0.15">
      <c r="A341" s="50"/>
      <c r="B341" s="51"/>
    </row>
    <row r="342" spans="1:2" x14ac:dyDescent="0.15">
      <c r="A342" s="50"/>
      <c r="B342" s="51"/>
    </row>
    <row r="343" spans="1:2" x14ac:dyDescent="0.15">
      <c r="A343" s="50"/>
      <c r="B343" s="51"/>
    </row>
    <row r="344" spans="1:2" x14ac:dyDescent="0.15">
      <c r="A344" s="50"/>
      <c r="B344" s="51"/>
    </row>
    <row r="345" spans="1:2" x14ac:dyDescent="0.15">
      <c r="A345" s="50"/>
      <c r="B345" s="51"/>
    </row>
    <row r="346" spans="1:2" x14ac:dyDescent="0.15">
      <c r="A346" s="50"/>
      <c r="B346" s="51"/>
    </row>
    <row r="347" spans="1:2" x14ac:dyDescent="0.15">
      <c r="A347" s="50"/>
      <c r="B347" s="51"/>
    </row>
    <row r="348" spans="1:2" x14ac:dyDescent="0.15">
      <c r="A348" s="50"/>
      <c r="B348" s="51"/>
    </row>
    <row r="349" spans="1:2" x14ac:dyDescent="0.15">
      <c r="A349" s="50"/>
      <c r="B349" s="51"/>
    </row>
    <row r="350" spans="1:2" x14ac:dyDescent="0.15">
      <c r="A350" s="50"/>
      <c r="B350" s="51"/>
    </row>
    <row r="351" spans="1:2" x14ac:dyDescent="0.15">
      <c r="A351" s="50"/>
      <c r="B351" s="51"/>
    </row>
    <row r="352" spans="1:2" x14ac:dyDescent="0.15">
      <c r="A352" s="50"/>
      <c r="B352" s="51"/>
    </row>
    <row r="353" spans="1:2" x14ac:dyDescent="0.15">
      <c r="A353" s="50"/>
      <c r="B353" s="51"/>
    </row>
    <row r="354" spans="1:2" x14ac:dyDescent="0.15">
      <c r="A354" s="50"/>
      <c r="B354" s="51"/>
    </row>
    <row r="355" spans="1:2" x14ac:dyDescent="0.15">
      <c r="A355" s="50"/>
      <c r="B355" s="51"/>
    </row>
    <row r="356" spans="1:2" x14ac:dyDescent="0.15">
      <c r="A356" s="50"/>
      <c r="B356" s="51"/>
    </row>
    <row r="357" spans="1:2" x14ac:dyDescent="0.15">
      <c r="A357" s="50"/>
      <c r="B357" s="51"/>
    </row>
    <row r="358" spans="1:2" x14ac:dyDescent="0.15">
      <c r="A358" s="50"/>
      <c r="B358" s="51"/>
    </row>
    <row r="359" spans="1:2" x14ac:dyDescent="0.15">
      <c r="A359" s="50"/>
      <c r="B359" s="51"/>
    </row>
    <row r="360" spans="1:2" x14ac:dyDescent="0.15">
      <c r="A360" s="50"/>
      <c r="B360" s="51"/>
    </row>
    <row r="361" spans="1:2" x14ac:dyDescent="0.15">
      <c r="A361" s="50"/>
      <c r="B361" s="51"/>
    </row>
    <row r="362" spans="1:2" x14ac:dyDescent="0.15">
      <c r="A362" s="50"/>
      <c r="B362" s="51"/>
    </row>
    <row r="363" spans="1:2" x14ac:dyDescent="0.15">
      <c r="A363" s="50"/>
      <c r="B363" s="51"/>
    </row>
    <row r="364" spans="1:2" x14ac:dyDescent="0.15">
      <c r="A364" s="50"/>
      <c r="B364" s="51"/>
    </row>
    <row r="365" spans="1:2" x14ac:dyDescent="0.15">
      <c r="A365" s="50"/>
      <c r="B365" s="51"/>
    </row>
    <row r="366" spans="1:2" x14ac:dyDescent="0.15">
      <c r="A366" s="50"/>
      <c r="B366" s="51"/>
    </row>
    <row r="367" spans="1:2" x14ac:dyDescent="0.15">
      <c r="A367" s="50"/>
      <c r="B367" s="51"/>
    </row>
    <row r="368" spans="1:2" x14ac:dyDescent="0.15">
      <c r="A368" s="50"/>
      <c r="B368" s="51"/>
    </row>
    <row r="369" spans="1:2" x14ac:dyDescent="0.15">
      <c r="A369" s="50"/>
      <c r="B369" s="51"/>
    </row>
    <row r="370" spans="1:2" x14ac:dyDescent="0.15">
      <c r="A370" s="50"/>
      <c r="B370" s="51"/>
    </row>
    <row r="371" spans="1:2" x14ac:dyDescent="0.15">
      <c r="A371" s="50"/>
      <c r="B371" s="51"/>
    </row>
    <row r="372" spans="1:2" x14ac:dyDescent="0.15">
      <c r="A372" s="50"/>
      <c r="B372" s="51"/>
    </row>
    <row r="373" spans="1:2" x14ac:dyDescent="0.15">
      <c r="A373" s="50"/>
      <c r="B373" s="51"/>
    </row>
    <row r="374" spans="1:2" x14ac:dyDescent="0.15">
      <c r="A374" s="50"/>
      <c r="B374" s="51"/>
    </row>
    <row r="375" spans="1:2" x14ac:dyDescent="0.15">
      <c r="A375" s="50"/>
      <c r="B375" s="51"/>
    </row>
    <row r="376" spans="1:2" x14ac:dyDescent="0.15">
      <c r="A376" s="50"/>
      <c r="B376" s="51"/>
    </row>
    <row r="377" spans="1:2" x14ac:dyDescent="0.15">
      <c r="A377" s="50"/>
      <c r="B377" s="51"/>
    </row>
    <row r="378" spans="1:2" x14ac:dyDescent="0.15">
      <c r="A378" s="50"/>
      <c r="B378" s="51"/>
    </row>
    <row r="379" spans="1:2" x14ac:dyDescent="0.15">
      <c r="A379" s="50"/>
      <c r="B379" s="51"/>
    </row>
    <row r="380" spans="1:2" x14ac:dyDescent="0.15">
      <c r="A380" s="50"/>
      <c r="B380" s="51"/>
    </row>
    <row r="381" spans="1:2" x14ac:dyDescent="0.15">
      <c r="A381" s="50"/>
      <c r="B381" s="51"/>
    </row>
    <row r="382" spans="1:2" x14ac:dyDescent="0.15">
      <c r="A382" s="50"/>
      <c r="B382" s="51"/>
    </row>
    <row r="383" spans="1:2" x14ac:dyDescent="0.15">
      <c r="A383" s="50"/>
      <c r="B383" s="51"/>
    </row>
    <row r="384" spans="1:2" x14ac:dyDescent="0.15">
      <c r="A384" s="50"/>
      <c r="B384" s="51"/>
    </row>
    <row r="385" spans="1:2" x14ac:dyDescent="0.15">
      <c r="A385" s="50"/>
      <c r="B385" s="51"/>
    </row>
    <row r="386" spans="1:2" x14ac:dyDescent="0.15">
      <c r="A386" s="50"/>
      <c r="B386" s="51"/>
    </row>
    <row r="387" spans="1:2" x14ac:dyDescent="0.15">
      <c r="A387" s="50"/>
      <c r="B387" s="51"/>
    </row>
    <row r="388" spans="1:2" x14ac:dyDescent="0.15">
      <c r="A388" s="50"/>
      <c r="B388" s="51"/>
    </row>
    <row r="389" spans="1:2" x14ac:dyDescent="0.15">
      <c r="A389" s="50"/>
      <c r="B389" s="51"/>
    </row>
    <row r="390" spans="1:2" x14ac:dyDescent="0.15">
      <c r="A390" s="50"/>
      <c r="B390" s="51"/>
    </row>
    <row r="391" spans="1:2" x14ac:dyDescent="0.15">
      <c r="A391" s="50"/>
      <c r="B391" s="51"/>
    </row>
    <row r="392" spans="1:2" x14ac:dyDescent="0.15">
      <c r="A392" s="50"/>
      <c r="B392" s="51"/>
    </row>
    <row r="393" spans="1:2" x14ac:dyDescent="0.15">
      <c r="A393" s="50"/>
      <c r="B393" s="51"/>
    </row>
    <row r="394" spans="1:2" x14ac:dyDescent="0.15">
      <c r="A394" s="50"/>
      <c r="B394" s="51"/>
    </row>
    <row r="395" spans="1:2" x14ac:dyDescent="0.15">
      <c r="A395" s="50"/>
      <c r="B395" s="51"/>
    </row>
    <row r="396" spans="1:2" x14ac:dyDescent="0.15">
      <c r="A396" s="50"/>
      <c r="B396" s="51"/>
    </row>
    <row r="397" spans="1:2" x14ac:dyDescent="0.15">
      <c r="A397" s="50"/>
      <c r="B397" s="51"/>
    </row>
    <row r="398" spans="1:2" x14ac:dyDescent="0.15">
      <c r="A398" s="50"/>
      <c r="B398" s="51"/>
    </row>
    <row r="399" spans="1:2" x14ac:dyDescent="0.15">
      <c r="A399" s="50"/>
      <c r="B399" s="51"/>
    </row>
    <row r="400" spans="1:2" x14ac:dyDescent="0.15">
      <c r="A400" s="50"/>
      <c r="B400" s="51"/>
    </row>
    <row r="401" spans="1:2" x14ac:dyDescent="0.15">
      <c r="A401" s="50"/>
      <c r="B401" s="51"/>
    </row>
    <row r="402" spans="1:2" x14ac:dyDescent="0.15">
      <c r="A402" s="50"/>
      <c r="B402" s="51"/>
    </row>
    <row r="403" spans="1:2" x14ac:dyDescent="0.15">
      <c r="A403" s="50"/>
      <c r="B403" s="51"/>
    </row>
    <row r="404" spans="1:2" x14ac:dyDescent="0.15">
      <c r="A404" s="50"/>
      <c r="B404" s="51"/>
    </row>
    <row r="405" spans="1:2" x14ac:dyDescent="0.15">
      <c r="A405" s="50"/>
      <c r="B405" s="51"/>
    </row>
    <row r="406" spans="1:2" x14ac:dyDescent="0.15">
      <c r="A406" s="50"/>
      <c r="B406" s="51"/>
    </row>
    <row r="407" spans="1:2" x14ac:dyDescent="0.15">
      <c r="A407" s="50"/>
      <c r="B407" s="51"/>
    </row>
    <row r="408" spans="1:2" x14ac:dyDescent="0.15">
      <c r="A408" s="50"/>
      <c r="B408" s="51"/>
    </row>
    <row r="409" spans="1:2" x14ac:dyDescent="0.15">
      <c r="A409" s="50"/>
      <c r="B409" s="51"/>
    </row>
    <row r="410" spans="1:2" x14ac:dyDescent="0.15">
      <c r="A410" s="50"/>
      <c r="B410" s="51"/>
    </row>
    <row r="411" spans="1:2" x14ac:dyDescent="0.15">
      <c r="A411" s="50"/>
      <c r="B411" s="51"/>
    </row>
    <row r="412" spans="1:2" x14ac:dyDescent="0.15">
      <c r="A412" s="50"/>
      <c r="B412" s="51"/>
    </row>
    <row r="413" spans="1:2" x14ac:dyDescent="0.15">
      <c r="A413" s="50"/>
      <c r="B413" s="51"/>
    </row>
    <row r="414" spans="1:2" x14ac:dyDescent="0.15">
      <c r="A414" s="50"/>
      <c r="B414" s="51"/>
    </row>
    <row r="415" spans="1:2" x14ac:dyDescent="0.15">
      <c r="A415" s="50"/>
      <c r="B415" s="51"/>
    </row>
    <row r="416" spans="1:2" x14ac:dyDescent="0.15">
      <c r="A416" s="50"/>
      <c r="B416" s="51"/>
    </row>
    <row r="417" spans="1:2" x14ac:dyDescent="0.15">
      <c r="A417" s="50"/>
      <c r="B417" s="51"/>
    </row>
    <row r="418" spans="1:2" x14ac:dyDescent="0.15">
      <c r="A418" s="50"/>
      <c r="B418" s="51"/>
    </row>
    <row r="419" spans="1:2" x14ac:dyDescent="0.15">
      <c r="A419" s="50"/>
      <c r="B419" s="51"/>
    </row>
    <row r="420" spans="1:2" x14ac:dyDescent="0.15">
      <c r="A420" s="50"/>
      <c r="B420" s="51"/>
    </row>
    <row r="421" spans="1:2" x14ac:dyDescent="0.15">
      <c r="A421" s="50"/>
      <c r="B421" s="51"/>
    </row>
    <row r="422" spans="1:2" x14ac:dyDescent="0.15">
      <c r="A422" s="50"/>
      <c r="B422" s="51"/>
    </row>
    <row r="423" spans="1:2" x14ac:dyDescent="0.15">
      <c r="A423" s="50"/>
      <c r="B423" s="51"/>
    </row>
    <row r="424" spans="1:2" x14ac:dyDescent="0.15">
      <c r="A424" s="50"/>
      <c r="B424" s="51"/>
    </row>
    <row r="425" spans="1:2" x14ac:dyDescent="0.15">
      <c r="A425" s="50"/>
      <c r="B425" s="51"/>
    </row>
    <row r="426" spans="1:2" x14ac:dyDescent="0.15">
      <c r="A426" s="50"/>
      <c r="B426" s="51"/>
    </row>
    <row r="427" spans="1:2" x14ac:dyDescent="0.15">
      <c r="A427" s="50"/>
      <c r="B427" s="51"/>
    </row>
    <row r="428" spans="1:2" x14ac:dyDescent="0.15">
      <c r="A428" s="50"/>
      <c r="B428" s="51"/>
    </row>
    <row r="429" spans="1:2" x14ac:dyDescent="0.15">
      <c r="A429" s="50"/>
      <c r="B429" s="51"/>
    </row>
    <row r="430" spans="1:2" x14ac:dyDescent="0.15">
      <c r="A430" s="50"/>
      <c r="B430" s="51"/>
    </row>
    <row r="431" spans="1:2" x14ac:dyDescent="0.15">
      <c r="A431" s="50"/>
      <c r="B431" s="51"/>
    </row>
    <row r="432" spans="1:2" x14ac:dyDescent="0.15">
      <c r="A432" s="50"/>
      <c r="B432" s="51"/>
    </row>
    <row r="433" spans="1:2" x14ac:dyDescent="0.15">
      <c r="A433" s="50"/>
      <c r="B433" s="51"/>
    </row>
    <row r="434" spans="1:2" x14ac:dyDescent="0.15">
      <c r="A434" s="50"/>
      <c r="B434" s="51"/>
    </row>
    <row r="435" spans="1:2" x14ac:dyDescent="0.15">
      <c r="A435" s="50"/>
      <c r="B435" s="51"/>
    </row>
    <row r="436" spans="1:2" x14ac:dyDescent="0.15">
      <c r="A436" s="50"/>
      <c r="B436" s="51"/>
    </row>
    <row r="437" spans="1:2" x14ac:dyDescent="0.15">
      <c r="A437" s="50"/>
      <c r="B437" s="51"/>
    </row>
    <row r="438" spans="1:2" x14ac:dyDescent="0.15">
      <c r="A438" s="50"/>
      <c r="B438" s="51"/>
    </row>
    <row r="439" spans="1:2" x14ac:dyDescent="0.15">
      <c r="A439" s="50"/>
      <c r="B439" s="51"/>
    </row>
    <row r="440" spans="1:2" x14ac:dyDescent="0.15">
      <c r="A440" s="50"/>
      <c r="B440" s="51"/>
    </row>
    <row r="441" spans="1:2" x14ac:dyDescent="0.15">
      <c r="A441" s="50"/>
      <c r="B441" s="51"/>
    </row>
    <row r="442" spans="1:2" x14ac:dyDescent="0.15">
      <c r="A442" s="50"/>
      <c r="B442" s="51"/>
    </row>
    <row r="443" spans="1:2" x14ac:dyDescent="0.15">
      <c r="A443" s="50"/>
      <c r="B443" s="51"/>
    </row>
    <row r="444" spans="1:2" x14ac:dyDescent="0.15">
      <c r="A444" s="50"/>
      <c r="B444" s="51"/>
    </row>
    <row r="445" spans="1:2" x14ac:dyDescent="0.15">
      <c r="A445" s="50"/>
      <c r="B445" s="51"/>
    </row>
    <row r="446" spans="1:2" x14ac:dyDescent="0.15">
      <c r="A446" s="50"/>
      <c r="B446" s="51"/>
    </row>
    <row r="447" spans="1:2" x14ac:dyDescent="0.15">
      <c r="A447" s="50"/>
      <c r="B447" s="51"/>
    </row>
    <row r="448" spans="1:2" x14ac:dyDescent="0.15">
      <c r="A448" s="50"/>
      <c r="B448" s="51"/>
    </row>
    <row r="449" spans="1:2" x14ac:dyDescent="0.15">
      <c r="A449" s="50"/>
      <c r="B449" s="51"/>
    </row>
    <row r="450" spans="1:2" x14ac:dyDescent="0.15">
      <c r="A450" s="50"/>
      <c r="B450" s="51"/>
    </row>
    <row r="451" spans="1:2" x14ac:dyDescent="0.15">
      <c r="A451" s="50"/>
      <c r="B451" s="51"/>
    </row>
    <row r="452" spans="1:2" x14ac:dyDescent="0.15">
      <c r="A452" s="50"/>
      <c r="B452" s="51"/>
    </row>
    <row r="453" spans="1:2" x14ac:dyDescent="0.15">
      <c r="A453" s="50"/>
      <c r="B453" s="51"/>
    </row>
    <row r="454" spans="1:2" x14ac:dyDescent="0.15">
      <c r="A454" s="50"/>
      <c r="B454" s="51"/>
    </row>
    <row r="455" spans="1:2" x14ac:dyDescent="0.15">
      <c r="A455" s="50"/>
      <c r="B455" s="51"/>
    </row>
    <row r="456" spans="1:2" x14ac:dyDescent="0.15">
      <c r="A456" s="50"/>
      <c r="B456" s="51"/>
    </row>
    <row r="457" spans="1:2" x14ac:dyDescent="0.15">
      <c r="A457" s="50"/>
      <c r="B457" s="51"/>
    </row>
    <row r="458" spans="1:2" x14ac:dyDescent="0.15">
      <c r="A458" s="50"/>
      <c r="B458" s="51"/>
    </row>
    <row r="459" spans="1:2" x14ac:dyDescent="0.15">
      <c r="A459" s="50"/>
      <c r="B459" s="51"/>
    </row>
    <row r="460" spans="1:2" x14ac:dyDescent="0.15">
      <c r="A460" s="50"/>
      <c r="B460" s="51"/>
    </row>
    <row r="461" spans="1:2" x14ac:dyDescent="0.15">
      <c r="A461" s="50"/>
      <c r="B461" s="51"/>
    </row>
    <row r="462" spans="1:2" x14ac:dyDescent="0.15">
      <c r="A462" s="50"/>
      <c r="B462" s="51"/>
    </row>
    <row r="463" spans="1:2" x14ac:dyDescent="0.15">
      <c r="A463" s="50"/>
      <c r="B463" s="51"/>
    </row>
    <row r="464" spans="1:2" x14ac:dyDescent="0.15">
      <c r="A464" s="50"/>
      <c r="B464" s="51"/>
    </row>
    <row r="465" spans="1:2" x14ac:dyDescent="0.15">
      <c r="A465" s="50"/>
      <c r="B465" s="51"/>
    </row>
    <row r="466" spans="1:2" x14ac:dyDescent="0.15">
      <c r="A466" s="50"/>
      <c r="B466" s="51"/>
    </row>
    <row r="467" spans="1:2" x14ac:dyDescent="0.15">
      <c r="A467" s="50"/>
      <c r="B467" s="51"/>
    </row>
    <row r="468" spans="1:2" x14ac:dyDescent="0.15">
      <c r="A468" s="50"/>
      <c r="B468" s="51"/>
    </row>
    <row r="469" spans="1:2" x14ac:dyDescent="0.15">
      <c r="A469" s="50"/>
      <c r="B469" s="51"/>
    </row>
    <row r="470" spans="1:2" x14ac:dyDescent="0.15">
      <c r="A470" s="50"/>
      <c r="B470" s="51"/>
    </row>
    <row r="471" spans="1:2" x14ac:dyDescent="0.15">
      <c r="A471" s="50"/>
      <c r="B471" s="51"/>
    </row>
    <row r="472" spans="1:2" x14ac:dyDescent="0.15">
      <c r="A472" s="50"/>
      <c r="B472" s="51"/>
    </row>
    <row r="473" spans="1:2" x14ac:dyDescent="0.15">
      <c r="A473" s="50"/>
      <c r="B473" s="51"/>
    </row>
    <row r="474" spans="1:2" x14ac:dyDescent="0.15">
      <c r="A474" s="50"/>
      <c r="B474" s="51"/>
    </row>
    <row r="475" spans="1:2" x14ac:dyDescent="0.15">
      <c r="A475" s="50"/>
      <c r="B475" s="51"/>
    </row>
    <row r="476" spans="1:2" x14ac:dyDescent="0.15">
      <c r="A476" s="50"/>
      <c r="B476" s="51"/>
    </row>
    <row r="477" spans="1:2" x14ac:dyDescent="0.15">
      <c r="A477" s="50"/>
      <c r="B477" s="51"/>
    </row>
    <row r="478" spans="1:2" x14ac:dyDescent="0.15">
      <c r="A478" s="50"/>
      <c r="B478" s="51"/>
    </row>
    <row r="479" spans="1:2" x14ac:dyDescent="0.15">
      <c r="A479" s="50"/>
      <c r="B479" s="51"/>
    </row>
    <row r="480" spans="1:2" x14ac:dyDescent="0.15">
      <c r="A480" s="50"/>
      <c r="B480" s="51"/>
    </row>
    <row r="481" spans="1:2" x14ac:dyDescent="0.15">
      <c r="A481" s="50"/>
      <c r="B481" s="51"/>
    </row>
    <row r="482" spans="1:2" x14ac:dyDescent="0.15">
      <c r="A482" s="50"/>
      <c r="B482" s="51"/>
    </row>
    <row r="483" spans="1:2" x14ac:dyDescent="0.15">
      <c r="A483" s="50"/>
      <c r="B483" s="51"/>
    </row>
    <row r="484" spans="1:2" x14ac:dyDescent="0.15">
      <c r="A484" s="50"/>
      <c r="B484" s="51"/>
    </row>
    <row r="485" spans="1:2" x14ac:dyDescent="0.15">
      <c r="A485" s="50"/>
      <c r="B485" s="51"/>
    </row>
    <row r="486" spans="1:2" x14ac:dyDescent="0.15">
      <c r="A486" s="50"/>
      <c r="B486" s="51"/>
    </row>
    <row r="487" spans="1:2" x14ac:dyDescent="0.15">
      <c r="A487" s="50"/>
      <c r="B487" s="51"/>
    </row>
    <row r="488" spans="1:2" x14ac:dyDescent="0.15">
      <c r="A488" s="50"/>
      <c r="B488" s="51"/>
    </row>
    <row r="489" spans="1:2" x14ac:dyDescent="0.15">
      <c r="A489" s="50"/>
      <c r="B489" s="51"/>
    </row>
    <row r="490" spans="1:2" x14ac:dyDescent="0.15">
      <c r="A490" s="50"/>
      <c r="B490" s="51"/>
    </row>
    <row r="491" spans="1:2" x14ac:dyDescent="0.15">
      <c r="A491" s="50"/>
      <c r="B491" s="51"/>
    </row>
    <row r="492" spans="1:2" x14ac:dyDescent="0.15">
      <c r="A492" s="50"/>
      <c r="B492" s="51"/>
    </row>
    <row r="493" spans="1:2" x14ac:dyDescent="0.15">
      <c r="A493" s="50"/>
      <c r="B493" s="51"/>
    </row>
    <row r="494" spans="1:2" x14ac:dyDescent="0.15">
      <c r="A494" s="50"/>
      <c r="B494" s="51"/>
    </row>
    <row r="495" spans="1:2" x14ac:dyDescent="0.15">
      <c r="A495" s="50"/>
      <c r="B495" s="51"/>
    </row>
    <row r="496" spans="1:2" x14ac:dyDescent="0.15">
      <c r="A496" s="50"/>
      <c r="B496" s="51"/>
    </row>
    <row r="497" spans="1:2" x14ac:dyDescent="0.15">
      <c r="A497" s="50"/>
      <c r="B497" s="51"/>
    </row>
    <row r="498" spans="1:2" x14ac:dyDescent="0.15">
      <c r="A498" s="50"/>
      <c r="B498" s="51"/>
    </row>
    <row r="499" spans="1:2" x14ac:dyDescent="0.15">
      <c r="A499" s="50"/>
      <c r="B499" s="51"/>
    </row>
    <row r="500" spans="1:2" x14ac:dyDescent="0.15">
      <c r="A500" s="50"/>
      <c r="B500" s="51"/>
    </row>
    <row r="501" spans="1:2" x14ac:dyDescent="0.15">
      <c r="A501" s="50"/>
      <c r="B501" s="51"/>
    </row>
    <row r="502" spans="1:2" x14ac:dyDescent="0.15">
      <c r="A502" s="50"/>
      <c r="B502" s="51"/>
    </row>
    <row r="503" spans="1:2" x14ac:dyDescent="0.15">
      <c r="A503" s="50"/>
      <c r="B503" s="51"/>
    </row>
    <row r="504" spans="1:2" x14ac:dyDescent="0.15">
      <c r="A504" s="50"/>
      <c r="B504" s="51"/>
    </row>
    <row r="505" spans="1:2" x14ac:dyDescent="0.15">
      <c r="A505" s="50"/>
      <c r="B505" s="51"/>
    </row>
    <row r="506" spans="1:2" x14ac:dyDescent="0.15">
      <c r="A506" s="50"/>
      <c r="B506" s="51"/>
    </row>
    <row r="507" spans="1:2" x14ac:dyDescent="0.15">
      <c r="A507" s="50"/>
      <c r="B507" s="51"/>
    </row>
    <row r="508" spans="1:2" x14ac:dyDescent="0.15">
      <c r="A508" s="50"/>
      <c r="B508" s="51"/>
    </row>
    <row r="509" spans="1:2" x14ac:dyDescent="0.15">
      <c r="A509" s="50"/>
      <c r="B509" s="51"/>
    </row>
    <row r="510" spans="1:2" x14ac:dyDescent="0.15">
      <c r="A510" s="50"/>
      <c r="B510" s="51"/>
    </row>
    <row r="511" spans="1:2" x14ac:dyDescent="0.15">
      <c r="A511" s="50"/>
      <c r="B511" s="51"/>
    </row>
    <row r="512" spans="1:2" x14ac:dyDescent="0.15">
      <c r="A512" s="50"/>
      <c r="B512" s="51"/>
    </row>
    <row r="513" spans="1:2" x14ac:dyDescent="0.15">
      <c r="A513" s="50"/>
      <c r="B513" s="51"/>
    </row>
    <row r="514" spans="1:2" x14ac:dyDescent="0.15">
      <c r="A514" s="50"/>
      <c r="B514" s="51"/>
    </row>
    <row r="515" spans="1:2" x14ac:dyDescent="0.15">
      <c r="A515" s="50"/>
      <c r="B515" s="51"/>
    </row>
    <row r="516" spans="1:2" x14ac:dyDescent="0.15">
      <c r="A516" s="50"/>
      <c r="B516" s="51"/>
    </row>
    <row r="517" spans="1:2" x14ac:dyDescent="0.15">
      <c r="A517" s="50"/>
      <c r="B517" s="51"/>
    </row>
    <row r="518" spans="1:2" x14ac:dyDescent="0.15">
      <c r="A518" s="50"/>
      <c r="B518" s="51"/>
    </row>
    <row r="519" spans="1:2" x14ac:dyDescent="0.15">
      <c r="A519" s="50"/>
      <c r="B519" s="51"/>
    </row>
    <row r="520" spans="1:2" x14ac:dyDescent="0.15">
      <c r="A520" s="50"/>
      <c r="B520" s="51"/>
    </row>
    <row r="521" spans="1:2" x14ac:dyDescent="0.15">
      <c r="A521" s="50"/>
      <c r="B521" s="51"/>
    </row>
    <row r="522" spans="1:2" x14ac:dyDescent="0.15">
      <c r="A522" s="50"/>
      <c r="B522" s="51"/>
    </row>
    <row r="523" spans="1:2" x14ac:dyDescent="0.15">
      <c r="A523" s="50"/>
      <c r="B523" s="51"/>
    </row>
    <row r="524" spans="1:2" x14ac:dyDescent="0.15">
      <c r="A524" s="50"/>
      <c r="B524" s="51"/>
    </row>
    <row r="525" spans="1:2" x14ac:dyDescent="0.15">
      <c r="A525" s="50"/>
      <c r="B525" s="51"/>
    </row>
    <row r="526" spans="1:2" x14ac:dyDescent="0.15">
      <c r="A526" s="50"/>
      <c r="B526" s="51"/>
    </row>
    <row r="527" spans="1:2" x14ac:dyDescent="0.15">
      <c r="A527" s="50"/>
      <c r="B527" s="51"/>
    </row>
    <row r="528" spans="1:2" x14ac:dyDescent="0.15">
      <c r="A528" s="50"/>
      <c r="B528" s="51"/>
    </row>
    <row r="529" spans="1:2" x14ac:dyDescent="0.15">
      <c r="A529" s="50"/>
      <c r="B529" s="51"/>
    </row>
    <row r="530" spans="1:2" x14ac:dyDescent="0.15">
      <c r="A530" s="50"/>
      <c r="B530" s="51"/>
    </row>
    <row r="531" spans="1:2" x14ac:dyDescent="0.15">
      <c r="A531" s="50"/>
      <c r="B531" s="51"/>
    </row>
    <row r="532" spans="1:2" x14ac:dyDescent="0.15">
      <c r="A532" s="50"/>
      <c r="B532" s="51"/>
    </row>
    <row r="533" spans="1:2" x14ac:dyDescent="0.15">
      <c r="A533" s="50"/>
      <c r="B533" s="51"/>
    </row>
    <row r="534" spans="1:2" x14ac:dyDescent="0.15">
      <c r="A534" s="50"/>
      <c r="B534" s="51"/>
    </row>
    <row r="535" spans="1:2" x14ac:dyDescent="0.15">
      <c r="A535" s="50"/>
      <c r="B535" s="51"/>
    </row>
    <row r="536" spans="1:2" x14ac:dyDescent="0.15">
      <c r="A536" s="50"/>
      <c r="B536" s="51"/>
    </row>
    <row r="537" spans="1:2" x14ac:dyDescent="0.15">
      <c r="A537" s="50"/>
      <c r="B537" s="51"/>
    </row>
    <row r="538" spans="1:2" x14ac:dyDescent="0.15">
      <c r="A538" s="50"/>
      <c r="B538" s="51"/>
    </row>
    <row r="539" spans="1:2" x14ac:dyDescent="0.15">
      <c r="A539" s="50"/>
      <c r="B539" s="51"/>
    </row>
    <row r="540" spans="1:2" x14ac:dyDescent="0.15">
      <c r="A540" s="50"/>
      <c r="B540" s="51"/>
    </row>
    <row r="541" spans="1:2" x14ac:dyDescent="0.15">
      <c r="A541" s="50"/>
      <c r="B541" s="51"/>
    </row>
    <row r="542" spans="1:2" x14ac:dyDescent="0.15">
      <c r="A542" s="50"/>
      <c r="B542" s="51"/>
    </row>
    <row r="543" spans="1:2" x14ac:dyDescent="0.15">
      <c r="A543" s="50"/>
      <c r="B543" s="51"/>
    </row>
    <row r="544" spans="1:2" x14ac:dyDescent="0.15">
      <c r="A544" s="50"/>
      <c r="B544" s="51"/>
    </row>
    <row r="545" spans="1:2" x14ac:dyDescent="0.15">
      <c r="A545" s="50"/>
      <c r="B545" s="51"/>
    </row>
    <row r="546" spans="1:2" x14ac:dyDescent="0.15">
      <c r="A546" s="50"/>
      <c r="B546" s="51"/>
    </row>
    <row r="547" spans="1:2" x14ac:dyDescent="0.15">
      <c r="A547" s="50"/>
      <c r="B547" s="51"/>
    </row>
    <row r="548" spans="1:2" x14ac:dyDescent="0.15">
      <c r="A548" s="50"/>
      <c r="B548" s="51"/>
    </row>
    <row r="549" spans="1:2" x14ac:dyDescent="0.15">
      <c r="A549" s="50"/>
      <c r="B549" s="51"/>
    </row>
    <row r="550" spans="1:2" x14ac:dyDescent="0.15">
      <c r="A550" s="50"/>
      <c r="B550" s="51"/>
    </row>
    <row r="551" spans="1:2" x14ac:dyDescent="0.15">
      <c r="A551" s="50"/>
      <c r="B551" s="51"/>
    </row>
    <row r="552" spans="1:2" x14ac:dyDescent="0.15">
      <c r="A552" s="50"/>
      <c r="B552" s="51"/>
    </row>
    <row r="553" spans="1:2" x14ac:dyDescent="0.15">
      <c r="A553" s="50"/>
      <c r="B553" s="51"/>
    </row>
    <row r="554" spans="1:2" x14ac:dyDescent="0.15">
      <c r="A554" s="50"/>
      <c r="B554" s="51"/>
    </row>
    <row r="555" spans="1:2" x14ac:dyDescent="0.15">
      <c r="A555" s="50"/>
      <c r="B555" s="51"/>
    </row>
    <row r="556" spans="1:2" x14ac:dyDescent="0.15">
      <c r="A556" s="50"/>
      <c r="B556" s="51"/>
    </row>
    <row r="557" spans="1:2" x14ac:dyDescent="0.15">
      <c r="A557" s="50"/>
      <c r="B557" s="51"/>
    </row>
    <row r="558" spans="1:2" x14ac:dyDescent="0.15">
      <c r="A558" s="50"/>
      <c r="B558" s="51"/>
    </row>
    <row r="559" spans="1:2" x14ac:dyDescent="0.15">
      <c r="A559" s="50"/>
      <c r="B559" s="51"/>
    </row>
    <row r="560" spans="1:2" x14ac:dyDescent="0.15">
      <c r="A560" s="50"/>
      <c r="B560" s="51"/>
    </row>
    <row r="561" spans="1:2" x14ac:dyDescent="0.15">
      <c r="A561" s="50"/>
      <c r="B561" s="51"/>
    </row>
    <row r="562" spans="1:2" x14ac:dyDescent="0.15">
      <c r="A562" s="50"/>
      <c r="B562" s="51"/>
    </row>
    <row r="563" spans="1:2" x14ac:dyDescent="0.15">
      <c r="A563" s="50"/>
      <c r="B563" s="51"/>
    </row>
    <row r="564" spans="1:2" x14ac:dyDescent="0.15">
      <c r="A564" s="50"/>
      <c r="B564" s="51"/>
    </row>
    <row r="565" spans="1:2" x14ac:dyDescent="0.15">
      <c r="A565" s="50"/>
      <c r="B565" s="51"/>
    </row>
    <row r="566" spans="1:2" x14ac:dyDescent="0.15">
      <c r="A566" s="50"/>
      <c r="B566" s="51"/>
    </row>
    <row r="567" spans="1:2" x14ac:dyDescent="0.15">
      <c r="A567" s="50"/>
      <c r="B567" s="51"/>
    </row>
    <row r="568" spans="1:2" x14ac:dyDescent="0.15">
      <c r="A568" s="50"/>
      <c r="B568" s="51"/>
    </row>
    <row r="569" spans="1:2" x14ac:dyDescent="0.15">
      <c r="A569" s="50"/>
      <c r="B569" s="51"/>
    </row>
    <row r="570" spans="1:2" x14ac:dyDescent="0.15">
      <c r="A570" s="50"/>
      <c r="B570" s="51"/>
    </row>
    <row r="571" spans="1:2" x14ac:dyDescent="0.15">
      <c r="A571" s="50"/>
      <c r="B571" s="51"/>
    </row>
    <row r="572" spans="1:2" x14ac:dyDescent="0.15">
      <c r="A572" s="50"/>
      <c r="B572" s="51"/>
    </row>
    <row r="573" spans="1:2" x14ac:dyDescent="0.15">
      <c r="A573" s="50"/>
      <c r="B573" s="51"/>
    </row>
    <row r="574" spans="1:2" x14ac:dyDescent="0.15">
      <c r="A574" s="50"/>
      <c r="B574" s="51"/>
    </row>
    <row r="575" spans="1:2" x14ac:dyDescent="0.15">
      <c r="A575" s="50"/>
      <c r="B575" s="51"/>
    </row>
    <row r="576" spans="1:2" x14ac:dyDescent="0.15">
      <c r="A576" s="50"/>
      <c r="B576" s="51"/>
    </row>
    <row r="577" spans="1:2" x14ac:dyDescent="0.15">
      <c r="A577" s="50"/>
      <c r="B577" s="51"/>
    </row>
    <row r="578" spans="1:2" x14ac:dyDescent="0.15">
      <c r="A578" s="50"/>
      <c r="B578" s="51"/>
    </row>
    <row r="579" spans="1:2" x14ac:dyDescent="0.15">
      <c r="A579" s="50"/>
      <c r="B579" s="51"/>
    </row>
    <row r="580" spans="1:2" x14ac:dyDescent="0.15">
      <c r="A580" s="50"/>
      <c r="B580" s="51"/>
    </row>
    <row r="581" spans="1:2" x14ac:dyDescent="0.15">
      <c r="A581" s="50"/>
      <c r="B581" s="51"/>
    </row>
    <row r="582" spans="1:2" x14ac:dyDescent="0.15">
      <c r="A582" s="50"/>
      <c r="B582" s="51"/>
    </row>
    <row r="583" spans="1:2" x14ac:dyDescent="0.15">
      <c r="A583" s="50"/>
      <c r="B583" s="51"/>
    </row>
    <row r="584" spans="1:2" x14ac:dyDescent="0.15">
      <c r="A584" s="50"/>
      <c r="B584" s="51"/>
    </row>
    <row r="585" spans="1:2" x14ac:dyDescent="0.15">
      <c r="A585" s="50"/>
      <c r="B585" s="51"/>
    </row>
    <row r="586" spans="1:2" x14ac:dyDescent="0.15">
      <c r="A586" s="50"/>
      <c r="B586" s="51"/>
    </row>
    <row r="587" spans="1:2" x14ac:dyDescent="0.15">
      <c r="A587" s="50"/>
      <c r="B587" s="51"/>
    </row>
    <row r="588" spans="1:2" x14ac:dyDescent="0.15">
      <c r="A588" s="50"/>
      <c r="B588" s="51"/>
    </row>
    <row r="589" spans="1:2" x14ac:dyDescent="0.15">
      <c r="A589" s="50"/>
      <c r="B589" s="51"/>
    </row>
    <row r="590" spans="1:2" x14ac:dyDescent="0.15">
      <c r="A590" s="50"/>
      <c r="B590" s="51"/>
    </row>
    <row r="591" spans="1:2" x14ac:dyDescent="0.15">
      <c r="A591" s="50"/>
      <c r="B591" s="51"/>
    </row>
    <row r="592" spans="1:2" x14ac:dyDescent="0.15">
      <c r="A592" s="50"/>
      <c r="B592" s="51"/>
    </row>
    <row r="593" spans="1:2" x14ac:dyDescent="0.15">
      <c r="A593" s="50"/>
      <c r="B593" s="51"/>
    </row>
    <row r="594" spans="1:2" x14ac:dyDescent="0.15">
      <c r="A594" s="50"/>
      <c r="B594" s="51"/>
    </row>
    <row r="595" spans="1:2" x14ac:dyDescent="0.15">
      <c r="A595" s="50"/>
      <c r="B595" s="51"/>
    </row>
    <row r="596" spans="1:2" x14ac:dyDescent="0.15">
      <c r="A596" s="50"/>
      <c r="B596" s="51"/>
    </row>
    <row r="597" spans="1:2" x14ac:dyDescent="0.15">
      <c r="A597" s="50"/>
      <c r="B597" s="51"/>
    </row>
    <row r="598" spans="1:2" x14ac:dyDescent="0.15">
      <c r="A598" s="50"/>
      <c r="B598" s="51"/>
    </row>
    <row r="599" spans="1:2" x14ac:dyDescent="0.15">
      <c r="A599" s="50"/>
      <c r="B599" s="51"/>
    </row>
    <row r="600" spans="1:2" x14ac:dyDescent="0.15">
      <c r="A600" s="50"/>
      <c r="B600" s="51"/>
    </row>
    <row r="601" spans="1:2" x14ac:dyDescent="0.15">
      <c r="A601" s="50"/>
      <c r="B601" s="51"/>
    </row>
    <row r="602" spans="1:2" x14ac:dyDescent="0.15">
      <c r="A602" s="50"/>
      <c r="B602" s="51"/>
    </row>
    <row r="603" spans="1:2" x14ac:dyDescent="0.15">
      <c r="A603" s="50"/>
      <c r="B603" s="51"/>
    </row>
    <row r="604" spans="1:2" x14ac:dyDescent="0.15">
      <c r="A604" s="50"/>
      <c r="B604" s="51"/>
    </row>
    <row r="605" spans="1:2" x14ac:dyDescent="0.15">
      <c r="A605" s="50"/>
      <c r="B605" s="51"/>
    </row>
    <row r="606" spans="1:2" x14ac:dyDescent="0.15">
      <c r="A606" s="50"/>
      <c r="B606" s="51"/>
    </row>
    <row r="607" spans="1:2" x14ac:dyDescent="0.15">
      <c r="A607" s="50"/>
      <c r="B607" s="51"/>
    </row>
    <row r="608" spans="1:2" x14ac:dyDescent="0.15">
      <c r="A608" s="50"/>
      <c r="B608" s="51"/>
    </row>
    <row r="609" spans="1:2" x14ac:dyDescent="0.15">
      <c r="A609" s="50"/>
      <c r="B609" s="51"/>
    </row>
    <row r="610" spans="1:2" x14ac:dyDescent="0.15">
      <c r="A610" s="50"/>
      <c r="B610" s="51"/>
    </row>
    <row r="611" spans="1:2" x14ac:dyDescent="0.15">
      <c r="A611" s="50"/>
      <c r="B611" s="51"/>
    </row>
    <row r="612" spans="1:2" x14ac:dyDescent="0.15">
      <c r="A612" s="50"/>
      <c r="B612" s="51"/>
    </row>
    <row r="613" spans="1:2" x14ac:dyDescent="0.15">
      <c r="A613" s="50"/>
      <c r="B613" s="51"/>
    </row>
    <row r="614" spans="1:2" x14ac:dyDescent="0.15">
      <c r="A614" s="50"/>
      <c r="B614" s="51"/>
    </row>
    <row r="615" spans="1:2" x14ac:dyDescent="0.15">
      <c r="A615" s="50"/>
      <c r="B615" s="51"/>
    </row>
    <row r="616" spans="1:2" x14ac:dyDescent="0.15">
      <c r="A616" s="50"/>
      <c r="B616" s="51"/>
    </row>
    <row r="617" spans="1:2" x14ac:dyDescent="0.15">
      <c r="A617" s="50"/>
      <c r="B617" s="51"/>
    </row>
    <row r="618" spans="1:2" x14ac:dyDescent="0.15">
      <c r="A618" s="50"/>
      <c r="B618" s="51"/>
    </row>
    <row r="619" spans="1:2" x14ac:dyDescent="0.15">
      <c r="A619" s="50"/>
      <c r="B619" s="51"/>
    </row>
    <row r="620" spans="1:2" x14ac:dyDescent="0.15">
      <c r="A620" s="50"/>
      <c r="B620" s="51"/>
    </row>
    <row r="621" spans="1:2" x14ac:dyDescent="0.15">
      <c r="A621" s="50"/>
      <c r="B621" s="51"/>
    </row>
    <row r="622" spans="1:2" x14ac:dyDescent="0.15">
      <c r="A622" s="50"/>
      <c r="B622" s="51"/>
    </row>
    <row r="623" spans="1:2" x14ac:dyDescent="0.15">
      <c r="A623" s="50"/>
      <c r="B623" s="51"/>
    </row>
    <row r="624" spans="1:2" x14ac:dyDescent="0.15">
      <c r="A624" s="50"/>
      <c r="B624" s="51"/>
    </row>
    <row r="625" spans="1:2" x14ac:dyDescent="0.15">
      <c r="A625" s="50"/>
      <c r="B625" s="51"/>
    </row>
    <row r="626" spans="1:2" x14ac:dyDescent="0.15">
      <c r="A626" s="50"/>
      <c r="B626" s="51"/>
    </row>
    <row r="627" spans="1:2" x14ac:dyDescent="0.15">
      <c r="A627" s="50"/>
      <c r="B627" s="51"/>
    </row>
    <row r="628" spans="1:2" x14ac:dyDescent="0.15">
      <c r="A628" s="50"/>
      <c r="B628" s="51"/>
    </row>
    <row r="629" spans="1:2" x14ac:dyDescent="0.15">
      <c r="A629" s="50"/>
      <c r="B629" s="51"/>
    </row>
    <row r="630" spans="1:2" x14ac:dyDescent="0.15">
      <c r="A630" s="50"/>
      <c r="B630" s="51"/>
    </row>
    <row r="631" spans="1:2" x14ac:dyDescent="0.15">
      <c r="A631" s="50"/>
      <c r="B631" s="51"/>
    </row>
    <row r="632" spans="1:2" x14ac:dyDescent="0.15">
      <c r="A632" s="50"/>
      <c r="B632" s="51"/>
    </row>
    <row r="633" spans="1:2" x14ac:dyDescent="0.15">
      <c r="A633" s="50"/>
      <c r="B633" s="51"/>
    </row>
    <row r="634" spans="1:2" x14ac:dyDescent="0.15">
      <c r="A634" s="50"/>
      <c r="B634" s="51"/>
    </row>
    <row r="635" spans="1:2" x14ac:dyDescent="0.15">
      <c r="A635" s="50"/>
      <c r="B635" s="51"/>
    </row>
    <row r="636" spans="1:2" x14ac:dyDescent="0.15">
      <c r="A636" s="50"/>
      <c r="B636" s="51"/>
    </row>
    <row r="637" spans="1:2" x14ac:dyDescent="0.15">
      <c r="A637" s="50"/>
      <c r="B637" s="51"/>
    </row>
    <row r="638" spans="1:2" x14ac:dyDescent="0.15">
      <c r="A638" s="50"/>
      <c r="B638" s="51"/>
    </row>
    <row r="639" spans="1:2" x14ac:dyDescent="0.15">
      <c r="A639" s="50"/>
      <c r="B639" s="51"/>
    </row>
    <row r="640" spans="1:2" x14ac:dyDescent="0.15">
      <c r="A640" s="50"/>
      <c r="B640" s="51"/>
    </row>
    <row r="641" spans="1:2" x14ac:dyDescent="0.15">
      <c r="A641" s="50"/>
      <c r="B641" s="51"/>
    </row>
    <row r="642" spans="1:2" x14ac:dyDescent="0.15">
      <c r="A642" s="50"/>
      <c r="B642" s="51"/>
    </row>
    <row r="643" spans="1:2" x14ac:dyDescent="0.15">
      <c r="A643" s="50"/>
      <c r="B643" s="51"/>
    </row>
    <row r="644" spans="1:2" x14ac:dyDescent="0.15">
      <c r="A644" s="50"/>
      <c r="B644" s="51"/>
    </row>
    <row r="645" spans="1:2" x14ac:dyDescent="0.15">
      <c r="A645" s="50"/>
      <c r="B645" s="51"/>
    </row>
    <row r="646" spans="1:2" x14ac:dyDescent="0.15">
      <c r="A646" s="50"/>
      <c r="B646" s="51"/>
    </row>
    <row r="647" spans="1:2" x14ac:dyDescent="0.15">
      <c r="A647" s="50"/>
      <c r="B647" s="51"/>
    </row>
    <row r="648" spans="1:2" x14ac:dyDescent="0.15">
      <c r="A648" s="50"/>
      <c r="B648" s="51"/>
    </row>
    <row r="649" spans="1:2" x14ac:dyDescent="0.15">
      <c r="A649" s="50"/>
      <c r="B649" s="51"/>
    </row>
    <row r="650" spans="1:2" x14ac:dyDescent="0.15">
      <c r="A650" s="50"/>
      <c r="B650" s="51"/>
    </row>
    <row r="651" spans="1:2" x14ac:dyDescent="0.15">
      <c r="A651" s="50"/>
      <c r="B651" s="51"/>
    </row>
    <row r="652" spans="1:2" x14ac:dyDescent="0.15">
      <c r="A652" s="50"/>
      <c r="B652" s="51"/>
    </row>
    <row r="653" spans="1:2" x14ac:dyDescent="0.15">
      <c r="A653" s="50"/>
      <c r="B653" s="51"/>
    </row>
    <row r="654" spans="1:2" x14ac:dyDescent="0.15">
      <c r="A654" s="50"/>
      <c r="B654" s="51"/>
    </row>
    <row r="655" spans="1:2" x14ac:dyDescent="0.15">
      <c r="A655" s="50"/>
      <c r="B655" s="51"/>
    </row>
    <row r="656" spans="1:2" x14ac:dyDescent="0.15">
      <c r="A656" s="50"/>
      <c r="B656" s="51"/>
    </row>
    <row r="657" spans="1:2" x14ac:dyDescent="0.15">
      <c r="A657" s="50"/>
      <c r="B657" s="51"/>
    </row>
    <row r="658" spans="1:2" x14ac:dyDescent="0.15">
      <c r="A658" s="50"/>
      <c r="B658" s="51"/>
    </row>
    <row r="659" spans="1:2" x14ac:dyDescent="0.15">
      <c r="A659" s="50"/>
      <c r="B659" s="51"/>
    </row>
    <row r="660" spans="1:2" x14ac:dyDescent="0.15">
      <c r="A660" s="50"/>
      <c r="B660" s="51"/>
    </row>
    <row r="661" spans="1:2" x14ac:dyDescent="0.15">
      <c r="A661" s="50"/>
      <c r="B661" s="51"/>
    </row>
    <row r="662" spans="1:2" x14ac:dyDescent="0.15">
      <c r="A662" s="50"/>
      <c r="B662" s="51"/>
    </row>
    <row r="663" spans="1:2" x14ac:dyDescent="0.15">
      <c r="A663" s="50"/>
      <c r="B663" s="51"/>
    </row>
    <row r="664" spans="1:2" x14ac:dyDescent="0.15">
      <c r="A664" s="50"/>
      <c r="B664" s="51"/>
    </row>
    <row r="665" spans="1:2" x14ac:dyDescent="0.15">
      <c r="A665" s="50"/>
      <c r="B665" s="51"/>
    </row>
    <row r="666" spans="1:2" x14ac:dyDescent="0.15">
      <c r="A666" s="50"/>
      <c r="B666" s="51"/>
    </row>
    <row r="667" spans="1:2" x14ac:dyDescent="0.15">
      <c r="A667" s="50"/>
      <c r="B667" s="51"/>
    </row>
    <row r="668" spans="1:2" x14ac:dyDescent="0.15">
      <c r="A668" s="50"/>
      <c r="B668" s="51"/>
    </row>
    <row r="669" spans="1:2" x14ac:dyDescent="0.15">
      <c r="A669" s="50"/>
      <c r="B669" s="51"/>
    </row>
    <row r="670" spans="1:2" x14ac:dyDescent="0.15">
      <c r="A670" s="50"/>
      <c r="B670" s="51"/>
    </row>
    <row r="671" spans="1:2" x14ac:dyDescent="0.15">
      <c r="A671" s="50"/>
      <c r="B671" s="51"/>
    </row>
    <row r="672" spans="1:2" x14ac:dyDescent="0.15">
      <c r="A672" s="50"/>
      <c r="B672" s="51"/>
    </row>
    <row r="673" spans="1:2" x14ac:dyDescent="0.15">
      <c r="A673" s="50"/>
      <c r="B673" s="51"/>
    </row>
    <row r="674" spans="1:2" x14ac:dyDescent="0.15">
      <c r="A674" s="50"/>
      <c r="B674" s="51"/>
    </row>
    <row r="675" spans="1:2" x14ac:dyDescent="0.15">
      <c r="A675" s="50"/>
      <c r="B675" s="51"/>
    </row>
    <row r="676" spans="1:2" x14ac:dyDescent="0.15">
      <c r="A676" s="50"/>
      <c r="B676" s="51"/>
    </row>
    <row r="677" spans="1:2" x14ac:dyDescent="0.15">
      <c r="A677" s="50"/>
      <c r="B677" s="51"/>
    </row>
    <row r="678" spans="1:2" x14ac:dyDescent="0.15">
      <c r="A678" s="50"/>
      <c r="B678" s="51"/>
    </row>
    <row r="679" spans="1:2" x14ac:dyDescent="0.15">
      <c r="A679" s="50"/>
      <c r="B679" s="51"/>
    </row>
    <row r="680" spans="1:2" x14ac:dyDescent="0.15">
      <c r="A680" s="50"/>
      <c r="B680" s="51"/>
    </row>
    <row r="681" spans="1:2" x14ac:dyDescent="0.15">
      <c r="A681" s="50"/>
      <c r="B681" s="51"/>
    </row>
    <row r="682" spans="1:2" x14ac:dyDescent="0.15">
      <c r="A682" s="50"/>
      <c r="B682" s="51"/>
    </row>
    <row r="683" spans="1:2" x14ac:dyDescent="0.15">
      <c r="A683" s="50"/>
      <c r="B683" s="51"/>
    </row>
    <row r="684" spans="1:2" x14ac:dyDescent="0.15">
      <c r="A684" s="50"/>
      <c r="B684" s="51"/>
    </row>
    <row r="685" spans="1:2" x14ac:dyDescent="0.15">
      <c r="A685" s="50"/>
      <c r="B685" s="51"/>
    </row>
    <row r="686" spans="1:2" x14ac:dyDescent="0.15">
      <c r="A686" s="50"/>
      <c r="B686" s="51"/>
    </row>
    <row r="687" spans="1:2" x14ac:dyDescent="0.15">
      <c r="A687" s="50"/>
      <c r="B687" s="51"/>
    </row>
    <row r="688" spans="1:2" x14ac:dyDescent="0.15">
      <c r="A688" s="50"/>
      <c r="B688" s="51"/>
    </row>
    <row r="689" spans="1:2" x14ac:dyDescent="0.15">
      <c r="A689" s="50"/>
      <c r="B689" s="51"/>
    </row>
    <row r="690" spans="1:2" x14ac:dyDescent="0.15">
      <c r="A690" s="50"/>
      <c r="B690" s="51"/>
    </row>
    <row r="691" spans="1:2" x14ac:dyDescent="0.15">
      <c r="A691" s="50"/>
      <c r="B691" s="51"/>
    </row>
    <row r="692" spans="1:2" x14ac:dyDescent="0.15">
      <c r="A692" s="50"/>
      <c r="B692" s="51"/>
    </row>
    <row r="693" spans="1:2" x14ac:dyDescent="0.15">
      <c r="A693" s="50"/>
      <c r="B693" s="51"/>
    </row>
    <row r="694" spans="1:2" x14ac:dyDescent="0.15">
      <c r="A694" s="50"/>
      <c r="B694" s="51"/>
    </row>
    <row r="695" spans="1:2" x14ac:dyDescent="0.15">
      <c r="A695" s="50"/>
      <c r="B695" s="51"/>
    </row>
    <row r="696" spans="1:2" x14ac:dyDescent="0.15">
      <c r="A696" s="50"/>
      <c r="B696" s="51"/>
    </row>
    <row r="697" spans="1:2" x14ac:dyDescent="0.15">
      <c r="A697" s="50"/>
      <c r="B697" s="51"/>
    </row>
    <row r="698" spans="1:2" x14ac:dyDescent="0.15">
      <c r="A698" s="50"/>
      <c r="B698" s="51"/>
    </row>
    <row r="699" spans="1:2" x14ac:dyDescent="0.15">
      <c r="A699" s="50"/>
      <c r="B699" s="51"/>
    </row>
    <row r="700" spans="1:2" x14ac:dyDescent="0.15">
      <c r="A700" s="50"/>
      <c r="B700" s="51"/>
    </row>
    <row r="701" spans="1:2" x14ac:dyDescent="0.15">
      <c r="A701" s="50"/>
      <c r="B701" s="51"/>
    </row>
    <row r="702" spans="1:2" x14ac:dyDescent="0.15">
      <c r="A702" s="50"/>
      <c r="B702" s="51"/>
    </row>
    <row r="703" spans="1:2" x14ac:dyDescent="0.15">
      <c r="A703" s="50"/>
      <c r="B703" s="51"/>
    </row>
    <row r="704" spans="1:2" x14ac:dyDescent="0.15">
      <c r="A704" s="50"/>
      <c r="B704" s="51"/>
    </row>
    <row r="705" spans="1:2" x14ac:dyDescent="0.15">
      <c r="A705" s="50"/>
      <c r="B705" s="51"/>
    </row>
    <row r="706" spans="1:2" x14ac:dyDescent="0.15">
      <c r="A706" s="50"/>
      <c r="B706" s="51"/>
    </row>
  </sheetData>
  <autoFilter ref="A1:I706"/>
  <sortState ref="A2:H706">
    <sortCondition ref="A2:A706"/>
  </sortState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121" zoomScaleNormal="120" workbookViewId="0">
      <selection activeCell="O1" sqref="A1:O1"/>
    </sheetView>
  </sheetViews>
  <sheetFormatPr defaultColWidth="8.875" defaultRowHeight="13.5" x14ac:dyDescent="0.15"/>
  <cols>
    <col min="3" max="3" width="13.375" customWidth="1"/>
    <col min="4" max="4" width="10.125" customWidth="1"/>
    <col min="6" max="6" width="14.625" customWidth="1"/>
    <col min="7" max="7" width="18.625" customWidth="1"/>
    <col min="9" max="9" width="22.375" customWidth="1"/>
    <col min="13" max="13" width="27.5" style="1" customWidth="1"/>
    <col min="14" max="14" width="11.375" customWidth="1"/>
    <col min="15" max="15" width="21.125" customWidth="1"/>
  </cols>
  <sheetData>
    <row r="1" spans="1:15" ht="16.5" x14ac:dyDescent="0.15">
      <c r="A1" s="4" t="s">
        <v>135</v>
      </c>
      <c r="B1" s="4" t="s">
        <v>136</v>
      </c>
      <c r="C1" s="95" t="s">
        <v>138</v>
      </c>
      <c r="D1" s="97" t="s">
        <v>196</v>
      </c>
      <c r="E1" s="4" t="s">
        <v>34</v>
      </c>
      <c r="F1" s="98" t="s">
        <v>35</v>
      </c>
      <c r="G1" s="98" t="s">
        <v>36</v>
      </c>
      <c r="H1" s="4" t="s">
        <v>37</v>
      </c>
      <c r="I1" s="4" t="s">
        <v>38</v>
      </c>
      <c r="J1" s="4" t="s">
        <v>44</v>
      </c>
      <c r="K1" s="4" t="s">
        <v>45</v>
      </c>
      <c r="L1" s="4" t="s">
        <v>46</v>
      </c>
      <c r="M1" s="140" t="s">
        <v>39</v>
      </c>
      <c r="N1" s="4" t="s">
        <v>40</v>
      </c>
      <c r="O1" s="4" t="s">
        <v>41</v>
      </c>
    </row>
    <row r="2" spans="1:15" ht="16.5" x14ac:dyDescent="0.15">
      <c r="A2" s="4"/>
      <c r="B2" s="4"/>
      <c r="C2" s="95"/>
      <c r="D2" s="97"/>
      <c r="E2" s="4"/>
      <c r="F2" s="98"/>
      <c r="G2" s="98"/>
      <c r="H2" s="4"/>
      <c r="I2" s="4"/>
      <c r="J2" s="4"/>
      <c r="K2" s="4"/>
      <c r="L2" s="4"/>
      <c r="M2" s="140"/>
      <c r="N2" s="4"/>
      <c r="O2" s="4"/>
    </row>
    <row r="3" spans="1:15" ht="16.5" x14ac:dyDescent="0.15">
      <c r="A3" s="4"/>
      <c r="B3" s="4"/>
      <c r="C3" s="95"/>
      <c r="D3" s="97"/>
      <c r="E3" s="4"/>
      <c r="F3" s="98"/>
      <c r="G3" s="98"/>
      <c r="H3" s="4"/>
      <c r="I3" s="4"/>
      <c r="J3" s="4"/>
      <c r="K3" s="4"/>
      <c r="L3" s="4"/>
      <c r="M3" s="140"/>
      <c r="N3" s="4"/>
      <c r="O3" s="4"/>
    </row>
    <row r="4" spans="1:15" ht="16.5" x14ac:dyDescent="0.15">
      <c r="A4" s="4"/>
      <c r="B4" s="4"/>
      <c r="C4" s="95"/>
      <c r="D4" s="97"/>
      <c r="E4" s="4"/>
      <c r="F4" s="98"/>
      <c r="G4" s="98"/>
      <c r="H4" s="4"/>
      <c r="I4" s="4"/>
      <c r="J4" s="4"/>
      <c r="K4" s="4"/>
      <c r="L4" s="4"/>
      <c r="M4" s="140"/>
      <c r="N4" s="4"/>
      <c r="O4" s="4"/>
    </row>
    <row r="5" spans="1:15" ht="16.5" x14ac:dyDescent="0.15">
      <c r="A5" s="4"/>
      <c r="B5" s="4"/>
      <c r="C5" s="95"/>
      <c r="D5" s="97"/>
      <c r="E5" s="4"/>
      <c r="F5" s="98"/>
      <c r="G5" s="98"/>
      <c r="H5" s="4"/>
      <c r="I5" s="4"/>
      <c r="J5" s="4"/>
      <c r="K5" s="4"/>
      <c r="L5" s="4"/>
      <c r="M5" s="140"/>
      <c r="N5" s="4"/>
      <c r="O5" s="4"/>
    </row>
    <row r="6" spans="1:15" ht="16.5" x14ac:dyDescent="0.15">
      <c r="A6" s="4"/>
      <c r="B6" s="4"/>
      <c r="C6" s="95"/>
      <c r="D6" s="97"/>
      <c r="E6" s="4"/>
      <c r="F6" s="98"/>
      <c r="G6" s="98"/>
      <c r="H6" s="4"/>
      <c r="I6" s="4"/>
      <c r="J6" s="4"/>
      <c r="K6" s="4"/>
      <c r="L6" s="4"/>
      <c r="M6" s="140"/>
      <c r="N6" s="4"/>
      <c r="O6" s="4"/>
    </row>
    <row r="7" spans="1:15" ht="16.5" x14ac:dyDescent="0.15">
      <c r="A7" s="4"/>
      <c r="B7" s="4"/>
      <c r="C7" s="95"/>
      <c r="D7" s="97"/>
      <c r="E7" s="4"/>
      <c r="F7" s="98"/>
      <c r="G7" s="98"/>
      <c r="H7" s="4"/>
      <c r="I7" s="4"/>
      <c r="J7" s="4"/>
      <c r="K7" s="4"/>
      <c r="L7" s="4"/>
      <c r="M7" s="140"/>
      <c r="N7" s="4"/>
      <c r="O7" s="4"/>
    </row>
    <row r="8" spans="1:15" ht="16.5" x14ac:dyDescent="0.15">
      <c r="A8" s="4"/>
      <c r="B8" s="4"/>
      <c r="C8" s="95"/>
      <c r="D8" s="97"/>
      <c r="E8" s="4"/>
      <c r="F8" s="98"/>
      <c r="G8" s="98"/>
      <c r="H8" s="4"/>
      <c r="I8" s="4"/>
      <c r="J8" s="4"/>
      <c r="K8" s="4"/>
      <c r="L8" s="4"/>
      <c r="M8" s="140"/>
      <c r="N8" s="4"/>
      <c r="O8" s="4"/>
    </row>
    <row r="9" spans="1:15" ht="16.5" x14ac:dyDescent="0.15">
      <c r="A9" s="4"/>
      <c r="B9" s="4"/>
      <c r="C9" s="95"/>
      <c r="D9" s="97"/>
      <c r="E9" s="4"/>
      <c r="F9" s="98"/>
      <c r="G9" s="98"/>
      <c r="H9" s="4"/>
      <c r="I9" s="4"/>
      <c r="J9" s="4"/>
      <c r="K9" s="4"/>
      <c r="L9" s="4"/>
      <c r="M9" s="140"/>
      <c r="N9" s="4"/>
      <c r="O9" s="4"/>
    </row>
    <row r="10" spans="1:15" ht="16.5" x14ac:dyDescent="0.15">
      <c r="A10" s="4"/>
      <c r="B10" s="4"/>
      <c r="C10" s="95"/>
      <c r="D10" s="97"/>
      <c r="E10" s="4"/>
      <c r="F10" s="98"/>
      <c r="G10" s="98"/>
      <c r="H10" s="4"/>
      <c r="I10" s="4"/>
      <c r="J10" s="4"/>
      <c r="K10" s="4"/>
      <c r="L10" s="4"/>
      <c r="M10" s="140"/>
      <c r="N10" s="4"/>
      <c r="O10" s="4"/>
    </row>
    <row r="11" spans="1:15" ht="16.5" x14ac:dyDescent="0.15">
      <c r="A11" s="4"/>
      <c r="B11" s="4"/>
      <c r="C11" s="95"/>
      <c r="D11" s="97"/>
      <c r="E11" s="4"/>
      <c r="F11" s="98"/>
      <c r="G11" s="98"/>
      <c r="H11" s="4"/>
      <c r="I11" s="4"/>
      <c r="J11" s="4"/>
      <c r="K11" s="4"/>
      <c r="L11" s="4"/>
      <c r="M11" s="140"/>
      <c r="N11" s="4"/>
      <c r="O11" s="4"/>
    </row>
    <row r="12" spans="1:15" ht="16.5" x14ac:dyDescent="0.15">
      <c r="A12" s="4"/>
      <c r="B12" s="4"/>
      <c r="C12" s="95"/>
      <c r="D12" s="97"/>
      <c r="E12" s="4"/>
      <c r="F12" s="98"/>
      <c r="G12" s="98"/>
      <c r="H12" s="4"/>
      <c r="I12" s="4"/>
      <c r="J12" s="4"/>
      <c r="K12" s="4"/>
      <c r="L12" s="4"/>
      <c r="M12" s="140"/>
      <c r="N12" s="4"/>
      <c r="O12" s="4"/>
    </row>
    <row r="13" spans="1:15" ht="16.5" x14ac:dyDescent="0.15">
      <c r="A13" s="4"/>
      <c r="B13" s="4"/>
      <c r="C13" s="95"/>
      <c r="D13" s="97"/>
      <c r="E13" s="4"/>
      <c r="F13" s="98"/>
      <c r="G13" s="98"/>
      <c r="H13" s="4"/>
      <c r="I13" s="4"/>
      <c r="J13" s="4"/>
      <c r="K13" s="4"/>
      <c r="L13" s="4"/>
      <c r="M13" s="140"/>
      <c r="N13" s="4"/>
      <c r="O13" s="4"/>
    </row>
    <row r="14" spans="1:15" ht="16.5" x14ac:dyDescent="0.15">
      <c r="A14" s="4"/>
      <c r="B14" s="4"/>
      <c r="C14" s="95"/>
      <c r="D14" s="97"/>
      <c r="E14" s="4"/>
      <c r="F14" s="98"/>
      <c r="G14" s="98"/>
      <c r="H14" s="4"/>
      <c r="I14" s="4"/>
      <c r="J14" s="4"/>
      <c r="K14" s="4"/>
      <c r="L14" s="4"/>
      <c r="M14" s="140"/>
      <c r="N14" s="4"/>
      <c r="O14" s="4"/>
    </row>
    <row r="15" spans="1:15" ht="16.5" x14ac:dyDescent="0.15">
      <c r="A15" s="4"/>
      <c r="B15" s="4"/>
      <c r="C15" s="95"/>
      <c r="D15" s="97"/>
      <c r="E15" s="4"/>
      <c r="F15" s="98"/>
      <c r="G15" s="98"/>
      <c r="H15" s="4"/>
      <c r="I15" s="4"/>
      <c r="J15" s="4"/>
      <c r="K15" s="4"/>
      <c r="L15" s="4"/>
      <c r="M15" s="140"/>
      <c r="N15" s="4"/>
      <c r="O15" s="4"/>
    </row>
    <row r="16" spans="1:15" ht="16.5" x14ac:dyDescent="0.15">
      <c r="A16" s="4"/>
      <c r="B16" s="4"/>
      <c r="C16" s="95"/>
      <c r="D16" s="97"/>
      <c r="E16" s="4"/>
      <c r="F16" s="98"/>
      <c r="G16" s="98"/>
      <c r="H16" s="4"/>
      <c r="I16" s="4"/>
      <c r="J16" s="4"/>
      <c r="K16" s="4"/>
      <c r="L16" s="4"/>
      <c r="M16" s="140"/>
      <c r="N16" s="4"/>
      <c r="O16" s="4"/>
    </row>
    <row r="17" spans="1:15" ht="16.5" x14ac:dyDescent="0.15">
      <c r="A17" s="4"/>
      <c r="B17" s="4"/>
      <c r="C17" s="95"/>
      <c r="D17" s="97"/>
      <c r="E17" s="4"/>
      <c r="F17" s="98"/>
      <c r="G17" s="141"/>
      <c r="H17" s="4"/>
      <c r="I17" s="4"/>
      <c r="J17" s="4"/>
      <c r="K17" s="4"/>
      <c r="L17" s="4"/>
      <c r="M17" s="140"/>
      <c r="N17" s="4"/>
      <c r="O17" s="4"/>
    </row>
    <row r="18" spans="1:15" ht="16.5" x14ac:dyDescent="0.15">
      <c r="A18" s="4"/>
      <c r="B18" s="4"/>
      <c r="C18" s="95"/>
      <c r="D18" s="97"/>
      <c r="E18" s="4"/>
      <c r="F18" s="98"/>
      <c r="G18" s="141"/>
      <c r="H18" s="4"/>
      <c r="I18" s="4"/>
      <c r="J18" s="4"/>
      <c r="K18" s="4"/>
      <c r="L18" s="4"/>
      <c r="M18" s="140"/>
      <c r="N18" s="4"/>
      <c r="O18" s="4"/>
    </row>
    <row r="19" spans="1:15" ht="16.5" x14ac:dyDescent="0.15">
      <c r="A19" s="4"/>
      <c r="B19" s="4"/>
      <c r="C19" s="95"/>
      <c r="D19" s="97"/>
      <c r="E19" s="4"/>
      <c r="F19" s="98"/>
      <c r="G19" s="141"/>
      <c r="H19" s="4"/>
      <c r="I19" s="4"/>
      <c r="J19" s="4"/>
      <c r="K19" s="4"/>
      <c r="L19" s="4"/>
      <c r="M19" s="140"/>
      <c r="N19" s="4"/>
      <c r="O19" s="4"/>
    </row>
    <row r="20" spans="1:15" ht="16.5" x14ac:dyDescent="0.15">
      <c r="A20" s="4"/>
      <c r="B20" s="4"/>
      <c r="C20" s="95"/>
      <c r="D20" s="97"/>
      <c r="E20" s="4"/>
      <c r="F20" s="98"/>
      <c r="G20" s="141"/>
      <c r="H20" s="4"/>
      <c r="I20" s="4"/>
      <c r="J20" s="4"/>
      <c r="K20" s="4"/>
      <c r="L20" s="4"/>
      <c r="M20" s="140"/>
      <c r="N20" s="4"/>
      <c r="O20" s="4"/>
    </row>
    <row r="21" spans="1:15" ht="16.5" x14ac:dyDescent="0.15">
      <c r="A21" s="4"/>
      <c r="B21" s="4"/>
      <c r="C21" s="95"/>
      <c r="D21" s="97"/>
      <c r="E21" s="4"/>
      <c r="F21" s="98"/>
      <c r="G21" s="141"/>
      <c r="H21" s="4"/>
      <c r="I21" s="4"/>
      <c r="J21" s="4"/>
      <c r="K21" s="4"/>
      <c r="L21" s="4"/>
      <c r="M21" s="140"/>
      <c r="N21" s="4"/>
      <c r="O21" s="4"/>
    </row>
    <row r="22" spans="1:15" ht="16.5" x14ac:dyDescent="0.15">
      <c r="A22" s="4"/>
      <c r="B22" s="4"/>
      <c r="C22" s="95"/>
      <c r="D22" s="97"/>
      <c r="E22" s="4"/>
      <c r="F22" s="98"/>
      <c r="G22" s="141"/>
      <c r="H22" s="4"/>
      <c r="I22" s="4"/>
      <c r="J22" s="4"/>
      <c r="K22" s="4"/>
      <c r="L22" s="4"/>
      <c r="M22" s="140"/>
      <c r="N22" s="4"/>
      <c r="O22" s="4"/>
    </row>
    <row r="23" spans="1:15" ht="16.5" x14ac:dyDescent="0.15">
      <c r="A23" s="4"/>
      <c r="B23" s="4"/>
      <c r="C23" s="95"/>
      <c r="D23" s="97"/>
      <c r="E23" s="4"/>
      <c r="F23" s="98"/>
      <c r="G23" s="141"/>
      <c r="H23" s="4"/>
      <c r="I23" s="4"/>
      <c r="J23" s="4"/>
      <c r="K23" s="4"/>
      <c r="L23" s="4"/>
      <c r="M23" s="140"/>
      <c r="N23" s="4"/>
      <c r="O23" s="4"/>
    </row>
    <row r="24" spans="1:15" ht="16.5" x14ac:dyDescent="0.15">
      <c r="A24" s="4"/>
      <c r="B24" s="4"/>
      <c r="C24" s="95"/>
      <c r="D24" s="97"/>
      <c r="E24" s="4"/>
      <c r="F24" s="98"/>
      <c r="G24" s="141"/>
      <c r="H24" s="4"/>
      <c r="I24" s="4"/>
      <c r="J24" s="4"/>
      <c r="K24" s="4"/>
      <c r="L24" s="4"/>
      <c r="M24" s="140"/>
      <c r="N24" s="4"/>
      <c r="O24" s="4"/>
    </row>
    <row r="25" spans="1:15" ht="16.5" x14ac:dyDescent="0.15">
      <c r="A25" s="4"/>
      <c r="B25" s="4"/>
      <c r="C25" s="95"/>
      <c r="D25" s="97"/>
      <c r="E25" s="4"/>
      <c r="F25" s="98"/>
      <c r="G25" s="141"/>
      <c r="H25" s="4"/>
      <c r="I25" s="4"/>
      <c r="J25" s="4"/>
      <c r="K25" s="4"/>
      <c r="L25" s="4"/>
      <c r="M25" s="140"/>
      <c r="N25" s="4"/>
      <c r="O25" s="4"/>
    </row>
    <row r="26" spans="1:15" ht="16.5" x14ac:dyDescent="0.15">
      <c r="A26" s="4"/>
      <c r="B26" s="4"/>
      <c r="C26" s="95"/>
      <c r="D26" s="97"/>
      <c r="E26" s="4"/>
      <c r="F26" s="98"/>
      <c r="G26" s="141"/>
      <c r="H26" s="4"/>
      <c r="I26" s="4"/>
      <c r="J26" s="4"/>
      <c r="K26" s="4"/>
      <c r="L26" s="4"/>
      <c r="M26" s="140"/>
      <c r="N26" s="4"/>
      <c r="O26" s="4"/>
    </row>
    <row r="27" spans="1:15" ht="16.5" x14ac:dyDescent="0.15">
      <c r="A27" s="4"/>
      <c r="B27" s="4"/>
      <c r="C27" s="95"/>
      <c r="D27" s="97"/>
      <c r="E27" s="4"/>
      <c r="F27" s="98"/>
      <c r="G27" s="141"/>
      <c r="H27" s="4"/>
      <c r="I27" s="4"/>
      <c r="J27" s="4"/>
      <c r="K27" s="4"/>
      <c r="L27" s="4"/>
      <c r="M27" s="140"/>
      <c r="N27" s="4"/>
      <c r="O27" s="4"/>
    </row>
    <row r="28" spans="1:15" ht="16.5" x14ac:dyDescent="0.15">
      <c r="A28" s="4"/>
      <c r="B28" s="4"/>
      <c r="C28" s="95"/>
      <c r="D28" s="97"/>
      <c r="E28" s="4"/>
      <c r="F28" s="98"/>
      <c r="G28" s="141"/>
      <c r="H28" s="4"/>
      <c r="I28" s="4"/>
      <c r="J28" s="4"/>
      <c r="K28" s="4"/>
      <c r="L28" s="4"/>
      <c r="M28" s="140"/>
      <c r="N28" s="4"/>
      <c r="O28" s="4"/>
    </row>
    <row r="29" spans="1:15" ht="16.5" x14ac:dyDescent="0.15">
      <c r="A29" s="4"/>
      <c r="B29" s="4"/>
      <c r="C29" s="95"/>
      <c r="D29" s="97"/>
      <c r="E29" s="4"/>
      <c r="F29" s="98"/>
      <c r="G29" s="141"/>
      <c r="H29" s="4"/>
      <c r="I29" s="4"/>
      <c r="J29" s="4"/>
      <c r="K29" s="4"/>
      <c r="L29" s="4"/>
      <c r="M29" s="140"/>
      <c r="N29" s="4"/>
      <c r="O29" s="4"/>
    </row>
  </sheetData>
  <sortState ref="A2:O26">
    <sortCondition ref="C2:C26"/>
  </sortState>
  <phoneticPr fontId="3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120" zoomScaleNormal="120" workbookViewId="0">
      <selection activeCell="G8" sqref="G8"/>
    </sheetView>
  </sheetViews>
  <sheetFormatPr defaultColWidth="9" defaultRowHeight="16.5" x14ac:dyDescent="0.15"/>
  <cols>
    <col min="1" max="2" width="9" style="37"/>
    <col min="3" max="3" width="13.125" style="37" customWidth="1"/>
    <col min="4" max="5" width="9" style="37"/>
    <col min="6" max="6" width="16.625" style="37" customWidth="1"/>
    <col min="7" max="7" width="21" style="37" customWidth="1"/>
    <col min="8" max="8" width="9" style="37"/>
    <col min="9" max="9" width="22.125" style="43" customWidth="1"/>
    <col min="10" max="10" width="26.625" style="43" customWidth="1"/>
    <col min="11" max="11" width="9" style="37"/>
    <col min="12" max="12" width="18.625" style="37" customWidth="1"/>
    <col min="13" max="16384" width="9" style="37"/>
  </cols>
  <sheetData>
    <row r="1" spans="1:15" x14ac:dyDescent="0.15">
      <c r="A1" s="4" t="s">
        <v>135</v>
      </c>
      <c r="B1" s="4" t="s">
        <v>136</v>
      </c>
      <c r="C1" s="95" t="s">
        <v>138</v>
      </c>
      <c r="D1" s="97" t="s">
        <v>196</v>
      </c>
      <c r="E1" s="4" t="s">
        <v>34</v>
      </c>
      <c r="F1" s="98" t="s">
        <v>35</v>
      </c>
      <c r="G1" s="98" t="s">
        <v>36</v>
      </c>
      <c r="H1" s="4" t="s">
        <v>37</v>
      </c>
      <c r="I1" s="4" t="s">
        <v>38</v>
      </c>
      <c r="J1" s="4" t="s">
        <v>44</v>
      </c>
      <c r="K1" s="4" t="s">
        <v>45</v>
      </c>
      <c r="L1" s="4" t="s">
        <v>46</v>
      </c>
      <c r="M1" s="140" t="s">
        <v>39</v>
      </c>
      <c r="N1" s="4" t="s">
        <v>40</v>
      </c>
      <c r="O1" s="4" t="s">
        <v>41</v>
      </c>
    </row>
    <row r="2" spans="1:15" x14ac:dyDescent="0.15">
      <c r="A2" s="64"/>
      <c r="B2" s="64"/>
      <c r="C2" s="95"/>
      <c r="D2" s="97"/>
      <c r="E2" s="4"/>
      <c r="F2" s="98"/>
      <c r="G2" s="98"/>
      <c r="H2" s="4"/>
      <c r="I2" s="140"/>
      <c r="J2" s="140"/>
      <c r="K2" s="4"/>
      <c r="L2" s="4"/>
    </row>
    <row r="3" spans="1:15" x14ac:dyDescent="0.15">
      <c r="A3" s="64"/>
      <c r="B3" s="64"/>
      <c r="C3" s="95"/>
      <c r="D3" s="97"/>
      <c r="E3" s="4"/>
      <c r="F3" s="98"/>
      <c r="G3" s="98"/>
      <c r="H3" s="4"/>
      <c r="I3" s="140"/>
      <c r="J3" s="140"/>
      <c r="K3" s="4"/>
      <c r="L3" s="4"/>
    </row>
    <row r="4" spans="1:15" x14ac:dyDescent="0.15">
      <c r="A4" s="64"/>
      <c r="B4" s="64"/>
      <c r="C4" s="95"/>
      <c r="D4" s="97"/>
      <c r="E4" s="4"/>
      <c r="F4" s="98"/>
      <c r="G4" s="98"/>
      <c r="H4" s="4"/>
      <c r="I4" s="140"/>
      <c r="J4" s="140"/>
      <c r="K4" s="4"/>
      <c r="L4" s="4"/>
    </row>
    <row r="5" spans="1:15" x14ac:dyDescent="0.15">
      <c r="A5" s="64"/>
      <c r="B5" s="64"/>
      <c r="C5" s="95"/>
      <c r="D5" s="97"/>
      <c r="E5" s="4"/>
      <c r="F5" s="98"/>
      <c r="G5" s="98"/>
      <c r="H5" s="4"/>
      <c r="I5" s="140"/>
      <c r="J5" s="140"/>
      <c r="K5" s="4"/>
      <c r="L5" s="4"/>
    </row>
    <row r="6" spans="1:15" x14ac:dyDescent="0.15">
      <c r="A6" s="64"/>
      <c r="B6" s="64"/>
      <c r="C6" s="95"/>
      <c r="D6" s="97"/>
      <c r="E6" s="4"/>
      <c r="F6" s="98"/>
      <c r="G6" s="98"/>
      <c r="H6" s="4"/>
      <c r="I6" s="140"/>
      <c r="J6" s="140"/>
      <c r="K6" s="4"/>
      <c r="L6" s="4"/>
    </row>
    <row r="7" spans="1:15" x14ac:dyDescent="0.15">
      <c r="A7" s="64"/>
      <c r="B7" s="64"/>
      <c r="C7" s="95"/>
      <c r="D7" s="97"/>
      <c r="E7" s="4"/>
      <c r="F7" s="98"/>
      <c r="G7" s="98"/>
      <c r="H7" s="4"/>
      <c r="I7" s="140"/>
      <c r="J7" s="140"/>
      <c r="K7" s="4"/>
      <c r="L7" s="4"/>
    </row>
    <row r="8" spans="1:15" x14ac:dyDescent="0.15">
      <c r="A8" s="64"/>
      <c r="B8" s="64"/>
      <c r="C8" s="95"/>
      <c r="D8" s="97"/>
      <c r="E8" s="4"/>
      <c r="F8" s="98"/>
      <c r="G8" s="98"/>
      <c r="H8" s="4"/>
      <c r="I8" s="140"/>
      <c r="J8" s="140"/>
      <c r="K8" s="4"/>
      <c r="L8" s="4"/>
    </row>
    <row r="9" spans="1:15" x14ac:dyDescent="0.15">
      <c r="A9" s="64"/>
      <c r="B9" s="64"/>
      <c r="C9" s="95"/>
      <c r="D9" s="97"/>
      <c r="E9" s="4"/>
      <c r="F9" s="98"/>
      <c r="G9" s="98"/>
      <c r="H9" s="4"/>
      <c r="I9" s="140"/>
      <c r="J9" s="140"/>
      <c r="K9" s="4"/>
      <c r="L9" s="4"/>
    </row>
    <row r="10" spans="1:15" x14ac:dyDescent="0.15">
      <c r="A10" s="64"/>
      <c r="B10" s="64"/>
      <c r="C10" s="95"/>
      <c r="D10" s="97"/>
      <c r="E10" s="4"/>
      <c r="F10" s="98"/>
      <c r="G10" s="98"/>
      <c r="H10" s="4"/>
      <c r="I10" s="140"/>
      <c r="J10" s="140"/>
      <c r="K10" s="4"/>
      <c r="L10" s="4"/>
    </row>
    <row r="11" spans="1:15" x14ac:dyDescent="0.15">
      <c r="A11" s="64"/>
      <c r="B11" s="64"/>
      <c r="C11" s="95"/>
      <c r="D11" s="97"/>
      <c r="E11" s="4"/>
      <c r="F11" s="98"/>
      <c r="G11" s="98"/>
      <c r="H11" s="4"/>
      <c r="I11" s="140"/>
      <c r="J11" s="140"/>
      <c r="K11" s="4"/>
      <c r="L11" s="4"/>
    </row>
    <row r="12" spans="1:15" x14ac:dyDescent="0.15">
      <c r="A12" s="64"/>
      <c r="B12" s="64"/>
      <c r="C12" s="95"/>
      <c r="D12" s="97"/>
      <c r="E12" s="4"/>
      <c r="F12" s="98"/>
      <c r="G12" s="98"/>
      <c r="H12" s="4"/>
      <c r="I12" s="140"/>
      <c r="J12" s="140"/>
      <c r="K12" s="4"/>
      <c r="L12" s="4"/>
    </row>
    <row r="13" spans="1:15" x14ac:dyDescent="0.15">
      <c r="A13" s="64"/>
      <c r="B13" s="64"/>
      <c r="C13" s="95"/>
      <c r="D13" s="97"/>
      <c r="E13" s="4"/>
      <c r="F13" s="98"/>
      <c r="G13" s="98"/>
      <c r="H13" s="4"/>
      <c r="I13" s="140"/>
      <c r="J13" s="140"/>
      <c r="K13" s="4"/>
      <c r="L13" s="4"/>
    </row>
    <row r="14" spans="1:15" x14ac:dyDescent="0.15">
      <c r="A14" s="64"/>
      <c r="B14" s="64"/>
      <c r="C14" s="95"/>
      <c r="D14" s="97"/>
      <c r="E14" s="4"/>
      <c r="F14" s="98"/>
      <c r="G14" s="98"/>
      <c r="H14" s="4"/>
      <c r="I14" s="140"/>
      <c r="J14" s="140"/>
      <c r="K14" s="4"/>
      <c r="L14" s="4"/>
    </row>
    <row r="15" spans="1:15" x14ac:dyDescent="0.15">
      <c r="A15" s="64"/>
      <c r="B15" s="64"/>
      <c r="C15" s="95"/>
      <c r="D15" s="97"/>
      <c r="E15" s="4"/>
      <c r="F15" s="98"/>
      <c r="G15" s="98"/>
      <c r="H15" s="4"/>
      <c r="I15" s="140"/>
      <c r="J15" s="140"/>
      <c r="K15" s="4"/>
      <c r="L15" s="4"/>
    </row>
    <row r="16" spans="1:15" x14ac:dyDescent="0.15">
      <c r="A16" s="64"/>
      <c r="B16" s="64"/>
      <c r="C16" s="95"/>
      <c r="D16" s="97"/>
      <c r="E16" s="4"/>
      <c r="F16" s="98"/>
      <c r="G16" s="141"/>
      <c r="H16" s="4"/>
      <c r="I16" s="4"/>
      <c r="J16" s="140"/>
      <c r="K16" s="4"/>
      <c r="L16" s="4"/>
    </row>
    <row r="17" spans="1:12" x14ac:dyDescent="0.15">
      <c r="A17" s="64"/>
      <c r="B17" s="64"/>
      <c r="C17" s="95"/>
      <c r="D17" s="97"/>
      <c r="E17" s="4"/>
      <c r="F17" s="98"/>
      <c r="G17" s="141"/>
      <c r="H17" s="4"/>
      <c r="I17" s="4"/>
      <c r="J17" s="140"/>
      <c r="K17" s="4"/>
      <c r="L17" s="4"/>
    </row>
    <row r="18" spans="1:12" x14ac:dyDescent="0.15">
      <c r="A18" s="64"/>
      <c r="B18" s="64"/>
      <c r="C18" s="95"/>
      <c r="D18" s="97"/>
      <c r="E18" s="4"/>
      <c r="F18" s="98"/>
      <c r="G18" s="141"/>
      <c r="H18" s="4"/>
      <c r="I18" s="4"/>
      <c r="J18" s="140"/>
      <c r="K18" s="4"/>
      <c r="L18" s="4"/>
    </row>
    <row r="19" spans="1:12" x14ac:dyDescent="0.15">
      <c r="A19" s="64"/>
      <c r="B19" s="64"/>
      <c r="C19" s="95"/>
      <c r="D19" s="97"/>
      <c r="E19" s="4"/>
      <c r="F19" s="98"/>
      <c r="G19" s="141"/>
      <c r="H19" s="4"/>
      <c r="I19" s="4"/>
      <c r="J19" s="140"/>
      <c r="K19" s="4"/>
      <c r="L19" s="4"/>
    </row>
    <row r="20" spans="1:12" x14ac:dyDescent="0.15">
      <c r="A20" s="64"/>
      <c r="B20" s="64"/>
      <c r="C20" s="95"/>
      <c r="D20" s="97"/>
      <c r="E20" s="4"/>
      <c r="F20" s="98"/>
      <c r="G20" s="141"/>
      <c r="H20" s="4"/>
      <c r="I20" s="4"/>
      <c r="J20" s="140"/>
      <c r="K20" s="4"/>
      <c r="L20" s="4"/>
    </row>
    <row r="21" spans="1:12" x14ac:dyDescent="0.15">
      <c r="A21" s="64"/>
      <c r="B21" s="64"/>
      <c r="C21" s="95"/>
      <c r="D21" s="97"/>
      <c r="E21" s="4"/>
      <c r="F21" s="98"/>
      <c r="G21" s="141"/>
      <c r="H21" s="4"/>
      <c r="I21" s="4"/>
      <c r="J21" s="140"/>
      <c r="K21" s="4"/>
      <c r="L21" s="4"/>
    </row>
    <row r="22" spans="1:12" x14ac:dyDescent="0.15">
      <c r="A22" s="64"/>
      <c r="B22" s="64"/>
      <c r="C22" s="95"/>
      <c r="D22" s="97"/>
      <c r="E22" s="4"/>
      <c r="F22" s="98"/>
      <c r="G22" s="141"/>
      <c r="H22" s="4"/>
      <c r="I22" s="4"/>
      <c r="J22" s="140"/>
      <c r="K22" s="4"/>
      <c r="L22" s="4"/>
    </row>
    <row r="23" spans="1:12" x14ac:dyDescent="0.15">
      <c r="A23" s="64"/>
      <c r="B23" s="64"/>
      <c r="C23" s="95"/>
      <c r="D23" s="97"/>
      <c r="E23" s="4"/>
      <c r="F23" s="98"/>
      <c r="G23" s="141"/>
      <c r="H23" s="4"/>
      <c r="I23" s="4"/>
      <c r="J23" s="140"/>
      <c r="K23" s="4"/>
      <c r="L23" s="4"/>
    </row>
    <row r="24" spans="1:12" x14ac:dyDescent="0.15">
      <c r="A24" s="64"/>
      <c r="B24" s="64"/>
      <c r="C24" s="95"/>
      <c r="D24" s="97"/>
      <c r="E24" s="4"/>
      <c r="F24" s="98"/>
      <c r="G24" s="141"/>
      <c r="H24" s="4"/>
      <c r="I24" s="4"/>
      <c r="J24" s="140"/>
      <c r="K24" s="4"/>
      <c r="L24" s="4"/>
    </row>
    <row r="25" spans="1:12" x14ac:dyDescent="0.15">
      <c r="A25" s="64"/>
      <c r="B25" s="64"/>
      <c r="C25" s="95"/>
      <c r="D25" s="97"/>
      <c r="E25" s="4"/>
      <c r="F25" s="98"/>
      <c r="G25" s="141"/>
      <c r="H25" s="4"/>
      <c r="I25" s="4"/>
      <c r="J25" s="140"/>
      <c r="K25" s="4"/>
      <c r="L25" s="4"/>
    </row>
    <row r="26" spans="1:12" x14ac:dyDescent="0.15">
      <c r="A26" s="64"/>
      <c r="B26" s="64"/>
      <c r="C26" s="95"/>
      <c r="D26" s="97"/>
      <c r="E26" s="4"/>
      <c r="F26" s="98"/>
      <c r="G26" s="141"/>
      <c r="H26" s="4"/>
      <c r="I26" s="4"/>
      <c r="J26" s="140"/>
      <c r="K26" s="4"/>
      <c r="L26" s="4"/>
    </row>
    <row r="27" spans="1:12" x14ac:dyDescent="0.15">
      <c r="A27" s="64"/>
      <c r="B27" s="64"/>
      <c r="C27" s="95"/>
      <c r="D27" s="97"/>
      <c r="E27" s="4"/>
      <c r="F27" s="98"/>
      <c r="G27" s="141"/>
      <c r="H27" s="4"/>
      <c r="I27" s="4"/>
      <c r="J27" s="140"/>
      <c r="K27" s="4"/>
      <c r="L27" s="4"/>
    </row>
    <row r="28" spans="1:12" x14ac:dyDescent="0.15">
      <c r="A28" s="64"/>
      <c r="B28" s="64"/>
      <c r="C28" s="95"/>
      <c r="D28" s="97"/>
      <c r="E28" s="4"/>
      <c r="F28" s="98"/>
      <c r="G28" s="141"/>
      <c r="H28" s="4"/>
      <c r="I28" s="4"/>
      <c r="J28" s="140"/>
      <c r="K28" s="4"/>
      <c r="L28" s="4"/>
    </row>
  </sheetData>
  <sortState ref="A2:L22">
    <sortCondition ref="C2:C22"/>
  </sortState>
  <phoneticPr fontId="3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ySplit="1" topLeftCell="A53" activePane="bottomLeft" state="frozen"/>
      <selection pane="bottomLeft" activeCell="E81" sqref="E81"/>
    </sheetView>
  </sheetViews>
  <sheetFormatPr defaultColWidth="9" defaultRowHeight="16.5" x14ac:dyDescent="0.15"/>
  <cols>
    <col min="1" max="1" width="9" style="5"/>
    <col min="2" max="2" width="6.125" style="5" customWidth="1"/>
    <col min="3" max="3" width="15.125" style="5" customWidth="1"/>
    <col min="4" max="4" width="34.625" style="5" customWidth="1"/>
    <col min="5" max="5" width="19.375" style="5" customWidth="1"/>
    <col min="6" max="15" width="11.625" style="5" customWidth="1"/>
    <col min="16" max="16384" width="9" style="5"/>
  </cols>
  <sheetData>
    <row r="1" spans="1:15" x14ac:dyDescent="0.3">
      <c r="A1" s="54" t="s">
        <v>135</v>
      </c>
      <c r="B1" s="54" t="s">
        <v>136</v>
      </c>
      <c r="C1" s="57" t="s">
        <v>137</v>
      </c>
      <c r="D1" s="57" t="s">
        <v>95</v>
      </c>
      <c r="E1" s="57" t="s">
        <v>96</v>
      </c>
      <c r="F1" s="57" t="s">
        <v>88</v>
      </c>
      <c r="G1" s="57" t="s">
        <v>91</v>
      </c>
      <c r="H1" s="57" t="s">
        <v>89</v>
      </c>
      <c r="I1" s="57" t="s">
        <v>90</v>
      </c>
      <c r="J1" s="57" t="s">
        <v>92</v>
      </c>
      <c r="K1" s="57" t="s">
        <v>97</v>
      </c>
      <c r="L1" s="57" t="s">
        <v>98</v>
      </c>
      <c r="M1" s="57" t="s">
        <v>99</v>
      </c>
      <c r="N1" s="57" t="s">
        <v>100</v>
      </c>
      <c r="O1" s="57" t="s">
        <v>101</v>
      </c>
    </row>
    <row r="2" spans="1:15" x14ac:dyDescent="0.3">
      <c r="A2" s="58">
        <f t="shared" ref="A2:A20" si="0">YEAR(C2)</f>
        <v>1900</v>
      </c>
      <c r="B2" s="58">
        <f t="shared" ref="B2:B20" si="1">MONTH(C2)</f>
        <v>1</v>
      </c>
      <c r="C2" s="59"/>
      <c r="D2" s="57"/>
      <c r="E2" s="57"/>
      <c r="F2" s="60"/>
      <c r="G2" s="61"/>
      <c r="H2" s="60"/>
      <c r="I2" s="60"/>
      <c r="J2" s="60"/>
      <c r="K2" s="60"/>
      <c r="L2" s="60"/>
      <c r="M2" s="60"/>
      <c r="N2" s="60"/>
      <c r="O2" s="60"/>
    </row>
    <row r="3" spans="1:15" x14ac:dyDescent="0.3">
      <c r="A3" s="58">
        <f t="shared" si="0"/>
        <v>1900</v>
      </c>
      <c r="B3" s="58">
        <f t="shared" si="1"/>
        <v>1</v>
      </c>
      <c r="C3" s="59"/>
      <c r="D3" s="57"/>
      <c r="E3" s="57"/>
      <c r="F3" s="60"/>
      <c r="G3" s="61"/>
      <c r="H3" s="60"/>
      <c r="I3" s="60"/>
      <c r="J3" s="60"/>
      <c r="K3" s="60"/>
      <c r="L3" s="60"/>
      <c r="M3" s="60"/>
      <c r="N3" s="60"/>
      <c r="O3" s="60"/>
    </row>
    <row r="4" spans="1:15" x14ac:dyDescent="0.3">
      <c r="A4" s="58">
        <f t="shared" si="0"/>
        <v>1900</v>
      </c>
      <c r="B4" s="58">
        <f t="shared" si="1"/>
        <v>1</v>
      </c>
      <c r="C4" s="59"/>
      <c r="D4" s="57"/>
      <c r="E4" s="57"/>
      <c r="F4" s="60"/>
      <c r="G4" s="61"/>
      <c r="H4" s="60"/>
      <c r="I4" s="60"/>
      <c r="J4" s="60"/>
      <c r="K4" s="60"/>
      <c r="L4" s="60"/>
      <c r="M4" s="60"/>
      <c r="N4" s="60"/>
      <c r="O4" s="60"/>
    </row>
    <row r="5" spans="1:15" x14ac:dyDescent="0.3">
      <c r="A5" s="58">
        <f t="shared" si="0"/>
        <v>1900</v>
      </c>
      <c r="B5" s="58">
        <f t="shared" si="1"/>
        <v>1</v>
      </c>
      <c r="C5" s="59"/>
      <c r="D5" s="57"/>
      <c r="E5" s="57"/>
      <c r="F5" s="60"/>
      <c r="G5" s="61"/>
      <c r="H5" s="60"/>
      <c r="I5" s="60"/>
      <c r="J5" s="60"/>
      <c r="K5" s="60"/>
      <c r="L5" s="60"/>
      <c r="M5" s="60"/>
      <c r="N5" s="60"/>
      <c r="O5" s="60"/>
    </row>
    <row r="6" spans="1:15" x14ac:dyDescent="0.3">
      <c r="A6" s="58">
        <f t="shared" si="0"/>
        <v>1900</v>
      </c>
      <c r="B6" s="58">
        <f t="shared" si="1"/>
        <v>1</v>
      </c>
      <c r="C6" s="59"/>
      <c r="D6" s="57"/>
      <c r="E6" s="57"/>
      <c r="F6" s="60"/>
      <c r="G6" s="61"/>
      <c r="H6" s="60"/>
      <c r="I6" s="60"/>
      <c r="J6" s="60"/>
      <c r="K6" s="60"/>
      <c r="L6" s="60"/>
      <c r="M6" s="60"/>
      <c r="N6" s="60"/>
      <c r="O6" s="60"/>
    </row>
    <row r="7" spans="1:15" x14ac:dyDescent="0.3">
      <c r="A7" s="58">
        <f t="shared" si="0"/>
        <v>1900</v>
      </c>
      <c r="B7" s="58">
        <f t="shared" si="1"/>
        <v>1</v>
      </c>
      <c r="C7" s="59"/>
      <c r="D7" s="57"/>
      <c r="E7" s="57"/>
      <c r="F7" s="60"/>
      <c r="G7" s="61"/>
      <c r="H7" s="60"/>
      <c r="I7" s="60"/>
      <c r="J7" s="60"/>
      <c r="K7" s="60"/>
      <c r="L7" s="60"/>
      <c r="M7" s="60"/>
      <c r="N7" s="60"/>
      <c r="O7" s="60"/>
    </row>
    <row r="8" spans="1:15" x14ac:dyDescent="0.3">
      <c r="A8" s="58">
        <f t="shared" si="0"/>
        <v>1900</v>
      </c>
      <c r="B8" s="58">
        <f t="shared" si="1"/>
        <v>1</v>
      </c>
      <c r="C8" s="59"/>
      <c r="D8" s="57"/>
      <c r="E8" s="57"/>
      <c r="F8" s="60"/>
      <c r="G8" s="61"/>
      <c r="H8" s="60"/>
      <c r="I8" s="60"/>
      <c r="J8" s="60"/>
      <c r="K8" s="60"/>
      <c r="L8" s="60"/>
      <c r="M8" s="60"/>
      <c r="N8" s="60"/>
      <c r="O8" s="60"/>
    </row>
    <row r="9" spans="1:15" x14ac:dyDescent="0.3">
      <c r="A9" s="58">
        <f t="shared" si="0"/>
        <v>1900</v>
      </c>
      <c r="B9" s="58">
        <f t="shared" si="1"/>
        <v>1</v>
      </c>
      <c r="C9" s="59"/>
      <c r="D9" s="57"/>
      <c r="E9" s="57"/>
      <c r="F9" s="60"/>
      <c r="G9" s="61"/>
      <c r="H9" s="60"/>
      <c r="I9" s="60"/>
      <c r="J9" s="60"/>
      <c r="K9" s="60"/>
      <c r="L9" s="60"/>
      <c r="M9" s="60"/>
      <c r="N9" s="60"/>
      <c r="O9" s="60"/>
    </row>
    <row r="10" spans="1:15" x14ac:dyDescent="0.3">
      <c r="A10" s="58">
        <f t="shared" si="0"/>
        <v>1900</v>
      </c>
      <c r="B10" s="58">
        <f t="shared" si="1"/>
        <v>1</v>
      </c>
      <c r="C10" s="59"/>
      <c r="D10" s="57"/>
      <c r="E10" s="57"/>
      <c r="F10" s="60"/>
      <c r="G10" s="61"/>
      <c r="H10" s="60"/>
      <c r="I10" s="60"/>
      <c r="J10" s="60"/>
      <c r="K10" s="60"/>
      <c r="L10" s="60"/>
      <c r="M10" s="60"/>
      <c r="N10" s="60"/>
      <c r="O10" s="60"/>
    </row>
    <row r="11" spans="1:15" x14ac:dyDescent="0.3">
      <c r="A11" s="58">
        <f t="shared" si="0"/>
        <v>1900</v>
      </c>
      <c r="B11" s="58">
        <f t="shared" si="1"/>
        <v>1</v>
      </c>
      <c r="C11" s="59"/>
      <c r="D11" s="57"/>
      <c r="E11" s="57"/>
      <c r="F11" s="60"/>
      <c r="G11" s="61"/>
      <c r="H11" s="60"/>
      <c r="I11" s="60"/>
      <c r="J11" s="60"/>
      <c r="K11" s="60"/>
      <c r="L11" s="60"/>
      <c r="M11" s="60"/>
      <c r="N11" s="60"/>
      <c r="O11" s="60"/>
    </row>
    <row r="12" spans="1:15" x14ac:dyDescent="0.3">
      <c r="A12" s="58">
        <f t="shared" si="0"/>
        <v>1900</v>
      </c>
      <c r="B12" s="58">
        <f t="shared" si="1"/>
        <v>1</v>
      </c>
      <c r="C12" s="59"/>
      <c r="D12" s="57"/>
      <c r="E12" s="57"/>
      <c r="F12" s="60"/>
      <c r="G12" s="61"/>
      <c r="H12" s="60"/>
      <c r="I12" s="60"/>
      <c r="J12" s="60"/>
      <c r="K12" s="60"/>
      <c r="L12" s="60"/>
      <c r="M12" s="60"/>
      <c r="N12" s="60"/>
      <c r="O12" s="60"/>
    </row>
    <row r="13" spans="1:15" x14ac:dyDescent="0.3">
      <c r="A13" s="58">
        <f t="shared" si="0"/>
        <v>1900</v>
      </c>
      <c r="B13" s="58">
        <f t="shared" si="1"/>
        <v>1</v>
      </c>
      <c r="C13" s="59"/>
      <c r="D13" s="57"/>
      <c r="E13" s="57"/>
      <c r="F13" s="60"/>
      <c r="G13" s="61"/>
      <c r="H13" s="60"/>
      <c r="I13" s="60"/>
      <c r="J13" s="60"/>
      <c r="K13" s="60"/>
      <c r="L13" s="60"/>
      <c r="M13" s="60"/>
      <c r="N13" s="60"/>
      <c r="O13" s="60"/>
    </row>
    <row r="14" spans="1:15" x14ac:dyDescent="0.3">
      <c r="A14" s="58">
        <f t="shared" si="0"/>
        <v>1900</v>
      </c>
      <c r="B14" s="58">
        <f t="shared" si="1"/>
        <v>1</v>
      </c>
      <c r="C14" s="59"/>
      <c r="D14" s="57"/>
      <c r="E14" s="57"/>
      <c r="F14" s="60"/>
      <c r="G14" s="61"/>
      <c r="H14" s="60"/>
      <c r="I14" s="60"/>
      <c r="J14" s="60"/>
      <c r="K14" s="60"/>
      <c r="L14" s="60"/>
      <c r="M14" s="60"/>
      <c r="N14" s="60"/>
      <c r="O14" s="60"/>
    </row>
    <row r="15" spans="1:15" x14ac:dyDescent="0.3">
      <c r="A15" s="58">
        <f t="shared" si="0"/>
        <v>1900</v>
      </c>
      <c r="B15" s="58">
        <f t="shared" si="1"/>
        <v>1</v>
      </c>
      <c r="C15" s="59"/>
      <c r="D15" s="57"/>
      <c r="E15" s="57"/>
      <c r="F15" s="60"/>
      <c r="G15" s="61"/>
      <c r="H15" s="60"/>
      <c r="I15" s="60"/>
      <c r="J15" s="60"/>
      <c r="K15" s="60"/>
      <c r="L15" s="60"/>
      <c r="M15" s="60"/>
      <c r="N15" s="60"/>
      <c r="O15" s="60"/>
    </row>
    <row r="16" spans="1:15" x14ac:dyDescent="0.3">
      <c r="A16" s="58">
        <f t="shared" si="0"/>
        <v>1900</v>
      </c>
      <c r="B16" s="58">
        <f t="shared" si="1"/>
        <v>1</v>
      </c>
      <c r="C16" s="59"/>
      <c r="D16" s="57"/>
      <c r="E16" s="57"/>
      <c r="F16" s="60"/>
      <c r="G16" s="61"/>
      <c r="H16" s="60"/>
      <c r="I16" s="60"/>
      <c r="J16" s="60"/>
      <c r="K16" s="60"/>
      <c r="L16" s="60"/>
      <c r="M16" s="60"/>
      <c r="N16" s="60"/>
      <c r="O16" s="60"/>
    </row>
    <row r="17" spans="1:15" x14ac:dyDescent="0.3">
      <c r="A17" s="58">
        <f t="shared" si="0"/>
        <v>1900</v>
      </c>
      <c r="B17" s="58">
        <f t="shared" si="1"/>
        <v>1</v>
      </c>
      <c r="C17" s="59"/>
      <c r="D17" s="57"/>
      <c r="E17" s="57"/>
      <c r="F17" s="60"/>
      <c r="G17" s="61"/>
      <c r="H17" s="60"/>
      <c r="I17" s="60"/>
      <c r="J17" s="60"/>
      <c r="K17" s="60"/>
      <c r="L17" s="60"/>
      <c r="M17" s="60"/>
      <c r="N17" s="60"/>
      <c r="O17" s="60"/>
    </row>
    <row r="18" spans="1:15" x14ac:dyDescent="0.3">
      <c r="A18" s="58">
        <f t="shared" si="0"/>
        <v>1900</v>
      </c>
      <c r="B18" s="58">
        <f t="shared" si="1"/>
        <v>1</v>
      </c>
      <c r="C18" s="59"/>
      <c r="D18" s="57"/>
      <c r="E18" s="57"/>
      <c r="F18" s="60"/>
      <c r="G18" s="61"/>
      <c r="H18" s="60"/>
      <c r="I18" s="60"/>
      <c r="J18" s="60"/>
      <c r="K18" s="60"/>
      <c r="L18" s="60"/>
      <c r="M18" s="60"/>
      <c r="N18" s="60"/>
      <c r="O18" s="60"/>
    </row>
    <row r="19" spans="1:15" x14ac:dyDescent="0.3">
      <c r="A19" s="58">
        <f t="shared" si="0"/>
        <v>1900</v>
      </c>
      <c r="B19" s="58">
        <f t="shared" si="1"/>
        <v>1</v>
      </c>
      <c r="C19" s="59"/>
      <c r="D19" s="57"/>
      <c r="E19" s="57"/>
      <c r="F19" s="60"/>
      <c r="G19" s="61"/>
      <c r="H19" s="60"/>
      <c r="I19" s="60"/>
      <c r="J19" s="60"/>
      <c r="K19" s="60"/>
      <c r="L19" s="60"/>
      <c r="M19" s="60"/>
      <c r="N19" s="60"/>
      <c r="O19" s="60"/>
    </row>
    <row r="20" spans="1:15" x14ac:dyDescent="0.3">
      <c r="A20" s="58">
        <f t="shared" si="0"/>
        <v>1900</v>
      </c>
      <c r="B20" s="58">
        <f t="shared" si="1"/>
        <v>1</v>
      </c>
      <c r="C20" s="59"/>
      <c r="D20" s="57"/>
      <c r="E20" s="57"/>
      <c r="F20" s="60"/>
      <c r="G20" s="61"/>
      <c r="H20" s="60"/>
      <c r="I20" s="60"/>
      <c r="J20" s="60"/>
      <c r="K20" s="60"/>
      <c r="L20" s="60"/>
      <c r="M20" s="60"/>
      <c r="N20" s="60"/>
      <c r="O20" s="60"/>
    </row>
    <row r="21" spans="1:15" x14ac:dyDescent="0.3">
      <c r="A21" s="58">
        <f t="shared" ref="A21:A61" si="2">YEAR(C21)</f>
        <v>1900</v>
      </c>
      <c r="B21" s="58">
        <f t="shared" ref="B21:B61" si="3">MONTH(C21)</f>
        <v>1</v>
      </c>
      <c r="C21" s="59"/>
      <c r="D21" s="57"/>
      <c r="E21" s="57"/>
      <c r="F21" s="60"/>
      <c r="G21" s="61"/>
      <c r="H21" s="60"/>
      <c r="I21" s="60"/>
      <c r="J21" s="60"/>
      <c r="K21" s="60"/>
      <c r="L21" s="60"/>
      <c r="M21" s="60"/>
      <c r="N21" s="60"/>
      <c r="O21" s="60"/>
    </row>
    <row r="22" spans="1:15" x14ac:dyDescent="0.3">
      <c r="A22" s="58">
        <f t="shared" si="2"/>
        <v>1900</v>
      </c>
      <c r="B22" s="58">
        <f t="shared" si="3"/>
        <v>1</v>
      </c>
      <c r="C22" s="59"/>
      <c r="D22" s="57"/>
      <c r="E22" s="57"/>
      <c r="F22" s="60"/>
      <c r="G22" s="61"/>
      <c r="H22" s="60"/>
      <c r="I22" s="60"/>
      <c r="J22" s="60"/>
      <c r="K22" s="60"/>
      <c r="L22" s="60"/>
      <c r="M22" s="60"/>
      <c r="N22" s="60"/>
      <c r="O22" s="60"/>
    </row>
    <row r="23" spans="1:15" x14ac:dyDescent="0.3">
      <c r="A23" s="58">
        <f t="shared" si="2"/>
        <v>1900</v>
      </c>
      <c r="B23" s="58">
        <f t="shared" si="3"/>
        <v>1</v>
      </c>
      <c r="C23" s="59"/>
      <c r="D23" s="57"/>
      <c r="E23" s="57"/>
      <c r="F23" s="60"/>
      <c r="G23" s="61"/>
      <c r="H23" s="60"/>
      <c r="I23" s="60"/>
      <c r="J23" s="60"/>
      <c r="K23" s="60"/>
      <c r="L23" s="60"/>
      <c r="M23" s="60"/>
      <c r="N23" s="60"/>
      <c r="O23" s="60"/>
    </row>
    <row r="24" spans="1:15" x14ac:dyDescent="0.3">
      <c r="A24" s="58">
        <f t="shared" si="2"/>
        <v>1900</v>
      </c>
      <c r="B24" s="58">
        <f t="shared" si="3"/>
        <v>1</v>
      </c>
      <c r="C24" s="59"/>
      <c r="D24" s="57"/>
      <c r="E24" s="57"/>
      <c r="F24" s="60"/>
      <c r="G24" s="61"/>
      <c r="H24" s="60"/>
      <c r="I24" s="60"/>
      <c r="J24" s="60"/>
      <c r="K24" s="60"/>
      <c r="L24" s="60"/>
      <c r="M24" s="60"/>
      <c r="N24" s="60"/>
      <c r="O24" s="60"/>
    </row>
    <row r="25" spans="1:15" x14ac:dyDescent="0.3">
      <c r="A25" s="58">
        <f t="shared" si="2"/>
        <v>1900</v>
      </c>
      <c r="B25" s="58">
        <f t="shared" si="3"/>
        <v>1</v>
      </c>
      <c r="C25" s="59"/>
      <c r="D25" s="57"/>
      <c r="E25" s="57"/>
      <c r="F25" s="60"/>
      <c r="G25" s="61"/>
      <c r="H25" s="60"/>
      <c r="I25" s="60"/>
      <c r="J25" s="60"/>
      <c r="K25" s="60"/>
      <c r="L25" s="60"/>
      <c r="M25" s="60"/>
      <c r="N25" s="60"/>
      <c r="O25" s="60"/>
    </row>
    <row r="26" spans="1:15" x14ac:dyDescent="0.3">
      <c r="A26" s="58">
        <f t="shared" si="2"/>
        <v>1900</v>
      </c>
      <c r="B26" s="58">
        <f t="shared" si="3"/>
        <v>1</v>
      </c>
      <c r="C26" s="59"/>
      <c r="D26" s="57"/>
      <c r="E26" s="57"/>
      <c r="F26" s="60"/>
      <c r="G26" s="61"/>
      <c r="H26" s="60"/>
      <c r="I26" s="60"/>
      <c r="J26" s="60"/>
      <c r="K26" s="60"/>
      <c r="L26" s="60"/>
      <c r="M26" s="60"/>
      <c r="N26" s="60"/>
      <c r="O26" s="60"/>
    </row>
    <row r="27" spans="1:15" x14ac:dyDescent="0.3">
      <c r="A27" s="58">
        <f t="shared" si="2"/>
        <v>1900</v>
      </c>
      <c r="B27" s="58">
        <f t="shared" si="3"/>
        <v>1</v>
      </c>
      <c r="C27" s="59"/>
      <c r="D27" s="57"/>
      <c r="E27" s="57"/>
      <c r="F27" s="60"/>
      <c r="G27" s="61"/>
      <c r="H27" s="60"/>
      <c r="I27" s="60"/>
      <c r="J27" s="60"/>
      <c r="K27" s="60"/>
      <c r="L27" s="60"/>
      <c r="M27" s="60"/>
      <c r="N27" s="60"/>
      <c r="O27" s="60"/>
    </row>
    <row r="28" spans="1:15" x14ac:dyDescent="0.3">
      <c r="A28" s="58">
        <f t="shared" si="2"/>
        <v>1900</v>
      </c>
      <c r="B28" s="58">
        <f t="shared" si="3"/>
        <v>1</v>
      </c>
      <c r="C28" s="59"/>
      <c r="D28" s="57"/>
      <c r="E28" s="57"/>
      <c r="F28" s="60"/>
      <c r="G28" s="61"/>
      <c r="H28" s="60"/>
      <c r="I28" s="60"/>
      <c r="J28" s="60"/>
      <c r="K28" s="60"/>
      <c r="L28" s="60"/>
      <c r="M28" s="60"/>
      <c r="N28" s="60"/>
      <c r="O28" s="60"/>
    </row>
    <row r="29" spans="1:15" x14ac:dyDescent="0.3">
      <c r="A29" s="58">
        <f t="shared" si="2"/>
        <v>1900</v>
      </c>
      <c r="B29" s="58">
        <f t="shared" si="3"/>
        <v>1</v>
      </c>
      <c r="C29" s="59"/>
      <c r="D29" s="57"/>
      <c r="E29" s="57"/>
      <c r="F29" s="60"/>
      <c r="G29" s="61"/>
      <c r="H29" s="60"/>
      <c r="I29" s="60"/>
      <c r="J29" s="60"/>
      <c r="K29" s="60"/>
      <c r="L29" s="60"/>
      <c r="M29" s="60"/>
      <c r="N29" s="60"/>
      <c r="O29" s="60"/>
    </row>
    <row r="30" spans="1:15" x14ac:dyDescent="0.3">
      <c r="A30" s="58">
        <f t="shared" si="2"/>
        <v>1900</v>
      </c>
      <c r="B30" s="58">
        <f t="shared" si="3"/>
        <v>1</v>
      </c>
      <c r="C30" s="59"/>
      <c r="D30" s="57"/>
      <c r="E30" s="57"/>
      <c r="F30" s="60"/>
      <c r="G30" s="61"/>
      <c r="H30" s="60"/>
      <c r="I30" s="60"/>
      <c r="J30" s="60"/>
      <c r="K30" s="60"/>
      <c r="L30" s="60"/>
      <c r="M30" s="60"/>
      <c r="N30" s="60"/>
      <c r="O30" s="60"/>
    </row>
    <row r="31" spans="1:15" x14ac:dyDescent="0.3">
      <c r="A31" s="58">
        <f t="shared" si="2"/>
        <v>1900</v>
      </c>
      <c r="B31" s="58">
        <f t="shared" si="3"/>
        <v>1</v>
      </c>
      <c r="C31" s="59"/>
      <c r="D31" s="57"/>
      <c r="E31" s="57"/>
      <c r="F31" s="60"/>
      <c r="G31" s="61"/>
      <c r="H31" s="60"/>
      <c r="I31" s="60"/>
      <c r="J31" s="60"/>
      <c r="K31" s="60"/>
      <c r="L31" s="60"/>
      <c r="M31" s="60"/>
      <c r="N31" s="60"/>
      <c r="O31" s="60"/>
    </row>
    <row r="32" spans="1:15" x14ac:dyDescent="0.3">
      <c r="A32" s="58">
        <f t="shared" si="2"/>
        <v>1900</v>
      </c>
      <c r="B32" s="58">
        <f t="shared" si="3"/>
        <v>1</v>
      </c>
      <c r="C32" s="59"/>
      <c r="D32" s="57"/>
      <c r="E32" s="57"/>
      <c r="F32" s="60"/>
      <c r="G32" s="61"/>
      <c r="H32" s="60"/>
      <c r="I32" s="60"/>
      <c r="J32" s="60"/>
      <c r="K32" s="60"/>
      <c r="L32" s="60"/>
      <c r="M32" s="60"/>
      <c r="N32" s="60"/>
      <c r="O32" s="60"/>
    </row>
    <row r="33" spans="1:15" x14ac:dyDescent="0.3">
      <c r="A33" s="58">
        <f t="shared" si="2"/>
        <v>1900</v>
      </c>
      <c r="B33" s="58">
        <f t="shared" si="3"/>
        <v>1</v>
      </c>
      <c r="C33" s="59"/>
      <c r="D33" s="57"/>
      <c r="E33" s="57"/>
      <c r="F33" s="60"/>
      <c r="G33" s="61"/>
      <c r="H33" s="60"/>
      <c r="I33" s="60"/>
      <c r="J33" s="60"/>
      <c r="K33" s="60"/>
      <c r="L33" s="60"/>
      <c r="M33" s="60"/>
      <c r="N33" s="60"/>
      <c r="O33" s="60"/>
    </row>
    <row r="34" spans="1:15" x14ac:dyDescent="0.3">
      <c r="A34" s="58">
        <f t="shared" si="2"/>
        <v>1900</v>
      </c>
      <c r="B34" s="58">
        <f t="shared" si="3"/>
        <v>1</v>
      </c>
      <c r="C34" s="59"/>
      <c r="D34" s="57"/>
      <c r="E34" s="57"/>
      <c r="F34" s="60"/>
      <c r="G34" s="61"/>
      <c r="H34" s="60"/>
      <c r="I34" s="60"/>
      <c r="J34" s="60"/>
      <c r="K34" s="60"/>
      <c r="L34" s="60"/>
      <c r="M34" s="60"/>
      <c r="N34" s="60"/>
      <c r="O34" s="60"/>
    </row>
    <row r="35" spans="1:15" x14ac:dyDescent="0.3">
      <c r="A35" s="58">
        <f t="shared" si="2"/>
        <v>1900</v>
      </c>
      <c r="B35" s="58">
        <f t="shared" si="3"/>
        <v>1</v>
      </c>
      <c r="C35" s="59"/>
      <c r="D35" s="57"/>
      <c r="E35" s="57"/>
      <c r="F35" s="60"/>
      <c r="G35" s="61"/>
      <c r="H35" s="60"/>
      <c r="I35" s="60"/>
      <c r="J35" s="60"/>
      <c r="K35" s="60"/>
      <c r="L35" s="60"/>
      <c r="M35" s="60"/>
      <c r="N35" s="60"/>
      <c r="O35" s="60"/>
    </row>
    <row r="36" spans="1:15" x14ac:dyDescent="0.3">
      <c r="A36" s="58">
        <f t="shared" si="2"/>
        <v>1900</v>
      </c>
      <c r="B36" s="58">
        <f t="shared" si="3"/>
        <v>1</v>
      </c>
      <c r="C36" s="59"/>
      <c r="D36" s="57"/>
      <c r="E36" s="57"/>
      <c r="F36" s="60"/>
      <c r="G36" s="61"/>
      <c r="H36" s="60"/>
      <c r="I36" s="60"/>
      <c r="J36" s="60"/>
      <c r="K36" s="60"/>
      <c r="L36" s="60"/>
      <c r="M36" s="60"/>
      <c r="N36" s="60"/>
      <c r="O36" s="60"/>
    </row>
    <row r="37" spans="1:15" x14ac:dyDescent="0.3">
      <c r="A37" s="58">
        <f t="shared" si="2"/>
        <v>1900</v>
      </c>
      <c r="B37" s="58">
        <f t="shared" si="3"/>
        <v>1</v>
      </c>
      <c r="C37" s="59"/>
      <c r="D37" s="57"/>
      <c r="E37" s="57"/>
      <c r="F37" s="60"/>
      <c r="G37" s="61"/>
      <c r="H37" s="60"/>
      <c r="I37" s="60"/>
      <c r="J37" s="60"/>
      <c r="K37" s="60"/>
      <c r="L37" s="60"/>
      <c r="M37" s="60"/>
      <c r="N37" s="60"/>
      <c r="O37" s="60"/>
    </row>
    <row r="38" spans="1:15" x14ac:dyDescent="0.3">
      <c r="A38" s="58">
        <f t="shared" si="2"/>
        <v>1900</v>
      </c>
      <c r="B38" s="58">
        <f t="shared" si="3"/>
        <v>1</v>
      </c>
      <c r="C38" s="59"/>
      <c r="D38" s="57"/>
      <c r="E38" s="57"/>
      <c r="F38" s="60"/>
      <c r="G38" s="61"/>
      <c r="H38" s="60"/>
      <c r="I38" s="60"/>
      <c r="J38" s="60"/>
      <c r="K38" s="60"/>
      <c r="L38" s="60"/>
      <c r="M38" s="60"/>
      <c r="N38" s="60"/>
      <c r="O38" s="60"/>
    </row>
    <row r="39" spans="1:15" x14ac:dyDescent="0.3">
      <c r="A39" s="58">
        <f t="shared" si="2"/>
        <v>1900</v>
      </c>
      <c r="B39" s="58">
        <f t="shared" si="3"/>
        <v>1</v>
      </c>
      <c r="C39" s="59"/>
      <c r="D39" s="57"/>
      <c r="E39" s="57"/>
      <c r="F39" s="60"/>
      <c r="G39" s="61"/>
      <c r="H39" s="60"/>
      <c r="I39" s="60"/>
      <c r="J39" s="60"/>
      <c r="K39" s="60"/>
      <c r="L39" s="60"/>
      <c r="M39" s="60"/>
      <c r="N39" s="60"/>
      <c r="O39" s="60"/>
    </row>
    <row r="40" spans="1:15" x14ac:dyDescent="0.3">
      <c r="A40" s="58">
        <f t="shared" si="2"/>
        <v>1900</v>
      </c>
      <c r="B40" s="58">
        <f t="shared" si="3"/>
        <v>1</v>
      </c>
      <c r="C40" s="59"/>
      <c r="D40" s="57"/>
      <c r="E40" s="57"/>
      <c r="F40" s="60"/>
      <c r="G40" s="61"/>
      <c r="H40" s="60"/>
      <c r="I40" s="60"/>
      <c r="J40" s="60"/>
      <c r="K40" s="60"/>
      <c r="L40" s="60"/>
      <c r="M40" s="60"/>
      <c r="N40" s="60"/>
      <c r="O40" s="60"/>
    </row>
    <row r="41" spans="1:15" x14ac:dyDescent="0.3">
      <c r="A41" s="58">
        <f t="shared" si="2"/>
        <v>1900</v>
      </c>
      <c r="B41" s="58">
        <f t="shared" si="3"/>
        <v>1</v>
      </c>
      <c r="C41" s="59"/>
      <c r="D41" s="57"/>
      <c r="E41" s="57"/>
      <c r="F41" s="60"/>
      <c r="G41" s="61"/>
      <c r="H41" s="60"/>
      <c r="I41" s="60"/>
      <c r="J41" s="60"/>
      <c r="K41" s="60"/>
      <c r="L41" s="60"/>
      <c r="M41" s="60"/>
      <c r="N41" s="60"/>
      <c r="O41" s="60"/>
    </row>
    <row r="42" spans="1:15" x14ac:dyDescent="0.3">
      <c r="A42" s="58">
        <f t="shared" si="2"/>
        <v>1900</v>
      </c>
      <c r="B42" s="58">
        <f t="shared" si="3"/>
        <v>1</v>
      </c>
      <c r="C42" s="59"/>
      <c r="D42" s="57"/>
      <c r="E42" s="57"/>
      <c r="F42" s="60"/>
      <c r="G42" s="61"/>
      <c r="H42" s="60"/>
      <c r="I42" s="60"/>
      <c r="J42" s="60"/>
      <c r="K42" s="60"/>
      <c r="L42" s="60"/>
      <c r="M42" s="60"/>
      <c r="N42" s="60"/>
      <c r="O42" s="60"/>
    </row>
    <row r="43" spans="1:15" x14ac:dyDescent="0.3">
      <c r="A43" s="58">
        <f t="shared" si="2"/>
        <v>1900</v>
      </c>
      <c r="B43" s="58">
        <f t="shared" si="3"/>
        <v>1</v>
      </c>
      <c r="C43" s="59"/>
      <c r="D43" s="57"/>
      <c r="E43" s="57"/>
      <c r="F43" s="60"/>
      <c r="G43" s="61"/>
      <c r="H43" s="60"/>
      <c r="I43" s="60"/>
      <c r="J43" s="60"/>
      <c r="K43" s="60"/>
      <c r="L43" s="60"/>
      <c r="M43" s="60"/>
      <c r="N43" s="60"/>
      <c r="O43" s="60"/>
    </row>
    <row r="44" spans="1:15" x14ac:dyDescent="0.3">
      <c r="A44" s="58">
        <f t="shared" si="2"/>
        <v>1900</v>
      </c>
      <c r="B44" s="58">
        <f t="shared" si="3"/>
        <v>1</v>
      </c>
      <c r="C44" s="59"/>
      <c r="D44" s="57"/>
      <c r="E44" s="57"/>
      <c r="F44" s="60"/>
      <c r="G44" s="61"/>
      <c r="H44" s="60"/>
      <c r="I44" s="60"/>
      <c r="J44" s="60"/>
      <c r="K44" s="60"/>
      <c r="L44" s="60"/>
      <c r="M44" s="60"/>
      <c r="N44" s="60"/>
      <c r="O44" s="60"/>
    </row>
    <row r="45" spans="1:15" x14ac:dyDescent="0.3">
      <c r="A45" s="58">
        <f t="shared" si="2"/>
        <v>1900</v>
      </c>
      <c r="B45" s="58">
        <f t="shared" si="3"/>
        <v>1</v>
      </c>
      <c r="C45" s="59"/>
      <c r="D45" s="57"/>
      <c r="E45" s="57"/>
      <c r="F45" s="60"/>
      <c r="G45" s="61"/>
      <c r="H45" s="60"/>
      <c r="I45" s="60"/>
      <c r="J45" s="60"/>
      <c r="K45" s="60"/>
      <c r="L45" s="60"/>
      <c r="M45" s="60"/>
      <c r="N45" s="60"/>
      <c r="O45" s="60"/>
    </row>
    <row r="46" spans="1:15" x14ac:dyDescent="0.3">
      <c r="A46" s="58">
        <f t="shared" si="2"/>
        <v>1900</v>
      </c>
      <c r="B46" s="58">
        <f t="shared" si="3"/>
        <v>1</v>
      </c>
      <c r="C46" s="59"/>
      <c r="D46" s="57"/>
      <c r="E46" s="57"/>
      <c r="F46" s="60"/>
      <c r="G46" s="61"/>
      <c r="H46" s="60"/>
      <c r="I46" s="60"/>
      <c r="J46" s="60"/>
      <c r="K46" s="60"/>
      <c r="L46" s="60"/>
      <c r="M46" s="60"/>
      <c r="N46" s="60"/>
      <c r="O46" s="60"/>
    </row>
    <row r="47" spans="1:15" x14ac:dyDescent="0.3">
      <c r="A47" s="58">
        <f t="shared" si="2"/>
        <v>1900</v>
      </c>
      <c r="B47" s="58">
        <f t="shared" si="3"/>
        <v>1</v>
      </c>
      <c r="C47" s="59"/>
      <c r="D47" s="57"/>
      <c r="E47" s="57"/>
      <c r="F47" s="60"/>
      <c r="G47" s="61"/>
      <c r="H47" s="60"/>
      <c r="I47" s="60"/>
      <c r="J47" s="60"/>
      <c r="K47" s="60"/>
      <c r="L47" s="60"/>
      <c r="M47" s="60"/>
      <c r="N47" s="60"/>
      <c r="O47" s="60"/>
    </row>
    <row r="48" spans="1:15" x14ac:dyDescent="0.3">
      <c r="A48" s="58">
        <f t="shared" si="2"/>
        <v>1900</v>
      </c>
      <c r="B48" s="58">
        <f t="shared" si="3"/>
        <v>1</v>
      </c>
      <c r="C48" s="59"/>
      <c r="D48" s="57"/>
      <c r="E48" s="57"/>
      <c r="F48" s="60"/>
      <c r="G48" s="61"/>
      <c r="H48" s="60"/>
      <c r="I48" s="60"/>
      <c r="J48" s="60"/>
      <c r="K48" s="60"/>
      <c r="L48" s="60"/>
      <c r="M48" s="60"/>
      <c r="N48" s="60"/>
      <c r="O48" s="60"/>
    </row>
    <row r="49" spans="1:15" x14ac:dyDescent="0.3">
      <c r="A49" s="58">
        <f t="shared" si="2"/>
        <v>1900</v>
      </c>
      <c r="B49" s="58">
        <f t="shared" si="3"/>
        <v>1</v>
      </c>
      <c r="C49" s="59"/>
      <c r="D49" s="57"/>
      <c r="E49" s="57"/>
      <c r="F49" s="60"/>
      <c r="G49" s="61"/>
      <c r="H49" s="60"/>
      <c r="I49" s="60"/>
      <c r="J49" s="60"/>
      <c r="K49" s="60"/>
      <c r="L49" s="60"/>
      <c r="M49" s="60"/>
      <c r="N49" s="60"/>
      <c r="O49" s="60"/>
    </row>
    <row r="50" spans="1:15" x14ac:dyDescent="0.3">
      <c r="A50" s="58">
        <f t="shared" si="2"/>
        <v>1900</v>
      </c>
      <c r="B50" s="58">
        <f t="shared" si="3"/>
        <v>1</v>
      </c>
      <c r="C50" s="59"/>
      <c r="D50" s="57"/>
      <c r="E50" s="57"/>
      <c r="F50" s="60"/>
      <c r="G50" s="61"/>
      <c r="H50" s="60"/>
      <c r="I50" s="60"/>
      <c r="J50" s="60"/>
      <c r="K50" s="60"/>
      <c r="L50" s="60"/>
      <c r="M50" s="60"/>
      <c r="N50" s="60"/>
      <c r="O50" s="60"/>
    </row>
    <row r="51" spans="1:15" x14ac:dyDescent="0.3">
      <c r="A51" s="58">
        <f t="shared" si="2"/>
        <v>1900</v>
      </c>
      <c r="B51" s="58">
        <f t="shared" si="3"/>
        <v>1</v>
      </c>
      <c r="C51" s="59"/>
      <c r="D51" s="57"/>
      <c r="E51" s="57"/>
      <c r="F51" s="60"/>
      <c r="G51" s="61"/>
      <c r="H51" s="60"/>
      <c r="I51" s="60"/>
      <c r="J51" s="60"/>
      <c r="K51" s="60"/>
      <c r="L51" s="60"/>
      <c r="M51" s="60"/>
      <c r="N51" s="60"/>
      <c r="O51" s="60"/>
    </row>
    <row r="52" spans="1:15" x14ac:dyDescent="0.3">
      <c r="A52" s="58">
        <f t="shared" si="2"/>
        <v>1900</v>
      </c>
      <c r="B52" s="58">
        <f t="shared" si="3"/>
        <v>1</v>
      </c>
      <c r="C52" s="59"/>
      <c r="D52" s="57"/>
      <c r="E52" s="57"/>
      <c r="F52" s="60"/>
      <c r="G52" s="61"/>
      <c r="H52" s="60"/>
      <c r="I52" s="60"/>
      <c r="J52" s="60"/>
      <c r="K52" s="60"/>
      <c r="L52" s="60"/>
      <c r="M52" s="60"/>
      <c r="N52" s="60"/>
      <c r="O52" s="60"/>
    </row>
    <row r="53" spans="1:15" x14ac:dyDescent="0.3">
      <c r="A53" s="58">
        <f t="shared" si="2"/>
        <v>1900</v>
      </c>
      <c r="B53" s="58">
        <f t="shared" si="3"/>
        <v>1</v>
      </c>
      <c r="C53" s="59"/>
      <c r="D53" s="57"/>
      <c r="E53" s="57"/>
      <c r="F53" s="60"/>
      <c r="G53" s="61"/>
      <c r="H53" s="60"/>
      <c r="I53" s="60"/>
      <c r="J53" s="60"/>
      <c r="K53" s="60"/>
      <c r="L53" s="60"/>
      <c r="M53" s="60"/>
      <c r="N53" s="60"/>
      <c r="O53" s="60"/>
    </row>
    <row r="54" spans="1:15" x14ac:dyDescent="0.3">
      <c r="A54" s="58">
        <f t="shared" si="2"/>
        <v>1900</v>
      </c>
      <c r="B54" s="58">
        <f t="shared" si="3"/>
        <v>1</v>
      </c>
      <c r="C54" s="59"/>
      <c r="D54" s="57"/>
      <c r="E54" s="57"/>
      <c r="F54" s="60"/>
      <c r="G54" s="61"/>
      <c r="H54" s="60"/>
      <c r="I54" s="60"/>
      <c r="J54" s="60"/>
      <c r="K54" s="60"/>
      <c r="L54" s="60"/>
      <c r="M54" s="60"/>
      <c r="N54" s="60"/>
      <c r="O54" s="60"/>
    </row>
    <row r="55" spans="1:15" x14ac:dyDescent="0.3">
      <c r="A55" s="58">
        <f t="shared" si="2"/>
        <v>1900</v>
      </c>
      <c r="B55" s="58">
        <f t="shared" si="3"/>
        <v>1</v>
      </c>
      <c r="C55" s="59"/>
      <c r="D55" s="57"/>
      <c r="E55" s="57"/>
      <c r="F55" s="60"/>
      <c r="G55" s="61"/>
      <c r="H55" s="60"/>
      <c r="I55" s="60"/>
      <c r="J55" s="60"/>
      <c r="K55" s="60"/>
      <c r="L55" s="60"/>
      <c r="M55" s="60"/>
      <c r="N55" s="60"/>
      <c r="O55" s="60"/>
    </row>
    <row r="56" spans="1:15" x14ac:dyDescent="0.3">
      <c r="A56" s="58">
        <f t="shared" si="2"/>
        <v>1900</v>
      </c>
      <c r="B56" s="58">
        <f t="shared" si="3"/>
        <v>1</v>
      </c>
      <c r="C56" s="59"/>
      <c r="D56" s="57"/>
      <c r="E56" s="57"/>
      <c r="F56" s="60"/>
      <c r="G56" s="61"/>
      <c r="H56" s="60"/>
      <c r="I56" s="60"/>
      <c r="J56" s="60"/>
      <c r="K56" s="60"/>
      <c r="L56" s="60"/>
      <c r="M56" s="60"/>
      <c r="N56" s="60"/>
      <c r="O56" s="60"/>
    </row>
    <row r="57" spans="1:15" x14ac:dyDescent="0.3">
      <c r="A57" s="58">
        <f t="shared" si="2"/>
        <v>1900</v>
      </c>
      <c r="B57" s="58">
        <f t="shared" si="3"/>
        <v>1</v>
      </c>
      <c r="C57" s="59"/>
      <c r="D57" s="57"/>
      <c r="E57" s="57"/>
      <c r="F57" s="60"/>
      <c r="G57" s="61"/>
      <c r="H57" s="60"/>
      <c r="I57" s="60"/>
      <c r="J57" s="60"/>
      <c r="K57" s="60"/>
      <c r="L57" s="60"/>
      <c r="M57" s="60"/>
      <c r="N57" s="60"/>
      <c r="O57" s="60"/>
    </row>
    <row r="58" spans="1:15" x14ac:dyDescent="0.3">
      <c r="A58" s="58">
        <f t="shared" si="2"/>
        <v>1900</v>
      </c>
      <c r="B58" s="58">
        <f t="shared" si="3"/>
        <v>1</v>
      </c>
      <c r="C58" s="59"/>
      <c r="D58" s="57"/>
      <c r="E58" s="57"/>
      <c r="F58" s="60"/>
      <c r="G58" s="61"/>
      <c r="H58" s="60"/>
      <c r="I58" s="60"/>
      <c r="J58" s="60"/>
      <c r="K58" s="60"/>
      <c r="L58" s="60"/>
      <c r="M58" s="60"/>
      <c r="N58" s="60"/>
      <c r="O58" s="60"/>
    </row>
    <row r="59" spans="1:15" x14ac:dyDescent="0.3">
      <c r="A59" s="58">
        <f t="shared" si="2"/>
        <v>1900</v>
      </c>
      <c r="B59" s="58">
        <f t="shared" si="3"/>
        <v>1</v>
      </c>
      <c r="C59" s="59"/>
      <c r="D59" s="57"/>
      <c r="E59" s="57"/>
      <c r="F59" s="60"/>
      <c r="G59" s="61"/>
      <c r="H59" s="60"/>
      <c r="I59" s="60"/>
      <c r="J59" s="60"/>
      <c r="K59" s="60"/>
      <c r="L59" s="60"/>
      <c r="M59" s="60"/>
      <c r="N59" s="60"/>
      <c r="O59" s="60"/>
    </row>
    <row r="60" spans="1:15" x14ac:dyDescent="0.3">
      <c r="A60" s="58">
        <f t="shared" si="2"/>
        <v>1900</v>
      </c>
      <c r="B60" s="58">
        <f t="shared" si="3"/>
        <v>1</v>
      </c>
      <c r="C60" s="59"/>
      <c r="D60" s="57"/>
      <c r="E60" s="57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1:15" x14ac:dyDescent="0.3">
      <c r="A61" s="58">
        <f t="shared" si="2"/>
        <v>1900</v>
      </c>
      <c r="B61" s="58">
        <f t="shared" si="3"/>
        <v>1</v>
      </c>
      <c r="C61" s="59"/>
      <c r="D61" s="57"/>
      <c r="E61" s="57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1:15" x14ac:dyDescent="0.3">
      <c r="A62" s="58">
        <f t="shared" ref="A62:A85" si="4">YEAR(C62)</f>
        <v>1900</v>
      </c>
      <c r="B62" s="58">
        <f t="shared" ref="B62:B85" si="5">MONTH(C62)</f>
        <v>1</v>
      </c>
      <c r="C62" s="59"/>
      <c r="D62" s="57"/>
      <c r="E62" s="57"/>
      <c r="F62" s="60"/>
      <c r="G62" s="60"/>
      <c r="H62" s="60"/>
      <c r="I62" s="60"/>
      <c r="J62" s="60"/>
      <c r="K62" s="60"/>
      <c r="L62" s="60"/>
      <c r="M62" s="60"/>
      <c r="N62" s="60"/>
      <c r="O62" s="60"/>
    </row>
    <row r="63" spans="1:15" x14ac:dyDescent="0.3">
      <c r="A63" s="58">
        <f t="shared" si="4"/>
        <v>1900</v>
      </c>
      <c r="B63" s="58">
        <f t="shared" si="5"/>
        <v>1</v>
      </c>
      <c r="C63" s="59"/>
      <c r="D63" s="57"/>
      <c r="E63" s="57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1:15" x14ac:dyDescent="0.3">
      <c r="A64" s="58">
        <f t="shared" si="4"/>
        <v>1900</v>
      </c>
      <c r="B64" s="58">
        <f t="shared" si="5"/>
        <v>1</v>
      </c>
      <c r="C64" s="59"/>
      <c r="D64" s="57"/>
      <c r="E64" s="57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1:15" x14ac:dyDescent="0.3">
      <c r="A65" s="58">
        <f t="shared" si="4"/>
        <v>1900</v>
      </c>
      <c r="B65" s="58">
        <f t="shared" si="5"/>
        <v>1</v>
      </c>
      <c r="C65" s="59"/>
      <c r="D65" s="57"/>
      <c r="E65" s="57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1:15" x14ac:dyDescent="0.3">
      <c r="A66" s="58">
        <f t="shared" si="4"/>
        <v>1900</v>
      </c>
      <c r="B66" s="58">
        <f t="shared" si="5"/>
        <v>1</v>
      </c>
      <c r="C66" s="59"/>
      <c r="D66" s="57"/>
      <c r="E66" s="57"/>
      <c r="F66" s="60"/>
      <c r="G66" s="60"/>
      <c r="H66" s="60"/>
      <c r="I66" s="60"/>
      <c r="J66" s="60"/>
      <c r="K66" s="60"/>
      <c r="L66" s="60"/>
      <c r="M66" s="60"/>
      <c r="N66" s="60"/>
      <c r="O66" s="60"/>
    </row>
    <row r="67" spans="1:15" x14ac:dyDescent="0.3">
      <c r="A67" s="58">
        <f t="shared" si="4"/>
        <v>1900</v>
      </c>
      <c r="B67" s="58">
        <f t="shared" si="5"/>
        <v>1</v>
      </c>
      <c r="C67" s="59"/>
      <c r="D67" s="57"/>
      <c r="E67" s="57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1:15" x14ac:dyDescent="0.3">
      <c r="A68" s="58">
        <f t="shared" si="4"/>
        <v>1900</v>
      </c>
      <c r="B68" s="58">
        <f t="shared" si="5"/>
        <v>1</v>
      </c>
      <c r="C68" s="59"/>
      <c r="D68" s="57"/>
      <c r="E68" s="57"/>
      <c r="F68" s="60"/>
      <c r="G68" s="60"/>
      <c r="H68" s="60"/>
      <c r="I68" s="60"/>
      <c r="J68" s="60"/>
      <c r="K68" s="60"/>
      <c r="L68" s="60"/>
      <c r="M68" s="60"/>
      <c r="N68" s="60"/>
      <c r="O68" s="60"/>
    </row>
    <row r="69" spans="1:15" x14ac:dyDescent="0.3">
      <c r="A69" s="58">
        <f t="shared" si="4"/>
        <v>1900</v>
      </c>
      <c r="B69" s="58">
        <f t="shared" si="5"/>
        <v>1</v>
      </c>
      <c r="C69" s="59"/>
      <c r="D69" s="57"/>
      <c r="E69" s="57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1:15" x14ac:dyDescent="0.3">
      <c r="A70" s="58">
        <f t="shared" si="4"/>
        <v>1900</v>
      </c>
      <c r="B70" s="58">
        <f t="shared" si="5"/>
        <v>1</v>
      </c>
      <c r="C70" s="59"/>
      <c r="D70" s="57"/>
      <c r="E70" s="57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1:15" x14ac:dyDescent="0.3">
      <c r="A71" s="58">
        <f t="shared" si="4"/>
        <v>1900</v>
      </c>
      <c r="B71" s="58">
        <f t="shared" si="5"/>
        <v>1</v>
      </c>
      <c r="C71" s="59"/>
      <c r="D71" s="57"/>
      <c r="E71" s="57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1:15" x14ac:dyDescent="0.3">
      <c r="A72" s="58">
        <f t="shared" si="4"/>
        <v>1900</v>
      </c>
      <c r="B72" s="58">
        <f t="shared" si="5"/>
        <v>1</v>
      </c>
      <c r="C72" s="59"/>
      <c r="D72" s="57"/>
      <c r="E72" s="57"/>
      <c r="F72" s="60"/>
      <c r="G72" s="60"/>
      <c r="H72" s="60"/>
      <c r="I72" s="60"/>
      <c r="J72" s="60"/>
      <c r="K72" s="60"/>
      <c r="L72" s="60"/>
      <c r="M72" s="60"/>
      <c r="N72" s="60"/>
      <c r="O72" s="60"/>
    </row>
    <row r="73" spans="1:15" x14ac:dyDescent="0.3">
      <c r="A73" s="58">
        <f t="shared" si="4"/>
        <v>1900</v>
      </c>
      <c r="B73" s="58">
        <f t="shared" si="5"/>
        <v>1</v>
      </c>
      <c r="C73" s="59"/>
      <c r="D73" s="57"/>
      <c r="E73" s="57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1:15" x14ac:dyDescent="0.3">
      <c r="A74" s="58">
        <f t="shared" si="4"/>
        <v>1900</v>
      </c>
      <c r="B74" s="58">
        <f t="shared" si="5"/>
        <v>1</v>
      </c>
      <c r="C74" s="59"/>
      <c r="D74" s="57"/>
      <c r="E74" s="57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1:15" x14ac:dyDescent="0.3">
      <c r="A75" s="58">
        <f t="shared" si="4"/>
        <v>1900</v>
      </c>
      <c r="B75" s="58">
        <f t="shared" si="5"/>
        <v>1</v>
      </c>
      <c r="C75" s="59"/>
      <c r="D75" s="57"/>
      <c r="E75" s="57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1:15" x14ac:dyDescent="0.3">
      <c r="A76" s="58">
        <f t="shared" si="4"/>
        <v>1900</v>
      </c>
      <c r="B76" s="58">
        <f t="shared" si="5"/>
        <v>1</v>
      </c>
      <c r="C76" s="59"/>
      <c r="D76" s="57"/>
      <c r="E76" s="57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1:15" x14ac:dyDescent="0.3">
      <c r="A77" s="58">
        <f t="shared" si="4"/>
        <v>1900</v>
      </c>
      <c r="B77" s="58">
        <f t="shared" si="5"/>
        <v>1</v>
      </c>
      <c r="C77" s="59"/>
      <c r="D77" s="57"/>
      <c r="E77" s="57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1:15" x14ac:dyDescent="0.3">
      <c r="A78" s="58">
        <f t="shared" si="4"/>
        <v>1900</v>
      </c>
      <c r="B78" s="58">
        <f t="shared" si="5"/>
        <v>1</v>
      </c>
      <c r="C78" s="59"/>
      <c r="D78" s="57"/>
      <c r="E78" s="57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1:15" x14ac:dyDescent="0.3">
      <c r="A79" s="58">
        <f t="shared" si="4"/>
        <v>1900</v>
      </c>
      <c r="B79" s="58">
        <f t="shared" si="5"/>
        <v>1</v>
      </c>
      <c r="C79" s="59"/>
      <c r="D79" s="57"/>
      <c r="E79" s="57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1:15" x14ac:dyDescent="0.3">
      <c r="A80" s="58">
        <f t="shared" si="4"/>
        <v>1900</v>
      </c>
      <c r="B80" s="58">
        <f t="shared" si="5"/>
        <v>1</v>
      </c>
      <c r="C80" s="59"/>
      <c r="D80" s="57"/>
      <c r="E80" s="57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1:15" x14ac:dyDescent="0.3">
      <c r="A81" s="58">
        <f t="shared" si="4"/>
        <v>1900</v>
      </c>
      <c r="B81" s="58">
        <f t="shared" si="5"/>
        <v>1</v>
      </c>
      <c r="C81" s="59"/>
      <c r="D81" s="57"/>
      <c r="E81" s="57"/>
      <c r="F81" s="60"/>
      <c r="G81" s="60"/>
      <c r="H81" s="60"/>
      <c r="I81" s="60"/>
      <c r="J81" s="60"/>
      <c r="K81" s="60"/>
      <c r="L81" s="60"/>
      <c r="M81" s="60"/>
      <c r="N81" s="60"/>
      <c r="O81" s="60"/>
    </row>
    <row r="82" spans="1:15" x14ac:dyDescent="0.3">
      <c r="A82" s="58">
        <f t="shared" si="4"/>
        <v>1900</v>
      </c>
      <c r="B82" s="58">
        <f t="shared" si="5"/>
        <v>1</v>
      </c>
      <c r="C82" s="59"/>
      <c r="D82" s="57"/>
      <c r="E82" s="57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1:15" x14ac:dyDescent="0.3">
      <c r="A83" s="58">
        <f t="shared" si="4"/>
        <v>1900</v>
      </c>
      <c r="B83" s="58">
        <f t="shared" si="5"/>
        <v>1</v>
      </c>
      <c r="C83" s="59"/>
      <c r="D83" s="57"/>
      <c r="E83" s="57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1:15" x14ac:dyDescent="0.3">
      <c r="A84" s="58">
        <f t="shared" si="4"/>
        <v>1900</v>
      </c>
      <c r="B84" s="58">
        <f t="shared" si="5"/>
        <v>1</v>
      </c>
      <c r="C84" s="59"/>
      <c r="D84" s="57"/>
      <c r="E84" s="57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1:15" x14ac:dyDescent="0.3">
      <c r="A85" s="58">
        <f t="shared" si="4"/>
        <v>1900</v>
      </c>
      <c r="B85" s="58">
        <f t="shared" si="5"/>
        <v>1</v>
      </c>
      <c r="C85" s="59"/>
      <c r="D85" s="57"/>
      <c r="E85" s="57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1:15" x14ac:dyDescent="0.3">
      <c r="A86" s="58">
        <f t="shared" ref="A86:A97" si="6">YEAR(C86)</f>
        <v>1900</v>
      </c>
      <c r="B86" s="58">
        <f t="shared" ref="B86:B97" si="7">MONTH(C86)</f>
        <v>1</v>
      </c>
      <c r="C86" s="59"/>
      <c r="D86" s="57"/>
      <c r="E86" s="57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1:15" x14ac:dyDescent="0.3">
      <c r="A87" s="58">
        <f t="shared" si="6"/>
        <v>1900</v>
      </c>
      <c r="B87" s="58">
        <f t="shared" si="7"/>
        <v>1</v>
      </c>
      <c r="C87" s="59"/>
      <c r="D87" s="57"/>
      <c r="E87" s="57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1:15" x14ac:dyDescent="0.3">
      <c r="A88" s="58">
        <f t="shared" si="6"/>
        <v>1900</v>
      </c>
      <c r="B88" s="58">
        <f t="shared" si="7"/>
        <v>1</v>
      </c>
      <c r="C88" s="59"/>
      <c r="D88" s="57"/>
      <c r="E88" s="57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1:15" x14ac:dyDescent="0.3">
      <c r="A89" s="58">
        <f t="shared" si="6"/>
        <v>1900</v>
      </c>
      <c r="B89" s="58">
        <f t="shared" si="7"/>
        <v>1</v>
      </c>
      <c r="C89" s="59"/>
      <c r="D89" s="57"/>
      <c r="E89" s="57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1:15" x14ac:dyDescent="0.3">
      <c r="A90" s="58">
        <f t="shared" si="6"/>
        <v>1900</v>
      </c>
      <c r="B90" s="58">
        <f t="shared" si="7"/>
        <v>1</v>
      </c>
      <c r="C90" s="59"/>
      <c r="D90" s="57"/>
      <c r="E90" s="57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1:15" x14ac:dyDescent="0.3">
      <c r="A91" s="58">
        <f t="shared" si="6"/>
        <v>1900</v>
      </c>
      <c r="B91" s="58">
        <f t="shared" si="7"/>
        <v>1</v>
      </c>
      <c r="C91" s="59"/>
      <c r="D91" s="57"/>
      <c r="E91" s="57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1:15" x14ac:dyDescent="0.3">
      <c r="A92" s="58">
        <f t="shared" si="6"/>
        <v>1900</v>
      </c>
      <c r="B92" s="58">
        <f t="shared" si="7"/>
        <v>1</v>
      </c>
      <c r="C92" s="59"/>
      <c r="D92" s="57"/>
      <c r="E92" s="57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1:15" x14ac:dyDescent="0.3">
      <c r="A93" s="58">
        <f t="shared" si="6"/>
        <v>1900</v>
      </c>
      <c r="B93" s="58">
        <f t="shared" si="7"/>
        <v>1</v>
      </c>
      <c r="C93" s="59"/>
      <c r="D93" s="57"/>
      <c r="E93" s="57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1:15" x14ac:dyDescent="0.3">
      <c r="A94" s="58">
        <f t="shared" si="6"/>
        <v>1900</v>
      </c>
      <c r="B94" s="58">
        <f t="shared" si="7"/>
        <v>1</v>
      </c>
      <c r="C94" s="59"/>
      <c r="D94" s="57"/>
      <c r="E94" s="57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1:15" x14ac:dyDescent="0.3">
      <c r="A95" s="58">
        <f t="shared" si="6"/>
        <v>1900</v>
      </c>
      <c r="B95" s="58">
        <f t="shared" si="7"/>
        <v>1</v>
      </c>
      <c r="C95" s="59"/>
      <c r="D95" s="57"/>
      <c r="E95" s="57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1:15" x14ac:dyDescent="0.3">
      <c r="A96" s="58">
        <f t="shared" si="6"/>
        <v>1900</v>
      </c>
      <c r="B96" s="58">
        <f t="shared" si="7"/>
        <v>1</v>
      </c>
      <c r="C96" s="59"/>
      <c r="D96" s="57"/>
      <c r="E96" s="57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1:15" x14ac:dyDescent="0.3">
      <c r="A97" s="58">
        <f t="shared" si="6"/>
        <v>1900</v>
      </c>
      <c r="B97" s="58">
        <f t="shared" si="7"/>
        <v>1</v>
      </c>
      <c r="C97" s="59"/>
      <c r="D97" s="57"/>
      <c r="E97" s="57"/>
      <c r="F97" s="60"/>
      <c r="G97" s="60"/>
      <c r="H97" s="60"/>
      <c r="I97" s="60"/>
      <c r="J97" s="60"/>
      <c r="K97" s="60"/>
      <c r="L97" s="60"/>
      <c r="M97" s="60"/>
      <c r="N97" s="60"/>
      <c r="O97" s="60"/>
    </row>
  </sheetData>
  <sortState ref="A2:O98">
    <sortCondition ref="C2:C98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30"/>
  <sheetViews>
    <sheetView showGridLines="0" topLeftCell="A9" workbookViewId="0">
      <selection activeCell="B30" sqref="B30:K30"/>
    </sheetView>
  </sheetViews>
  <sheetFormatPr defaultColWidth="9" defaultRowHeight="16.5" x14ac:dyDescent="0.15"/>
  <cols>
    <col min="1" max="1" width="9" style="5"/>
    <col min="2" max="2" width="18.125" style="5" customWidth="1"/>
    <col min="3" max="3" width="13.5" style="5" customWidth="1"/>
    <col min="4" max="4" width="12.625" style="5" customWidth="1"/>
    <col min="5" max="5" width="15.125" style="5" customWidth="1"/>
    <col min="6" max="6" width="14" style="5" customWidth="1"/>
    <col min="7" max="7" width="12.875" style="5" customWidth="1"/>
    <col min="8" max="8" width="11.125" style="5" customWidth="1"/>
    <col min="9" max="9" width="14.625" style="5" customWidth="1"/>
    <col min="10" max="10" width="13.375" style="5" customWidth="1"/>
    <col min="11" max="11" width="11.125" style="5" customWidth="1"/>
    <col min="12" max="12" width="6.625" style="5" customWidth="1"/>
    <col min="13" max="13" width="13" style="5" customWidth="1"/>
    <col min="14" max="14" width="14.375" style="5" customWidth="1"/>
    <col min="15" max="15" width="9" style="5"/>
    <col min="16" max="16" width="18.625" style="5" customWidth="1"/>
    <col min="17" max="18" width="9" style="5" customWidth="1"/>
    <col min="19" max="19" width="13.125" style="5" customWidth="1"/>
    <col min="20" max="20" width="13.625" style="5" customWidth="1"/>
    <col min="21" max="28" width="9" style="5" customWidth="1"/>
    <col min="29" max="16384" width="9" style="5"/>
  </cols>
  <sheetData>
    <row r="1" spans="2:11" ht="18.75" customHeight="1" x14ac:dyDescent="0.15">
      <c r="B1" s="170" t="s">
        <v>305</v>
      </c>
      <c r="C1" s="20"/>
    </row>
    <row r="2" spans="2:11" ht="18.75" customHeight="1" x14ac:dyDescent="0.15">
      <c r="B2" s="169" t="s">
        <v>306</v>
      </c>
      <c r="C2" s="169"/>
      <c r="D2" s="168"/>
    </row>
    <row r="3" spans="2:11" x14ac:dyDescent="0.15">
      <c r="B3" s="178" t="s">
        <v>217</v>
      </c>
      <c r="C3" s="178" t="s">
        <v>216</v>
      </c>
      <c r="D3" s="178"/>
      <c r="E3" s="178"/>
      <c r="F3" s="178" t="s">
        <v>215</v>
      </c>
      <c r="G3" s="178"/>
      <c r="H3" s="178"/>
      <c r="I3" s="178" t="s">
        <v>214</v>
      </c>
      <c r="J3" s="178"/>
      <c r="K3" s="178"/>
    </row>
    <row r="4" spans="2:11" ht="24" customHeight="1" x14ac:dyDescent="0.15">
      <c r="B4" s="178"/>
      <c r="C4" s="118" t="str">
        <f>透视表!J29</f>
        <v>8月</v>
      </c>
      <c r="D4" s="118" t="str">
        <f>透视表!J30</f>
        <v>7月</v>
      </c>
      <c r="E4" s="124" t="s">
        <v>116</v>
      </c>
      <c r="F4" s="118" t="str">
        <f>透视表!J29</f>
        <v>8月</v>
      </c>
      <c r="G4" s="118" t="str">
        <f>透视表!J30</f>
        <v>7月</v>
      </c>
      <c r="H4" s="124" t="s">
        <v>116</v>
      </c>
      <c r="I4" s="118" t="str">
        <f>透视表!J29</f>
        <v>8月</v>
      </c>
      <c r="J4" s="118" t="str">
        <f>透视表!J30</f>
        <v>7月</v>
      </c>
      <c r="K4" s="124" t="s">
        <v>116</v>
      </c>
    </row>
    <row r="5" spans="2:11" ht="21.75" customHeight="1" x14ac:dyDescent="0.15">
      <c r="B5" s="136" t="s">
        <v>31</v>
      </c>
      <c r="C5" s="134">
        <v>1</v>
      </c>
      <c r="D5" s="134">
        <v>1</v>
      </c>
      <c r="E5" s="134">
        <f>D5-C5</f>
        <v>0</v>
      </c>
      <c r="F5" s="134">
        <v>1</v>
      </c>
      <c r="G5" s="134">
        <v>1</v>
      </c>
      <c r="H5" s="134">
        <f>G5-F5</f>
        <v>0</v>
      </c>
      <c r="I5" s="134">
        <v>19</v>
      </c>
      <c r="J5" s="134">
        <v>20</v>
      </c>
      <c r="K5" s="134">
        <f>J5-I5</f>
        <v>1</v>
      </c>
    </row>
    <row r="6" spans="2:11" ht="21.75" customHeight="1" x14ac:dyDescent="0.15">
      <c r="B6" s="136" t="s">
        <v>32</v>
      </c>
      <c r="C6" s="134">
        <v>1</v>
      </c>
      <c r="D6" s="134">
        <v>1</v>
      </c>
      <c r="E6" s="134">
        <f>D6-C6</f>
        <v>0</v>
      </c>
      <c r="F6" s="134">
        <v>1</v>
      </c>
      <c r="G6" s="134">
        <v>1</v>
      </c>
      <c r="H6" s="134">
        <f>G6-F6</f>
        <v>0</v>
      </c>
      <c r="I6" s="134">
        <v>18</v>
      </c>
      <c r="J6" s="134">
        <v>15</v>
      </c>
      <c r="K6" s="134">
        <f>J6-I6</f>
        <v>-3</v>
      </c>
    </row>
    <row r="7" spans="2:11" ht="21.75" customHeight="1" x14ac:dyDescent="0.15">
      <c r="B7" s="136" t="s">
        <v>58</v>
      </c>
      <c r="C7" s="134">
        <v>1</v>
      </c>
      <c r="D7" s="134">
        <v>1</v>
      </c>
      <c r="E7" s="134">
        <f>D7-C7</f>
        <v>0</v>
      </c>
      <c r="F7" s="134">
        <v>1</v>
      </c>
      <c r="G7" s="134">
        <v>1</v>
      </c>
      <c r="H7" s="134">
        <f>G7-F7</f>
        <v>0</v>
      </c>
      <c r="I7" s="134">
        <v>2</v>
      </c>
      <c r="J7" s="134">
        <v>1</v>
      </c>
      <c r="K7" s="134">
        <f>J7-I7</f>
        <v>-1</v>
      </c>
    </row>
    <row r="8" spans="2:11" ht="21.75" customHeight="1" x14ac:dyDescent="0.15">
      <c r="B8" s="136" t="s">
        <v>33</v>
      </c>
      <c r="C8" s="134">
        <v>1</v>
      </c>
      <c r="D8" s="134">
        <v>1</v>
      </c>
      <c r="E8" s="134">
        <f>D8-C8</f>
        <v>0</v>
      </c>
      <c r="F8" s="134">
        <v>1</v>
      </c>
      <c r="G8" s="134">
        <v>1</v>
      </c>
      <c r="H8" s="134">
        <f>G8-F8</f>
        <v>0</v>
      </c>
      <c r="I8" s="134">
        <v>10</v>
      </c>
      <c r="J8" s="134">
        <v>7</v>
      </c>
      <c r="K8" s="134">
        <f>J8-I8</f>
        <v>-3</v>
      </c>
    </row>
    <row r="9" spans="2:11" ht="27" customHeight="1" x14ac:dyDescent="0.15">
      <c r="B9" s="179" t="s">
        <v>284</v>
      </c>
      <c r="C9" s="180"/>
      <c r="D9" s="180"/>
      <c r="E9" s="180"/>
      <c r="F9" s="180"/>
      <c r="G9" s="180"/>
      <c r="H9" s="180"/>
      <c r="I9" s="180"/>
      <c r="J9" s="180"/>
      <c r="K9" s="180"/>
    </row>
    <row r="30" spans="2:11" ht="26.1" customHeight="1" x14ac:dyDescent="0.15">
      <c r="B30" s="176" t="s">
        <v>307</v>
      </c>
      <c r="C30" s="177"/>
      <c r="D30" s="177"/>
      <c r="E30" s="177"/>
      <c r="F30" s="177"/>
      <c r="G30" s="177"/>
      <c r="H30" s="177"/>
      <c r="I30" s="177"/>
      <c r="J30" s="177"/>
      <c r="K30" s="177"/>
    </row>
  </sheetData>
  <mergeCells count="6">
    <mergeCell ref="B30:K30"/>
    <mergeCell ref="B3:B4"/>
    <mergeCell ref="C3:E3"/>
    <mergeCell ref="F3:H3"/>
    <mergeCell ref="I3:K3"/>
    <mergeCell ref="B9:K9"/>
  </mergeCells>
  <phoneticPr fontId="8" type="noConversion"/>
  <conditionalFormatting sqref="E5:E8 H5:H8 K5:K8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21"/>
  <sheetViews>
    <sheetView showGridLines="0" topLeftCell="A4" workbookViewId="0">
      <selection activeCell="E17" sqref="E17:E20"/>
    </sheetView>
  </sheetViews>
  <sheetFormatPr defaultColWidth="9" defaultRowHeight="16.5" x14ac:dyDescent="0.15"/>
  <cols>
    <col min="1" max="1" width="4.625" style="5" customWidth="1"/>
    <col min="2" max="2" width="16.375" style="5" customWidth="1"/>
    <col min="3" max="3" width="15.5" style="5" customWidth="1"/>
    <col min="4" max="6" width="21.875" style="5" customWidth="1"/>
    <col min="7" max="7" width="9" style="5"/>
    <col min="8" max="11" width="15.125" style="37" customWidth="1"/>
    <col min="12" max="16384" width="9" style="5"/>
  </cols>
  <sheetData>
    <row r="1" spans="2:11" ht="21.75" customHeight="1" x14ac:dyDescent="0.15">
      <c r="B1" s="19" t="s">
        <v>113</v>
      </c>
    </row>
    <row r="2" spans="2:11" ht="30.75" customHeight="1" x14ac:dyDescent="0.15">
      <c r="B2" s="175" t="s">
        <v>59</v>
      </c>
      <c r="C2" s="125" t="s">
        <v>60</v>
      </c>
      <c r="D2" s="125" t="str">
        <f>透视表!$J$29</f>
        <v>8月</v>
      </c>
      <c r="E2" s="125" t="str">
        <f>透视表!$J$28</f>
        <v>环比</v>
      </c>
      <c r="F2" s="125" t="str">
        <f>透视表!$J$30</f>
        <v>7月</v>
      </c>
      <c r="H2" s="167" t="s">
        <v>304</v>
      </c>
      <c r="I2" s="167" t="str">
        <f>透视表!$J$29</f>
        <v>8月</v>
      </c>
      <c r="J2" s="167" t="str">
        <f>透视表!$J$28</f>
        <v>环比</v>
      </c>
      <c r="K2" s="167" t="str">
        <f>透视表!$J$30</f>
        <v>7月</v>
      </c>
    </row>
    <row r="3" spans="2:11" ht="30.75" customHeight="1" x14ac:dyDescent="0.15">
      <c r="B3" s="175"/>
      <c r="C3" s="126" t="s">
        <v>52</v>
      </c>
      <c r="D3" s="127">
        <f>透视表!$K$25</f>
        <v>77</v>
      </c>
      <c r="E3" s="128">
        <f>IFERROR((D3/透视表!$J$31)/(F3/透视表!$J$32)-1,"-")</f>
        <v>1.0263157894736841</v>
      </c>
      <c r="F3" s="127">
        <f>透视表!$L$25</f>
        <v>38</v>
      </c>
      <c r="H3" s="64" t="s">
        <v>254</v>
      </c>
      <c r="I3" s="64">
        <v>11</v>
      </c>
      <c r="J3" s="128">
        <f>IFERROR((I3/透视表!$J$31)/(K3/透视表!$J$32)-1,"-")</f>
        <v>0.57142857142857162</v>
      </c>
      <c r="K3" s="64">
        <v>7</v>
      </c>
    </row>
    <row r="4" spans="2:11" ht="30.75" customHeight="1" x14ac:dyDescent="0.15">
      <c r="B4" s="175"/>
      <c r="C4" s="124" t="s">
        <v>61</v>
      </c>
      <c r="D4" s="129">
        <f>关键指标!D9</f>
        <v>33</v>
      </c>
      <c r="E4" s="130">
        <f>IFERROR((D4/透视表!$J$31)/(F4/透视表!$J$32)-1,"-")</f>
        <v>-8.3333333333333481E-2</v>
      </c>
      <c r="F4" s="129">
        <f>关键指标!F9</f>
        <v>36</v>
      </c>
      <c r="H4" s="64" t="s">
        <v>265</v>
      </c>
      <c r="I4" s="64">
        <v>9</v>
      </c>
      <c r="J4" s="128">
        <f>IFERROR((I4/透视表!$J$31)/(K4/透视表!$J$32)-1,"-")</f>
        <v>0.50000000000000022</v>
      </c>
      <c r="K4" s="64">
        <v>6</v>
      </c>
    </row>
    <row r="5" spans="2:11" ht="30.75" customHeight="1" x14ac:dyDescent="0.15">
      <c r="B5" s="175"/>
      <c r="C5" s="131" t="s">
        <v>62</v>
      </c>
      <c r="D5" s="132">
        <f>D4/D3</f>
        <v>0.42857142857142855</v>
      </c>
      <c r="E5" s="128">
        <f>D5-F5</f>
        <v>-0.51879699248120303</v>
      </c>
      <c r="F5" s="132">
        <f>F4/F3</f>
        <v>0.94736842105263153</v>
      </c>
      <c r="H5" s="64" t="s">
        <v>256</v>
      </c>
      <c r="I5" s="64">
        <v>7</v>
      </c>
      <c r="J5" s="128">
        <f>IFERROR((I5/透视表!$J$31)/(K5/透视表!$J$32)-1,"-")</f>
        <v>6</v>
      </c>
      <c r="K5" s="64">
        <v>1</v>
      </c>
    </row>
    <row r="6" spans="2:11" ht="30.75" customHeight="1" x14ac:dyDescent="0.15">
      <c r="B6" s="181" t="s">
        <v>63</v>
      </c>
      <c r="C6" s="126" t="s">
        <v>64</v>
      </c>
      <c r="D6" s="133">
        <f>D8+D7</f>
        <v>25</v>
      </c>
      <c r="E6" s="128">
        <f>IFERROR((D6/透视表!$J$31)/(F6/透视表!$J$32)-1,"-")</f>
        <v>1.0833333333333335</v>
      </c>
      <c r="F6" s="133">
        <f>F8+F7</f>
        <v>12</v>
      </c>
      <c r="H6" s="64" t="s">
        <v>267</v>
      </c>
      <c r="I6" s="64">
        <v>3</v>
      </c>
      <c r="J6" s="128" t="str">
        <f>IFERROR((I6/透视表!$J$31)/(K6/透视表!$J$32)-1,"-")</f>
        <v>-</v>
      </c>
      <c r="K6" s="64"/>
    </row>
    <row r="7" spans="2:11" ht="30.75" customHeight="1" x14ac:dyDescent="0.15">
      <c r="B7" s="181"/>
      <c r="C7" s="118" t="s">
        <v>65</v>
      </c>
      <c r="D7" s="134">
        <f>VLOOKUP($C7,透视表!$J$18:$K$23,2,0)</f>
        <v>15</v>
      </c>
      <c r="E7" s="128">
        <f>IFERROR((D7/透视表!$J$31)/(F7/透视表!$J$32)-1,"-")</f>
        <v>0.36363636363636354</v>
      </c>
      <c r="F7" s="134">
        <f>VLOOKUP($C7,透视表!$J$18:$L$24,3,0)</f>
        <v>11</v>
      </c>
      <c r="H7" s="64" t="s">
        <v>302</v>
      </c>
      <c r="I7" s="64">
        <v>2</v>
      </c>
      <c r="J7" s="128" t="str">
        <f>IFERROR((I7/透视表!$J$31)/(K7/透视表!$J$32)-1,"-")</f>
        <v>-</v>
      </c>
      <c r="K7" s="64"/>
    </row>
    <row r="8" spans="2:11" ht="30.75" customHeight="1" x14ac:dyDescent="0.15">
      <c r="B8" s="181"/>
      <c r="C8" s="118" t="s">
        <v>47</v>
      </c>
      <c r="D8" s="134">
        <f>VLOOKUP($C8,透视表!$J$18:$K$23,2,0)</f>
        <v>10</v>
      </c>
      <c r="E8" s="128">
        <f>IFERROR((D8/透视表!$J$31)/(F8/透视表!$J$32)-1,"-")</f>
        <v>9</v>
      </c>
      <c r="F8" s="134">
        <f>VLOOKUP($C8,透视表!$J$18:$L$24,3,0)</f>
        <v>1</v>
      </c>
      <c r="H8" s="64" t="s">
        <v>269</v>
      </c>
      <c r="I8" s="64">
        <v>2</v>
      </c>
      <c r="J8" s="128" t="str">
        <f>IFERROR((I8/透视表!$J$31)/(K8/透视表!$J$32)-1,"-")</f>
        <v>-</v>
      </c>
      <c r="K8" s="64"/>
    </row>
    <row r="9" spans="2:11" ht="30.75" customHeight="1" x14ac:dyDescent="0.15">
      <c r="B9" s="182" t="s">
        <v>66</v>
      </c>
      <c r="C9" s="126" t="s">
        <v>64</v>
      </c>
      <c r="D9" s="134">
        <f>D10+D11</f>
        <v>1</v>
      </c>
      <c r="E9" s="128" t="str">
        <f>IFERROR((D9/透视表!$J$31)/(F9/透视表!$J$32)-1,"-")</f>
        <v>-</v>
      </c>
      <c r="F9" s="133">
        <f>F10+F11</f>
        <v>0</v>
      </c>
      <c r="H9" s="64" t="s">
        <v>266</v>
      </c>
      <c r="I9" s="64">
        <v>2</v>
      </c>
      <c r="J9" s="128">
        <f>IFERROR((I9/透视表!$J$31)/(K9/透视表!$J$32)-1,"-")</f>
        <v>0</v>
      </c>
      <c r="K9" s="64">
        <v>2</v>
      </c>
    </row>
    <row r="10" spans="2:11" ht="30.75" customHeight="1" x14ac:dyDescent="0.15">
      <c r="B10" s="183"/>
      <c r="C10" s="118" t="s">
        <v>67</v>
      </c>
      <c r="D10" s="134">
        <f>VLOOKUP($C10,透视表!$J$18:$K$23,2,0)</f>
        <v>1</v>
      </c>
      <c r="E10" s="128" t="str">
        <f>IFERROR((D10/透视表!$J$31)/(F10/透视表!$J$32)-1,"-")</f>
        <v>-</v>
      </c>
      <c r="F10" s="134">
        <f>VLOOKUP($C10,透视表!$J$18:$L$24,3,0)</f>
        <v>0</v>
      </c>
      <c r="H10" s="64" t="s">
        <v>300</v>
      </c>
      <c r="I10" s="64">
        <v>2</v>
      </c>
      <c r="J10" s="128" t="str">
        <f>IFERROR((I10/透视表!$J$31)/(K10/透视表!$J$32)-1,"-")</f>
        <v>-</v>
      </c>
      <c r="K10" s="64"/>
    </row>
    <row r="11" spans="2:11" ht="30.75" customHeight="1" x14ac:dyDescent="0.15">
      <c r="B11" s="184"/>
      <c r="C11" s="118" t="s">
        <v>68</v>
      </c>
      <c r="D11" s="134">
        <f>VLOOKUP($C11,透视表!$J$18:$K$23,2,0)</f>
        <v>0</v>
      </c>
      <c r="E11" s="128" t="str">
        <f>IFERROR((D11/透视表!$J$31)/(F11/透视表!$J$32)-1,"-")</f>
        <v>-</v>
      </c>
      <c r="F11" s="134">
        <f>VLOOKUP($C11,透视表!$J$18:$L$24,3,0)</f>
        <v>0</v>
      </c>
      <c r="H11" s="64" t="s">
        <v>310</v>
      </c>
      <c r="I11" s="64">
        <v>1</v>
      </c>
      <c r="J11" s="128" t="str">
        <f>IFERROR((I11/透视表!$J$31)/(K11/透视表!$J$32)-1,"-")</f>
        <v>-</v>
      </c>
      <c r="K11" s="64"/>
    </row>
    <row r="12" spans="2:11" ht="30.75" customHeight="1" x14ac:dyDescent="0.15">
      <c r="B12" s="135" t="s">
        <v>69</v>
      </c>
      <c r="C12" s="126" t="s">
        <v>64</v>
      </c>
      <c r="D12" s="133">
        <f>GETPIVOTDATA("姓名",透视表!$F$6)</f>
        <v>47</v>
      </c>
      <c r="E12" s="128">
        <f>IFERROR((D12/透视表!$J$31)/(F12/透视表!$J$32)-1,"-")</f>
        <v>0.88000000000000012</v>
      </c>
      <c r="F12" s="134">
        <f>GETPIVOTDATA("姓名",透视表!$F$16)</f>
        <v>25</v>
      </c>
      <c r="H12" s="64" t="s">
        <v>268</v>
      </c>
      <c r="I12" s="64">
        <v>1</v>
      </c>
      <c r="J12" s="128" t="str">
        <f>IFERROR((I12/透视表!$J$31)/(K12/透视表!$J$32)-1,"-")</f>
        <v>-</v>
      </c>
      <c r="K12" s="64"/>
    </row>
    <row r="13" spans="2:11" ht="27.95" customHeight="1" x14ac:dyDescent="0.15">
      <c r="B13" s="179" t="s">
        <v>317</v>
      </c>
      <c r="C13" s="179"/>
      <c r="D13" s="179"/>
      <c r="E13" s="179"/>
      <c r="F13" s="179"/>
      <c r="H13" s="64" t="s">
        <v>258</v>
      </c>
      <c r="I13" s="64">
        <v>1</v>
      </c>
      <c r="J13" s="128">
        <f>IFERROR((I13/透视表!$J$31)/(K13/透视表!$J$32)-1,"-")</f>
        <v>-0.66666666666666674</v>
      </c>
      <c r="K13" s="64">
        <v>3</v>
      </c>
    </row>
    <row r="14" spans="2:11" ht="27.95" customHeight="1" x14ac:dyDescent="0.15">
      <c r="B14" s="179"/>
      <c r="C14" s="179"/>
      <c r="D14" s="179"/>
      <c r="E14" s="179"/>
      <c r="F14" s="179"/>
      <c r="H14" s="64" t="s">
        <v>270</v>
      </c>
      <c r="I14" s="64">
        <v>1</v>
      </c>
      <c r="J14" s="128" t="str">
        <f>IFERROR((I14/透视表!$J$31)/(K14/透视表!$J$32)-1,"-")</f>
        <v>-</v>
      </c>
      <c r="K14" s="64"/>
    </row>
    <row r="15" spans="2:11" ht="27.95" customHeight="1" x14ac:dyDescent="0.15">
      <c r="B15" s="179"/>
      <c r="C15" s="179"/>
      <c r="D15" s="179"/>
      <c r="E15" s="179"/>
      <c r="F15" s="179"/>
      <c r="H15" s="64" t="s">
        <v>309</v>
      </c>
      <c r="I15" s="64">
        <v>1</v>
      </c>
      <c r="J15" s="128" t="str">
        <f>IFERROR((I15/透视表!$J$31)/(K15/透视表!$J$32)-1,"-")</f>
        <v>-</v>
      </c>
      <c r="K15" s="64"/>
    </row>
    <row r="16" spans="2:11" ht="27.95" customHeight="1" x14ac:dyDescent="0.15">
      <c r="H16" s="64" t="s">
        <v>299</v>
      </c>
      <c r="I16" s="64">
        <v>1</v>
      </c>
      <c r="J16" s="128" t="str">
        <f>IFERROR((I16/透视表!$J$31)/(K16/透视表!$J$32)-1,"-")</f>
        <v>-</v>
      </c>
      <c r="K16" s="64"/>
    </row>
    <row r="17" spans="8:11" ht="27.95" customHeight="1" x14ac:dyDescent="0.15">
      <c r="H17" s="64" t="s">
        <v>311</v>
      </c>
      <c r="I17" s="64">
        <v>1</v>
      </c>
      <c r="J17" s="128" t="str">
        <f>IFERROR((I17/透视表!$J$31)/(K17/透视表!$J$32)-1,"-")</f>
        <v>-</v>
      </c>
      <c r="K17" s="64"/>
    </row>
    <row r="18" spans="8:11" ht="27.95" customHeight="1" x14ac:dyDescent="0.15">
      <c r="H18" s="64" t="s">
        <v>301</v>
      </c>
      <c r="I18" s="64">
        <v>1</v>
      </c>
      <c r="J18" s="128" t="str">
        <f>IFERROR((I18/透视表!$J$31)/(K18/透视表!$J$32)-1,"-")</f>
        <v>-</v>
      </c>
      <c r="K18" s="64"/>
    </row>
    <row r="19" spans="8:11" ht="27.95" customHeight="1" x14ac:dyDescent="0.15">
      <c r="H19" s="64" t="s">
        <v>255</v>
      </c>
      <c r="I19" s="64">
        <v>1</v>
      </c>
      <c r="J19" s="128">
        <f>IFERROR((I19/透视表!$J$31)/(K19/透视表!$J$32)-1,"-")</f>
        <v>0</v>
      </c>
      <c r="K19" s="64">
        <v>1</v>
      </c>
    </row>
    <row r="20" spans="8:11" ht="27.95" customHeight="1" x14ac:dyDescent="0.15">
      <c r="H20" s="64" t="s">
        <v>257</v>
      </c>
      <c r="I20" s="64"/>
      <c r="J20" s="128">
        <f>IFERROR((I20/透视表!$J$31)/(K20/透视表!$J$32)-1,"-")</f>
        <v>-1</v>
      </c>
      <c r="K20" s="64">
        <v>4</v>
      </c>
    </row>
    <row r="21" spans="8:11" ht="27.95" customHeight="1" x14ac:dyDescent="0.15">
      <c r="H21" s="64" t="s">
        <v>298</v>
      </c>
      <c r="I21" s="64"/>
      <c r="J21" s="128">
        <f>IFERROR((I21/透视表!$J$31)/(K21/透视表!$J$32)-1,"-")</f>
        <v>-1</v>
      </c>
      <c r="K21" s="64">
        <v>1</v>
      </c>
    </row>
  </sheetData>
  <mergeCells count="4">
    <mergeCell ref="B2:B5"/>
    <mergeCell ref="B6:B8"/>
    <mergeCell ref="B13:F15"/>
    <mergeCell ref="B9:B11"/>
  </mergeCells>
  <phoneticPr fontId="8" type="noConversion"/>
  <conditionalFormatting sqref="E16:E1048576 E1:E12">
    <cfRule type="cellIs" dxfId="9" priority="5" operator="lessThan">
      <formula>0</formula>
    </cfRule>
  </conditionalFormatting>
  <conditionalFormatting sqref="J2">
    <cfRule type="cellIs" dxfId="8" priority="3" operator="lessThan">
      <formula>0</formula>
    </cfRule>
  </conditionalFormatting>
  <conditionalFormatting sqref="J3:J21">
    <cfRule type="cellIs" dxfId="7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30"/>
  <sheetViews>
    <sheetView showGridLines="0" topLeftCell="A11" zoomScale="110" zoomScaleNormal="110" workbookViewId="0">
      <selection activeCell="I20" sqref="I20"/>
    </sheetView>
  </sheetViews>
  <sheetFormatPr defaultColWidth="11" defaultRowHeight="16.5" x14ac:dyDescent="0.15"/>
  <cols>
    <col min="1" max="1" width="11" style="5"/>
    <col min="2" max="2" width="76.125" style="5" customWidth="1"/>
    <col min="3" max="3" width="12.5" style="5" customWidth="1"/>
    <col min="4" max="4" width="12.5" style="150" customWidth="1"/>
    <col min="5" max="6" width="12.5" style="5" customWidth="1"/>
    <col min="7" max="7" width="12.5" style="150" customWidth="1"/>
    <col min="8" max="8" width="12.5" style="5" customWidth="1"/>
    <col min="9" max="16384" width="11" style="5"/>
  </cols>
  <sheetData>
    <row r="1" spans="2:8" ht="18" x14ac:dyDescent="0.15">
      <c r="B1" s="19" t="s">
        <v>113</v>
      </c>
    </row>
    <row r="2" spans="2:8" ht="17.25" customHeight="1" x14ac:dyDescent="0.15">
      <c r="B2" s="185" t="s">
        <v>71</v>
      </c>
      <c r="C2" s="185" t="s">
        <v>72</v>
      </c>
      <c r="D2" s="185"/>
      <c r="E2" s="185"/>
      <c r="F2" s="185" t="s">
        <v>73</v>
      </c>
      <c r="G2" s="185"/>
      <c r="H2" s="185"/>
    </row>
    <row r="3" spans="2:8" x14ac:dyDescent="0.15">
      <c r="B3" s="185"/>
      <c r="C3" s="137" t="str">
        <f>透视表!$J$29</f>
        <v>8月</v>
      </c>
      <c r="D3" s="151" t="str">
        <f>透视表!$J$28</f>
        <v>环比</v>
      </c>
      <c r="E3" s="137" t="str">
        <f>透视表!$J$30</f>
        <v>7月</v>
      </c>
      <c r="F3" s="137" t="str">
        <f>透视表!$J$29</f>
        <v>8月</v>
      </c>
      <c r="G3" s="151" t="str">
        <f>透视表!$J$28</f>
        <v>环比</v>
      </c>
      <c r="H3" s="137" t="str">
        <f>透视表!$J$30</f>
        <v>7月</v>
      </c>
    </row>
    <row r="4" spans="2:8" ht="17.25" x14ac:dyDescent="0.15">
      <c r="B4" s="137" t="s">
        <v>64</v>
      </c>
      <c r="C4" s="138">
        <f>SUM(C5:C25)</f>
        <v>35</v>
      </c>
      <c r="D4" s="110">
        <f>IFERROR((C4/透视表!$J$31)/(E4/透视表!$J$32)-1,"-")</f>
        <v>6.0606060606060774E-2</v>
      </c>
      <c r="E4" s="138">
        <f>SUM(E5:E25)</f>
        <v>33</v>
      </c>
      <c r="F4" s="153">
        <f>SUM(F5:F25)</f>
        <v>11806</v>
      </c>
      <c r="G4" s="110">
        <f>IFERROR((F4/透视表!$J$31)/(H4/透视表!$J$32)-1,"-")</f>
        <v>0.3362761743067344</v>
      </c>
      <c r="H4" s="153">
        <f>SUM(H5:H25)</f>
        <v>8835</v>
      </c>
    </row>
    <row r="5" spans="2:8" ht="20.45" customHeight="1" x14ac:dyDescent="0.15">
      <c r="B5" s="139" t="s">
        <v>253</v>
      </c>
      <c r="C5" s="134">
        <v>10</v>
      </c>
      <c r="D5" s="116">
        <f>IFERROR((C5/透视表!$J$31)/(E5/透视表!$J$32)-1,"-")</f>
        <v>0.66666666666666674</v>
      </c>
      <c r="E5" s="134">
        <v>6</v>
      </c>
      <c r="F5" s="32">
        <v>580</v>
      </c>
      <c r="G5" s="116">
        <f>IFERROR((F5/透视表!$J$31)/(H5/透视表!$J$32)-1,"-")</f>
        <v>0.54255319148936176</v>
      </c>
      <c r="H5" s="32">
        <v>376</v>
      </c>
    </row>
    <row r="6" spans="2:8" ht="20.45" customHeight="1" x14ac:dyDescent="0.15">
      <c r="B6" s="139" t="s">
        <v>286</v>
      </c>
      <c r="C6" s="134">
        <v>8</v>
      </c>
      <c r="D6" s="116" t="str">
        <f>IFERROR((C6/透视表!$J$31)/(E6/透视表!$J$32)-1,"-")</f>
        <v>-</v>
      </c>
      <c r="E6" s="134"/>
      <c r="F6" s="32">
        <v>64</v>
      </c>
      <c r="G6" s="116" t="str">
        <f>IFERROR((F6/透视表!$J$31)/(H6/透视表!$J$32)-1,"-")</f>
        <v>-</v>
      </c>
      <c r="H6" s="32"/>
    </row>
    <row r="7" spans="2:8" ht="20.45" customHeight="1" x14ac:dyDescent="0.15">
      <c r="B7" s="139" t="s">
        <v>308</v>
      </c>
      <c r="C7" s="134">
        <v>3</v>
      </c>
      <c r="D7" s="116" t="str">
        <f>IFERROR((C7/透视表!$J$31)/(E7/透视表!$J$32)-1,"-")</f>
        <v>-</v>
      </c>
      <c r="E7" s="134"/>
      <c r="F7" s="32">
        <v>1590</v>
      </c>
      <c r="G7" s="116" t="str">
        <f>IFERROR((F7/透视表!$J$31)/(H7/透视表!$J$32)-1,"-")</f>
        <v>-</v>
      </c>
      <c r="H7" s="32"/>
    </row>
    <row r="8" spans="2:8" ht="20.45" customHeight="1" x14ac:dyDescent="0.15">
      <c r="B8" s="139" t="s">
        <v>251</v>
      </c>
      <c r="C8" s="134">
        <v>3</v>
      </c>
      <c r="D8" s="116">
        <f>IFERROR((C8/透视表!$J$31)/(E8/透视表!$J$32)-1,"-")</f>
        <v>0</v>
      </c>
      <c r="E8" s="134">
        <v>3</v>
      </c>
      <c r="F8" s="32">
        <v>1590</v>
      </c>
      <c r="G8" s="116">
        <f>IFERROR((F8/透视表!$J$31)/(H8/透视表!$J$32)-1,"-")</f>
        <v>-3.0487804878048808E-2</v>
      </c>
      <c r="H8" s="32">
        <v>1640</v>
      </c>
    </row>
    <row r="9" spans="2:8" ht="20.45" customHeight="1" x14ac:dyDescent="0.15">
      <c r="B9" s="139" t="s">
        <v>287</v>
      </c>
      <c r="C9" s="134">
        <v>2</v>
      </c>
      <c r="D9" s="116" t="str">
        <f>IFERROR((C9/透视表!$J$31)/(E9/透视表!$J$32)-1,"-")</f>
        <v>-</v>
      </c>
      <c r="E9" s="134"/>
      <c r="F9" s="32">
        <v>196</v>
      </c>
      <c r="G9" s="116" t="str">
        <f>IFERROR((F9/透视表!$J$31)/(H9/透视表!$J$32)-1,"-")</f>
        <v>-</v>
      </c>
      <c r="H9" s="32"/>
    </row>
    <row r="10" spans="2:8" ht="20.45" customHeight="1" x14ac:dyDescent="0.15">
      <c r="B10" s="139" t="s">
        <v>240</v>
      </c>
      <c r="C10" s="134">
        <v>2</v>
      </c>
      <c r="D10" s="116">
        <f>IFERROR((C10/透视表!$J$31)/(E10/透视表!$J$32)-1,"-")</f>
        <v>0</v>
      </c>
      <c r="E10" s="134">
        <v>2</v>
      </c>
      <c r="F10" s="32">
        <v>1040</v>
      </c>
      <c r="G10" s="116">
        <f>IFERROR((F10/透视表!$J$31)/(H10/透视表!$J$32)-1,"-")</f>
        <v>0.60493827160493829</v>
      </c>
      <c r="H10" s="32">
        <v>648</v>
      </c>
    </row>
    <row r="11" spans="2:8" ht="20.45" customHeight="1" x14ac:dyDescent="0.15">
      <c r="B11" s="139" t="s">
        <v>228</v>
      </c>
      <c r="C11" s="134">
        <v>1</v>
      </c>
      <c r="D11" s="116" t="str">
        <f>IFERROR((C11/透视表!$J$31)/(E11/透视表!$J$32)-1,"-")</f>
        <v>-</v>
      </c>
      <c r="E11" s="134"/>
      <c r="F11" s="32">
        <v>58</v>
      </c>
      <c r="G11" s="116" t="str">
        <f>IFERROR((F11/透视表!$J$31)/(H11/透视表!$J$32)-1,"-")</f>
        <v>-</v>
      </c>
      <c r="H11" s="32"/>
    </row>
    <row r="12" spans="2:8" ht="20.45" customHeight="1" x14ac:dyDescent="0.15">
      <c r="B12" s="139" t="s">
        <v>211</v>
      </c>
      <c r="C12" s="134">
        <v>1</v>
      </c>
      <c r="D12" s="116">
        <f>IFERROR((C12/透视表!$J$31)/(E12/透视表!$J$32)-1,"-")</f>
        <v>-0.83333333333333337</v>
      </c>
      <c r="E12" s="134">
        <v>6</v>
      </c>
      <c r="F12" s="32">
        <v>16</v>
      </c>
      <c r="G12" s="116">
        <f>IFERROR((F12/透视表!$J$31)/(H12/透视表!$J$32)-1,"-")</f>
        <v>-0.83333333333333337</v>
      </c>
      <c r="H12" s="32">
        <v>96</v>
      </c>
    </row>
    <row r="13" spans="2:8" ht="20.45" customHeight="1" x14ac:dyDescent="0.15">
      <c r="B13" s="139" t="s">
        <v>242</v>
      </c>
      <c r="C13" s="134">
        <v>1</v>
      </c>
      <c r="D13" s="116" t="str">
        <f>IFERROR((C13/透视表!$J$31)/(E13/透视表!$J$32)-1,"-")</f>
        <v>-</v>
      </c>
      <c r="E13" s="134"/>
      <c r="F13" s="32">
        <v>980</v>
      </c>
      <c r="G13" s="116" t="str">
        <f>IFERROR((F13/透视表!$J$31)/(H13/透视表!$J$32)-1,"-")</f>
        <v>-</v>
      </c>
      <c r="H13" s="32"/>
    </row>
    <row r="14" spans="2:8" ht="20.45" customHeight="1" x14ac:dyDescent="0.15">
      <c r="B14" s="139" t="s">
        <v>312</v>
      </c>
      <c r="C14" s="134">
        <v>1</v>
      </c>
      <c r="D14" s="116" t="str">
        <f>IFERROR((C14/透视表!$J$31)/(E14/透视表!$J$32)-1,"-")</f>
        <v>-</v>
      </c>
      <c r="E14" s="134"/>
      <c r="F14" s="32">
        <v>354</v>
      </c>
      <c r="G14" s="116" t="str">
        <f>IFERROR((F14/透视表!$J$31)/(H14/透视表!$J$32)-1,"-")</f>
        <v>-</v>
      </c>
      <c r="H14" s="32"/>
    </row>
    <row r="15" spans="2:8" ht="20.45" customHeight="1" x14ac:dyDescent="0.15">
      <c r="B15" s="139" t="s">
        <v>241</v>
      </c>
      <c r="C15" s="134">
        <v>1</v>
      </c>
      <c r="D15" s="116">
        <f>IFERROR((C15/透视表!$J$31)/(E15/透视表!$J$32)-1,"-")</f>
        <v>-0.8</v>
      </c>
      <c r="E15" s="134">
        <v>5</v>
      </c>
      <c r="F15" s="32">
        <v>8</v>
      </c>
      <c r="G15" s="116">
        <f>IFERROR((F15/透视表!$J$31)/(H15/透视表!$J$32)-1,"-")</f>
        <v>-0.85714285714285721</v>
      </c>
      <c r="H15" s="32">
        <v>56</v>
      </c>
    </row>
    <row r="16" spans="2:8" ht="20.45" customHeight="1" x14ac:dyDescent="0.15">
      <c r="B16" s="139" t="s">
        <v>224</v>
      </c>
      <c r="C16" s="134">
        <v>1</v>
      </c>
      <c r="D16" s="116">
        <f>IFERROR((C16/透视表!$J$31)/(E16/透视表!$J$32)-1,"-")</f>
        <v>-0.5</v>
      </c>
      <c r="E16" s="134">
        <v>2</v>
      </c>
      <c r="F16" s="32">
        <v>530</v>
      </c>
      <c r="G16" s="116">
        <f>IFERROR((F16/透视表!$J$31)/(H16/透视表!$J$32)-1,"-")</f>
        <v>-0.5</v>
      </c>
      <c r="H16" s="32">
        <v>1060</v>
      </c>
    </row>
    <row r="17" spans="2:8" ht="20.45" customHeight="1" x14ac:dyDescent="0.15">
      <c r="B17" s="139" t="s">
        <v>313</v>
      </c>
      <c r="C17" s="134">
        <v>1</v>
      </c>
      <c r="D17" s="116" t="str">
        <f>IFERROR((C17/透视表!$J$31)/(E17/透视表!$J$32)-1,"-")</f>
        <v>-</v>
      </c>
      <c r="E17" s="134"/>
      <c r="F17" s="32">
        <v>4800</v>
      </c>
      <c r="G17" s="116" t="str">
        <f>IFERROR((F17/透视表!$J$31)/(H17/透视表!$J$32)-1,"-")</f>
        <v>-</v>
      </c>
      <c r="H17" s="32"/>
    </row>
    <row r="18" spans="2:8" ht="20.45" customHeight="1" x14ac:dyDescent="0.15">
      <c r="B18" s="139" t="s">
        <v>205</v>
      </c>
      <c r="C18" s="134"/>
      <c r="D18" s="116">
        <f>IFERROR((C18/透视表!$J$31)/(E18/透视表!$J$32)-1,"-")</f>
        <v>-1</v>
      </c>
      <c r="E18" s="134">
        <v>1</v>
      </c>
      <c r="F18" s="32"/>
      <c r="G18" s="116">
        <f>IFERROR((F18/透视表!$J$31)/(H18/透视表!$J$32)-1,"-")</f>
        <v>-1</v>
      </c>
      <c r="H18" s="32">
        <v>58</v>
      </c>
    </row>
    <row r="19" spans="2:8" ht="20.45" customHeight="1" x14ac:dyDescent="0.15">
      <c r="B19" s="139" t="s">
        <v>252</v>
      </c>
      <c r="C19" s="134"/>
      <c r="D19" s="116">
        <f>IFERROR((C19/透视表!$J$31)/(E19/透视表!$J$32)-1,"-")</f>
        <v>-1</v>
      </c>
      <c r="E19" s="134">
        <v>1</v>
      </c>
      <c r="F19" s="32"/>
      <c r="G19" s="116">
        <f>IFERROR((F19/透视表!$J$31)/(H19/透视表!$J$32)-1,"-")</f>
        <v>-1</v>
      </c>
      <c r="H19" s="32">
        <v>399</v>
      </c>
    </row>
    <row r="20" spans="2:8" ht="20.45" customHeight="1" x14ac:dyDescent="0.15">
      <c r="B20" s="139" t="s">
        <v>225</v>
      </c>
      <c r="C20" s="134"/>
      <c r="D20" s="116">
        <f>IFERROR((C20/透视表!$J$31)/(E20/透视表!$J$32)-1,"-")</f>
        <v>-1</v>
      </c>
      <c r="E20" s="134">
        <v>1</v>
      </c>
      <c r="F20" s="32"/>
      <c r="G20" s="116">
        <f>IFERROR((F20/透视表!$J$31)/(H20/透视表!$J$32)-1,"-")</f>
        <v>-1</v>
      </c>
      <c r="H20" s="32">
        <v>58</v>
      </c>
    </row>
    <row r="21" spans="2:8" ht="20.45" customHeight="1" x14ac:dyDescent="0.15">
      <c r="B21" s="139" t="s">
        <v>273</v>
      </c>
      <c r="C21" s="134"/>
      <c r="D21" s="116">
        <f>IFERROR((C21/透视表!$J$31)/(E21/透视表!$J$32)-1,"-")</f>
        <v>-1</v>
      </c>
      <c r="E21" s="134">
        <v>1</v>
      </c>
      <c r="F21" s="32"/>
      <c r="G21" s="116">
        <f>IFERROR((F21/透视表!$J$31)/(H21/透视表!$J$32)-1,"-")</f>
        <v>-1</v>
      </c>
      <c r="H21" s="32">
        <v>1800</v>
      </c>
    </row>
    <row r="22" spans="2:8" ht="20.45" customHeight="1" x14ac:dyDescent="0.15">
      <c r="B22" s="139" t="s">
        <v>210</v>
      </c>
      <c r="C22" s="134"/>
      <c r="D22" s="116">
        <f>IFERROR((C22/透视表!$J$31)/(E22/透视表!$J$32)-1,"-")</f>
        <v>-1</v>
      </c>
      <c r="E22" s="134">
        <v>1</v>
      </c>
      <c r="F22" s="32"/>
      <c r="G22" s="116">
        <f>IFERROR((F22/透视表!$J$31)/(H22/透视表!$J$32)-1,"-")</f>
        <v>-1</v>
      </c>
      <c r="H22" s="32">
        <v>59</v>
      </c>
    </row>
    <row r="23" spans="2:8" ht="20.45" customHeight="1" x14ac:dyDescent="0.15">
      <c r="B23" s="139" t="s">
        <v>272</v>
      </c>
      <c r="C23" s="134"/>
      <c r="D23" s="116">
        <f>IFERROR((C23/透视表!$J$31)/(E23/透视表!$J$32)-1,"-")</f>
        <v>-1</v>
      </c>
      <c r="E23" s="134">
        <v>1</v>
      </c>
      <c r="F23" s="32"/>
      <c r="G23" s="116">
        <f>IFERROR((F23/透视表!$J$31)/(H23/透视表!$J$32)-1,"-")</f>
        <v>-1</v>
      </c>
      <c r="H23" s="32">
        <v>399</v>
      </c>
    </row>
    <row r="24" spans="2:8" ht="20.45" customHeight="1" x14ac:dyDescent="0.15">
      <c r="B24" s="139" t="s">
        <v>249</v>
      </c>
      <c r="C24" s="134"/>
      <c r="D24" s="116">
        <f>IFERROR((C24/透视表!$J$31)/(E24/透视表!$J$32)-1,"-")</f>
        <v>-1</v>
      </c>
      <c r="E24" s="134">
        <v>1</v>
      </c>
      <c r="F24" s="32"/>
      <c r="G24" s="116">
        <f>IFERROR((F24/透视表!$J$31)/(H24/透视表!$J$32)-1,"-")</f>
        <v>-1</v>
      </c>
      <c r="H24" s="32">
        <v>1790</v>
      </c>
    </row>
    <row r="25" spans="2:8" ht="20.45" customHeight="1" x14ac:dyDescent="0.15">
      <c r="B25" s="139" t="s">
        <v>250</v>
      </c>
      <c r="C25" s="134"/>
      <c r="D25" s="116">
        <f>IFERROR((C25/透视表!$J$31)/(E25/透视表!$J$32)-1,"-")</f>
        <v>-1</v>
      </c>
      <c r="E25" s="134">
        <v>2</v>
      </c>
      <c r="F25" s="32"/>
      <c r="G25" s="116">
        <f>IFERROR((F25/透视表!$J$31)/(H25/透视表!$J$32)-1,"-")</f>
        <v>-1</v>
      </c>
      <c r="H25" s="32">
        <v>396</v>
      </c>
    </row>
    <row r="26" spans="2:8" ht="60.95" customHeight="1" x14ac:dyDescent="0.15">
      <c r="B26" s="179" t="s">
        <v>318</v>
      </c>
      <c r="C26" s="180"/>
      <c r="D26" s="180"/>
      <c r="E26" s="180"/>
      <c r="F26" s="180"/>
      <c r="G26" s="180"/>
      <c r="H26" s="180"/>
    </row>
    <row r="27" spans="2:8" ht="20.45" customHeight="1" x14ac:dyDescent="0.15"/>
    <row r="28" spans="2:8" ht="20.45" customHeight="1" x14ac:dyDescent="0.15"/>
    <row r="29" spans="2:8" ht="20.45" customHeight="1" x14ac:dyDescent="0.15"/>
    <row r="30" spans="2:8" ht="20.45" customHeight="1" x14ac:dyDescent="0.15"/>
  </sheetData>
  <mergeCells count="4">
    <mergeCell ref="B2:B3"/>
    <mergeCell ref="C2:E2"/>
    <mergeCell ref="F2:H2"/>
    <mergeCell ref="B26:H26"/>
  </mergeCells>
  <phoneticPr fontId="8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I23"/>
  <sheetViews>
    <sheetView showGridLines="0" workbookViewId="0">
      <selection activeCell="B11" sqref="B11:H11"/>
    </sheetView>
  </sheetViews>
  <sheetFormatPr defaultColWidth="8.875" defaultRowHeight="16.5" x14ac:dyDescent="0.15"/>
  <cols>
    <col min="1" max="1" width="3.625" style="37" customWidth="1"/>
    <col min="2" max="2" width="16.875" style="37" customWidth="1"/>
    <col min="3" max="8" width="14.125" style="37" customWidth="1"/>
    <col min="9" max="9" width="9.625" style="37" customWidth="1"/>
    <col min="10" max="16384" width="8.875" style="37"/>
  </cols>
  <sheetData>
    <row r="2" spans="2:9" ht="22.5" customHeight="1" x14ac:dyDescent="0.15">
      <c r="B2" s="186" t="s">
        <v>71</v>
      </c>
      <c r="C2" s="186" t="s">
        <v>187</v>
      </c>
      <c r="D2" s="186"/>
      <c r="E2" s="186"/>
      <c r="F2" s="186" t="s">
        <v>188</v>
      </c>
      <c r="G2" s="186"/>
      <c r="H2" s="186"/>
    </row>
    <row r="3" spans="2:9" ht="22.5" customHeight="1" x14ac:dyDescent="0.15">
      <c r="B3" s="186"/>
      <c r="C3" s="155" t="str">
        <f>透视表!$J$29</f>
        <v>8月</v>
      </c>
      <c r="D3" s="155" t="str">
        <f>透视表!$J$28</f>
        <v>环比</v>
      </c>
      <c r="E3" s="155" t="str">
        <f>透视表!$J$30</f>
        <v>7月</v>
      </c>
      <c r="F3" s="155" t="str">
        <f>透视表!$J$29</f>
        <v>8月</v>
      </c>
      <c r="G3" s="155" t="str">
        <f>透视表!$J$28</f>
        <v>环比</v>
      </c>
      <c r="H3" s="155" t="str">
        <f>透视表!$J$30</f>
        <v>7月</v>
      </c>
    </row>
    <row r="4" spans="2:9" ht="22.5" customHeight="1" x14ac:dyDescent="0.15">
      <c r="B4" s="154" t="s">
        <v>64</v>
      </c>
      <c r="C4" s="109">
        <f>SUM(C5:C23)</f>
        <v>8</v>
      </c>
      <c r="D4" s="110">
        <f>IFERROR(C4/E4-1,"-")</f>
        <v>1</v>
      </c>
      <c r="E4" s="109">
        <f>SUM(E5:E23)</f>
        <v>4</v>
      </c>
      <c r="F4" s="109">
        <f>SUM(F5:F23)</f>
        <v>9206</v>
      </c>
      <c r="G4" s="110">
        <f>IFERROR(F4/H4-1,"-")</f>
        <v>-0.1715262778977682</v>
      </c>
      <c r="H4" s="109">
        <f>SUM(H5:H23)</f>
        <v>11112</v>
      </c>
    </row>
    <row r="5" spans="2:9" ht="22.5" customHeight="1" x14ac:dyDescent="0.15">
      <c r="B5" s="64" t="s">
        <v>319</v>
      </c>
      <c r="C5" s="64">
        <v>4</v>
      </c>
      <c r="D5" s="157">
        <f>IFERROR(C5/E5-1,"-")</f>
        <v>3</v>
      </c>
      <c r="E5" s="64">
        <v>1</v>
      </c>
      <c r="F5" s="64">
        <v>5192</v>
      </c>
      <c r="G5" s="157">
        <f>IFERROR(F5/H5-1,"-")</f>
        <v>-0.38307984790874527</v>
      </c>
      <c r="H5" s="64">
        <v>8416</v>
      </c>
      <c r="I5" s="108"/>
    </row>
    <row r="6" spans="2:9" ht="22.5" customHeight="1" x14ac:dyDescent="0.15">
      <c r="B6" s="64" t="s">
        <v>301</v>
      </c>
      <c r="C6" s="64">
        <v>2</v>
      </c>
      <c r="D6" s="157" t="str">
        <f>IFERROR(C6/E6-1,"-")</f>
        <v>-</v>
      </c>
      <c r="E6" s="64"/>
      <c r="F6" s="64">
        <v>1000</v>
      </c>
      <c r="G6" s="157" t="str">
        <f>IFERROR(F6/H6-1,"-")</f>
        <v>-</v>
      </c>
      <c r="H6" s="64"/>
      <c r="I6" s="108"/>
    </row>
    <row r="7" spans="2:9" ht="22.5" customHeight="1" x14ac:dyDescent="0.15">
      <c r="B7" s="152" t="s">
        <v>254</v>
      </c>
      <c r="C7" s="64">
        <v>1</v>
      </c>
      <c r="D7" s="157" t="str">
        <f>IFERROR(C7/E7-1,"-")</f>
        <v>-</v>
      </c>
      <c r="E7" s="64"/>
      <c r="F7" s="64">
        <v>2716</v>
      </c>
      <c r="G7" s="157" t="str">
        <f>IFERROR(F7/H7-1,"-")</f>
        <v>-</v>
      </c>
      <c r="H7" s="64"/>
      <c r="I7" s="108"/>
    </row>
    <row r="8" spans="2:9" ht="22.5" customHeight="1" x14ac:dyDescent="0.15">
      <c r="B8" s="152" t="s">
        <v>266</v>
      </c>
      <c r="C8" s="64">
        <v>1</v>
      </c>
      <c r="D8" s="157" t="str">
        <f>IFERROR(C8/E8-1,"-")</f>
        <v>-</v>
      </c>
      <c r="E8" s="64"/>
      <c r="F8" s="64">
        <v>298</v>
      </c>
      <c r="G8" s="157" t="str">
        <f>IFERROR(F8/H8-1,"-")</f>
        <v>-</v>
      </c>
      <c r="H8" s="64"/>
      <c r="I8" s="108"/>
    </row>
    <row r="9" spans="2:9" ht="22.5" customHeight="1" x14ac:dyDescent="0.15">
      <c r="B9" s="152" t="s">
        <v>265</v>
      </c>
      <c r="C9" s="64"/>
      <c r="D9" s="157"/>
      <c r="E9" s="64">
        <v>2</v>
      </c>
      <c r="F9" s="64"/>
      <c r="G9" s="157"/>
      <c r="H9" s="64">
        <v>2398</v>
      </c>
      <c r="I9" s="108"/>
    </row>
    <row r="10" spans="2:9" ht="22.5" customHeight="1" x14ac:dyDescent="0.15">
      <c r="B10" s="152" t="s">
        <v>299</v>
      </c>
      <c r="C10" s="64"/>
      <c r="D10" s="157"/>
      <c r="E10" s="64">
        <v>1</v>
      </c>
      <c r="F10" s="64"/>
      <c r="G10" s="157"/>
      <c r="H10" s="64">
        <v>298</v>
      </c>
      <c r="I10" s="108"/>
    </row>
    <row r="11" spans="2:9" ht="39" customHeight="1" x14ac:dyDescent="0.15">
      <c r="B11" s="179" t="s">
        <v>322</v>
      </c>
      <c r="C11" s="187"/>
      <c r="D11" s="187"/>
      <c r="E11" s="187"/>
      <c r="F11" s="187"/>
      <c r="G11" s="187"/>
      <c r="H11" s="187"/>
      <c r="I11" s="108"/>
    </row>
    <row r="12" spans="2:9" ht="22.5" customHeight="1" x14ac:dyDescent="0.15">
      <c r="E12" s="108"/>
      <c r="G12" s="108"/>
      <c r="H12" s="108"/>
      <c r="I12" s="108"/>
    </row>
    <row r="13" spans="2:9" ht="22.5" customHeight="1" x14ac:dyDescent="0.15">
      <c r="E13" s="108"/>
      <c r="G13" s="108"/>
      <c r="H13" s="108"/>
      <c r="I13" s="108"/>
    </row>
    <row r="14" spans="2:9" ht="22.5" customHeight="1" x14ac:dyDescent="0.15">
      <c r="E14" s="108"/>
      <c r="G14" s="108"/>
      <c r="H14" s="108"/>
      <c r="I14" s="108"/>
    </row>
    <row r="15" spans="2:9" ht="22.5" customHeight="1" x14ac:dyDescent="0.15">
      <c r="E15" s="108"/>
      <c r="G15" s="108"/>
      <c r="H15" s="108"/>
      <c r="I15" s="108"/>
    </row>
    <row r="16" spans="2:9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  <row r="21" ht="22.5" customHeight="1" x14ac:dyDescent="0.15"/>
    <row r="22" ht="22.5" customHeight="1" x14ac:dyDescent="0.15"/>
    <row r="23" ht="22.5" customHeight="1" x14ac:dyDescent="0.15"/>
  </sheetData>
  <mergeCells count="4">
    <mergeCell ref="B2:B3"/>
    <mergeCell ref="C2:E2"/>
    <mergeCell ref="F2:H2"/>
    <mergeCell ref="B11:H11"/>
  </mergeCells>
  <phoneticPr fontId="8" type="noConversion"/>
  <conditionalFormatting sqref="D4">
    <cfRule type="cellIs" dxfId="6" priority="4" operator="lessThan">
      <formula>0</formula>
    </cfRule>
  </conditionalFormatting>
  <conditionalFormatting sqref="G4"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7"/>
  <sheetViews>
    <sheetView showGridLines="0" workbookViewId="0">
      <selection activeCell="H17" sqref="H17"/>
    </sheetView>
  </sheetViews>
  <sheetFormatPr defaultColWidth="9" defaultRowHeight="17.25" x14ac:dyDescent="0.15"/>
  <cols>
    <col min="1" max="1" width="3.625" style="6" customWidth="1"/>
    <col min="2" max="2" width="9" style="6"/>
    <col min="3" max="14" width="15" style="6" customWidth="1"/>
    <col min="15" max="15" width="9" style="6" customWidth="1"/>
    <col min="16" max="16384" width="9" style="6"/>
  </cols>
  <sheetData>
    <row r="1" spans="2:14" ht="28.5" customHeight="1" thickBot="1" x14ac:dyDescent="0.2">
      <c r="B1" s="19" t="s">
        <v>113</v>
      </c>
    </row>
    <row r="2" spans="2:14" ht="28.5" customHeight="1" x14ac:dyDescent="0.15">
      <c r="B2" s="210" t="s">
        <v>75</v>
      </c>
      <c r="C2" s="204" t="s">
        <v>218</v>
      </c>
      <c r="D2" s="205"/>
      <c r="E2" s="205"/>
      <c r="F2" s="206"/>
      <c r="G2" s="197" t="s">
        <v>77</v>
      </c>
      <c r="H2" s="197"/>
      <c r="I2" s="197"/>
      <c r="J2" s="197"/>
      <c r="K2" s="197"/>
      <c r="L2" s="198"/>
      <c r="M2" s="7"/>
    </row>
    <row r="3" spans="2:14" ht="28.5" customHeight="1" x14ac:dyDescent="0.15">
      <c r="B3" s="211"/>
      <c r="C3" s="18" t="str">
        <f>透视表!$J$29</f>
        <v>8月</v>
      </c>
      <c r="D3" s="18" t="str">
        <f>透视表!$J$30</f>
        <v>7月</v>
      </c>
      <c r="E3" s="18" t="s">
        <v>78</v>
      </c>
      <c r="F3" s="25" t="str">
        <f>透视表!$J$28</f>
        <v>环比</v>
      </c>
      <c r="G3" s="18" t="str">
        <f>透视表!$J$29</f>
        <v>8月</v>
      </c>
      <c r="H3" s="18" t="str">
        <f>透视表!$J$30</f>
        <v>7月</v>
      </c>
      <c r="I3" s="56" t="s">
        <v>78</v>
      </c>
      <c r="J3" s="56" t="str">
        <f>透视表!$J$28</f>
        <v>环比</v>
      </c>
      <c r="K3" s="56" t="str">
        <f>透视表!$J$29&amp;"占比"</f>
        <v>8月占比</v>
      </c>
      <c r="L3" s="72" t="str">
        <f>透视表!$J$30&amp;"占比"</f>
        <v>7月占比</v>
      </c>
      <c r="M3" s="7"/>
    </row>
    <row r="4" spans="2:14" ht="28.5" customHeight="1" thickBot="1" x14ac:dyDescent="0.2">
      <c r="B4" s="73"/>
      <c r="C4" s="74">
        <f>透视表!P24</f>
        <v>3</v>
      </c>
      <c r="D4" s="74">
        <f>透视表!Q24</f>
        <v>1</v>
      </c>
      <c r="E4" s="74">
        <f>C4-D4</f>
        <v>2</v>
      </c>
      <c r="F4" s="75">
        <f>IFERROR((C4/透视表!$J$31)/(D4/透视表!$J$32)-1,"-")</f>
        <v>2</v>
      </c>
      <c r="G4" s="69">
        <f>GETPIVOTDATA("星级",透视表!$U$6)</f>
        <v>3</v>
      </c>
      <c r="H4" s="69">
        <f>GETPIVOTDATA("星级",透视表!$U$16)</f>
        <v>1</v>
      </c>
      <c r="I4" s="69">
        <f>G4-H4</f>
        <v>2</v>
      </c>
      <c r="J4" s="75">
        <f>IFERROR((G4/透视表!$J$31)/(H4/透视表!$J$32)-1,"-")</f>
        <v>2</v>
      </c>
      <c r="K4" s="71">
        <f>IFERROR(G4/C4,"-")</f>
        <v>1</v>
      </c>
      <c r="L4" s="71">
        <f>IFERROR(H4/D4,"-")</f>
        <v>1</v>
      </c>
      <c r="M4" s="7"/>
    </row>
    <row r="5" spans="2:14" ht="28.5" customHeight="1" thickBot="1" x14ac:dyDescent="0.2">
      <c r="B5" s="31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2:14" ht="28.5" customHeight="1" x14ac:dyDescent="0.15">
      <c r="B6" s="199" t="s">
        <v>79</v>
      </c>
      <c r="C6" s="201" t="s">
        <v>219</v>
      </c>
      <c r="D6" s="202"/>
      <c r="E6" s="202"/>
      <c r="F6" s="202"/>
      <c r="G6" s="202"/>
      <c r="H6" s="203"/>
      <c r="I6" s="197" t="s">
        <v>220</v>
      </c>
      <c r="J6" s="197"/>
      <c r="K6" s="197"/>
      <c r="L6" s="197"/>
      <c r="M6" s="197"/>
      <c r="N6" s="198"/>
    </row>
    <row r="7" spans="2:14" ht="28.5" customHeight="1" x14ac:dyDescent="0.15">
      <c r="B7" s="200"/>
      <c r="C7" s="18" t="str">
        <f>透视表!$J$29</f>
        <v>8月</v>
      </c>
      <c r="D7" s="18" t="str">
        <f>透视表!$J$30</f>
        <v>7月</v>
      </c>
      <c r="E7" s="18" t="s">
        <v>78</v>
      </c>
      <c r="F7" s="25" t="str">
        <f>透视表!$J$28</f>
        <v>环比</v>
      </c>
      <c r="G7" s="56" t="str">
        <f>透视表!$J$29&amp;"占比"</f>
        <v>8月占比</v>
      </c>
      <c r="H7" s="56" t="str">
        <f>透视表!$J$30&amp;"占比"</f>
        <v>7月占比</v>
      </c>
      <c r="I7" s="18" t="str">
        <f>透视表!$J$29</f>
        <v>8月</v>
      </c>
      <c r="J7" s="18" t="str">
        <f>透视表!$J$30</f>
        <v>7月</v>
      </c>
      <c r="K7" s="56" t="s">
        <v>78</v>
      </c>
      <c r="L7" s="56" t="str">
        <f>透视表!$J$28</f>
        <v>环比</v>
      </c>
      <c r="M7" s="56" t="str">
        <f>透视表!$J$29&amp;"占比"</f>
        <v>8月占比</v>
      </c>
      <c r="N7" s="72" t="str">
        <f>透视表!$J$30&amp;"占比"</f>
        <v>7月占比</v>
      </c>
    </row>
    <row r="8" spans="2:14" ht="28.5" customHeight="1" thickBot="1" x14ac:dyDescent="0.2">
      <c r="B8" s="68"/>
      <c r="C8" s="69">
        <f>SUM(透视表!P22:P23)</f>
        <v>3</v>
      </c>
      <c r="D8" s="69">
        <f>SUM(透视表!Q22:Q23)</f>
        <v>1</v>
      </c>
      <c r="E8" s="69">
        <f>C8-D8</f>
        <v>2</v>
      </c>
      <c r="F8" s="75">
        <f>IFERROR((C8/透视表!$J$31)/(D8/透视表!$J$32)-1,"-")</f>
        <v>2</v>
      </c>
      <c r="G8" s="71" t="str">
        <f>IFERROR(C8/#REF!,"-")</f>
        <v>-</v>
      </c>
      <c r="H8" s="71" t="str">
        <f>IFERROR(D8/#REF!,"-")</f>
        <v>-</v>
      </c>
      <c r="I8" s="69">
        <f>SUM(透视表!P19:P21)</f>
        <v>0</v>
      </c>
      <c r="J8" s="69">
        <f>SUM(透视表!Q19:Q21)</f>
        <v>0</v>
      </c>
      <c r="K8" s="69">
        <f>I8-J8</f>
        <v>0</v>
      </c>
      <c r="L8" s="75" t="str">
        <f>IFERROR((I8/透视表!$J$31)/(J8/透视表!$J$32)-1,"-")</f>
        <v>-</v>
      </c>
      <c r="M8" s="71">
        <f>IFERROR(I8/E8,"-")</f>
        <v>0</v>
      </c>
      <c r="N8" s="71">
        <f>IFERROR(J8/F8,"-")</f>
        <v>0</v>
      </c>
    </row>
    <row r="9" spans="2:14" ht="28.5" customHeight="1" thickBot="1" x14ac:dyDescent="0.2">
      <c r="B9" s="31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2:14" ht="28.5" customHeight="1" x14ac:dyDescent="0.15">
      <c r="B10" s="199" t="s">
        <v>82</v>
      </c>
      <c r="C10" s="207" t="s">
        <v>83</v>
      </c>
      <c r="D10" s="208"/>
      <c r="E10" s="208"/>
      <c r="F10" s="209"/>
      <c r="G10" s="197" t="s">
        <v>84</v>
      </c>
      <c r="H10" s="197"/>
      <c r="I10" s="197"/>
      <c r="J10" s="197"/>
      <c r="K10" s="197" t="s">
        <v>85</v>
      </c>
      <c r="L10" s="197"/>
      <c r="M10" s="197"/>
      <c r="N10" s="198"/>
    </row>
    <row r="11" spans="2:14" ht="28.5" customHeight="1" thickBot="1" x14ac:dyDescent="0.2">
      <c r="B11" s="200"/>
      <c r="C11" s="18" t="str">
        <f>透视表!$J$29</f>
        <v>8月</v>
      </c>
      <c r="D11" s="18" t="str">
        <f>透视表!$J$30</f>
        <v>7月</v>
      </c>
      <c r="E11" s="18" t="s">
        <v>78</v>
      </c>
      <c r="F11" s="25" t="str">
        <f>透视表!$J$28</f>
        <v>环比</v>
      </c>
      <c r="G11" s="18" t="str">
        <f>透视表!$J$29</f>
        <v>8月</v>
      </c>
      <c r="H11" s="18" t="str">
        <f>透视表!$J$30</f>
        <v>7月</v>
      </c>
      <c r="I11" s="18" t="s">
        <v>78</v>
      </c>
      <c r="J11" s="25" t="str">
        <f>透视表!$J$28</f>
        <v>环比</v>
      </c>
      <c r="K11" s="18" t="str">
        <f>透视表!$J$29</f>
        <v>8月</v>
      </c>
      <c r="L11" s="18" t="str">
        <f>透视表!$J$30</f>
        <v>7月</v>
      </c>
      <c r="M11" s="18" t="s">
        <v>78</v>
      </c>
      <c r="N11" s="100" t="str">
        <f>透视表!$J$28</f>
        <v>环比</v>
      </c>
    </row>
    <row r="12" spans="2:14" ht="28.5" customHeight="1" thickBot="1" x14ac:dyDescent="0.2">
      <c r="B12" s="68"/>
      <c r="C12" s="69">
        <v>9.1</v>
      </c>
      <c r="D12" s="69">
        <v>9.1</v>
      </c>
      <c r="E12" s="76">
        <f>C12-D12</f>
        <v>0</v>
      </c>
      <c r="F12" s="75">
        <f>IFERROR((C12/透视表!$J$31)/(D12/透视表!$J$32)-1,"-")</f>
        <v>0</v>
      </c>
      <c r="G12" s="69">
        <v>9.1</v>
      </c>
      <c r="H12" s="69">
        <v>9.1</v>
      </c>
      <c r="I12" s="69">
        <f>G12-H12</f>
        <v>0</v>
      </c>
      <c r="J12" s="75">
        <f>IFERROR((G12/透视表!$J$31)/(H12/透视表!$J$32)-1,"-")</f>
        <v>0</v>
      </c>
      <c r="K12" s="69">
        <v>9.1</v>
      </c>
      <c r="L12" s="69">
        <v>9.1</v>
      </c>
      <c r="M12" s="99">
        <f>K12-L12</f>
        <v>0</v>
      </c>
      <c r="N12" s="101">
        <f>IFERROR((K12/透视表!$J$31)/(L12/透视表!$J$32)-1,"-")</f>
        <v>0</v>
      </c>
    </row>
    <row r="13" spans="2:14" ht="28.5" customHeight="1" thickBot="1" x14ac:dyDescent="0.2">
      <c r="B13" s="31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2:14" ht="28.5" customHeight="1" x14ac:dyDescent="0.15">
      <c r="B14" s="199" t="s">
        <v>86</v>
      </c>
      <c r="C14" s="149" t="s">
        <v>103</v>
      </c>
      <c r="D14" s="207" t="s">
        <v>104</v>
      </c>
      <c r="E14" s="208"/>
      <c r="F14" s="208"/>
      <c r="G14" s="208"/>
      <c r="H14" s="188" t="s">
        <v>323</v>
      </c>
      <c r="I14" s="189"/>
      <c r="J14" s="189"/>
      <c r="K14" s="189"/>
      <c r="L14" s="189"/>
      <c r="M14" s="189"/>
      <c r="N14" s="190"/>
    </row>
    <row r="15" spans="2:14" ht="28.5" customHeight="1" x14ac:dyDescent="0.15">
      <c r="B15" s="200"/>
      <c r="C15" s="77" t="str">
        <f>"截止"&amp;透视表!J29</f>
        <v>截止8月</v>
      </c>
      <c r="D15" s="18" t="str">
        <f>透视表!$J$29</f>
        <v>8月</v>
      </c>
      <c r="E15" s="18" t="str">
        <f>透视表!$J$30</f>
        <v>7月</v>
      </c>
      <c r="F15" s="18" t="s">
        <v>78</v>
      </c>
      <c r="G15" s="25" t="str">
        <f>透视表!$J$28</f>
        <v>环比</v>
      </c>
      <c r="H15" s="191"/>
      <c r="I15" s="192"/>
      <c r="J15" s="192"/>
      <c r="K15" s="192"/>
      <c r="L15" s="192"/>
      <c r="M15" s="192"/>
      <c r="N15" s="193"/>
    </row>
    <row r="16" spans="2:14" ht="28.5" customHeight="1" thickBot="1" x14ac:dyDescent="0.2">
      <c r="B16" s="68"/>
      <c r="C16" s="69">
        <v>14</v>
      </c>
      <c r="D16" s="69">
        <v>2</v>
      </c>
      <c r="E16" s="69">
        <v>3</v>
      </c>
      <c r="F16" s="70">
        <f>D16-E16</f>
        <v>-1</v>
      </c>
      <c r="G16" s="75">
        <f>IFERROR((D16/透视表!$J$31)/(E16/透视表!$J$32)-1,"-")</f>
        <v>-0.33333333333333337</v>
      </c>
      <c r="H16" s="194"/>
      <c r="I16" s="195"/>
      <c r="J16" s="195"/>
      <c r="K16" s="195"/>
      <c r="L16" s="195"/>
      <c r="M16" s="195"/>
      <c r="N16" s="196"/>
    </row>
    <row r="17" ht="93.95" customHeight="1" x14ac:dyDescent="0.15"/>
  </sheetData>
  <mergeCells count="13">
    <mergeCell ref="H14:N16"/>
    <mergeCell ref="I6:N6"/>
    <mergeCell ref="G2:L2"/>
    <mergeCell ref="B10:B11"/>
    <mergeCell ref="G10:J10"/>
    <mergeCell ref="K10:N10"/>
    <mergeCell ref="C6:H6"/>
    <mergeCell ref="C2:F2"/>
    <mergeCell ref="B14:B15"/>
    <mergeCell ref="C10:F10"/>
    <mergeCell ref="D14:G14"/>
    <mergeCell ref="B2:B3"/>
    <mergeCell ref="B6:B7"/>
  </mergeCells>
  <phoneticPr fontId="8" type="noConversion"/>
  <conditionalFormatting sqref="E12 I12 M12">
    <cfRule type="cellIs" dxfId="4" priority="5" operator="lessThan">
      <formula>0</formula>
    </cfRule>
  </conditionalFormatting>
  <conditionalFormatting sqref="E4 I4 E8 K8">
    <cfRule type="cellIs" dxfId="3" priority="4" operator="lessThan">
      <formula>0</formula>
    </cfRule>
  </conditionalFormatting>
  <conditionalFormatting sqref="F16"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2"/>
  <sheetViews>
    <sheetView showGridLines="0" workbookViewId="0">
      <selection activeCell="H31" sqref="H31"/>
    </sheetView>
  </sheetViews>
  <sheetFormatPr defaultColWidth="8.875" defaultRowHeight="13.5" x14ac:dyDescent="0.15"/>
  <cols>
    <col min="2" max="9" width="15" customWidth="1"/>
  </cols>
  <sheetData>
    <row r="2" spans="2:14" ht="24" customHeight="1" x14ac:dyDescent="0.15">
      <c r="B2" s="212" t="s">
        <v>75</v>
      </c>
      <c r="C2" s="212" t="s">
        <v>76</v>
      </c>
      <c r="D2" s="212"/>
      <c r="E2" s="212"/>
      <c r="F2" s="212" t="s">
        <v>77</v>
      </c>
      <c r="G2" s="212"/>
      <c r="H2" s="212"/>
      <c r="I2" s="7"/>
      <c r="J2" s="6"/>
    </row>
    <row r="3" spans="2:14" ht="24" customHeight="1" x14ac:dyDescent="0.15">
      <c r="B3" s="212"/>
      <c r="C3" s="26" t="s">
        <v>123</v>
      </c>
      <c r="D3" s="26" t="s">
        <v>112</v>
      </c>
      <c r="E3" s="26" t="s">
        <v>122</v>
      </c>
      <c r="F3" s="26" t="s">
        <v>123</v>
      </c>
      <c r="G3" s="26" t="s">
        <v>112</v>
      </c>
      <c r="H3" s="26" t="s">
        <v>122</v>
      </c>
      <c r="I3" s="7"/>
      <c r="J3" s="6"/>
    </row>
    <row r="4" spans="2:14" ht="24" customHeight="1" x14ac:dyDescent="0.15">
      <c r="B4" s="30"/>
      <c r="C4" s="27">
        <f>透视表!P24</f>
        <v>3</v>
      </c>
      <c r="D4" s="27">
        <f>透视表!Q24</f>
        <v>1</v>
      </c>
      <c r="E4" s="28">
        <f>(C4/14)/(D4/28)-1</f>
        <v>5</v>
      </c>
      <c r="F4" s="27">
        <f>COUNTIFS(回复口碑!$C:$C,"&gt;=2018/3/1",回复口碑!$C:$C,"&lt;=2018/3/14")</f>
        <v>0</v>
      </c>
      <c r="G4" s="27">
        <f>COUNTIFS(回复口碑!$C:$C,"&gt;=2018/2/1",回复口碑!$C:$C,"&lt;=2018/2/28")</f>
        <v>0</v>
      </c>
      <c r="H4" s="28" t="e">
        <f>(F4/14)/(G4/28)-1</f>
        <v>#DIV/0!</v>
      </c>
      <c r="I4" s="7"/>
      <c r="J4" s="6"/>
    </row>
    <row r="5" spans="2:14" ht="24" customHeight="1" x14ac:dyDescent="0.15">
      <c r="B5" s="31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6"/>
    </row>
    <row r="6" spans="2:14" ht="24" customHeight="1" x14ac:dyDescent="0.15">
      <c r="B6" s="212" t="s">
        <v>79</v>
      </c>
      <c r="C6" s="212" t="s">
        <v>80</v>
      </c>
      <c r="D6" s="212"/>
      <c r="E6" s="212"/>
      <c r="F6" s="212" t="s">
        <v>81</v>
      </c>
      <c r="G6" s="212"/>
      <c r="H6" s="212"/>
    </row>
    <row r="7" spans="2:14" ht="24" customHeight="1" x14ac:dyDescent="0.15">
      <c r="B7" s="212"/>
      <c r="C7" s="26" t="s">
        <v>123</v>
      </c>
      <c r="D7" s="26" t="s">
        <v>112</v>
      </c>
      <c r="E7" s="26" t="s">
        <v>122</v>
      </c>
      <c r="F7" s="26" t="s">
        <v>123</v>
      </c>
      <c r="G7" s="26" t="s">
        <v>112</v>
      </c>
      <c r="H7" s="26" t="s">
        <v>122</v>
      </c>
    </row>
    <row r="8" spans="2:14" ht="24" customHeight="1" x14ac:dyDescent="0.15">
      <c r="B8" s="30"/>
      <c r="C8" s="27">
        <f>COUNTIFS(口碑数据!$C:$C,"&gt;=2018/3/1",口碑数据!$C:$C,"&lt;=2018/3/14",口碑数据!$H:$H,"5星")</f>
        <v>0</v>
      </c>
      <c r="D8" s="27">
        <f>COUNTIFS(口碑数据!$C:$C,"&gt;=2018/2/1",口碑数据!$C:$C,"&lt;=2018/2/28",口碑数据!$H:$H,"5星")</f>
        <v>0</v>
      </c>
      <c r="E8" s="28" t="e">
        <f>(C8/14)/(D8/28)-1</f>
        <v>#DIV/0!</v>
      </c>
      <c r="F8" s="27">
        <f>COUNTIFS(口碑数据!$C:$C,"&gt;=2018/3/1",口碑数据!$C:$C,"&lt;=2018/3/14",口碑数据!$H:$H,"&lt;=3星")</f>
        <v>0</v>
      </c>
      <c r="G8" s="27">
        <f>COUNTIFS(口碑数据!$C:$C,"&gt;=2018/2/1",口碑数据!$C:$C,"&lt;=2018/2/28",口碑数据!$H:$H,"&lt;=3星")</f>
        <v>0</v>
      </c>
      <c r="H8" s="28" t="e">
        <f>(F8/14)/(G8/28)-1</f>
        <v>#DIV/0!</v>
      </c>
    </row>
    <row r="9" spans="2:14" ht="24" customHeight="1" x14ac:dyDescent="0.15"/>
    <row r="10" spans="2:14" ht="24" customHeight="1" x14ac:dyDescent="0.15">
      <c r="B10" s="212" t="s">
        <v>86</v>
      </c>
      <c r="C10" s="26" t="s">
        <v>103</v>
      </c>
      <c r="D10" s="212" t="s">
        <v>104</v>
      </c>
      <c r="E10" s="212"/>
      <c r="F10" s="212"/>
      <c r="G10" s="212" t="s">
        <v>87</v>
      </c>
      <c r="H10" s="212"/>
      <c r="I10" s="212"/>
    </row>
    <row r="11" spans="2:14" ht="24" customHeight="1" x14ac:dyDescent="0.15">
      <c r="B11" s="212"/>
      <c r="C11" s="26" t="s">
        <v>124</v>
      </c>
      <c r="D11" s="26" t="s">
        <v>123</v>
      </c>
      <c r="E11" s="26" t="s">
        <v>112</v>
      </c>
      <c r="F11" s="26" t="s">
        <v>122</v>
      </c>
      <c r="G11" s="26" t="s">
        <v>124</v>
      </c>
      <c r="H11" s="26" t="s">
        <v>112</v>
      </c>
      <c r="I11" s="26" t="s">
        <v>122</v>
      </c>
    </row>
    <row r="12" spans="2:14" ht="24" customHeight="1" x14ac:dyDescent="0.15">
      <c r="B12" s="30"/>
      <c r="C12" s="27">
        <v>12</v>
      </c>
      <c r="D12" s="27">
        <v>0</v>
      </c>
      <c r="E12" s="27">
        <v>-1</v>
      </c>
      <c r="F12" s="28">
        <f>(D12/14)/(E12/28)-1</f>
        <v>-1</v>
      </c>
      <c r="G12" s="27">
        <f>5+11+4+5+3+1+0</f>
        <v>29</v>
      </c>
      <c r="H12" s="27">
        <f>4+10+3+5+3+0+1</f>
        <v>26</v>
      </c>
      <c r="I12" s="28">
        <f>(G12/14)/(H12/28)-1</f>
        <v>1.2307692307692308</v>
      </c>
    </row>
  </sheetData>
  <mergeCells count="9">
    <mergeCell ref="D10:F10"/>
    <mergeCell ref="G10:I10"/>
    <mergeCell ref="B2:B3"/>
    <mergeCell ref="B6:B7"/>
    <mergeCell ref="B10:B11"/>
    <mergeCell ref="F2:H2"/>
    <mergeCell ref="C2:E2"/>
    <mergeCell ref="F6:H6"/>
    <mergeCell ref="C6:E6"/>
  </mergeCells>
  <phoneticPr fontId="8" type="noConversion"/>
  <conditionalFormatting sqref="E4 H4 E8 H8 F12 I1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F10"/>
  <sheetViews>
    <sheetView showGridLines="0" workbookViewId="0">
      <selection activeCell="F23" sqref="F23"/>
    </sheetView>
  </sheetViews>
  <sheetFormatPr defaultColWidth="9" defaultRowHeight="17.25" x14ac:dyDescent="0.15"/>
  <cols>
    <col min="1" max="1" width="9" style="6"/>
    <col min="2" max="2" width="19.125" style="6" customWidth="1"/>
    <col min="3" max="4" width="15.625" style="6" customWidth="1"/>
    <col min="5" max="5" width="17.625" style="6" customWidth="1"/>
    <col min="6" max="16384" width="9" style="6"/>
  </cols>
  <sheetData>
    <row r="1" spans="2:6" ht="18" thickBot="1" x14ac:dyDescent="0.2">
      <c r="B1" s="6" t="s">
        <v>102</v>
      </c>
    </row>
    <row r="2" spans="2:6" ht="22.5" customHeight="1" x14ac:dyDescent="0.15">
      <c r="B2" s="9" t="s">
        <v>93</v>
      </c>
      <c r="C2" s="9" t="str">
        <f>透视表!$J$29</f>
        <v>8月</v>
      </c>
      <c r="D2" s="9" t="str">
        <f>透视表!$J$28</f>
        <v>环比</v>
      </c>
      <c r="E2" s="9" t="str">
        <f>透视表!$J$30</f>
        <v>7月</v>
      </c>
    </row>
    <row r="3" spans="2:6" ht="22.5" customHeight="1" thickBot="1" x14ac:dyDescent="0.2">
      <c r="B3" s="10" t="s">
        <v>88</v>
      </c>
      <c r="C3" s="17">
        <f>GETPIVOTDATA("求和项:花费",透视表!$Y$6)</f>
        <v>0</v>
      </c>
      <c r="D3" s="8" t="str">
        <f>IFERROR((C3/透视表!$J$31)/(E3/透视表!$J$32)-1,"-")</f>
        <v>-</v>
      </c>
      <c r="E3" s="17">
        <f>GETPIVOTDATA("求和项:花费",透视表!$Y$17)</f>
        <v>0</v>
      </c>
    </row>
    <row r="4" spans="2:6" ht="22.5" customHeight="1" thickBot="1" x14ac:dyDescent="0.2">
      <c r="B4" s="11" t="s">
        <v>89</v>
      </c>
      <c r="C4" s="17">
        <f>GETPIVOTDATA("求和项:点击",透视表!$Y$6)</f>
        <v>0</v>
      </c>
      <c r="D4" s="8" t="str">
        <f>IFERROR((C4/透视表!$J$31)/(E4/透视表!$J$32)-1,"-")</f>
        <v>-</v>
      </c>
      <c r="E4" s="17">
        <f>GETPIVOTDATA("求和项:点击",透视表!$Y$17)</f>
        <v>0</v>
      </c>
    </row>
    <row r="5" spans="2:6" ht="22.5" customHeight="1" thickBot="1" x14ac:dyDescent="0.2">
      <c r="B5" s="11" t="s">
        <v>90</v>
      </c>
      <c r="C5" s="12">
        <f>GETPIVOTDATA("平均值项:点击均价",透视表!$Y$6)</f>
        <v>0</v>
      </c>
      <c r="D5" s="8" t="str">
        <f>IFERROR((C5/透视表!$J$31)/(E5/透视表!$J$32)-1,"-")</f>
        <v>-</v>
      </c>
      <c r="E5" s="12">
        <f>GETPIVOTDATA("平均值项:点击均价",透视表!$Y$17)</f>
        <v>0</v>
      </c>
    </row>
    <row r="6" spans="2:6" ht="22.5" customHeight="1" thickBot="1" x14ac:dyDescent="0.2">
      <c r="B6" s="11" t="s">
        <v>91</v>
      </c>
      <c r="C6" s="17">
        <f>GETPIVOTDATA("求和项:曝光",透视表!$Y$6)</f>
        <v>0</v>
      </c>
      <c r="D6" s="8" t="str">
        <f>IFERROR((C6/透视表!$J$31)/(E6/透视表!$J$32)-1,"-")</f>
        <v>-</v>
      </c>
      <c r="E6" s="17">
        <f>GETPIVOTDATA("求和项:曝光",透视表!$Y$17)</f>
        <v>0</v>
      </c>
    </row>
    <row r="7" spans="2:6" ht="22.5" customHeight="1" thickBot="1" x14ac:dyDescent="0.2">
      <c r="B7" s="11" t="s">
        <v>92</v>
      </c>
      <c r="C7" s="17">
        <f>GETPIVOTDATA("求和项:商户浏览量",透视表!$Y$6)</f>
        <v>0</v>
      </c>
      <c r="D7" s="8" t="str">
        <f>IFERROR((C7/透视表!$J$31)/(E7/透视表!$J$32)-1,"-")</f>
        <v>-</v>
      </c>
      <c r="E7" s="17">
        <f>GETPIVOTDATA("求和项:商户浏览量",透视表!$Y$17)</f>
        <v>0</v>
      </c>
    </row>
    <row r="8" spans="2:6" ht="22.5" customHeight="1" thickBot="1" x14ac:dyDescent="0.2">
      <c r="B8" s="11" t="s">
        <v>105</v>
      </c>
      <c r="C8" s="21" t="e">
        <f>C7/C6</f>
        <v>#DIV/0!</v>
      </c>
      <c r="D8" s="67" t="e">
        <f>C8-E8</f>
        <v>#DIV/0!</v>
      </c>
      <c r="E8" s="21" t="e">
        <f>E7/E6</f>
        <v>#DIV/0!</v>
      </c>
      <c r="F8" s="6" t="s">
        <v>114</v>
      </c>
    </row>
    <row r="9" spans="2:6" ht="22.5" customHeight="1" thickBot="1" x14ac:dyDescent="0.2">
      <c r="B9" s="14" t="s">
        <v>106</v>
      </c>
      <c r="C9" s="47">
        <v>421176</v>
      </c>
      <c r="D9" s="66">
        <f>C9/E9-1</f>
        <v>12.782839191046534</v>
      </c>
      <c r="E9" s="47">
        <v>30558</v>
      </c>
    </row>
    <row r="10" spans="2:6" ht="22.5" customHeight="1" x14ac:dyDescent="0.15">
      <c r="B10" s="15" t="s">
        <v>107</v>
      </c>
      <c r="C10" s="13" t="e">
        <f>C9/C3</f>
        <v>#DIV/0!</v>
      </c>
      <c r="D10" s="8" t="str">
        <f>IFERROR((C10/透视表!$J$31)/(E10/透视表!$J$32)-1,"-")</f>
        <v>-</v>
      </c>
      <c r="E10" s="13" t="e">
        <f>E9/E3</f>
        <v>#DIV/0!</v>
      </c>
      <c r="F10" s="6" t="s">
        <v>115</v>
      </c>
    </row>
  </sheetData>
  <phoneticPr fontId="8" type="noConversion"/>
  <conditionalFormatting sqref="D3:D10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6"/>
  <sheetViews>
    <sheetView tabSelected="1" zoomScale="101" workbookViewId="0">
      <selection activeCell="J15" sqref="J15"/>
    </sheetView>
  </sheetViews>
  <sheetFormatPr defaultColWidth="9" defaultRowHeight="16.5" x14ac:dyDescent="0.15"/>
  <cols>
    <col min="1" max="1" width="7.5" style="37" bestFit="1" customWidth="1"/>
    <col min="2" max="2" width="9.375" style="37" bestFit="1" customWidth="1"/>
    <col min="3" max="3" width="13" style="37" bestFit="1" customWidth="1"/>
    <col min="4" max="4" width="7.5" style="37" bestFit="1" customWidth="1"/>
    <col min="5" max="5" width="4" style="37" bestFit="1" customWidth="1"/>
    <col min="6" max="6" width="11.625" style="37" bestFit="1" customWidth="1"/>
    <col min="7" max="7" width="8.5" style="37" bestFit="1" customWidth="1"/>
    <col min="8" max="8" width="13.125" style="37" bestFit="1" customWidth="1"/>
    <col min="9" max="9" width="10" style="37" bestFit="1" customWidth="1"/>
    <col min="10" max="10" width="15.625" style="37" bestFit="1" customWidth="1"/>
    <col min="11" max="11" width="8.5" style="37" customWidth="1"/>
    <col min="12" max="12" width="10" style="37" bestFit="1" customWidth="1"/>
    <col min="13" max="13" width="15.625" style="37" bestFit="1" customWidth="1"/>
    <col min="14" max="14" width="6.375" style="37" customWidth="1"/>
    <col min="15" max="15" width="10" style="37" bestFit="1" customWidth="1"/>
    <col min="16" max="16" width="11.625" style="37" bestFit="1" customWidth="1"/>
    <col min="17" max="17" width="9.125" style="37" bestFit="1" customWidth="1"/>
    <col min="18" max="18" width="10" style="37" bestFit="1" customWidth="1"/>
    <col min="19" max="19" width="11.625" style="37" bestFit="1" customWidth="1"/>
    <col min="20" max="20" width="9" style="37"/>
    <col min="21" max="21" width="11.625" style="37" bestFit="1" customWidth="1"/>
    <col min="22" max="22" width="9.375" style="37" bestFit="1" customWidth="1"/>
    <col min="23" max="23" width="9" style="37"/>
    <col min="24" max="24" width="0" style="37" hidden="1" customWidth="1"/>
    <col min="25" max="26" width="11.625" style="37" hidden="1" customWidth="1"/>
    <col min="27" max="27" width="18" style="37" hidden="1" customWidth="1"/>
    <col min="28" max="28" width="11.625" style="37" hidden="1" customWidth="1"/>
    <col min="29" max="29" width="18" style="37" hidden="1" customWidth="1"/>
    <col min="30" max="30" width="62.125" style="37" bestFit="1" customWidth="1"/>
    <col min="31" max="35" width="16.125" style="37" bestFit="1" customWidth="1"/>
    <col min="36" max="36" width="10" style="37" bestFit="1" customWidth="1"/>
    <col min="37" max="40" width="12.125" style="37" bestFit="1" customWidth="1"/>
    <col min="41" max="42" width="16.125" style="37" bestFit="1" customWidth="1"/>
    <col min="43" max="48" width="8.5" style="37" bestFit="1" customWidth="1"/>
    <col min="49" max="49" width="9.375" style="37" bestFit="1" customWidth="1"/>
    <col min="50" max="54" width="7.5" style="37" bestFit="1" customWidth="1"/>
    <col min="55" max="68" width="8.5" style="37" bestFit="1" customWidth="1"/>
    <col min="69" max="69" width="9.375" style="37" bestFit="1" customWidth="1"/>
    <col min="70" max="70" width="16.125" style="37" bestFit="1" customWidth="1"/>
    <col min="71" max="71" width="15" style="37" bestFit="1" customWidth="1"/>
    <col min="72" max="76" width="7.5" style="37" bestFit="1" customWidth="1"/>
    <col min="77" max="87" width="8.5" style="37" bestFit="1" customWidth="1"/>
    <col min="88" max="88" width="9.375" style="37" bestFit="1" customWidth="1"/>
    <col min="89" max="93" width="7.5" style="37" bestFit="1" customWidth="1"/>
    <col min="94" max="107" width="8.5" style="37" bestFit="1" customWidth="1"/>
    <col min="108" max="108" width="9.375" style="37" bestFit="1" customWidth="1"/>
    <col min="109" max="110" width="20.375" style="37" bestFit="1" customWidth="1"/>
    <col min="111" max="16384" width="9" style="37"/>
  </cols>
  <sheetData>
    <row r="1" spans="1:110" x14ac:dyDescent="0.15">
      <c r="A1" s="39" t="s">
        <v>131</v>
      </c>
      <c r="F1" s="39" t="s">
        <v>149</v>
      </c>
      <c r="I1" s="39" t="s">
        <v>153</v>
      </c>
      <c r="L1" s="102" t="s">
        <v>154</v>
      </c>
      <c r="O1" s="39" t="s">
        <v>155</v>
      </c>
      <c r="R1" s="102" t="s">
        <v>156</v>
      </c>
      <c r="U1" s="39" t="s">
        <v>164</v>
      </c>
      <c r="Y1" s="39" t="s">
        <v>171</v>
      </c>
    </row>
    <row r="2" spans="1:110" x14ac:dyDescent="0.15">
      <c r="A2" s="80" t="s">
        <v>74</v>
      </c>
      <c r="B2" s="43">
        <v>2018</v>
      </c>
      <c r="F2"/>
      <c r="G2"/>
      <c r="I2" s="80" t="s">
        <v>74</v>
      </c>
      <c r="J2" s="43">
        <v>2018</v>
      </c>
      <c r="L2" s="80" t="s">
        <v>74</v>
      </c>
      <c r="M2" s="43">
        <v>2018</v>
      </c>
      <c r="O2" s="80" t="s">
        <v>74</v>
      </c>
      <c r="P2" s="43">
        <v>2018</v>
      </c>
      <c r="R2" s="80" t="s">
        <v>74</v>
      </c>
      <c r="S2" s="43">
        <v>2018</v>
      </c>
      <c r="U2" s="80" t="s">
        <v>74</v>
      </c>
      <c r="V2" s="43">
        <v>2018</v>
      </c>
      <c r="Y2" s="80" t="s">
        <v>74</v>
      </c>
      <c r="Z2" s="37" t="s">
        <v>180</v>
      </c>
      <c r="AD2"/>
      <c r="AE2" s="107" t="s">
        <v>244</v>
      </c>
      <c r="AF2" s="107" t="s">
        <v>129</v>
      </c>
      <c r="AG2" s="107" t="s">
        <v>41</v>
      </c>
      <c r="AH2"/>
      <c r="AI2"/>
      <c r="AJ2"/>
      <c r="AK2" s="107" t="s">
        <v>297</v>
      </c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</row>
    <row r="3" spans="1:110" x14ac:dyDescent="0.15">
      <c r="A3" s="38" t="s">
        <v>129</v>
      </c>
      <c r="B3" s="43">
        <v>8</v>
      </c>
      <c r="F3" s="80" t="s">
        <v>74</v>
      </c>
      <c r="G3" s="43">
        <v>2018</v>
      </c>
      <c r="I3" s="38" t="s">
        <v>129</v>
      </c>
      <c r="J3" s="43">
        <v>8</v>
      </c>
      <c r="L3" s="38" t="s">
        <v>129</v>
      </c>
      <c r="M3" s="43">
        <v>7</v>
      </c>
      <c r="O3" s="38" t="s">
        <v>129</v>
      </c>
      <c r="P3" s="43">
        <v>8</v>
      </c>
      <c r="R3" s="38" t="s">
        <v>129</v>
      </c>
      <c r="S3" s="43">
        <v>7</v>
      </c>
      <c r="U3" s="38" t="s">
        <v>129</v>
      </c>
      <c r="V3" s="43">
        <v>8</v>
      </c>
      <c r="Y3" s="38" t="s">
        <v>129</v>
      </c>
      <c r="Z3" s="37" t="s">
        <v>180</v>
      </c>
      <c r="AD3"/>
      <c r="AE3" t="s">
        <v>213</v>
      </c>
      <c r="AF3"/>
      <c r="AG3" t="s">
        <v>212</v>
      </c>
      <c r="AH3"/>
      <c r="AI3"/>
      <c r="AJ3"/>
      <c r="AK3">
        <v>7</v>
      </c>
      <c r="AL3"/>
      <c r="AM3">
        <v>8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</row>
    <row r="4" spans="1:110" x14ac:dyDescent="0.15">
      <c r="A4" s="38" t="s">
        <v>94</v>
      </c>
      <c r="B4" s="37" t="s">
        <v>110</v>
      </c>
      <c r="F4" s="38" t="s">
        <v>129</v>
      </c>
      <c r="G4" s="43">
        <v>8</v>
      </c>
      <c r="I4" s="38" t="s">
        <v>137</v>
      </c>
      <c r="J4" s="37" t="s">
        <v>110</v>
      </c>
      <c r="L4" s="38" t="s">
        <v>137</v>
      </c>
      <c r="M4" s="37" t="s">
        <v>110</v>
      </c>
      <c r="O4" s="38" t="s">
        <v>137</v>
      </c>
      <c r="P4" s="37" t="s">
        <v>110</v>
      </c>
      <c r="R4" s="38" t="s">
        <v>137</v>
      </c>
      <c r="S4" s="37" t="s">
        <v>110</v>
      </c>
      <c r="U4" s="38" t="s">
        <v>137</v>
      </c>
      <c r="V4" s="37" t="s">
        <v>110</v>
      </c>
      <c r="Y4" s="38" t="s">
        <v>137</v>
      </c>
      <c r="Z4" s="37" t="s">
        <v>110</v>
      </c>
      <c r="AD4"/>
      <c r="AE4" t="s">
        <v>245</v>
      </c>
      <c r="AF4" t="s">
        <v>296</v>
      </c>
      <c r="AG4" t="s">
        <v>245</v>
      </c>
      <c r="AH4" t="s">
        <v>296</v>
      </c>
      <c r="AI4"/>
      <c r="AJ4" s="107" t="s">
        <v>1</v>
      </c>
      <c r="AK4" t="s">
        <v>321</v>
      </c>
      <c r="AL4" t="s">
        <v>320</v>
      </c>
      <c r="AM4" t="s">
        <v>321</v>
      </c>
      <c r="AN4" t="s">
        <v>320</v>
      </c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</row>
    <row r="5" spans="1:110" x14ac:dyDescent="0.15">
      <c r="AD5" s="107" t="s">
        <v>199</v>
      </c>
      <c r="AE5"/>
      <c r="AF5"/>
      <c r="AG5"/>
      <c r="AH5"/>
      <c r="AI5"/>
      <c r="AJ5" s="1" t="s">
        <v>319</v>
      </c>
      <c r="AK5" s="106">
        <v>1</v>
      </c>
      <c r="AL5" s="106">
        <v>8416</v>
      </c>
      <c r="AM5" s="106">
        <v>4</v>
      </c>
      <c r="AN5" s="106">
        <v>5192</v>
      </c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</row>
    <row r="6" spans="1:110" x14ac:dyDescent="0.15">
      <c r="A6" s="83" t="s">
        <v>125</v>
      </c>
      <c r="B6" s="37" t="s">
        <v>126</v>
      </c>
      <c r="C6" s="37" t="s">
        <v>127</v>
      </c>
      <c r="D6" s="37" t="s">
        <v>2</v>
      </c>
      <c r="F6" s="83" t="s">
        <v>271</v>
      </c>
      <c r="I6" s="80" t="s">
        <v>1</v>
      </c>
      <c r="J6" s="83" t="s">
        <v>174</v>
      </c>
      <c r="L6" s="80" t="s">
        <v>1</v>
      </c>
      <c r="M6" s="83" t="s">
        <v>174</v>
      </c>
      <c r="O6" s="80" t="s">
        <v>1</v>
      </c>
      <c r="P6" s="83" t="s">
        <v>152</v>
      </c>
      <c r="R6" s="80" t="s">
        <v>1</v>
      </c>
      <c r="S6" s="83" t="s">
        <v>152</v>
      </c>
      <c r="U6" s="83" t="s">
        <v>152</v>
      </c>
      <c r="Y6" s="83" t="s">
        <v>166</v>
      </c>
      <c r="Z6" s="37" t="s">
        <v>168</v>
      </c>
      <c r="AA6" s="37" t="s">
        <v>169</v>
      </c>
      <c r="AB6" s="37" t="s">
        <v>167</v>
      </c>
      <c r="AC6" s="37" t="s">
        <v>170</v>
      </c>
      <c r="AD6" t="s">
        <v>253</v>
      </c>
      <c r="AE6" s="106">
        <v>6</v>
      </c>
      <c r="AF6" s="106">
        <v>10</v>
      </c>
      <c r="AG6" s="106">
        <v>376</v>
      </c>
      <c r="AH6" s="106">
        <v>580</v>
      </c>
      <c r="AI6"/>
      <c r="AJ6" s="1" t="s">
        <v>301</v>
      </c>
      <c r="AK6" s="106"/>
      <c r="AL6" s="106"/>
      <c r="AM6" s="106">
        <v>2</v>
      </c>
      <c r="AN6" s="106">
        <v>1000</v>
      </c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</row>
    <row r="7" spans="1:110" x14ac:dyDescent="0.15">
      <c r="A7" s="81">
        <v>5120</v>
      </c>
      <c r="B7" s="81">
        <v>1395</v>
      </c>
      <c r="C7" s="82">
        <v>53.936774193548381</v>
      </c>
      <c r="D7" s="82">
        <v>32.580967741935481</v>
      </c>
      <c r="F7" s="81">
        <v>47</v>
      </c>
      <c r="I7" s="84" t="s">
        <v>8</v>
      </c>
      <c r="J7" s="81">
        <v>10</v>
      </c>
      <c r="L7" s="84" t="s">
        <v>8</v>
      </c>
      <c r="M7" s="81">
        <v>1</v>
      </c>
      <c r="O7" s="43" t="s">
        <v>42</v>
      </c>
      <c r="P7" s="81">
        <v>3</v>
      </c>
      <c r="R7" s="43" t="s">
        <v>42</v>
      </c>
      <c r="S7" s="81">
        <v>1</v>
      </c>
      <c r="U7" s="81">
        <v>3</v>
      </c>
      <c r="Y7" s="81"/>
      <c r="Z7" s="81"/>
      <c r="AA7" s="82"/>
      <c r="AB7" s="81"/>
      <c r="AC7" s="81"/>
      <c r="AD7" t="s">
        <v>286</v>
      </c>
      <c r="AE7" s="106"/>
      <c r="AF7" s="106">
        <v>8</v>
      </c>
      <c r="AG7" s="106"/>
      <c r="AH7" s="106">
        <v>64</v>
      </c>
      <c r="AI7"/>
      <c r="AJ7" s="1" t="s">
        <v>254</v>
      </c>
      <c r="AK7" s="106"/>
      <c r="AL7" s="106"/>
      <c r="AM7" s="106">
        <v>1</v>
      </c>
      <c r="AN7" s="106">
        <v>2716</v>
      </c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</row>
    <row r="8" spans="1:110" x14ac:dyDescent="0.15">
      <c r="I8" s="43" t="s">
        <v>11</v>
      </c>
      <c r="J8" s="81">
        <v>15</v>
      </c>
      <c r="L8" s="43" t="s">
        <v>11</v>
      </c>
      <c r="M8" s="81">
        <v>11</v>
      </c>
      <c r="O8" s="84" t="s">
        <v>0</v>
      </c>
      <c r="P8" s="81">
        <v>3</v>
      </c>
      <c r="R8" s="84" t="s">
        <v>0</v>
      </c>
      <c r="S8" s="81">
        <v>1</v>
      </c>
      <c r="AD8" t="s">
        <v>308</v>
      </c>
      <c r="AE8" s="106"/>
      <c r="AF8" s="106">
        <v>3</v>
      </c>
      <c r="AG8" s="106"/>
      <c r="AH8" s="106">
        <v>1590</v>
      </c>
      <c r="AI8"/>
      <c r="AJ8" s="1" t="s">
        <v>266</v>
      </c>
      <c r="AK8" s="106"/>
      <c r="AL8" s="106"/>
      <c r="AM8" s="106">
        <v>1</v>
      </c>
      <c r="AN8" s="106">
        <v>298</v>
      </c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</row>
    <row r="9" spans="1:110" x14ac:dyDescent="0.15">
      <c r="I9" s="43" t="s">
        <v>6</v>
      </c>
      <c r="J9" s="81">
        <v>1</v>
      </c>
      <c r="L9" s="43" t="s">
        <v>12</v>
      </c>
      <c r="M9" s="81">
        <v>1</v>
      </c>
      <c r="AD9" t="s">
        <v>251</v>
      </c>
      <c r="AE9" s="106">
        <v>3</v>
      </c>
      <c r="AF9" s="106">
        <v>3</v>
      </c>
      <c r="AG9" s="106">
        <v>1640</v>
      </c>
      <c r="AH9" s="106">
        <v>1590</v>
      </c>
      <c r="AI9"/>
      <c r="AJ9" s="1" t="s">
        <v>265</v>
      </c>
      <c r="AK9" s="106">
        <v>2</v>
      </c>
      <c r="AL9" s="106">
        <v>2398</v>
      </c>
      <c r="AM9" s="106"/>
      <c r="AN9" s="106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</row>
    <row r="10" spans="1:110" x14ac:dyDescent="0.15">
      <c r="I10" s="43" t="s">
        <v>12</v>
      </c>
      <c r="J10" s="81">
        <v>4</v>
      </c>
      <c r="L10" s="84" t="s">
        <v>0</v>
      </c>
      <c r="M10" s="81">
        <v>13</v>
      </c>
      <c r="AD10" t="s">
        <v>287</v>
      </c>
      <c r="AE10" s="106"/>
      <c r="AF10" s="106">
        <v>2</v>
      </c>
      <c r="AG10" s="106"/>
      <c r="AH10" s="106">
        <v>196</v>
      </c>
      <c r="AI10"/>
      <c r="AJ10" s="1" t="s">
        <v>299</v>
      </c>
      <c r="AK10" s="106">
        <v>1</v>
      </c>
      <c r="AL10" s="106">
        <v>298</v>
      </c>
      <c r="AM10" s="106"/>
      <c r="AN10" s="106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</row>
    <row r="11" spans="1:110" x14ac:dyDescent="0.15">
      <c r="A11" s="102" t="s">
        <v>132</v>
      </c>
      <c r="F11" s="102" t="s">
        <v>139</v>
      </c>
      <c r="I11" s="84" t="s">
        <v>0</v>
      </c>
      <c r="J11" s="81">
        <v>30</v>
      </c>
      <c r="L11"/>
      <c r="M11"/>
      <c r="U11" s="102" t="s">
        <v>165</v>
      </c>
      <c r="AD11" t="s">
        <v>240</v>
      </c>
      <c r="AE11" s="106">
        <v>2</v>
      </c>
      <c r="AF11" s="106">
        <v>2</v>
      </c>
      <c r="AG11" s="106">
        <v>648</v>
      </c>
      <c r="AH11" s="106">
        <v>1040</v>
      </c>
      <c r="AI11"/>
      <c r="AJ11" s="1" t="s">
        <v>0</v>
      </c>
      <c r="AK11" s="106">
        <v>4</v>
      </c>
      <c r="AL11" s="106">
        <v>11112</v>
      </c>
      <c r="AM11" s="106">
        <v>8</v>
      </c>
      <c r="AN11" s="106">
        <v>9206</v>
      </c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</row>
    <row r="12" spans="1:110" x14ac:dyDescent="0.15">
      <c r="A12" s="80" t="s">
        <v>74</v>
      </c>
      <c r="B12" s="43">
        <v>2018</v>
      </c>
      <c r="F12"/>
      <c r="G12"/>
      <c r="I12"/>
      <c r="J12"/>
      <c r="L12"/>
      <c r="M12"/>
      <c r="U12" s="80" t="s">
        <v>74</v>
      </c>
      <c r="V12" s="43">
        <v>2018</v>
      </c>
      <c r="Y12" s="39" t="s">
        <v>186</v>
      </c>
      <c r="AD12" t="s">
        <v>228</v>
      </c>
      <c r="AE12" s="106"/>
      <c r="AF12" s="106">
        <v>1</v>
      </c>
      <c r="AG12" s="106"/>
      <c r="AH12" s="106">
        <v>58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</row>
    <row r="13" spans="1:110" x14ac:dyDescent="0.15">
      <c r="A13" s="38" t="s">
        <v>129</v>
      </c>
      <c r="B13" s="43">
        <v>7</v>
      </c>
      <c r="F13" s="80" t="s">
        <v>74</v>
      </c>
      <c r="G13" s="43">
        <v>2018</v>
      </c>
      <c r="I13"/>
      <c r="J13"/>
      <c r="L13"/>
      <c r="M13"/>
      <c r="U13" s="38" t="s">
        <v>129</v>
      </c>
      <c r="V13" s="43">
        <v>7</v>
      </c>
      <c r="Y13" s="80" t="s">
        <v>74</v>
      </c>
      <c r="Z13" s="37" t="s">
        <v>180</v>
      </c>
      <c r="AD13" t="s">
        <v>211</v>
      </c>
      <c r="AE13" s="106">
        <v>6</v>
      </c>
      <c r="AF13" s="106">
        <v>1</v>
      </c>
      <c r="AG13" s="106">
        <v>96</v>
      </c>
      <c r="AH13" s="106">
        <v>16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</row>
    <row r="14" spans="1:110" x14ac:dyDescent="0.15">
      <c r="A14" s="38" t="s">
        <v>94</v>
      </c>
      <c r="B14" s="37" t="s">
        <v>110</v>
      </c>
      <c r="F14" s="38" t="s">
        <v>129</v>
      </c>
      <c r="G14" s="43">
        <v>7</v>
      </c>
      <c r="U14" s="38" t="s">
        <v>137</v>
      </c>
      <c r="V14" s="37" t="s">
        <v>110</v>
      </c>
      <c r="Y14" s="38" t="s">
        <v>129</v>
      </c>
      <c r="Z14" s="37" t="s">
        <v>180</v>
      </c>
      <c r="AD14" t="s">
        <v>242</v>
      </c>
      <c r="AE14" s="106"/>
      <c r="AF14" s="106">
        <v>1</v>
      </c>
      <c r="AG14" s="106"/>
      <c r="AH14" s="106">
        <v>980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</row>
    <row r="15" spans="1:110" x14ac:dyDescent="0.15">
      <c r="Y15" s="38" t="s">
        <v>137</v>
      </c>
      <c r="Z15" s="37" t="s">
        <v>110</v>
      </c>
      <c r="AD15" t="s">
        <v>312</v>
      </c>
      <c r="AE15" s="106"/>
      <c r="AF15" s="106">
        <v>1</v>
      </c>
      <c r="AG15" s="106"/>
      <c r="AH15" s="106">
        <v>354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</row>
    <row r="16" spans="1:110" x14ac:dyDescent="0.15">
      <c r="A16" s="83" t="s">
        <v>125</v>
      </c>
      <c r="B16" s="37" t="s">
        <v>126</v>
      </c>
      <c r="C16" s="37" t="s">
        <v>127</v>
      </c>
      <c r="D16" s="37" t="s">
        <v>2</v>
      </c>
      <c r="F16" s="83" t="s">
        <v>271</v>
      </c>
      <c r="U16" s="83" t="s">
        <v>152</v>
      </c>
      <c r="AD16" t="s">
        <v>241</v>
      </c>
      <c r="AE16" s="106">
        <v>5</v>
      </c>
      <c r="AF16" s="106">
        <v>1</v>
      </c>
      <c r="AG16" s="106">
        <v>56</v>
      </c>
      <c r="AH16" s="106">
        <v>8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</row>
    <row r="17" spans="1:110" x14ac:dyDescent="0.15">
      <c r="A17" s="81">
        <v>3977</v>
      </c>
      <c r="B17" s="81">
        <v>1078</v>
      </c>
      <c r="C17" s="113">
        <v>52.655161290322582</v>
      </c>
      <c r="D17" s="82">
        <v>28.846129032258066</v>
      </c>
      <c r="F17" s="81">
        <v>25</v>
      </c>
      <c r="U17" s="81">
        <v>1</v>
      </c>
      <c r="Y17" s="83" t="s">
        <v>166</v>
      </c>
      <c r="Z17" s="37" t="s">
        <v>168</v>
      </c>
      <c r="AA17" s="37" t="s">
        <v>169</v>
      </c>
      <c r="AB17" s="37" t="s">
        <v>167</v>
      </c>
      <c r="AC17" s="37" t="s">
        <v>170</v>
      </c>
      <c r="AD17" t="s">
        <v>224</v>
      </c>
      <c r="AE17" s="106">
        <v>2</v>
      </c>
      <c r="AF17" s="106">
        <v>1</v>
      </c>
      <c r="AG17" s="106">
        <v>1060</v>
      </c>
      <c r="AH17" s="106">
        <v>530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</row>
    <row r="18" spans="1:110" x14ac:dyDescent="0.15">
      <c r="I18" s="46" t="s">
        <v>160</v>
      </c>
      <c r="J18" s="64"/>
      <c r="K18" s="64" t="s">
        <v>148</v>
      </c>
      <c r="L18" s="64" t="s">
        <v>150</v>
      </c>
      <c r="O18" s="46" t="s">
        <v>161</v>
      </c>
      <c r="P18" s="64" t="s">
        <v>148</v>
      </c>
      <c r="Q18" s="64" t="s">
        <v>150</v>
      </c>
      <c r="Y18" s="81"/>
      <c r="Z18" s="81"/>
      <c r="AA18" s="82"/>
      <c r="AB18" s="81"/>
      <c r="AC18" s="81"/>
      <c r="AD18" t="s">
        <v>313</v>
      </c>
      <c r="AE18" s="106"/>
      <c r="AF18" s="106">
        <v>1</v>
      </c>
      <c r="AG18" s="106"/>
      <c r="AH18" s="106">
        <v>4800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</row>
    <row r="19" spans="1:110" x14ac:dyDescent="0.15">
      <c r="I19" s="45" t="s">
        <v>162</v>
      </c>
      <c r="J19" s="64" t="s">
        <v>143</v>
      </c>
      <c r="K19" s="64">
        <f>IFERROR(VLOOKUP($I$19,$I$2:$J$17,2,0),0)</f>
        <v>10</v>
      </c>
      <c r="L19" s="64">
        <f t="shared" ref="L19:L24" si="0">IFERROR(VLOOKUP($I19,$L$2:$M$16,2,0),0)</f>
        <v>1</v>
      </c>
      <c r="O19" s="45" t="s">
        <v>157</v>
      </c>
      <c r="P19" s="64">
        <f t="shared" ref="P19:P24" si="1">IFERROR(VLOOKUP(O19,$O$2:$P$13,2,0),0)</f>
        <v>0</v>
      </c>
      <c r="Q19" s="64">
        <f t="shared" ref="Q19:Q24" si="2">IFERROR(VLOOKUP(O19,$R$2:$S$12,2,0),0)</f>
        <v>0</v>
      </c>
      <c r="AD19" t="s">
        <v>205</v>
      </c>
      <c r="AE19" s="106">
        <v>1</v>
      </c>
      <c r="AF19" s="106"/>
      <c r="AG19" s="106">
        <v>58</v>
      </c>
      <c r="AH19" s="106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</row>
    <row r="20" spans="1:110" x14ac:dyDescent="0.15">
      <c r="A20" s="107" t="s">
        <v>303</v>
      </c>
      <c r="B20" s="107" t="s">
        <v>297</v>
      </c>
      <c r="C20"/>
      <c r="I20" s="45" t="s">
        <v>163</v>
      </c>
      <c r="J20" s="64" t="s">
        <v>144</v>
      </c>
      <c r="K20" s="64">
        <f>IFERROR(VLOOKUP(I20,$I$2:$J$17,2,0),0)</f>
        <v>15</v>
      </c>
      <c r="L20" s="64">
        <f t="shared" si="0"/>
        <v>11</v>
      </c>
      <c r="O20" s="45" t="s">
        <v>158</v>
      </c>
      <c r="P20" s="64">
        <f t="shared" si="1"/>
        <v>0</v>
      </c>
      <c r="Q20" s="64">
        <f t="shared" si="2"/>
        <v>0</v>
      </c>
      <c r="AD20" t="s">
        <v>252</v>
      </c>
      <c r="AE20" s="106">
        <v>1</v>
      </c>
      <c r="AF20" s="106"/>
      <c r="AG20" s="106">
        <v>399</v>
      </c>
      <c r="AH20" s="106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</row>
    <row r="21" spans="1:110" x14ac:dyDescent="0.15">
      <c r="A21" s="107" t="s">
        <v>1</v>
      </c>
      <c r="B21">
        <v>7</v>
      </c>
      <c r="C21">
        <v>8</v>
      </c>
      <c r="I21" s="45" t="s">
        <v>140</v>
      </c>
      <c r="J21" s="64" t="s">
        <v>145</v>
      </c>
      <c r="K21" s="64">
        <f>IFERROR(VLOOKUP(I21,$I$2:$J$17,2,0),0)</f>
        <v>0</v>
      </c>
      <c r="L21" s="64">
        <f t="shared" si="0"/>
        <v>0</v>
      </c>
      <c r="O21" s="45" t="s">
        <v>159</v>
      </c>
      <c r="P21" s="64">
        <f t="shared" si="1"/>
        <v>0</v>
      </c>
      <c r="Q21" s="64">
        <f t="shared" si="2"/>
        <v>0</v>
      </c>
      <c r="AD21" t="s">
        <v>225</v>
      </c>
      <c r="AE21" s="106">
        <v>1</v>
      </c>
      <c r="AF21" s="106"/>
      <c r="AG21" s="106">
        <v>58</v>
      </c>
      <c r="AH21" s="106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</row>
    <row r="22" spans="1:110" x14ac:dyDescent="0.15">
      <c r="A22" s="1" t="s">
        <v>254</v>
      </c>
      <c r="B22" s="106">
        <v>7</v>
      </c>
      <c r="C22" s="106">
        <v>11</v>
      </c>
      <c r="I22" s="45" t="s">
        <v>141</v>
      </c>
      <c r="J22" s="64" t="s">
        <v>146</v>
      </c>
      <c r="K22" s="64">
        <f>IFERROR(VLOOKUP(I22,$I$2:$J$17,2,0),0)</f>
        <v>1</v>
      </c>
      <c r="L22" s="64">
        <f t="shared" si="0"/>
        <v>0</v>
      </c>
      <c r="O22" s="45" t="s">
        <v>43</v>
      </c>
      <c r="P22" s="64">
        <f t="shared" si="1"/>
        <v>0</v>
      </c>
      <c r="Q22" s="64">
        <f t="shared" si="2"/>
        <v>0</v>
      </c>
      <c r="AD22" t="s">
        <v>273</v>
      </c>
      <c r="AE22" s="106">
        <v>1</v>
      </c>
      <c r="AF22" s="106"/>
      <c r="AG22" s="106">
        <v>1800</v>
      </c>
      <c r="AH22" s="106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</row>
    <row r="23" spans="1:110" x14ac:dyDescent="0.15">
      <c r="A23" s="1" t="s">
        <v>265</v>
      </c>
      <c r="B23" s="106">
        <v>6</v>
      </c>
      <c r="C23" s="106">
        <v>9</v>
      </c>
      <c r="I23" s="45" t="s">
        <v>142</v>
      </c>
      <c r="J23" s="64" t="s">
        <v>147</v>
      </c>
      <c r="K23" s="64">
        <f>IFERROR(VLOOKUP(I23,$I$2:$J$17,2,0),0)</f>
        <v>0</v>
      </c>
      <c r="L23" s="64">
        <f t="shared" si="0"/>
        <v>0</v>
      </c>
      <c r="O23" s="45" t="s">
        <v>42</v>
      </c>
      <c r="P23" s="64">
        <f t="shared" si="1"/>
        <v>3</v>
      </c>
      <c r="Q23" s="64">
        <f t="shared" si="2"/>
        <v>1</v>
      </c>
      <c r="AD23" t="s">
        <v>210</v>
      </c>
      <c r="AE23" s="106">
        <v>1</v>
      </c>
      <c r="AF23" s="106"/>
      <c r="AG23" s="106">
        <v>59</v>
      </c>
      <c r="AH23" s="106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</row>
    <row r="24" spans="1:110" x14ac:dyDescent="0.15">
      <c r="A24" s="1" t="s">
        <v>256</v>
      </c>
      <c r="B24" s="106">
        <v>1</v>
      </c>
      <c r="C24" s="106">
        <v>7</v>
      </c>
      <c r="I24" s="45" t="s">
        <v>134</v>
      </c>
      <c r="J24" s="64"/>
      <c r="K24" s="64">
        <f>IFERROR(VLOOKUP(I24,$I$2:$J$17,2,0),0)</f>
        <v>4</v>
      </c>
      <c r="L24" s="64">
        <f t="shared" si="0"/>
        <v>1</v>
      </c>
      <c r="O24" s="45" t="s">
        <v>151</v>
      </c>
      <c r="P24" s="64">
        <f t="shared" si="1"/>
        <v>3</v>
      </c>
      <c r="Q24" s="64">
        <f t="shared" si="2"/>
        <v>1</v>
      </c>
      <c r="AD24" t="s">
        <v>272</v>
      </c>
      <c r="AE24" s="106">
        <v>1</v>
      </c>
      <c r="AF24" s="106"/>
      <c r="AG24" s="106">
        <v>399</v>
      </c>
      <c r="AH24" s="106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</row>
    <row r="25" spans="1:110" x14ac:dyDescent="0.15">
      <c r="A25" s="1" t="s">
        <v>267</v>
      </c>
      <c r="B25" s="106"/>
      <c r="C25" s="106">
        <v>3</v>
      </c>
      <c r="I25" s="45" t="s">
        <v>151</v>
      </c>
      <c r="J25" s="45"/>
      <c r="K25" s="64">
        <f>SUM(K19:K24)+GETPIVOTDATA("姓名",$F$6)</f>
        <v>77</v>
      </c>
      <c r="L25" s="64">
        <f>SUM(L19:L24)+GETPIVOTDATA("姓名",$F$16)</f>
        <v>38</v>
      </c>
      <c r="AD25" t="s">
        <v>249</v>
      </c>
      <c r="AE25" s="106">
        <v>1</v>
      </c>
      <c r="AF25" s="106"/>
      <c r="AG25" s="106">
        <v>1790</v>
      </c>
      <c r="AH25" s="106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</row>
    <row r="26" spans="1:110" x14ac:dyDescent="0.15">
      <c r="A26" s="1" t="s">
        <v>302</v>
      </c>
      <c r="B26" s="106"/>
      <c r="C26" s="106">
        <v>2</v>
      </c>
      <c r="AD26" t="s">
        <v>250</v>
      </c>
      <c r="AE26" s="106">
        <v>2</v>
      </c>
      <c r="AF26" s="106"/>
      <c r="AG26" s="106">
        <v>396</v>
      </c>
      <c r="AH26" s="10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</row>
    <row r="27" spans="1:110" x14ac:dyDescent="0.15">
      <c r="A27" s="1" t="s">
        <v>269</v>
      </c>
      <c r="B27" s="106"/>
      <c r="C27" s="106">
        <v>2</v>
      </c>
      <c r="AD27" t="s">
        <v>0</v>
      </c>
      <c r="AE27" s="106">
        <v>33</v>
      </c>
      <c r="AF27" s="106">
        <v>35</v>
      </c>
      <c r="AG27" s="106">
        <v>8835</v>
      </c>
      <c r="AH27" s="106">
        <v>11806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</row>
    <row r="28" spans="1:110" ht="21" x14ac:dyDescent="0.15">
      <c r="A28" s="1" t="s">
        <v>266</v>
      </c>
      <c r="B28" s="106">
        <v>2</v>
      </c>
      <c r="C28" s="106">
        <v>2</v>
      </c>
      <c r="I28" s="65" t="s">
        <v>175</v>
      </c>
      <c r="J28" s="93" t="s">
        <v>274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</row>
    <row r="29" spans="1:110" x14ac:dyDescent="0.15">
      <c r="A29" s="1" t="s">
        <v>300</v>
      </c>
      <c r="B29" s="106"/>
      <c r="C29" s="106">
        <v>2</v>
      </c>
      <c r="I29" s="45" t="s">
        <v>176</v>
      </c>
      <c r="J29" s="64" t="s">
        <v>314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</row>
    <row r="30" spans="1:110" x14ac:dyDescent="0.15">
      <c r="A30" s="1" t="s">
        <v>310</v>
      </c>
      <c r="B30" s="106"/>
      <c r="C30" s="106">
        <v>1</v>
      </c>
      <c r="I30" s="45" t="s">
        <v>177</v>
      </c>
      <c r="J30" s="64" t="s">
        <v>283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</row>
    <row r="31" spans="1:110" x14ac:dyDescent="0.15">
      <c r="A31" s="1" t="s">
        <v>268</v>
      </c>
      <c r="B31" s="106"/>
      <c r="C31" s="106">
        <v>1</v>
      </c>
      <c r="I31" s="45" t="s">
        <v>178</v>
      </c>
      <c r="J31" s="64">
        <v>31</v>
      </c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</row>
    <row r="32" spans="1:110" x14ac:dyDescent="0.15">
      <c r="A32" s="1" t="s">
        <v>258</v>
      </c>
      <c r="B32" s="106">
        <v>3</v>
      </c>
      <c r="C32" s="106">
        <v>1</v>
      </c>
      <c r="I32" s="45" t="s">
        <v>179</v>
      </c>
      <c r="J32" s="64">
        <v>31</v>
      </c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</row>
    <row r="33" spans="1:110" x14ac:dyDescent="0.15">
      <c r="A33" s="1" t="s">
        <v>270</v>
      </c>
      <c r="B33" s="106"/>
      <c r="C33" s="106">
        <v>1</v>
      </c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</row>
    <row r="34" spans="1:110" x14ac:dyDescent="0.15">
      <c r="A34" s="1" t="s">
        <v>309</v>
      </c>
      <c r="B34" s="106"/>
      <c r="C34" s="106">
        <v>1</v>
      </c>
      <c r="D34"/>
      <c r="E34"/>
      <c r="F34"/>
      <c r="G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</row>
    <row r="35" spans="1:110" x14ac:dyDescent="0.15">
      <c r="A35" s="1" t="s">
        <v>299</v>
      </c>
      <c r="B35" s="106"/>
      <c r="C35" s="106">
        <v>1</v>
      </c>
      <c r="D35"/>
      <c r="E35"/>
      <c r="F35"/>
      <c r="G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</row>
    <row r="36" spans="1:110" x14ac:dyDescent="0.15">
      <c r="A36" s="1" t="s">
        <v>311</v>
      </c>
      <c r="B36" s="106"/>
      <c r="C36" s="106">
        <v>1</v>
      </c>
      <c r="D36"/>
      <c r="E36"/>
      <c r="F36"/>
      <c r="G36"/>
    </row>
    <row r="37" spans="1:110" x14ac:dyDescent="0.15">
      <c r="A37" s="1" t="s">
        <v>301</v>
      </c>
      <c r="B37" s="106"/>
      <c r="C37" s="106">
        <v>1</v>
      </c>
      <c r="D37"/>
      <c r="E37"/>
      <c r="F37"/>
      <c r="G37"/>
    </row>
    <row r="38" spans="1:110" x14ac:dyDescent="0.15">
      <c r="A38" s="1" t="s">
        <v>255</v>
      </c>
      <c r="B38" s="106">
        <v>1</v>
      </c>
      <c r="C38" s="106">
        <v>1</v>
      </c>
      <c r="D38"/>
      <c r="E38"/>
      <c r="F38"/>
      <c r="G38"/>
    </row>
    <row r="39" spans="1:110" x14ac:dyDescent="0.15">
      <c r="A39" s="1" t="s">
        <v>257</v>
      </c>
      <c r="B39" s="106">
        <v>4</v>
      </c>
      <c r="C39" s="106"/>
      <c r="D39"/>
      <c r="E39"/>
      <c r="F39"/>
      <c r="G39"/>
    </row>
    <row r="40" spans="1:110" x14ac:dyDescent="0.15">
      <c r="A40" s="1" t="s">
        <v>298</v>
      </c>
      <c r="B40" s="106">
        <v>1</v>
      </c>
      <c r="C40" s="106"/>
      <c r="D40"/>
      <c r="E40"/>
      <c r="F40"/>
      <c r="G40"/>
    </row>
    <row r="41" spans="1:110" x14ac:dyDescent="0.15">
      <c r="A41" s="1" t="s">
        <v>0</v>
      </c>
      <c r="B41" s="106">
        <v>25</v>
      </c>
      <c r="C41" s="106">
        <v>47</v>
      </c>
      <c r="D41"/>
      <c r="E41"/>
      <c r="F41"/>
      <c r="G41"/>
    </row>
    <row r="42" spans="1:110" x14ac:dyDescent="0.15">
      <c r="D42"/>
      <c r="E42"/>
      <c r="F42"/>
      <c r="G42"/>
    </row>
    <row r="43" spans="1:110" x14ac:dyDescent="0.15">
      <c r="D43"/>
      <c r="E43"/>
      <c r="F43"/>
      <c r="G43"/>
    </row>
    <row r="44" spans="1:110" x14ac:dyDescent="0.15">
      <c r="D44"/>
      <c r="E44"/>
      <c r="F44"/>
      <c r="G44"/>
    </row>
    <row r="45" spans="1:110" x14ac:dyDescent="0.15">
      <c r="D45"/>
      <c r="E45"/>
      <c r="F45"/>
      <c r="G45"/>
    </row>
    <row r="46" spans="1:110" x14ac:dyDescent="0.15">
      <c r="D46"/>
      <c r="E46"/>
      <c r="F46"/>
      <c r="G46"/>
    </row>
    <row r="47" spans="1:110" x14ac:dyDescent="0.15">
      <c r="D47"/>
      <c r="E47"/>
      <c r="F47"/>
      <c r="G47"/>
    </row>
    <row r="48" spans="1:110" x14ac:dyDescent="0.15">
      <c r="D48"/>
      <c r="E48"/>
      <c r="F48"/>
      <c r="G48"/>
    </row>
    <row r="49" spans="1:7" x14ac:dyDescent="0.15">
      <c r="D49"/>
      <c r="E49"/>
      <c r="F49"/>
      <c r="G49"/>
    </row>
    <row r="50" spans="1:7" x14ac:dyDescent="0.15">
      <c r="D50"/>
      <c r="E50"/>
      <c r="F50"/>
      <c r="G50"/>
    </row>
    <row r="51" spans="1:7" x14ac:dyDescent="0.15">
      <c r="A51"/>
      <c r="B51"/>
      <c r="C51"/>
      <c r="D51"/>
      <c r="E51"/>
      <c r="F51"/>
      <c r="G51"/>
    </row>
    <row r="52" spans="1:7" x14ac:dyDescent="0.15">
      <c r="A52"/>
      <c r="B52"/>
      <c r="C52"/>
      <c r="D52"/>
      <c r="E52"/>
      <c r="F52"/>
      <c r="G52"/>
    </row>
    <row r="53" spans="1:7" x14ac:dyDescent="0.15">
      <c r="A53"/>
      <c r="B53"/>
      <c r="C53"/>
      <c r="D53"/>
      <c r="E53"/>
      <c r="F53"/>
      <c r="G53"/>
    </row>
    <row r="54" spans="1:7" x14ac:dyDescent="0.15">
      <c r="A54"/>
      <c r="B54"/>
      <c r="C54"/>
      <c r="D54"/>
      <c r="E54"/>
      <c r="F54"/>
      <c r="G54"/>
    </row>
    <row r="55" spans="1:7" x14ac:dyDescent="0.15">
      <c r="A55"/>
      <c r="B55"/>
      <c r="C55"/>
      <c r="D55"/>
      <c r="E55"/>
      <c r="F55"/>
      <c r="G55"/>
    </row>
    <row r="56" spans="1:7" x14ac:dyDescent="0.15">
      <c r="A56"/>
      <c r="B56"/>
      <c r="C56"/>
      <c r="D56"/>
      <c r="E56"/>
      <c r="F56"/>
      <c r="G56"/>
    </row>
  </sheetData>
  <phoneticPr fontId="8" type="noConversion"/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口碑</vt:lpstr>
      <vt:lpstr>CPC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刷单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2018-09-17T09:45:12Z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