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mc:AlternateContent xmlns:mc="http://schemas.openxmlformats.org/markup-compatibility/2006">
    <mc:Choice Requires="x15">
      <x15ac:absPath xmlns:x15ac="http://schemas.microsoft.com/office/spreadsheetml/2010/11/ac" url="F:\Myproject\DPspider\Report\"/>
    </mc:Choice>
  </mc:AlternateContent>
  <bookViews>
    <workbookView xWindow="1005" yWindow="0" windowWidth="22035" windowHeight="9015" tabRatio="733" firstSheet="6" activeTab="11"/>
  </bookViews>
  <sheets>
    <sheet name="关键指标" sheetId="9" r:id="rId1"/>
    <sheet name="关键指标-咨询转化" sheetId="20" r:id="rId2"/>
    <sheet name="关键指标-竞对" sheetId="19" r:id="rId3"/>
    <sheet name="销售-团购（线上）" sheetId="10" r:id="rId4"/>
    <sheet name="实际消费分布（线下）" sheetId="38" r:id="rId5"/>
    <sheet name="CPC" sheetId="26" r:id="rId6"/>
    <sheet name="体验报告-案例" sheetId="23" r:id="rId7"/>
    <sheet name="透视表" sheetId="33" r:id="rId8"/>
    <sheet name="竞对数据" sheetId="37" r:id="rId9"/>
    <sheet name="流量" sheetId="32" r:id="rId10"/>
    <sheet name="咨询明细" sheetId="42" r:id="rId11"/>
    <sheet name="预约数据" sheetId="14" r:id="rId12"/>
    <sheet name="消费数据明细（线上）" sheetId="13" r:id="rId13"/>
    <sheet name="线下" sheetId="40" r:id="rId14"/>
    <sheet name="CPC数据" sheetId="27" r:id="rId15"/>
    <sheet name="口碑数据" sheetId="16" r:id="rId16"/>
    <sheet name="回复口碑" sheetId="28" r:id="rId17"/>
    <sheet name="被屏蔽体验报告" sheetId="41" r:id="rId18"/>
    <sheet name="旧咨询明细" sheetId="8" r:id="rId19"/>
  </sheets>
  <definedNames>
    <definedName name="_xlnm._FilterDatabase" localSheetId="18" hidden="1">旧咨询明细!$A$1:$I$1</definedName>
    <definedName name="_xlnm._FilterDatabase" localSheetId="15" hidden="1">口碑数据!$A$1:$O$1</definedName>
    <definedName name="_xlnm._FilterDatabase" localSheetId="9" hidden="1">流量!$F$2:$G$31</definedName>
    <definedName name="_xlnm._FilterDatabase" localSheetId="13" hidden="1">线下!#REF!</definedName>
    <definedName name="_xlnm._FilterDatabase" localSheetId="12" hidden="1">'消费数据明细（线上）'!$A$149:$W$149</definedName>
    <definedName name="_xlnm._FilterDatabase" localSheetId="11" hidden="1">预约数据!$A$1:$I$74</definedName>
  </definedNames>
  <calcPr calcId="162913"/>
  <pivotCaches>
    <pivotCache cacheId="0" r:id="rId20"/>
    <pivotCache cacheId="1" r:id="rId21"/>
    <pivotCache cacheId="2" r:id="rId22"/>
    <pivotCache cacheId="3" r:id="rId23"/>
    <pivotCache cacheId="4" r:id="rId24"/>
    <pivotCache cacheId="5" r:id="rId25"/>
    <pivotCache cacheId="6" r:id="rId26"/>
    <pivotCache cacheId="7" r:id="rId27"/>
  </pivotCaches>
</workbook>
</file>

<file path=xl/calcChain.xml><?xml version="1.0" encoding="utf-8"?>
<calcChain xmlns="http://schemas.openxmlformats.org/spreadsheetml/2006/main">
  <c r="J22" i="16" l="1"/>
  <c r="C11" i="26" l="1"/>
  <c r="A17" i="40"/>
  <c r="B17" i="40"/>
  <c r="D13" i="9"/>
  <c r="D11" i="9"/>
  <c r="S8" i="37" l="1"/>
  <c r="S14" i="37" s="1"/>
  <c r="A12" i="28"/>
  <c r="B12" i="28"/>
  <c r="A13" i="28"/>
  <c r="B13" i="28"/>
  <c r="A14" i="28"/>
  <c r="B14" i="28"/>
  <c r="A15" i="28"/>
  <c r="B15" i="28"/>
  <c r="A16" i="28"/>
  <c r="B16" i="28"/>
  <c r="A17" i="28"/>
  <c r="B17" i="28"/>
  <c r="A18" i="28"/>
  <c r="B18" i="28"/>
  <c r="A19" i="28"/>
  <c r="B19" i="28"/>
  <c r="A20" i="28"/>
  <c r="B20" i="28"/>
  <c r="J34" i="16"/>
  <c r="K34" i="16"/>
  <c r="L34" i="16"/>
  <c r="A34" i="16"/>
  <c r="B34" i="16"/>
  <c r="A21" i="27"/>
  <c r="B21" i="27"/>
  <c r="A22" i="27"/>
  <c r="B22" i="27"/>
  <c r="A23" i="27"/>
  <c r="B23" i="27"/>
  <c r="A24" i="27"/>
  <c r="B24" i="27"/>
  <c r="A25" i="27"/>
  <c r="B25" i="27"/>
  <c r="A26" i="27"/>
  <c r="B26" i="27"/>
  <c r="A27" i="27"/>
  <c r="B27" i="27"/>
  <c r="A28" i="27"/>
  <c r="B28" i="27"/>
  <c r="A29" i="27"/>
  <c r="B29" i="27"/>
  <c r="A30" i="27"/>
  <c r="B30" i="27"/>
  <c r="A31" i="27"/>
  <c r="B31" i="27"/>
  <c r="A32" i="27"/>
  <c r="B32" i="27"/>
  <c r="A33" i="27"/>
  <c r="B33" i="27"/>
  <c r="A34" i="27"/>
  <c r="B34" i="27"/>
  <c r="A35" i="27"/>
  <c r="B35" i="27"/>
  <c r="D4" i="9"/>
  <c r="A134" i="32" l="1"/>
  <c r="B134" i="32"/>
  <c r="A135" i="32"/>
  <c r="B135" i="32"/>
  <c r="A136" i="32"/>
  <c r="B136" i="32"/>
  <c r="A137" i="32"/>
  <c r="B137" i="32"/>
  <c r="A138" i="32"/>
  <c r="B138" i="32"/>
  <c r="L21" i="16" l="1"/>
  <c r="L22" i="16"/>
  <c r="L23" i="16"/>
  <c r="L24" i="16"/>
  <c r="L25" i="16"/>
  <c r="L26" i="16"/>
  <c r="L27" i="16"/>
  <c r="L28" i="16"/>
  <c r="L29" i="16"/>
  <c r="L30" i="16"/>
  <c r="L31" i="16"/>
  <c r="L32" i="16"/>
  <c r="L33" i="16"/>
  <c r="K21" i="16"/>
  <c r="K22" i="16"/>
  <c r="K23" i="16"/>
  <c r="K24" i="16"/>
  <c r="K25" i="16"/>
  <c r="K26" i="16"/>
  <c r="K27" i="16"/>
  <c r="K28" i="16"/>
  <c r="K29" i="16"/>
  <c r="K30" i="16"/>
  <c r="K31" i="16"/>
  <c r="K32" i="16"/>
  <c r="K33" i="16"/>
  <c r="J21" i="16"/>
  <c r="J23" i="16"/>
  <c r="J24" i="16"/>
  <c r="J25" i="16"/>
  <c r="J26" i="16"/>
  <c r="J27" i="16"/>
  <c r="J28" i="16"/>
  <c r="J29" i="16"/>
  <c r="J30" i="16"/>
  <c r="J31" i="16"/>
  <c r="J32" i="16"/>
  <c r="J33" i="16"/>
  <c r="A21" i="16"/>
  <c r="A22" i="16"/>
  <c r="A23" i="16"/>
  <c r="A24" i="16"/>
  <c r="A25" i="16"/>
  <c r="A26" i="16"/>
  <c r="A27" i="16"/>
  <c r="A28" i="16"/>
  <c r="A29" i="16"/>
  <c r="A30" i="16"/>
  <c r="A31" i="16"/>
  <c r="A32" i="16"/>
  <c r="A33" i="16"/>
  <c r="B21" i="16"/>
  <c r="B22" i="16"/>
  <c r="B23" i="16"/>
  <c r="B24" i="16"/>
  <c r="B25" i="16"/>
  <c r="B26" i="16"/>
  <c r="B27" i="16"/>
  <c r="B28" i="16"/>
  <c r="B29" i="16"/>
  <c r="B30" i="16"/>
  <c r="B31" i="16"/>
  <c r="B32" i="16"/>
  <c r="B33" i="16"/>
  <c r="A12" i="27"/>
  <c r="A13" i="27"/>
  <c r="A14" i="27"/>
  <c r="A15" i="27"/>
  <c r="A16" i="27"/>
  <c r="A17" i="27"/>
  <c r="A18" i="27"/>
  <c r="A19" i="27"/>
  <c r="A20" i="27"/>
  <c r="B12" i="27"/>
  <c r="B13" i="27"/>
  <c r="B14" i="27"/>
  <c r="B15" i="27"/>
  <c r="B16" i="27"/>
  <c r="B17" i="27"/>
  <c r="B18" i="27"/>
  <c r="B19" i="27"/>
  <c r="B20" i="27"/>
  <c r="A133" i="32"/>
  <c r="A132" i="32"/>
  <c r="A131" i="32"/>
  <c r="B133" i="32"/>
  <c r="B132" i="32"/>
  <c r="B131" i="32"/>
  <c r="E11" i="26" l="1"/>
  <c r="A3" i="27"/>
  <c r="A4" i="27"/>
  <c r="A5" i="27"/>
  <c r="A6" i="27"/>
  <c r="A7" i="27"/>
  <c r="A8" i="27"/>
  <c r="A9" i="27"/>
  <c r="A10" i="27"/>
  <c r="A11" i="27"/>
  <c r="B3" i="27"/>
  <c r="B4" i="27"/>
  <c r="B5" i="27"/>
  <c r="B6" i="27"/>
  <c r="B7" i="27"/>
  <c r="B8" i="27"/>
  <c r="B9" i="27"/>
  <c r="B10" i="27"/>
  <c r="B11" i="27"/>
  <c r="B1" i="26"/>
  <c r="A130" i="32" l="1"/>
  <c r="B130" i="32"/>
  <c r="A129" i="32" l="1"/>
  <c r="A128" i="32"/>
  <c r="A127" i="32"/>
  <c r="B129" i="32"/>
  <c r="B128" i="32"/>
  <c r="B127" i="32"/>
  <c r="A126" i="32" l="1"/>
  <c r="B126" i="32"/>
  <c r="A125" i="32" l="1"/>
  <c r="A124" i="32"/>
  <c r="B125" i="32"/>
  <c r="B124" i="32"/>
  <c r="A123" i="32" l="1"/>
  <c r="B123" i="32"/>
  <c r="A122" i="32" l="1"/>
  <c r="B122" i="32"/>
  <c r="A121" i="32" l="1"/>
  <c r="B121" i="32"/>
  <c r="A120" i="32" l="1"/>
  <c r="B120" i="32"/>
  <c r="J11" i="20" l="1"/>
  <c r="J15" i="20"/>
  <c r="J4" i="20"/>
  <c r="K2" i="20"/>
  <c r="J2" i="20"/>
  <c r="I2" i="20"/>
  <c r="J5" i="20" l="1"/>
  <c r="J8" i="20"/>
  <c r="J12" i="20"/>
  <c r="J14" i="20"/>
  <c r="J10" i="20"/>
  <c r="J3" i="20"/>
  <c r="J6" i="20"/>
  <c r="A14" i="40"/>
  <c r="A15" i="40"/>
  <c r="A16" i="40"/>
  <c r="B15" i="40"/>
  <c r="B16" i="40"/>
  <c r="B14" i="40"/>
  <c r="A119" i="32" l="1"/>
  <c r="B119" i="32"/>
  <c r="A118" i="32" l="1"/>
  <c r="A117" i="32"/>
  <c r="B118" i="32"/>
  <c r="B117" i="32"/>
  <c r="A116" i="32" l="1"/>
  <c r="A115" i="32"/>
  <c r="B116" i="32"/>
  <c r="B115" i="32"/>
  <c r="A114" i="32" l="1"/>
  <c r="B114" i="32"/>
  <c r="Q21" i="33"/>
  <c r="Q22" i="33"/>
  <c r="Q23" i="33"/>
  <c r="Q24" i="33"/>
  <c r="Q20" i="33"/>
  <c r="A113" i="32" l="1"/>
  <c r="A112" i="32"/>
  <c r="A111" i="32"/>
  <c r="A110" i="32"/>
  <c r="A109" i="32"/>
  <c r="A108" i="32"/>
  <c r="B113" i="32"/>
  <c r="B112" i="32"/>
  <c r="B111" i="32"/>
  <c r="B110" i="32"/>
  <c r="B109" i="32"/>
  <c r="B108" i="32"/>
  <c r="G7" i="10" l="1"/>
  <c r="G8" i="10"/>
  <c r="G13" i="10"/>
  <c r="G14" i="10"/>
  <c r="G9" i="10"/>
  <c r="G12" i="10"/>
  <c r="G15" i="10"/>
  <c r="G11" i="10"/>
  <c r="G16" i="10"/>
  <c r="D7" i="10"/>
  <c r="D8" i="10"/>
  <c r="D13" i="10"/>
  <c r="D14" i="10"/>
  <c r="D9" i="10"/>
  <c r="D12" i="10"/>
  <c r="D15" i="10"/>
  <c r="D11" i="10"/>
  <c r="D16" i="10"/>
  <c r="G7" i="38"/>
  <c r="G6" i="38"/>
  <c r="G5" i="38"/>
  <c r="G9" i="38"/>
  <c r="G10" i="38"/>
  <c r="G11" i="38"/>
  <c r="D7" i="38"/>
  <c r="D6" i="38"/>
  <c r="D5" i="38"/>
  <c r="D9" i="38"/>
  <c r="D10" i="38"/>
  <c r="D11" i="38"/>
  <c r="F12" i="20"/>
  <c r="D12" i="20"/>
  <c r="A19" i="16" l="1"/>
  <c r="A20" i="16"/>
  <c r="A18" i="16"/>
  <c r="A17" i="16"/>
  <c r="A16" i="16"/>
  <c r="A15" i="16"/>
  <c r="A14" i="16"/>
  <c r="A13" i="16"/>
  <c r="A12" i="16"/>
  <c r="A10" i="16"/>
  <c r="A11" i="16"/>
  <c r="B19" i="16"/>
  <c r="B20" i="16"/>
  <c r="B18" i="16"/>
  <c r="B17" i="16"/>
  <c r="B16" i="16"/>
  <c r="B15" i="16"/>
  <c r="B14" i="16"/>
  <c r="B13" i="16"/>
  <c r="B12" i="16"/>
  <c r="B10" i="16"/>
  <c r="B11" i="16"/>
  <c r="L19" i="16"/>
  <c r="L20" i="16"/>
  <c r="L18" i="16"/>
  <c r="L17" i="16"/>
  <c r="L16" i="16"/>
  <c r="L15" i="16"/>
  <c r="L14" i="16"/>
  <c r="L13" i="16"/>
  <c r="L12" i="16"/>
  <c r="L10" i="16"/>
  <c r="L11" i="16"/>
  <c r="K19" i="16"/>
  <c r="K20" i="16"/>
  <c r="K18" i="16"/>
  <c r="K17" i="16"/>
  <c r="K16" i="16"/>
  <c r="K15" i="16"/>
  <c r="K14" i="16"/>
  <c r="K13" i="16"/>
  <c r="K12" i="16"/>
  <c r="K10" i="16"/>
  <c r="K11" i="16"/>
  <c r="J19" i="16"/>
  <c r="J20" i="16"/>
  <c r="J18" i="16"/>
  <c r="J17" i="16"/>
  <c r="J16" i="16"/>
  <c r="J15" i="16"/>
  <c r="J14" i="16"/>
  <c r="J13" i="16"/>
  <c r="J12" i="16"/>
  <c r="J10" i="16"/>
  <c r="J11" i="16"/>
  <c r="A5" i="41"/>
  <c r="B5" i="41"/>
  <c r="A107" i="32"/>
  <c r="A106" i="32"/>
  <c r="B107" i="32"/>
  <c r="B106" i="32"/>
  <c r="A13" i="40" l="1"/>
  <c r="B13" i="40"/>
  <c r="A12" i="40"/>
  <c r="B12" i="40"/>
  <c r="A11" i="40"/>
  <c r="B11" i="40"/>
  <c r="A10" i="40"/>
  <c r="B10" i="40"/>
  <c r="A9" i="40"/>
  <c r="B9" i="40"/>
  <c r="A105" i="32"/>
  <c r="A104" i="32"/>
  <c r="A103" i="32"/>
  <c r="B105" i="32"/>
  <c r="B104" i="32"/>
  <c r="B103" i="32"/>
  <c r="A102" i="32" l="1"/>
  <c r="B102" i="32"/>
  <c r="A9" i="28" l="1"/>
  <c r="A10" i="28"/>
  <c r="A11" i="28"/>
  <c r="B9" i="28"/>
  <c r="B10" i="28"/>
  <c r="B11" i="28"/>
  <c r="A101" i="32"/>
  <c r="B101" i="32"/>
  <c r="R8" i="37"/>
  <c r="R14" i="37" s="1"/>
  <c r="B4" i="41" l="1"/>
  <c r="A4" i="41"/>
  <c r="B3" i="41"/>
  <c r="A3" i="41"/>
  <c r="A100" i="32" l="1"/>
  <c r="A99" i="32"/>
  <c r="B100" i="32"/>
  <c r="B99" i="32"/>
  <c r="A98" i="32" l="1"/>
  <c r="A97" i="32"/>
  <c r="A96" i="32"/>
  <c r="B98" i="32"/>
  <c r="B97" i="32"/>
  <c r="B96" i="32"/>
  <c r="B2" i="41" l="1"/>
  <c r="A2" i="41"/>
  <c r="A64" i="8"/>
  <c r="B64" i="8"/>
  <c r="A95" i="32"/>
  <c r="B95" i="32"/>
  <c r="A94" i="32" l="1"/>
  <c r="B94" i="32"/>
  <c r="A63" i="8" l="1"/>
  <c r="B63" i="8"/>
  <c r="A62" i="8"/>
  <c r="B62" i="8"/>
  <c r="A61" i="8" l="1"/>
  <c r="B61" i="8"/>
  <c r="A60" i="8"/>
  <c r="B60" i="8"/>
  <c r="A93" i="32"/>
  <c r="A92" i="32"/>
  <c r="B93" i="32"/>
  <c r="B92" i="32"/>
  <c r="A91" i="32" l="1"/>
  <c r="B91" i="32"/>
  <c r="G6" i="10" l="1"/>
  <c r="G17" i="10"/>
  <c r="G10" i="10"/>
  <c r="G18" i="10"/>
  <c r="D17" i="10"/>
  <c r="D10" i="10"/>
  <c r="D18" i="10"/>
  <c r="D19" i="10"/>
  <c r="H5" i="10"/>
  <c r="F5" i="10"/>
  <c r="E5" i="10"/>
  <c r="C5" i="10"/>
  <c r="A8" i="40"/>
  <c r="B8" i="40"/>
  <c r="A7" i="40"/>
  <c r="B7" i="40"/>
  <c r="A59" i="8" l="1"/>
  <c r="B59" i="8"/>
  <c r="A58" i="8"/>
  <c r="B58" i="8"/>
  <c r="A57" i="8"/>
  <c r="B57" i="8"/>
  <c r="A56" i="8"/>
  <c r="B56" i="8"/>
  <c r="A55" i="8"/>
  <c r="B55" i="8"/>
  <c r="A90" i="32"/>
  <c r="A89" i="32"/>
  <c r="B90" i="32"/>
  <c r="B89" i="32"/>
  <c r="A54" i="8" l="1"/>
  <c r="B54" i="8"/>
  <c r="A53" i="8"/>
  <c r="B53" i="8"/>
  <c r="A52" i="8"/>
  <c r="B52" i="8"/>
  <c r="A51" i="8"/>
  <c r="B51" i="8"/>
  <c r="A50" i="8"/>
  <c r="B50" i="8"/>
  <c r="A49" i="8"/>
  <c r="B49" i="8"/>
  <c r="A88" i="32"/>
  <c r="A87" i="32"/>
  <c r="B88" i="32"/>
  <c r="B87" i="32"/>
  <c r="A48" i="8" l="1"/>
  <c r="B48" i="8"/>
  <c r="A47" i="8"/>
  <c r="B47" i="8"/>
  <c r="A86" i="32"/>
  <c r="B86" i="32"/>
  <c r="A85" i="32" l="1"/>
  <c r="A84" i="32"/>
  <c r="A83" i="32"/>
  <c r="A82" i="32"/>
  <c r="A81" i="32"/>
  <c r="B85" i="32"/>
  <c r="B84" i="32"/>
  <c r="B83" i="32"/>
  <c r="B82" i="32"/>
  <c r="B81" i="32"/>
  <c r="A80" i="32" l="1"/>
  <c r="B80" i="32"/>
  <c r="A8" i="28"/>
  <c r="B8" i="28"/>
  <c r="A46" i="8"/>
  <c r="B46" i="8"/>
  <c r="A79" i="32" l="1"/>
  <c r="B79" i="32"/>
  <c r="A45" i="8"/>
  <c r="B45" i="8"/>
  <c r="A44" i="8"/>
  <c r="B44" i="8"/>
  <c r="A43" i="8"/>
  <c r="B43" i="8"/>
  <c r="A42" i="8"/>
  <c r="B42" i="8"/>
  <c r="A41" i="8"/>
  <c r="B41" i="8"/>
  <c r="A78" i="32"/>
  <c r="A77" i="32"/>
  <c r="B78" i="32"/>
  <c r="B77" i="32"/>
  <c r="G8" i="38" l="1"/>
  <c r="D8" i="38"/>
  <c r="G22" i="10"/>
  <c r="G25" i="10"/>
  <c r="G19" i="10"/>
  <c r="G20" i="10"/>
  <c r="G21" i="10"/>
  <c r="G24" i="10"/>
  <c r="D22" i="10"/>
  <c r="D25" i="10"/>
  <c r="D6" i="10"/>
  <c r="D20" i="10"/>
  <c r="D21" i="10"/>
  <c r="D24" i="10"/>
  <c r="A5" i="40" l="1"/>
  <c r="A6" i="40"/>
  <c r="B5" i="40"/>
  <c r="B6" i="40"/>
  <c r="A4" i="40"/>
  <c r="B4" i="40"/>
  <c r="A40" i="8"/>
  <c r="B40" i="8"/>
  <c r="A39" i="8"/>
  <c r="B39" i="8" l="1"/>
  <c r="A38" i="8"/>
  <c r="B38" i="8"/>
  <c r="A76" i="32"/>
  <c r="A75" i="32"/>
  <c r="B76" i="32"/>
  <c r="B75" i="32"/>
  <c r="A9" i="16" l="1"/>
  <c r="A8" i="16"/>
  <c r="B9" i="16"/>
  <c r="B8" i="16"/>
  <c r="L9" i="16"/>
  <c r="L8" i="16"/>
  <c r="K9" i="16"/>
  <c r="K8" i="16"/>
  <c r="J9" i="16"/>
  <c r="J8" i="16"/>
  <c r="A37" i="8" l="1"/>
  <c r="B37" i="8"/>
  <c r="A36" i="8"/>
  <c r="B36" i="8"/>
  <c r="A74" i="32"/>
  <c r="A73" i="32"/>
  <c r="A72" i="32"/>
  <c r="A71" i="32"/>
  <c r="B74" i="32"/>
  <c r="B73" i="32"/>
  <c r="B72" i="32"/>
  <c r="B71" i="32"/>
  <c r="A2" i="28" l="1"/>
  <c r="A3" i="28"/>
  <c r="A4" i="28"/>
  <c r="A5" i="28"/>
  <c r="A6" i="28"/>
  <c r="A7" i="28"/>
  <c r="B2" i="28"/>
  <c r="B3" i="28"/>
  <c r="B4" i="28"/>
  <c r="B5" i="28"/>
  <c r="B6" i="28"/>
  <c r="B7" i="28"/>
  <c r="A35" i="8" l="1"/>
  <c r="B35" i="8"/>
  <c r="A34" i="8"/>
  <c r="B34" i="8"/>
  <c r="A33" i="8"/>
  <c r="B33" i="8"/>
  <c r="A32" i="8" l="1"/>
  <c r="B32" i="8"/>
  <c r="A31" i="8"/>
  <c r="B31" i="8"/>
  <c r="A70" i="32"/>
  <c r="A69" i="32"/>
  <c r="A68" i="32"/>
  <c r="A67" i="32"/>
  <c r="B70" i="32"/>
  <c r="B69" i="32"/>
  <c r="B68" i="32"/>
  <c r="B67" i="32"/>
  <c r="B3" i="40" l="1"/>
  <c r="A3" i="40"/>
  <c r="A2" i="40"/>
  <c r="B2" i="40"/>
  <c r="A66" i="32" l="1"/>
  <c r="B66" i="32"/>
  <c r="L7" i="16" l="1"/>
  <c r="L6" i="16"/>
  <c r="K7" i="16"/>
  <c r="K6" i="16"/>
  <c r="J7" i="16"/>
  <c r="J6" i="16"/>
  <c r="A7" i="16"/>
  <c r="A6" i="16"/>
  <c r="B6" i="16"/>
  <c r="B7" i="16"/>
  <c r="A30" i="8"/>
  <c r="B30" i="8"/>
  <c r="A29" i="8"/>
  <c r="B29" i="8"/>
  <c r="A28" i="8"/>
  <c r="B28" i="8"/>
  <c r="A27" i="8"/>
  <c r="B27" i="8"/>
  <c r="A65" i="32"/>
  <c r="A64" i="32"/>
  <c r="A63" i="32"/>
  <c r="A62" i="32"/>
  <c r="A61" i="32"/>
  <c r="A60" i="32"/>
  <c r="B65" i="32"/>
  <c r="B64" i="32"/>
  <c r="B63" i="32"/>
  <c r="B62" i="32"/>
  <c r="B61" i="32"/>
  <c r="B60" i="32"/>
  <c r="G23" i="10" l="1"/>
  <c r="D23" i="10"/>
  <c r="A5" i="16" l="1"/>
  <c r="B5" i="16"/>
  <c r="L5" i="16"/>
  <c r="K5" i="16"/>
  <c r="J5" i="16"/>
  <c r="A59" i="32" l="1"/>
  <c r="B59" i="32"/>
  <c r="L3" i="16" l="1"/>
  <c r="L4" i="16"/>
  <c r="K3" i="16"/>
  <c r="K4" i="16"/>
  <c r="J3" i="16"/>
  <c r="J4" i="16"/>
  <c r="A3" i="16"/>
  <c r="A4" i="16"/>
  <c r="B3" i="16"/>
  <c r="B4" i="16"/>
  <c r="A26" i="8"/>
  <c r="B26" i="8"/>
  <c r="A25" i="8" l="1"/>
  <c r="B25" i="8"/>
  <c r="A24" i="8"/>
  <c r="B24" i="8"/>
  <c r="A23" i="8"/>
  <c r="B23" i="8"/>
  <c r="A22" i="8" l="1"/>
  <c r="B22" i="8"/>
  <c r="A58" i="32"/>
  <c r="A57" i="32"/>
  <c r="A56" i="32"/>
  <c r="A55" i="32"/>
  <c r="A54" i="32"/>
  <c r="A53" i="32"/>
  <c r="B58" i="32"/>
  <c r="B57" i="32"/>
  <c r="B56" i="32"/>
  <c r="B55" i="32"/>
  <c r="B54" i="32"/>
  <c r="B53" i="32"/>
  <c r="D16" i="9" l="1"/>
  <c r="A2" i="16"/>
  <c r="B2" i="16"/>
  <c r="L2" i="16"/>
  <c r="K2" i="16"/>
  <c r="J2" i="16"/>
  <c r="A21" i="8"/>
  <c r="B21" i="8"/>
  <c r="A52" i="32"/>
  <c r="A51" i="32"/>
  <c r="A50" i="32"/>
  <c r="A49" i="32"/>
  <c r="A48" i="32"/>
  <c r="A47" i="32"/>
  <c r="B52" i="32"/>
  <c r="B51" i="32"/>
  <c r="B50" i="32"/>
  <c r="B49" i="32"/>
  <c r="B48" i="32"/>
  <c r="B47" i="32"/>
  <c r="D6" i="9"/>
  <c r="F6" i="9"/>
  <c r="E6" i="9" l="1"/>
  <c r="A46" i="32"/>
  <c r="A45" i="32"/>
  <c r="A44" i="32"/>
  <c r="B46" i="32"/>
  <c r="B45" i="32"/>
  <c r="B44" i="32"/>
  <c r="A20" i="8" l="1"/>
  <c r="B20" i="8"/>
  <c r="A19" i="8"/>
  <c r="B19" i="8"/>
  <c r="A18" i="8" l="1"/>
  <c r="B18" i="8"/>
  <c r="A43" i="32"/>
  <c r="A42" i="32"/>
  <c r="A41" i="32"/>
  <c r="A40" i="32"/>
  <c r="A39" i="32"/>
  <c r="B43" i="32"/>
  <c r="B42" i="32"/>
  <c r="B41" i="32"/>
  <c r="B40" i="32"/>
  <c r="B39" i="32"/>
  <c r="C11" i="23" l="1"/>
  <c r="G11" i="23" s="1"/>
  <c r="K11" i="23" s="1"/>
  <c r="B1" i="9"/>
  <c r="A38" i="32"/>
  <c r="B38" i="32"/>
  <c r="A37" i="32" l="1"/>
  <c r="B37" i="32"/>
  <c r="A36" i="32"/>
  <c r="B36" i="32"/>
  <c r="A35" i="32"/>
  <c r="B35" i="32"/>
  <c r="A34" i="32"/>
  <c r="B34" i="32"/>
  <c r="A33" i="32"/>
  <c r="B33" i="32"/>
  <c r="A17" i="8" l="1"/>
  <c r="B17" i="8"/>
  <c r="A32" i="32" l="1"/>
  <c r="B32" i="32"/>
  <c r="A16" i="8" l="1"/>
  <c r="B16" i="8"/>
  <c r="A15" i="8"/>
  <c r="B15" i="8"/>
  <c r="A14" i="8"/>
  <c r="B14" i="8"/>
  <c r="A13" i="8"/>
  <c r="B13" i="8"/>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2" i="32"/>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2" i="32"/>
  <c r="E10" i="9" l="1"/>
  <c r="G10" i="9" s="1"/>
  <c r="E12" i="9"/>
  <c r="G12" i="9" s="1"/>
  <c r="E14" i="9"/>
  <c r="G14" i="9" s="1"/>
  <c r="E15" i="9"/>
  <c r="G15" i="9" s="1"/>
  <c r="B1" i="23"/>
  <c r="A12" i="8" l="1"/>
  <c r="B12" i="8"/>
  <c r="A11" i="8"/>
  <c r="B11" i="8"/>
  <c r="A2" i="8" l="1"/>
  <c r="A3" i="8"/>
  <c r="A4" i="8"/>
  <c r="A5" i="8"/>
  <c r="A6" i="8"/>
  <c r="A7" i="8"/>
  <c r="A8" i="8"/>
  <c r="A9" i="8"/>
  <c r="A10" i="8"/>
  <c r="B2" i="8"/>
  <c r="B3" i="8"/>
  <c r="B4" i="8"/>
  <c r="B5" i="8"/>
  <c r="B6" i="8"/>
  <c r="B7" i="8"/>
  <c r="B8" i="8"/>
  <c r="B9" i="8"/>
  <c r="B10" i="8"/>
  <c r="H3" i="38" l="1"/>
  <c r="G3" i="38"/>
  <c r="F3" i="38"/>
  <c r="E3" i="38"/>
  <c r="D3" i="38"/>
  <c r="C3" i="38"/>
  <c r="H4" i="38"/>
  <c r="F4" i="38"/>
  <c r="E4" i="38"/>
  <c r="C4" i="38"/>
  <c r="D4" i="38" s="1"/>
  <c r="D5" i="10"/>
  <c r="D11" i="26"/>
  <c r="E4" i="20"/>
  <c r="E3" i="26"/>
  <c r="D3" i="26"/>
  <c r="C3" i="26"/>
  <c r="G15" i="23"/>
  <c r="E15" i="23"/>
  <c r="D15" i="23"/>
  <c r="N11" i="23"/>
  <c r="L11" i="23"/>
  <c r="J11" i="23"/>
  <c r="H11" i="23"/>
  <c r="F11" i="23"/>
  <c r="D11" i="23"/>
  <c r="C15" i="23"/>
  <c r="N7" i="23"/>
  <c r="M7" i="23"/>
  <c r="L7" i="23"/>
  <c r="J7" i="23"/>
  <c r="I7" i="23"/>
  <c r="H7" i="23"/>
  <c r="G7" i="23"/>
  <c r="F7" i="23"/>
  <c r="D7" i="23"/>
  <c r="C7" i="23"/>
  <c r="L3" i="23"/>
  <c r="K3" i="23"/>
  <c r="J3" i="23"/>
  <c r="H3" i="23"/>
  <c r="G3" i="23"/>
  <c r="F3" i="23"/>
  <c r="D3" i="23"/>
  <c r="C3" i="23"/>
  <c r="H4" i="10"/>
  <c r="G4" i="10"/>
  <c r="F4" i="10"/>
  <c r="E4" i="10"/>
  <c r="D4" i="10"/>
  <c r="C4" i="10"/>
  <c r="F2" i="20"/>
  <c r="E2" i="20"/>
  <c r="D2" i="20"/>
  <c r="F18" i="9"/>
  <c r="F3" i="9"/>
  <c r="E3" i="9"/>
  <c r="D3" i="9"/>
  <c r="F16" i="9"/>
  <c r="E16" i="9" s="1"/>
  <c r="G16" i="9" s="1"/>
  <c r="F13" i="9"/>
  <c r="A2" i="27"/>
  <c r="B2" i="27"/>
  <c r="P21" i="33"/>
  <c r="P22" i="33"/>
  <c r="P23" i="33"/>
  <c r="P24" i="33"/>
  <c r="P20" i="33"/>
  <c r="K24" i="33"/>
  <c r="L24" i="33"/>
  <c r="L21" i="33"/>
  <c r="F7" i="20" s="1"/>
  <c r="L22" i="33"/>
  <c r="F11" i="20" s="1"/>
  <c r="L23" i="33"/>
  <c r="F10" i="20" s="1"/>
  <c r="L20" i="33"/>
  <c r="K20" i="33"/>
  <c r="K21" i="33"/>
  <c r="D7" i="20" s="1"/>
  <c r="K22" i="33"/>
  <c r="D11" i="20" s="1"/>
  <c r="K23" i="33"/>
  <c r="D10" i="20" s="1"/>
  <c r="N12" i="23"/>
  <c r="J12" i="23"/>
  <c r="F12" i="23"/>
  <c r="G16" i="23"/>
  <c r="E12" i="23"/>
  <c r="F16" i="23"/>
  <c r="M12" i="23"/>
  <c r="I12" i="23"/>
  <c r="E9" i="26"/>
  <c r="E4" i="26"/>
  <c r="E7" i="26"/>
  <c r="D7" i="9"/>
  <c r="F7" i="9"/>
  <c r="F4" i="9"/>
  <c r="C4" i="26"/>
  <c r="F5" i="9"/>
  <c r="E5" i="26"/>
  <c r="H4" i="23"/>
  <c r="C9" i="26"/>
  <c r="C7" i="26"/>
  <c r="C5" i="26"/>
  <c r="G4" i="23"/>
  <c r="D5" i="9"/>
  <c r="I4" i="9" l="1"/>
  <c r="C8" i="26"/>
  <c r="D9" i="26"/>
  <c r="E8" i="26"/>
  <c r="D9" i="20"/>
  <c r="F9" i="20"/>
  <c r="F8" i="20"/>
  <c r="F6" i="20" s="1"/>
  <c r="D8" i="20"/>
  <c r="E7" i="9"/>
  <c r="G7" i="9" s="1"/>
  <c r="C8" i="23"/>
  <c r="E7" i="20"/>
  <c r="E13" i="9"/>
  <c r="G13" i="9" s="1"/>
  <c r="G5" i="10"/>
  <c r="G4" i="38"/>
  <c r="E18" i="9"/>
  <c r="G18" i="9" s="1"/>
  <c r="D8" i="23"/>
  <c r="I8" i="23"/>
  <c r="Q25" i="33"/>
  <c r="D4" i="23" s="1"/>
  <c r="J8" i="23"/>
  <c r="P25" i="33"/>
  <c r="E11" i="20"/>
  <c r="D7" i="26"/>
  <c r="G6" i="9"/>
  <c r="C10" i="26"/>
  <c r="E5" i="9"/>
  <c r="G5" i="9" s="1"/>
  <c r="E10" i="26"/>
  <c r="D5" i="26"/>
  <c r="E12" i="26"/>
  <c r="E6" i="26"/>
  <c r="E12" i="20"/>
  <c r="E4" i="9"/>
  <c r="G4" i="9" s="1"/>
  <c r="J4" i="23"/>
  <c r="I4" i="23"/>
  <c r="C12" i="26"/>
  <c r="C6" i="26"/>
  <c r="D4" i="26"/>
  <c r="E10" i="20"/>
  <c r="K25" i="33"/>
  <c r="L25" i="33"/>
  <c r="D10" i="26" l="1"/>
  <c r="D8" i="26"/>
  <c r="E8" i="20"/>
  <c r="D6" i="20"/>
  <c r="E6" i="20" s="1"/>
  <c r="E8" i="23"/>
  <c r="D8" i="9"/>
  <c r="F8" i="23"/>
  <c r="D12" i="26"/>
  <c r="H8" i="23"/>
  <c r="D3" i="20"/>
  <c r="D5" i="20" s="1"/>
  <c r="F3" i="20"/>
  <c r="F5" i="20" s="1"/>
  <c r="F8" i="9"/>
  <c r="F11" i="9" s="1"/>
  <c r="L8" i="23"/>
  <c r="F17" i="9"/>
  <c r="E9" i="20"/>
  <c r="L4" i="23"/>
  <c r="N8" i="23"/>
  <c r="K8" i="23"/>
  <c r="D17" i="9"/>
  <c r="C4" i="23"/>
  <c r="D6" i="26"/>
  <c r="D9" i="9" l="1"/>
  <c r="E5" i="20"/>
  <c r="E17" i="9"/>
  <c r="G17" i="9" s="1"/>
  <c r="E8" i="9"/>
  <c r="G8" i="9" s="1"/>
  <c r="F9" i="9"/>
  <c r="E3" i="20"/>
  <c r="F4" i="23"/>
  <c r="G8" i="23"/>
  <c r="E4" i="23"/>
  <c r="M8" i="23"/>
  <c r="K4" i="23"/>
  <c r="E11" i="9"/>
  <c r="G11" i="9" s="1"/>
  <c r="E9" i="9" l="1"/>
  <c r="G9" i="9" s="1"/>
</calcChain>
</file>

<file path=xl/sharedStrings.xml><?xml version="1.0" encoding="utf-8"?>
<sst xmlns="http://schemas.openxmlformats.org/spreadsheetml/2006/main" count="1473" uniqueCount="684">
  <si>
    <t>昵称</t>
  </si>
  <si>
    <t>咨询项目</t>
    <rPh sb="0" eb="1">
      <t>zi xun</t>
    </rPh>
    <rPh sb="2" eb="3">
      <t>xiang m</t>
    </rPh>
    <phoneticPr fontId="24" type="noConversion"/>
  </si>
  <si>
    <t>客户等级</t>
    <rPh sb="0" eb="1">
      <t>ke hu</t>
    </rPh>
    <rPh sb="2" eb="3">
      <t>deng ji</t>
    </rPh>
    <phoneticPr fontId="24" type="noConversion"/>
  </si>
  <si>
    <t>总计</t>
  </si>
  <si>
    <t>行标签</t>
  </si>
  <si>
    <t>跳失率</t>
  </si>
  <si>
    <t>平均页面浏览时间（秒）</t>
  </si>
  <si>
    <t>门店预约</t>
  </si>
  <si>
    <t>400未接</t>
  </si>
  <si>
    <t>400已接</t>
  </si>
  <si>
    <t>订单来源</t>
  </si>
  <si>
    <t>客户姓名</t>
  </si>
  <si>
    <t>联系方式</t>
  </si>
  <si>
    <t>订单状态</t>
  </si>
  <si>
    <t/>
  </si>
  <si>
    <t>评价时间</t>
  </si>
  <si>
    <t>城市</t>
  </si>
  <si>
    <t>评价门店</t>
  </si>
  <si>
    <t>用户昵称</t>
  </si>
  <si>
    <t>星级</t>
  </si>
  <si>
    <t>评分</t>
  </si>
  <si>
    <t>评价内容</t>
  </si>
  <si>
    <t>是否消费评价</t>
  </si>
  <si>
    <t>消费时间</t>
  </si>
  <si>
    <t>5星</t>
  </si>
  <si>
    <t>否</t>
  </si>
  <si>
    <t>效果</t>
    <phoneticPr fontId="23" type="noConversion"/>
  </si>
  <si>
    <t>环境</t>
    <phoneticPr fontId="23" type="noConversion"/>
  </si>
  <si>
    <t>服务</t>
    <phoneticPr fontId="23" type="noConversion"/>
  </si>
  <si>
    <t>未接</t>
  </si>
  <si>
    <t>KPI（关键指标）汇总</t>
  </si>
  <si>
    <t>流量</t>
  </si>
  <si>
    <t>PV（次）</t>
  </si>
  <si>
    <t>UV（人）</t>
  </si>
  <si>
    <t>咨询总数</t>
  </si>
  <si>
    <t>咨询占比</t>
  </si>
  <si>
    <t>代运营销售额</t>
  </si>
  <si>
    <t>代运营销售量</t>
  </si>
  <si>
    <t>咨询Total</t>
  </si>
  <si>
    <t>客户来源</t>
  </si>
  <si>
    <t>到院人数</t>
  </si>
  <si>
    <t>到院率</t>
  </si>
  <si>
    <t>400电话　</t>
  </si>
  <si>
    <t>总数</t>
  </si>
  <si>
    <t>已接</t>
  </si>
  <si>
    <t>预约按钮</t>
  </si>
  <si>
    <t>门店</t>
  </si>
  <si>
    <t>医生</t>
  </si>
  <si>
    <t>会员消息</t>
    <phoneticPr fontId="23" type="noConversion"/>
  </si>
  <si>
    <t>消费</t>
  </si>
  <si>
    <t>线上消费量</t>
  </si>
  <si>
    <t>线上消费额</t>
  </si>
  <si>
    <t>年</t>
    <phoneticPr fontId="23" type="noConversion"/>
  </si>
  <si>
    <t>活跃度</t>
  </si>
  <si>
    <t>回复量</t>
  </si>
  <si>
    <t>差量</t>
  </si>
  <si>
    <t>好差评</t>
  </si>
  <si>
    <t>运营分</t>
  </si>
  <si>
    <t>效果</t>
  </si>
  <si>
    <t>环境</t>
  </si>
  <si>
    <t>服务</t>
  </si>
  <si>
    <t>内容分</t>
  </si>
  <si>
    <t>花费</t>
  </si>
  <si>
    <t>点击</t>
  </si>
  <si>
    <t>点击均价</t>
  </si>
  <si>
    <t>曝光</t>
  </si>
  <si>
    <t>商户浏览量</t>
  </si>
  <si>
    <t>点评总消费额</t>
  </si>
  <si>
    <t>ROI</t>
  </si>
  <si>
    <t>日期</t>
  </si>
  <si>
    <t>门店名称</t>
  </si>
  <si>
    <t>预约量</t>
  </si>
  <si>
    <t>团购订单量</t>
  </si>
  <si>
    <t>扫码支付订单</t>
  </si>
  <si>
    <t>TIME</t>
    <phoneticPr fontId="23" type="noConversion"/>
  </si>
  <si>
    <t>新增案例数</t>
    <phoneticPr fontId="23" type="noConversion"/>
  </si>
  <si>
    <t>浏览量ROI</t>
    <phoneticPr fontId="23" type="noConversion"/>
  </si>
  <si>
    <t>序列号</t>
  </si>
  <si>
    <t>用户手机号</t>
  </si>
  <si>
    <t>售价（元）</t>
  </si>
  <si>
    <t>商家优惠金额（元）</t>
  </si>
  <si>
    <t>结算价（元）</t>
  </si>
  <si>
    <t>分店名</t>
  </si>
  <si>
    <t>验券帐号</t>
  </si>
  <si>
    <t>列标签</t>
  </si>
  <si>
    <t>到院率</t>
    <phoneticPr fontId="23" type="noConversion"/>
  </si>
  <si>
    <t>预约</t>
    <phoneticPr fontId="23" type="noConversion"/>
  </si>
  <si>
    <t>案例总数</t>
    <phoneticPr fontId="23" type="noConversion"/>
  </si>
  <si>
    <t>商户浏览量/曝光</t>
    <phoneticPr fontId="23" type="noConversion"/>
  </si>
  <si>
    <t>点评总消费额/花费</t>
    <phoneticPr fontId="23" type="noConversion"/>
  </si>
  <si>
    <t>案例数（新增）</t>
    <phoneticPr fontId="23" type="noConversion"/>
  </si>
  <si>
    <t>浏览量/次</t>
  </si>
  <si>
    <t>访客数/人</t>
  </si>
  <si>
    <t>平均停留时长/秒</t>
  </si>
  <si>
    <t>跳失率/%</t>
  </si>
  <si>
    <t>年</t>
  </si>
  <si>
    <t>年</t>
    <phoneticPr fontId="23" type="noConversion"/>
  </si>
  <si>
    <t>月</t>
  </si>
  <si>
    <t>月</t>
    <phoneticPr fontId="23" type="noConversion"/>
  </si>
  <si>
    <t>日</t>
  </si>
  <si>
    <t>日</t>
    <phoneticPr fontId="23" type="noConversion"/>
  </si>
  <si>
    <t>(全部)</t>
  </si>
  <si>
    <t>浏览量</t>
  </si>
  <si>
    <t>访客数</t>
  </si>
  <si>
    <t>平均停留时长</t>
  </si>
  <si>
    <t>当月流量</t>
    <phoneticPr fontId="38" type="noConversion"/>
  </si>
  <si>
    <t>上月流量</t>
    <phoneticPr fontId="38" type="noConversion"/>
  </si>
  <si>
    <t>年</t>
    <phoneticPr fontId="24" type="noConversion"/>
  </si>
  <si>
    <t>月</t>
    <phoneticPr fontId="24" type="noConversion"/>
  </si>
  <si>
    <t>日</t>
    <phoneticPr fontId="23" type="noConversion"/>
  </si>
  <si>
    <t>当月咨询</t>
    <phoneticPr fontId="38" type="noConversion"/>
  </si>
  <si>
    <t>上月咨询</t>
    <phoneticPr fontId="38" type="noConversion"/>
  </si>
  <si>
    <t>计数项:订单来源</t>
  </si>
  <si>
    <t>当月预约</t>
    <phoneticPr fontId="38" type="noConversion"/>
  </si>
  <si>
    <t>上月预约</t>
    <phoneticPr fontId="38" type="noConversion"/>
  </si>
  <si>
    <t>400未接</t>
    <phoneticPr fontId="23" type="noConversion"/>
  </si>
  <si>
    <t>未接</t>
    <phoneticPr fontId="23" type="noConversion"/>
  </si>
  <si>
    <t>400已接</t>
    <phoneticPr fontId="23" type="noConversion"/>
  </si>
  <si>
    <t>已接</t>
    <phoneticPr fontId="23" type="noConversion"/>
  </si>
  <si>
    <t>技师预约</t>
    <phoneticPr fontId="23" type="noConversion"/>
  </si>
  <si>
    <t>医生</t>
    <phoneticPr fontId="23" type="noConversion"/>
  </si>
  <si>
    <t>门店预约</t>
    <phoneticPr fontId="23" type="noConversion"/>
  </si>
  <si>
    <t>门店</t>
    <phoneticPr fontId="23" type="noConversion"/>
  </si>
  <si>
    <t>咨询</t>
    <phoneticPr fontId="23" type="noConversion"/>
  </si>
  <si>
    <t>总计</t>
    <phoneticPr fontId="23" type="noConversion"/>
  </si>
  <si>
    <t>当月</t>
    <phoneticPr fontId="38" type="noConversion"/>
  </si>
  <si>
    <t>上月</t>
    <phoneticPr fontId="38" type="noConversion"/>
  </si>
  <si>
    <t>口碑</t>
    <phoneticPr fontId="23" type="noConversion"/>
  </si>
  <si>
    <t>当月</t>
    <phoneticPr fontId="23" type="noConversion"/>
  </si>
  <si>
    <t>上月</t>
    <phoneticPr fontId="23" type="noConversion"/>
  </si>
  <si>
    <t>1星</t>
    <phoneticPr fontId="23" type="noConversion"/>
  </si>
  <si>
    <t>2星</t>
  </si>
  <si>
    <t>3星</t>
  </si>
  <si>
    <t>4星</t>
  </si>
  <si>
    <t>计数项:星级</t>
  </si>
  <si>
    <t>当月口碑</t>
    <phoneticPr fontId="38" type="noConversion"/>
  </si>
  <si>
    <t>上月口碑</t>
    <phoneticPr fontId="38" type="noConversion"/>
  </si>
  <si>
    <t>计数项:用户昵称</t>
  </si>
  <si>
    <t>当月口碑回复</t>
    <phoneticPr fontId="38" type="noConversion"/>
  </si>
  <si>
    <t>上月口碑回复</t>
    <phoneticPr fontId="38" type="noConversion"/>
  </si>
  <si>
    <t>求和项:花费</t>
  </si>
  <si>
    <t>求和项:点击</t>
  </si>
  <si>
    <t>求和项:曝光</t>
  </si>
  <si>
    <t>求和项:商户浏览量</t>
  </si>
  <si>
    <t>平均值项:点击均价</t>
  </si>
  <si>
    <t>当月CPC</t>
    <phoneticPr fontId="38" type="noConversion"/>
  </si>
  <si>
    <t>上月CPC</t>
    <phoneticPr fontId="38" type="noConversion"/>
  </si>
  <si>
    <t>项目分类</t>
    <rPh sb="0" eb="1">
      <t>zi xun</t>
    </rPh>
    <rPh sb="2" eb="3">
      <t>tu jing</t>
    </rPh>
    <phoneticPr fontId="24" type="noConversion"/>
  </si>
  <si>
    <t>时间</t>
    <phoneticPr fontId="23" type="noConversion"/>
  </si>
  <si>
    <t>跳失率/%</t>
    <phoneticPr fontId="23" type="noConversion"/>
  </si>
  <si>
    <t>脱毛</t>
  </si>
  <si>
    <t>咨询问题</t>
    <rPh sb="0" eb="1">
      <t>zhuan hua</t>
    </rPh>
    <rPh sb="2" eb="3">
      <t>qing k</t>
    </rPh>
    <phoneticPr fontId="24" type="noConversion"/>
  </si>
  <si>
    <t>转化情况</t>
    <rPh sb="0" eb="1">
      <t>zi xun</t>
    </rPh>
    <rPh sb="2" eb="3">
      <t>wen ti</t>
    </rPh>
    <phoneticPr fontId="24" type="noConversion"/>
  </si>
  <si>
    <t>销售</t>
    <phoneticPr fontId="23" type="noConversion"/>
  </si>
  <si>
    <t>咨询</t>
    <phoneticPr fontId="23" type="noConversion"/>
  </si>
  <si>
    <t>日期</t>
    <phoneticPr fontId="38" type="noConversion"/>
  </si>
  <si>
    <t>当前</t>
    <phoneticPr fontId="38" type="noConversion"/>
  </si>
  <si>
    <t>上月</t>
    <phoneticPr fontId="38" type="noConversion"/>
  </si>
  <si>
    <t>上月天数</t>
    <phoneticPr fontId="38" type="noConversion"/>
  </si>
  <si>
    <t>到院人数</t>
    <phoneticPr fontId="23" type="noConversion"/>
  </si>
  <si>
    <t>成交人数</t>
    <phoneticPr fontId="23" type="noConversion"/>
  </si>
  <si>
    <t>成单率</t>
    <phoneticPr fontId="23" type="noConversion"/>
  </si>
  <si>
    <t>竞对分析</t>
    <phoneticPr fontId="23" type="noConversion"/>
  </si>
  <si>
    <t>运营分</t>
    <phoneticPr fontId="23" type="noConversion"/>
  </si>
  <si>
    <t>案例</t>
    <phoneticPr fontId="23" type="noConversion"/>
  </si>
  <si>
    <t>套餐信息</t>
  </si>
  <si>
    <t>标注灰色的为下架或者调整项目</t>
    <phoneticPr fontId="23" type="noConversion"/>
  </si>
  <si>
    <t>实际消费量</t>
    <phoneticPr fontId="23" type="noConversion"/>
  </si>
  <si>
    <t>实际消费额</t>
    <phoneticPr fontId="23" type="noConversion"/>
  </si>
  <si>
    <t>到院人数：</t>
    <phoneticPr fontId="23" type="noConversion"/>
  </si>
  <si>
    <t>成单人数：</t>
    <phoneticPr fontId="23" type="noConversion"/>
  </si>
  <si>
    <t>成交量：</t>
    <phoneticPr fontId="23" type="noConversion"/>
  </si>
  <si>
    <t>成单额：</t>
    <phoneticPr fontId="23" type="noConversion"/>
  </si>
  <si>
    <t>消费额为成交价格=售价-立减金额</t>
    <phoneticPr fontId="23" type="noConversion"/>
  </si>
  <si>
    <t>计数项:套餐信息</t>
  </si>
  <si>
    <t>求和项:成交价</t>
  </si>
  <si>
    <t>值</t>
  </si>
  <si>
    <t>成都</t>
  </si>
  <si>
    <t>成都市</t>
    <phoneticPr fontId="23" type="noConversion"/>
  </si>
  <si>
    <t>曝光指数</t>
    <phoneticPr fontId="23" type="noConversion"/>
  </si>
  <si>
    <t>人气指数</t>
    <phoneticPr fontId="23" type="noConversion"/>
  </si>
  <si>
    <t>人均浏览页面</t>
    <phoneticPr fontId="23" type="noConversion"/>
  </si>
  <si>
    <t>交易指数</t>
    <phoneticPr fontId="23" type="noConversion"/>
  </si>
  <si>
    <t>当月天数</t>
    <phoneticPr fontId="38" type="noConversion"/>
  </si>
  <si>
    <t>数据截至日期</t>
    <phoneticPr fontId="38" type="noConversion"/>
  </si>
  <si>
    <t>盐市口</t>
    <phoneticPr fontId="23" type="noConversion"/>
  </si>
  <si>
    <t>锦江区</t>
    <phoneticPr fontId="23" type="noConversion"/>
  </si>
  <si>
    <t>sgh803332973</t>
    <phoneticPr fontId="23" type="noConversion"/>
  </si>
  <si>
    <t>其他</t>
    <phoneticPr fontId="23" type="noConversion"/>
  </si>
  <si>
    <t>未详说</t>
    <phoneticPr fontId="23" type="noConversion"/>
  </si>
  <si>
    <t>客户未回复</t>
    <phoneticPr fontId="23" type="noConversion"/>
  </si>
  <si>
    <t>C</t>
    <phoneticPr fontId="23" type="noConversion"/>
  </si>
  <si>
    <t>^^喵呜咪啾</t>
    <phoneticPr fontId="23" type="noConversion"/>
  </si>
  <si>
    <t>当日14点客户咨询，未及时回复，18点客户失效</t>
    <phoneticPr fontId="23" type="noConversion"/>
  </si>
  <si>
    <t>3月28日客户咨询，未及时回复，4月3日客户日失效</t>
    <phoneticPr fontId="23" type="noConversion"/>
  </si>
  <si>
    <t>雨雨煜煜</t>
    <phoneticPr fontId="23" type="noConversion"/>
  </si>
  <si>
    <t>眼部整形</t>
    <phoneticPr fontId="23" type="noConversion"/>
  </si>
  <si>
    <t>激光祛眼袋</t>
    <phoneticPr fontId="23" type="noConversion"/>
  </si>
  <si>
    <t>客户咨询激光祛眼袋，会不会有红肿</t>
    <phoneticPr fontId="23" type="noConversion"/>
  </si>
  <si>
    <t>已加微信</t>
    <phoneticPr fontId="23" type="noConversion"/>
  </si>
  <si>
    <t>A</t>
    <phoneticPr fontId="23" type="noConversion"/>
  </si>
  <si>
    <t>橙子大个</t>
    <phoneticPr fontId="23" type="noConversion"/>
  </si>
  <si>
    <t>双眼皮</t>
    <phoneticPr fontId="23" type="noConversion"/>
  </si>
  <si>
    <t>咨询双眼皮是否需要提前预约面诊</t>
    <phoneticPr fontId="23" type="noConversion"/>
  </si>
  <si>
    <t>B</t>
    <phoneticPr fontId="23" type="noConversion"/>
  </si>
  <si>
    <t xml:space="preserve">狼牙特戰 </t>
    <phoneticPr fontId="23" type="noConversion"/>
  </si>
  <si>
    <t>祛眼袋、黑眼圈</t>
    <phoneticPr fontId="23" type="noConversion"/>
  </si>
  <si>
    <t>客户咨询祛眼袋和黑眼圈，是否有优惠活动</t>
    <phoneticPr fontId="23" type="noConversion"/>
  </si>
  <si>
    <t>机构未回复</t>
    <phoneticPr fontId="23" type="noConversion"/>
  </si>
  <si>
    <t>Darren是小任</t>
    <phoneticPr fontId="23" type="noConversion"/>
  </si>
  <si>
    <t>当日10点客户咨询，未及时回复，11点客户失效</t>
    <phoneticPr fontId="23" type="noConversion"/>
  </si>
  <si>
    <t xml:space="preserve">OGq236608267 </t>
    <phoneticPr fontId="23" type="noConversion"/>
  </si>
  <si>
    <t>双眼皮、开眼角</t>
    <phoneticPr fontId="23" type="noConversion"/>
  </si>
  <si>
    <t>客户咨询项目价格，主动要求加微信</t>
    <phoneticPr fontId="23" type="noConversion"/>
  </si>
  <si>
    <t>邓伦老婆945</t>
    <phoneticPr fontId="23" type="noConversion"/>
  </si>
  <si>
    <t>玻尿酸</t>
    <phoneticPr fontId="23" type="noConversion"/>
  </si>
  <si>
    <t>鼻部补打</t>
    <phoneticPr fontId="23" type="noConversion"/>
  </si>
  <si>
    <t>咨询是否可以补打不同品牌玻尿酸</t>
    <phoneticPr fontId="23" type="noConversion"/>
  </si>
  <si>
    <t xml:space="preserve">庞倩_4825 </t>
    <phoneticPr fontId="23" type="noConversion"/>
  </si>
  <si>
    <t>祛眼袋</t>
    <phoneticPr fontId="23" type="noConversion"/>
  </si>
  <si>
    <t>咨询祛眼袋价格，回复不及时</t>
    <phoneticPr fontId="23" type="noConversion"/>
  </si>
  <si>
    <t>DTf376879731</t>
    <phoneticPr fontId="23" type="noConversion"/>
  </si>
  <si>
    <t>脱毛</t>
    <phoneticPr fontId="23" type="noConversion"/>
  </si>
  <si>
    <t>脱唇毛</t>
    <phoneticPr fontId="23" type="noConversion"/>
  </si>
  <si>
    <t>咨询是否可以脱唇毛</t>
    <phoneticPr fontId="23" type="noConversion"/>
  </si>
  <si>
    <t>rhN188015756</t>
    <phoneticPr fontId="23" type="noConversion"/>
  </si>
  <si>
    <t>zhs1618</t>
    <phoneticPr fontId="23" type="noConversion"/>
  </si>
  <si>
    <t>皮肤管理</t>
    <phoneticPr fontId="23" type="noConversion"/>
  </si>
  <si>
    <t>小气泡</t>
    <phoneticPr fontId="23" type="noConversion"/>
  </si>
  <si>
    <t>客户已经购买团购，咨询是否当天可以到院使用</t>
    <phoneticPr fontId="23" type="noConversion"/>
  </si>
  <si>
    <t>egg603255677</t>
    <phoneticPr fontId="23" type="noConversion"/>
  </si>
  <si>
    <t>丰下巴</t>
    <phoneticPr fontId="23" type="noConversion"/>
  </si>
  <si>
    <t>客户咨询中分子玻尿酸是否适合丰下巴</t>
    <phoneticPr fontId="23" type="noConversion"/>
  </si>
  <si>
    <t xml:space="preserve">dpuser_3163751555 </t>
    <phoneticPr fontId="23" type="noConversion"/>
  </si>
  <si>
    <t>冰点脱毛</t>
    <phoneticPr fontId="23" type="noConversion"/>
  </si>
  <si>
    <t>咨询冰点脱毛是否需要预约，需要提前多久</t>
    <phoneticPr fontId="23" type="noConversion"/>
  </si>
  <si>
    <t>金美珠宝</t>
    <phoneticPr fontId="23" type="noConversion"/>
  </si>
  <si>
    <t>脱腋毛</t>
    <phoneticPr fontId="23" type="noConversion"/>
  </si>
  <si>
    <t>咨询脱毛包干价格，机构主动推荐活动，预约次日到院，未到</t>
    <phoneticPr fontId="23" type="noConversion"/>
  </si>
  <si>
    <t>咨询</t>
  </si>
  <si>
    <t>成都健丽医疗美容</t>
  </si>
  <si>
    <t>juy238675065</t>
    <phoneticPr fontId="23" type="noConversion"/>
  </si>
  <si>
    <t>C</t>
    <phoneticPr fontId="23" type="noConversion"/>
  </si>
  <si>
    <t>体验报告总数</t>
    <phoneticPr fontId="23" type="noConversion"/>
  </si>
  <si>
    <t>体验报告</t>
    <phoneticPr fontId="23" type="noConversion"/>
  </si>
  <si>
    <t>体验报告数</t>
    <phoneticPr fontId="23" type="noConversion"/>
  </si>
  <si>
    <t>4~5星量</t>
    <phoneticPr fontId="23" type="noConversion"/>
  </si>
  <si>
    <t>1~3星量</t>
    <phoneticPr fontId="23" type="noConversion"/>
  </si>
  <si>
    <t>A</t>
    <phoneticPr fontId="23" type="noConversion"/>
  </si>
  <si>
    <t>王二吖9</t>
    <phoneticPr fontId="23" type="noConversion"/>
  </si>
  <si>
    <t>眼部整形</t>
    <phoneticPr fontId="23" type="noConversion"/>
  </si>
  <si>
    <t>祛眼袋</t>
    <phoneticPr fontId="23" type="noConversion"/>
  </si>
  <si>
    <t>客户未回复</t>
    <phoneticPr fontId="23" type="noConversion"/>
  </si>
  <si>
    <t>B</t>
    <phoneticPr fontId="23" type="noConversion"/>
  </si>
  <si>
    <t>LGB503476807</t>
    <phoneticPr fontId="23" type="noConversion"/>
  </si>
  <si>
    <t>脱毛</t>
    <phoneticPr fontId="23" type="noConversion"/>
  </si>
  <si>
    <t>脱腋毛</t>
    <phoneticPr fontId="23" type="noConversion"/>
  </si>
  <si>
    <t>客户未回复</t>
    <phoneticPr fontId="23" type="noConversion"/>
  </si>
  <si>
    <t>已预约到店</t>
    <phoneticPr fontId="23" type="noConversion"/>
  </si>
  <si>
    <t>B</t>
    <phoneticPr fontId="23" type="noConversion"/>
  </si>
  <si>
    <t>gNX838535363</t>
    <phoneticPr fontId="23" type="noConversion"/>
  </si>
  <si>
    <t>祛红血丝</t>
    <phoneticPr fontId="23" type="noConversion"/>
  </si>
  <si>
    <t>咨询项目方式，价格，治疗周期</t>
    <phoneticPr fontId="23" type="noConversion"/>
  </si>
  <si>
    <t>星级</t>
    <phoneticPr fontId="23" type="noConversion"/>
  </si>
  <si>
    <t>XRi943473606</t>
    <phoneticPr fontId="23" type="noConversion"/>
  </si>
  <si>
    <t>玻尿酸</t>
    <phoneticPr fontId="23" type="noConversion"/>
  </si>
  <si>
    <t>未详说</t>
    <phoneticPr fontId="23" type="noConversion"/>
  </si>
  <si>
    <t>打电话预约4号到店，注射玻尿酸</t>
    <phoneticPr fontId="23" type="noConversion"/>
  </si>
  <si>
    <t>已拍单</t>
    <phoneticPr fontId="23" type="noConversion"/>
  </si>
  <si>
    <t>[2018.03.27]唇部腋下2选1  2年包干[98.00元][30238957]</t>
  </si>
  <si>
    <t>[2018.03.28]白瓷娃娃黑脸娃娃首次优惠[188.00元][30264487]</t>
  </si>
  <si>
    <t>机智的少女_5417</t>
  </si>
  <si>
    <t>{"效果":5,"环境":5,"服务":5}</t>
  </si>
  <si>
    <t>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t>
  </si>
  <si>
    <t>日均环比</t>
    <phoneticPr fontId="38" type="noConversion"/>
  </si>
  <si>
    <t>红字为结合机构提供数据汇总</t>
    <phoneticPr fontId="23" type="noConversion"/>
  </si>
  <si>
    <t>月环比数据健康度</t>
    <phoneticPr fontId="23" type="noConversion"/>
  </si>
  <si>
    <t>同行较优转化率参考</t>
    <phoneticPr fontId="23" type="noConversion"/>
  </si>
  <si>
    <t>客单价</t>
    <phoneticPr fontId="23" type="noConversion"/>
  </si>
  <si>
    <t>BdF240942407</t>
    <phoneticPr fontId="23" type="noConversion"/>
  </si>
  <si>
    <t>玻尿酸</t>
    <phoneticPr fontId="23" type="noConversion"/>
  </si>
  <si>
    <t>润百颜</t>
    <phoneticPr fontId="23" type="noConversion"/>
  </si>
  <si>
    <t>咨询润百颜可以填充部位，1ml是否够用</t>
    <phoneticPr fontId="23" type="noConversion"/>
  </si>
  <si>
    <t>客户未回复</t>
  </si>
  <si>
    <t>客户未回复</t>
    <phoneticPr fontId="23" type="noConversion"/>
  </si>
  <si>
    <t>B</t>
  </si>
  <si>
    <t>B</t>
    <phoneticPr fontId="23" type="noConversion"/>
  </si>
  <si>
    <t>S</t>
  </si>
  <si>
    <t>S</t>
    <phoneticPr fontId="23" type="noConversion"/>
  </si>
  <si>
    <t>客户未回复</t>
    <phoneticPr fontId="23" type="noConversion"/>
  </si>
  <si>
    <t>S</t>
    <phoneticPr fontId="23" type="noConversion"/>
  </si>
  <si>
    <t>机构未回复</t>
    <phoneticPr fontId="23" type="noConversion"/>
  </si>
  <si>
    <t>A</t>
    <phoneticPr fontId="23" type="noConversion"/>
  </si>
  <si>
    <t>已加微信</t>
    <phoneticPr fontId="23" type="noConversion"/>
  </si>
  <si>
    <t>B</t>
    <phoneticPr fontId="23" type="noConversion"/>
  </si>
  <si>
    <t>已拍单</t>
    <phoneticPr fontId="23" type="noConversion"/>
  </si>
  <si>
    <t>C</t>
    <phoneticPr fontId="23" type="noConversion"/>
  </si>
  <si>
    <t>已预约到店</t>
    <phoneticPr fontId="23" type="noConversion"/>
  </si>
  <si>
    <t>欢哥</t>
    <phoneticPr fontId="23" type="noConversion"/>
  </si>
  <si>
    <t>皮肤管理</t>
    <phoneticPr fontId="23" type="noConversion"/>
  </si>
  <si>
    <t>未详说</t>
    <phoneticPr fontId="23" type="noConversion"/>
  </si>
  <si>
    <t>皮肤类与双眼皮，已到院面诊</t>
    <phoneticPr fontId="23" type="noConversion"/>
  </si>
  <si>
    <t>已预约到店</t>
  </si>
  <si>
    <t>coO148544183</t>
    <phoneticPr fontId="23" type="noConversion"/>
  </si>
  <si>
    <t>脱毛</t>
    <phoneticPr fontId="23" type="noConversion"/>
  </si>
  <si>
    <t>腋下+小腿</t>
    <phoneticPr fontId="23" type="noConversion"/>
  </si>
  <si>
    <t>预约脱毛到院</t>
    <phoneticPr fontId="23" type="noConversion"/>
  </si>
  <si>
    <t>已拍单</t>
  </si>
  <si>
    <t>Heartbeat.546</t>
    <phoneticPr fontId="23" type="noConversion"/>
  </si>
  <si>
    <t>其他</t>
    <phoneticPr fontId="23" type="noConversion"/>
  </si>
  <si>
    <t>咨询是否可以注射自带药物</t>
    <phoneticPr fontId="23" type="noConversion"/>
  </si>
  <si>
    <t>C</t>
  </si>
  <si>
    <t>akm436073927</t>
    <phoneticPr fontId="23" type="noConversion"/>
  </si>
  <si>
    <t>皮肤管理</t>
    <phoneticPr fontId="23" type="noConversion"/>
  </si>
  <si>
    <t>皮肤清洁类</t>
    <phoneticPr fontId="23" type="noConversion"/>
  </si>
  <si>
    <t>咨询皮肤问题的解决项目</t>
    <phoneticPr fontId="23" type="noConversion"/>
  </si>
  <si>
    <t>已加微信</t>
  </si>
  <si>
    <t>A</t>
  </si>
  <si>
    <t>[2018.03.28]韩国小气泡水氧活肤清洁卫士[18.00元][30251864]</t>
  </si>
  <si>
    <t>黄建大侠</t>
  </si>
  <si>
    <t>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t>
  </si>
  <si>
    <t>是</t>
  </si>
  <si>
    <t>2018-06-10 18:18:28</t>
  </si>
  <si>
    <t>零零碎_9644</t>
  </si>
  <si>
    <t>😀😀😀😀在这里一口气做了腋毛小腿脱毛，还有瘦脸针，瘦脸针是院长亲自打的，很不错！这里服务态度特别好，何春医生还特别的耐心的，感觉比我以前去的美容院服务好多了。不会因为是美团的而区别待遇，推荐来这家，不错哟！</t>
  </si>
  <si>
    <t>dpuser_63736492427</t>
  </si>
  <si>
    <t>之前朋友在她们家做了个眼袋，效果还不错，就团了个瘦脸针，已经第二针了效果很满意，医生也很专业打的时候问我痛不痛，很细心，总体来说很满意的😍😍😍😍</t>
  </si>
  <si>
    <t>PGl349040336</t>
    <phoneticPr fontId="23" type="noConversion"/>
  </si>
  <si>
    <t>眼部整形</t>
    <phoneticPr fontId="23" type="noConversion"/>
  </si>
  <si>
    <t>黑眼圈、眼袋</t>
    <phoneticPr fontId="23" type="noConversion"/>
  </si>
  <si>
    <t>咨询去黑眼圈需要次数，团购次数，祛眼袋价格</t>
    <phoneticPr fontId="23" type="noConversion"/>
  </si>
  <si>
    <t>杨莉，！</t>
    <phoneticPr fontId="23" type="noConversion"/>
  </si>
  <si>
    <t>黑脸娃娃</t>
    <phoneticPr fontId="23" type="noConversion"/>
  </si>
  <si>
    <t>皮肤管理</t>
    <phoneticPr fontId="23" type="noConversion"/>
  </si>
  <si>
    <t>团购后致电机构多次无人接通，退单，机构回应免费体验，已到院体验</t>
    <phoneticPr fontId="23" type="noConversion"/>
  </si>
  <si>
    <t>Xxp492064041</t>
    <phoneticPr fontId="23" type="noConversion"/>
  </si>
  <si>
    <t>祛痘坑</t>
    <phoneticPr fontId="23" type="noConversion"/>
  </si>
  <si>
    <t>咨询祛痘坑的治疗项目</t>
    <phoneticPr fontId="23" type="noConversion"/>
  </si>
  <si>
    <t>PennyTinger</t>
    <phoneticPr fontId="23" type="noConversion"/>
  </si>
  <si>
    <t>脱毛</t>
    <phoneticPr fontId="23" type="noConversion"/>
  </si>
  <si>
    <t>腋下</t>
    <phoneticPr fontId="23" type="noConversion"/>
  </si>
  <si>
    <t>已购买团购，预约明日到院，并咨询小气泡的相关</t>
    <phoneticPr fontId="23" type="noConversion"/>
  </si>
  <si>
    <t>jianing0329</t>
  </si>
  <si>
    <t>医院环境优雅，去的时候人也不多，服务很热情，何春医生给我脱毛，漂亮又温柔，体验超棒！</t>
  </si>
  <si>
    <t>bonnie424</t>
  </si>
  <si>
    <t>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t>
  </si>
  <si>
    <t>2018-06-15 16:31:11</t>
  </si>
  <si>
    <t>日期</t>
    <phoneticPr fontId="23" type="noConversion"/>
  </si>
  <si>
    <t>分类</t>
    <phoneticPr fontId="23" type="noConversion"/>
  </si>
  <si>
    <t>明细</t>
    <phoneticPr fontId="23" type="noConversion"/>
  </si>
  <si>
    <t>金额</t>
    <phoneticPr fontId="23" type="noConversion"/>
  </si>
  <si>
    <t>肉毒素</t>
    <phoneticPr fontId="23" type="noConversion"/>
  </si>
  <si>
    <t>瘦脸针</t>
    <phoneticPr fontId="23" type="noConversion"/>
  </si>
  <si>
    <t>眼部整形</t>
    <phoneticPr fontId="23" type="noConversion"/>
  </si>
  <si>
    <t>黑眼圈</t>
    <phoneticPr fontId="23" type="noConversion"/>
  </si>
  <si>
    <t xml:space="preserve">玻璃杯_6329 </t>
    <phoneticPr fontId="23" type="noConversion"/>
  </si>
  <si>
    <t>玻尿酸</t>
    <phoneticPr fontId="23" type="noConversion"/>
  </si>
  <si>
    <t>垫下巴</t>
    <phoneticPr fontId="23" type="noConversion"/>
  </si>
  <si>
    <t>咨询可到院时间，用量，价格</t>
    <phoneticPr fontId="23" type="noConversion"/>
  </si>
  <si>
    <t>liuhongling0204</t>
    <phoneticPr fontId="23" type="noConversion"/>
  </si>
  <si>
    <t>未详说</t>
    <phoneticPr fontId="23" type="noConversion"/>
  </si>
  <si>
    <t>6月21号咨询伊婉C是大分子还是小分子，机构未及时回复，客户失效，6月24号机构试图唤醒客户</t>
    <phoneticPr fontId="23" type="noConversion"/>
  </si>
  <si>
    <t>杜坤明</t>
    <phoneticPr fontId="23" type="noConversion"/>
  </si>
  <si>
    <t>皮肤管理</t>
    <phoneticPr fontId="23" type="noConversion"/>
  </si>
  <si>
    <t>小气泡</t>
    <phoneticPr fontId="23" type="noConversion"/>
  </si>
  <si>
    <t xml:space="preserve">IBH412893444 </t>
    <phoneticPr fontId="23" type="noConversion"/>
  </si>
  <si>
    <t>白瓷娃娃</t>
    <phoneticPr fontId="23" type="noConversion"/>
  </si>
  <si>
    <t>两个人预约当天到院，因下雨，改到明天下午2点</t>
    <phoneticPr fontId="23" type="noConversion"/>
  </si>
  <si>
    <t>SeZ493059894</t>
    <phoneticPr fontId="23" type="noConversion"/>
  </si>
  <si>
    <t>玻尿酸</t>
    <phoneticPr fontId="23" type="noConversion"/>
  </si>
  <si>
    <t>眉间填充</t>
    <phoneticPr fontId="23" type="noConversion"/>
  </si>
  <si>
    <t>咨询眉间部位是否可以玻尿酸填充，机构未及时回复</t>
    <phoneticPr fontId="23" type="noConversion"/>
  </si>
  <si>
    <t>abby</t>
    <phoneticPr fontId="23" type="noConversion"/>
  </si>
  <si>
    <t>脱毛</t>
    <phoneticPr fontId="23" type="noConversion"/>
  </si>
  <si>
    <t>唇毛/腋毛</t>
    <phoneticPr fontId="23" type="noConversion"/>
  </si>
  <si>
    <t>咨询当天购买团购，是否可以到院治疗</t>
    <phoneticPr fontId="23" type="noConversion"/>
  </si>
  <si>
    <t>BOB344225138</t>
    <phoneticPr fontId="23" type="noConversion"/>
  </si>
  <si>
    <t>眼部整形</t>
    <phoneticPr fontId="23" type="noConversion"/>
  </si>
  <si>
    <t>去黑眼圈</t>
    <phoneticPr fontId="23" type="noConversion"/>
  </si>
  <si>
    <t>咨询黑眼圈，治疗时间，周期</t>
    <phoneticPr fontId="23" type="noConversion"/>
  </si>
  <si>
    <t>[2018.05.21]无针水光提亮肤色 收缩毛孔[188.00元][31477479]</t>
  </si>
  <si>
    <t>小公主v</t>
  </si>
  <si>
    <t>{"效果":4,"环境":5,"服务":5}</t>
  </si>
  <si>
    <t>💛💛
其实来做这个医美项目纯属偶然，我家小坦克在朋友前看到发给我的，打趣说我脸大喊我打瘦脸针。PS：后来后悔发我这条信息 不准我打
我一看到玻尿酸就心动了，我的山根很塌压根就没山根。我就说要去打一针，但其实小坦克是超级反对的，认为瘦脸针玻尿酸什么的打在脸上不好，不健康！但，还是妥协了。
确定好要做之后就跟咨询的医生预约了时间。从始至终我内心一直很忐忑，我怕疼，也打过退堂鼓，但想着可以美美哒就又有勇气啦哈哈。
环境：医院就在盐市口同瑞大厦，位置还是很好找，一共有三层楼左右,我去的23楼。医院环境还不错，很干净，装修也是医美行业差不多的那种装修啦。
咨询：负责接待我的高医生人真的超级和善，一进门就让我坐着休息给我倒水，然后帮我安排咨询医生。高姐几乎全程都陪我一起聊天，喊我不要紧张不要怕。
医美：咨询医生建议我鼻子打两针有效果，想着打一针试试看效果，想打的建议打两针才有效果！
咨询完了就开始敷了十多分钟的麻药，敷完去的无菌手术室，里面还要再打一针麻药，全程超级紧张的。
我以为玻尿酸会很痛很痛，其实没有那样痛就只是麻药进去有点痛而已！玻尿酸打完了我都没感觉还问医生打了没，医生说打完了都，然后就帮我塑形以及说些注意事项。
后记：下了手术台才发现我应该打两针的，好后悔只打一针。正面看上去还是有点点立体感的，虽然和以前区别不大，但至少让我有了一点点山根了。
感谢健丽所有的医护人员，每个人都超级好的噢😆</t>
  </si>
  <si>
    <t>风一样的女子</t>
  </si>
  <si>
    <t>医院环境还是可以，提前一天在点评上预约的，九点半到的，没什么人，也没有排队，没有等待，很快就开始做。我团购的冰点脱毛，操作员态度相当好，很温柔，很热情。因为我从来没做过，她很耐心的给我讲会有什么感觉，每一步需要干嘛。这个姐姐非常nice。因为有特殊情况，她把能量调的偏低一点，做完以后还提醒我注意事项。没想到脱毛服务都这么周到。还提醒下一次会电话通知我该什么时候来。很满意的体验。团购两年包干，接下来每个月都要按时去，据说脱个十来次就不会再长了，嘻嘻。</t>
  </si>
  <si>
    <t>charlene陈陈</t>
    <phoneticPr fontId="23" type="noConversion"/>
  </si>
  <si>
    <t>脱毛</t>
    <phoneticPr fontId="23" type="noConversion"/>
  </si>
  <si>
    <t>咨询项目6次，会不会根除，咨询阶段，考虑下周来做</t>
    <phoneticPr fontId="23" type="noConversion"/>
  </si>
  <si>
    <t>Esther_蝶</t>
    <phoneticPr fontId="23" type="noConversion"/>
  </si>
  <si>
    <t>回复不及时</t>
    <phoneticPr fontId="23" type="noConversion"/>
  </si>
  <si>
    <t>小悦儿见怪不怪</t>
    <phoneticPr fontId="23" type="noConversion"/>
  </si>
  <si>
    <t>脱毛</t>
    <phoneticPr fontId="23" type="noConversion"/>
  </si>
  <si>
    <t>小腿</t>
    <phoneticPr fontId="23" type="noConversion"/>
  </si>
  <si>
    <t>小腿</t>
    <phoneticPr fontId="23" type="noConversion"/>
  </si>
  <si>
    <t>小腿+腋毛</t>
    <phoneticPr fontId="23" type="noConversion"/>
  </si>
  <si>
    <t>咨询6次后还会在长吗，以及治疗频次</t>
    <phoneticPr fontId="23" type="noConversion"/>
  </si>
  <si>
    <t>[2018.03.28]桃瓷肌童颜肤[188.00元][14197734]</t>
  </si>
  <si>
    <t>去眼袋</t>
    <phoneticPr fontId="23" type="noConversion"/>
  </si>
  <si>
    <t>黑眼圈</t>
  </si>
  <si>
    <t>瘦脸针</t>
  </si>
  <si>
    <t>求和项:金额2</t>
  </si>
  <si>
    <t>计数项:金额</t>
  </si>
  <si>
    <t>斑驳115</t>
    <phoneticPr fontId="23" type="noConversion"/>
  </si>
  <si>
    <t>脱毛</t>
    <phoneticPr fontId="23" type="noConversion"/>
  </si>
  <si>
    <t>预约，今日到院，晚到</t>
    <phoneticPr fontId="23" type="noConversion"/>
  </si>
  <si>
    <t>杜坤明</t>
    <phoneticPr fontId="23" type="noConversion"/>
  </si>
  <si>
    <t>其他</t>
    <phoneticPr fontId="23" type="noConversion"/>
  </si>
  <si>
    <t>咨询怎样写评价</t>
    <phoneticPr fontId="23" type="noConversion"/>
  </si>
  <si>
    <t>egf889403387</t>
  </si>
  <si>
    <t>玻尿酸</t>
    <phoneticPr fontId="23" type="noConversion"/>
  </si>
  <si>
    <t>润百颜</t>
    <phoneticPr fontId="23" type="noConversion"/>
  </si>
  <si>
    <t>咨询项目含不含注射费</t>
    <phoneticPr fontId="23" type="noConversion"/>
  </si>
  <si>
    <t>taoyixuan0331</t>
    <phoneticPr fontId="23" type="noConversion"/>
  </si>
  <si>
    <t>皮肤管理</t>
    <phoneticPr fontId="23" type="noConversion"/>
  </si>
  <si>
    <t>祛雀斑</t>
    <phoneticPr fontId="23" type="noConversion"/>
  </si>
  <si>
    <t>以前治疗，现在有点更多，咨询有没有治疗方法</t>
    <phoneticPr fontId="23" type="noConversion"/>
  </si>
  <si>
    <t>Hvo570612220</t>
    <phoneticPr fontId="23" type="noConversion"/>
  </si>
  <si>
    <t>自体脂肪填充</t>
    <phoneticPr fontId="23" type="noConversion"/>
  </si>
  <si>
    <t>全面部</t>
    <phoneticPr fontId="23" type="noConversion"/>
  </si>
  <si>
    <t>咨询项目是否有活动</t>
    <phoneticPr fontId="23" type="noConversion"/>
  </si>
  <si>
    <t>bilibilibaba</t>
  </si>
  <si>
    <t>{"效果":5,"环境":4,"服务":5}</t>
  </si>
  <si>
    <t>前段时间朋友脱了唇毛说不痛，我想着毕竟要见客户还是不能太man了🤦🏼‍♀️
医院主要离公司挺近的，中午吃个饭的时间就可以来一次，盐市口，从春熙路打车过来起步价。
前台挺亲切，上来就又倒茶又吃糖，中午怕我没吃饭，点个赞。填完资料就去咨询室咨询，讲解了一下脱毛的原理，只记得让我八小时不要洗脸,其他的记不住惹…
医生带我去脱毛的房间，可能早知道有人要过来冷气真的太冷了… 感觉16度，看我冷直接就把门打开了说怕进去的时候觉得热，提前开好的，还是蛮贴心。
脱毛的过程很简单，就是把毛刮了，然后用仪器扫了两遍完事儿，最多不超过十五分钟，两个医生站我旁边还有点紧张，有个女医生看我紧张还让我放心不痛，抓着她的手，男友力max哈哈
总之体验感还是不错的。</t>
  </si>
  <si>
    <t>[2018.03.28]韩国小气泡水氧活肤清洁卫士[18.00元][14189467]</t>
  </si>
  <si>
    <t>[2018.03.27]甩掉汉毛还原女神[98.00元][14196724]</t>
  </si>
  <si>
    <t>Lic732135530</t>
    <phoneticPr fontId="23" type="noConversion"/>
  </si>
  <si>
    <t>眼部整形</t>
    <phoneticPr fontId="23" type="noConversion"/>
  </si>
  <si>
    <t>去眼袋和泪沟</t>
    <phoneticPr fontId="23" type="noConversion"/>
  </si>
  <si>
    <t>ww</t>
  </si>
  <si>
    <t>昨天逛点评突然看到他们机构，看着比其他机构便宜的多，就抱着试一试的心态区看看。没想到环境挺不错的，服务也一流棒，也没有因为是美团顾客态度变差，依旧服务态度很好，棒棒哒！</t>
  </si>
  <si>
    <t>Amorfatisy</t>
  </si>
  <si>
    <t>本来想着脱唇毛 对比了几家医院和机构 这一家正在做活动 就买了个脱唇毛的 38元两年包干 还是很划算的 唇毛应该做个3-5次就差不多了
然后看到无针水光也有活动 一下子就很心动 因为之前没有做过水光针 就去咨询了一下 说的第一次的话 做无针会好一些 我就团了一个 
我去了之后 前台也很热情 倒水 小点心 都服务的很好 做了可能两分钟 就有前台人员把我带去面诊 咨询师很美哈 也很专业 一看我的皮肤 就知道很干 也是建议我先做一个无针的 后面有需要再做有针的 
面诊完 就来到了美容室 做美容的小姐姐非常的健谈 也会给我很多平时护肤的建议 我觉得很不错的 嘻嘻</t>
  </si>
  <si>
    <t>[2018.03.28]韩国小气泡水氧活肤清洁卫士[25.00元][14189467]</t>
  </si>
  <si>
    <t>[2018.03.28]摘掉黑镜框还原双眼美[398.00元][14189188]</t>
  </si>
  <si>
    <t>WLc13880737351</t>
    <phoneticPr fontId="23" type="noConversion"/>
  </si>
  <si>
    <t>玻尿酸</t>
    <phoneticPr fontId="23" type="noConversion"/>
  </si>
  <si>
    <t>丰下巴</t>
    <phoneticPr fontId="23" type="noConversion"/>
  </si>
  <si>
    <t>咨询价格，担心是否是医生注射，已预约到院</t>
    <phoneticPr fontId="23" type="noConversion"/>
  </si>
  <si>
    <t>DzA343312327</t>
    <phoneticPr fontId="23" type="noConversion"/>
  </si>
  <si>
    <t>肉毒素</t>
    <phoneticPr fontId="23" type="noConversion"/>
  </si>
  <si>
    <t>瘦脸针</t>
    <phoneticPr fontId="23" type="noConversion"/>
  </si>
  <si>
    <t>咨询价格，以及药量</t>
    <phoneticPr fontId="23" type="noConversion"/>
  </si>
  <si>
    <t>7月4号咨询去眼袋是否包含泪沟，7月5号6号分别激活客户以及邀请客户参加现场直播</t>
    <phoneticPr fontId="23" type="noConversion"/>
  </si>
  <si>
    <t>EoV663773336</t>
    <phoneticPr fontId="23" type="noConversion"/>
  </si>
  <si>
    <t>脱毛</t>
    <phoneticPr fontId="23" type="noConversion"/>
  </si>
  <si>
    <t>腋毛</t>
    <phoneticPr fontId="23" type="noConversion"/>
  </si>
  <si>
    <t>咨询价格，疑惑是否有其他隐形消费</t>
    <phoneticPr fontId="23" type="noConversion"/>
  </si>
  <si>
    <t>敏爷么么哒</t>
    <phoneticPr fontId="23" type="noConversion"/>
  </si>
  <si>
    <t>玻尿酸</t>
    <phoneticPr fontId="23" type="noConversion"/>
  </si>
  <si>
    <t>润百颜</t>
    <phoneticPr fontId="23" type="noConversion"/>
  </si>
  <si>
    <t>没有情绪就是最好的情绪。</t>
    <phoneticPr fontId="23" type="noConversion"/>
  </si>
  <si>
    <t>皮肤管理</t>
    <phoneticPr fontId="23" type="noConversion"/>
  </si>
  <si>
    <t>果酸换肤</t>
    <phoneticPr fontId="23" type="noConversion"/>
  </si>
  <si>
    <t>wIk240943030</t>
    <phoneticPr fontId="23" type="noConversion"/>
  </si>
  <si>
    <t>Mtm842998577</t>
    <phoneticPr fontId="23" type="noConversion"/>
  </si>
  <si>
    <t>隆鼻</t>
    <phoneticPr fontId="23" type="noConversion"/>
  </si>
  <si>
    <t>咨询价格，想要更优惠的价格</t>
    <phoneticPr fontId="23" type="noConversion"/>
  </si>
  <si>
    <t>机构未回复</t>
  </si>
  <si>
    <t>tlK186647612</t>
    <phoneticPr fontId="23" type="noConversion"/>
  </si>
  <si>
    <t>其他</t>
    <phoneticPr fontId="23" type="noConversion"/>
  </si>
  <si>
    <t>sunny花呢菇凉</t>
  </si>
  <si>
    <t>小爽子88</t>
    <phoneticPr fontId="23" type="noConversion"/>
  </si>
  <si>
    <t>水光针</t>
    <phoneticPr fontId="23" type="noConversion"/>
  </si>
  <si>
    <t>咨询水光针与无针水光的区别</t>
    <phoneticPr fontId="23" type="noConversion"/>
  </si>
  <si>
    <t>RGB667767054</t>
    <phoneticPr fontId="23" type="noConversion"/>
  </si>
  <si>
    <t>眼部整形</t>
    <phoneticPr fontId="23" type="noConversion"/>
  </si>
  <si>
    <t>眼周松弛</t>
    <phoneticPr fontId="23" type="noConversion"/>
  </si>
  <si>
    <t>浮生</t>
    <phoneticPr fontId="23" type="noConversion"/>
  </si>
  <si>
    <t>其他</t>
    <phoneticPr fontId="23" type="noConversion"/>
  </si>
  <si>
    <t>顾客要求加微信</t>
    <phoneticPr fontId="23" type="noConversion"/>
  </si>
  <si>
    <t>IHU858452670</t>
    <phoneticPr fontId="23" type="noConversion"/>
  </si>
  <si>
    <t>玻尿酸</t>
    <phoneticPr fontId="23" type="noConversion"/>
  </si>
  <si>
    <t>润百颜</t>
    <phoneticPr fontId="23" type="noConversion"/>
  </si>
  <si>
    <t>鱼余余鱼</t>
    <phoneticPr fontId="23" type="noConversion"/>
  </si>
  <si>
    <t>下巴+苹果肌</t>
    <phoneticPr fontId="23" type="noConversion"/>
  </si>
  <si>
    <t>7月14号注射过下巴，当天想继续打下巴，建议过一周，15号，想要丰苹果肌，已预约到店</t>
    <phoneticPr fontId="23" type="noConversion"/>
  </si>
  <si>
    <t>[2018.03.28]润百颜1ML首次体验价[466.00元][14196495]</t>
  </si>
  <si>
    <t>[2018.04.16]冰点脱毛小腿6次脱掉黑丝袜[298.00元][14206814]</t>
  </si>
  <si>
    <t>眼综合</t>
    <phoneticPr fontId="23" type="noConversion"/>
  </si>
  <si>
    <t>liuhongling0204</t>
    <phoneticPr fontId="23" type="noConversion"/>
  </si>
  <si>
    <t>玻尿酸</t>
    <phoneticPr fontId="23" type="noConversion"/>
  </si>
  <si>
    <t>伊婉C</t>
    <phoneticPr fontId="23" type="noConversion"/>
  </si>
  <si>
    <t>Linsy00</t>
    <phoneticPr fontId="23" type="noConversion"/>
  </si>
  <si>
    <t>肉毒素</t>
    <phoneticPr fontId="23" type="noConversion"/>
  </si>
  <si>
    <t>瘦脸针</t>
    <phoneticPr fontId="23" type="noConversion"/>
  </si>
  <si>
    <t>淡茗_9766</t>
    <phoneticPr fontId="23" type="noConversion"/>
  </si>
  <si>
    <t>自体脂肪填充</t>
    <phoneticPr fontId="23" type="noConversion"/>
  </si>
  <si>
    <t>下巴</t>
    <phoneticPr fontId="23" type="noConversion"/>
  </si>
  <si>
    <t>CLe406435413</t>
    <phoneticPr fontId="23" type="noConversion"/>
  </si>
  <si>
    <t>脱毛</t>
    <phoneticPr fontId="23" type="noConversion"/>
  </si>
  <si>
    <t>小臂</t>
    <phoneticPr fontId="23" type="noConversion"/>
  </si>
  <si>
    <t>咨询小臂是否包含手背，预约当天下午到院，暂未到院</t>
    <phoneticPr fontId="23" type="noConversion"/>
  </si>
  <si>
    <t>达西西西西</t>
  </si>
  <si>
    <t>{"效果":4,"环境":4,"服务":4}</t>
  </si>
  <si>
    <t>小伙伴来做了【小气泡清洁】+【无针水光】过后感觉还不错，推荐我来的。
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
个人建议【小气泡】更适合需要去黑头清洁皮肤的漂亮姐姐们，配合到【无针水光】收缩毛孔来补水效果会更好。
【服务】
给我做项目的小姐姐很温柔态度也很好，看到我第一次做有点害怕还帮我调整强弱度，也跟我聊到平时护肤的建议，还蛮好的。</t>
  </si>
  <si>
    <t>小爽子88</t>
  </si>
  <si>
    <t>{"效果":3,"环境":3,"服务":3}</t>
  </si>
  <si>
    <t>尽管好几年前就在莎曼某莎办了卡，但仍然不死心，一看到小区电梯里的广告就心动💓，常年在大众的医美板块流连。虽然从未考虑动刀（疤痕体质的孩子伤不起），但依然经不起白瓷娃娃、水光针、玻尿酸等的诱惑。估计，这就是对年龄的恐慌吧……😢
        最近皮肤尤其糟糕，特别是用了小红书热推的cure去角质后，下巴严重过敏，整个人都不好了。好不容易等到红肿消退，痘痘又开始此消彼长。痘印、晒斑、各种暗沉是我心里最大的痛💔，于是表姐给我推荐了水光针，可是我怕针刺有创口，所以近日都在关注无针水光，对比了几家之后，决定和小伙伴一起来试试健丽。
1.【项目】
【韩国小气泡】
        我是个大油脸，尤其到了夏天，感觉自己就在发光。所以和咨询师短暂的交流之后，决定搭配一个小气泡，先给脸部做一次深层清洁。
        说实话，小气泡的补水功能一般，更多的是在用仪器沾扯吸附面部的黑头。而我的脸有点敏感，所以有些许疼痛，不过还能忍受。不到十分钟，黑头清洁还算不错，鼻头效果比较明显。
【无针水光】
        相比于水光针直接刺破表皮注射营养液，无针水光效果自然略差一些，但是无创，这点我喜欢。
        说实话，无针水光的感觉很奇妙，有微微的刺痛，尤其触碰到有痘痘的地方我浑身都在颤抖。但是小伙伴说她完全无感，估计，真的是我老了吧，心塞……
        做完仪器后，操作妹妹给我敷了一张医用面膜，冰冰凉凉的，很是舒服😌
2.【服务】如果满分10分
（1）前台：6分
        提前在大众上预约，可是没有理我，所以我又打电话咨询，问今天能否做无针水光，当时是个男生接电话，回答得不太确定，让我很懵圈。
        我是从汉庭那个电梯口上的23楼，感觉走的健丽的后门，到了之后没人，呼喊一阵之后，才被一个工作人员带到了前台。
        前台人员还不错，一来就给我倒茶。
（2）咨询：7分
       咨询师很美，但是气场有点大，不过建议比较中肯。
（3）操作：8分
        给***作的护士妹妹还不错，能够根据我的敏感度适当为我调整仪器的强度，在做脸的同时还能给出一些中肯的护肤建议。
3.【环境】
        整体环境还行吧，地方也还比较好找。
        我姐常说，只有懒女人，没有丑女人。看来，我得再勤快一点了！！！</t>
  </si>
  <si>
    <t>2018-07-16 17:12:27</t>
  </si>
  <si>
    <t>0小阴险0</t>
  </si>
  <si>
    <t>夏天铛铛铛的来啦～ 作为一名精致的🐷精女孩儿是一定不允许露出一身腿毛的！朋友在这一家做了脱毛，说性价比很高，所以在我对比了无数价格下，选择了买团购试试～ 个人强烈推荐，这边脱毛真的又快又无痛感哟，而且脱毛的小姐姐人可好了～成都最近老下大暴雨⛈️，本来约的2点过来～结果被大暴雨困住，7点才欣欣然过来，没想到咨询师小姐姐们也都一直在医院等我，因为我之前有在一个小工作室做过冰点脱毛，痛的要死的那种，没坚持几次就果断不去了，所以心里对冰点脱毛还是有点虚虚的，脱毛师一直给我说不会痛不会痛，结果还真的不痛～果断把在这儿买了全身的脱毛～哈哈，怕疼的小姐姐不弄担心哟～</t>
  </si>
  <si>
    <t>7.17咨询，7.19，机构试图激活用户，失败</t>
    <phoneticPr fontId="23" type="noConversion"/>
  </si>
  <si>
    <t>7.17咨询是否有额外注射费，3月注射过，现在可以再继续注射100单位吗，7.19激活用户，失败</t>
    <phoneticPr fontId="23" type="noConversion"/>
  </si>
  <si>
    <t>7.16咨询伊婉C是大分子还是小分子，7.19激活用户，失败</t>
    <phoneticPr fontId="23" type="noConversion"/>
  </si>
  <si>
    <t>7.14咨询眼皮松弛，推荐专利双眼皮，顾客在意价格，7.19激活用户，失败</t>
    <phoneticPr fontId="23" type="noConversion"/>
  </si>
  <si>
    <t>7.11咨询价格，觉得太低，担心隐形消费，7.19激活用户，失败</t>
    <phoneticPr fontId="23" type="noConversion"/>
  </si>
  <si>
    <t>7.8号咨询，7.19激活用户，失败</t>
    <phoneticPr fontId="23" type="noConversion"/>
  </si>
  <si>
    <t>李惠敏</t>
    <phoneticPr fontId="23" type="noConversion"/>
  </si>
  <si>
    <t>皮肤管理</t>
    <phoneticPr fontId="23" type="noConversion"/>
  </si>
  <si>
    <t>白瓷娃娃</t>
    <phoneticPr fontId="23" type="noConversion"/>
  </si>
  <si>
    <t>咨询需要多久，预约当天到院</t>
    <phoneticPr fontId="23" type="noConversion"/>
  </si>
  <si>
    <t>皮肤美白</t>
  </si>
  <si>
    <t>玻尿酸</t>
  </si>
  <si>
    <t>眼部整形</t>
  </si>
  <si>
    <t>祛斑</t>
  </si>
  <si>
    <t>自体脂肪填充</t>
  </si>
  <si>
    <t>肉毒素</t>
  </si>
  <si>
    <t>姓名</t>
    <rPh sb="0" eb="2">
      <t>xing'mig</t>
    </rPh>
    <phoneticPr fontId="8" type="noConversion"/>
  </si>
  <si>
    <t>首次沟通时间</t>
    <rPh sb="0" eb="2">
      <t>shou'c</t>
    </rPh>
    <phoneticPr fontId="8" type="noConversion"/>
  </si>
  <si>
    <t>最后沟通时间</t>
    <rPh sb="0" eb="2">
      <t>zui'ho</t>
    </rPh>
    <phoneticPr fontId="8" type="noConversion"/>
  </si>
  <si>
    <t>顾客标签</t>
    <rPh sb="0" eb="2">
      <t>gu'k</t>
    </rPh>
    <phoneticPr fontId="8" type="noConversion"/>
  </si>
  <si>
    <t>所属门店</t>
    <rPh sb="0" eb="2">
      <t>suo'sh</t>
    </rPh>
    <phoneticPr fontId="8" type="noConversion"/>
  </si>
  <si>
    <t>祛痘</t>
  </si>
  <si>
    <t>水光针</t>
  </si>
  <si>
    <t>杜坤明</t>
  </si>
  <si>
    <t>皮肤清洁</t>
  </si>
  <si>
    <t>计数项:姓名</t>
  </si>
  <si>
    <t>[2018.05.25]脱去烦恼美丽心情[298.00元][14207184]</t>
  </si>
  <si>
    <t>[2018.06.14]果酸祛痘焕肤平滑肌肤[799.00元][14046483]</t>
  </si>
  <si>
    <t>[2018.03.28]伊婉C玻尿酸1ml丰下巴拉长弧线[1080.00元][14190048]</t>
  </si>
  <si>
    <t>[2018.06.22]隐形粉底心机妆容[188.00元][14275424]</t>
  </si>
  <si>
    <t>其他</t>
  </si>
  <si>
    <t>和朋友一起就住在附近，也是朋友做完之后推荐我也可以过来体验一下！[偷笑]
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
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t>
  </si>
  <si>
    <t>WeiXin_0168798158</t>
  </si>
  <si>
    <t>在健丽做过双眼皮和脱毛项目，双眼皮快两年了。恢复的很自然。脱毛因为自己没时间来，后来还是客服打电话过来通知我的。总之效果很满意，这家医院很大很专业，医生技术非常棒。值得推荐[调皮]</t>
  </si>
  <si>
    <t>想打瘦脸针好久了 看了很多家医院 零零碎碎很多医院都看过  最后朋友推荐的健丽   离公司很近 提前电话预约了项目～[胜利]
爱吃坚果 所以咬肌比较严重 还有些大小脸哈哈🤣🤣
做的是瘦脸针项目，提前查了一下这家医院是香港的，都是在专业的医生操作下进行的，所以还是挺靠谱的～
预约到店后 现在休息区做了信息登记，等了一会就有小姐姐带过去做咨询了，医生针对我之前做过的项目和时间 效果做分析 给到我专业的意见～然后休息了一会就开始做面部检测和准备打针啦～
其实过程很快， 注册完贴心讲了下注意事项，现在才打了一个礼拜  有感觉消了点  下周应该就能看到完整效果啦～期待[耶][耶]
毕竟是在脸上扎针的  小伙伴们一定要找一家正规的具有专业资质的医生注射了瘦脸针～ 推介健丽</t>
  </si>
  <si>
    <t>木子</t>
  </si>
  <si>
    <t>TIME</t>
  </si>
  <si>
    <r>
      <t xml:space="preserve"> </t>
    </r>
    <r>
      <rPr>
        <sz val="11"/>
        <color theme="1"/>
        <rFont val="宋体"/>
        <family val="3"/>
        <charset val="134"/>
        <scheme val="minor"/>
      </rPr>
      <t xml:space="preserve">   </t>
    </r>
    <phoneticPr fontId="23" type="noConversion"/>
  </si>
  <si>
    <t>茉莉zm</t>
  </si>
  <si>
    <t>服务好！热情！朋友推荐过来的，做完之后感觉棒棒的，脸部轻松不少，水嫩嫩的，很舒服，喜欢的朋友可以过来试试[玫瑰][玫瑰][玫瑰]
需要特别说明一下，很多整形医院都是靠这种小项目来拉人，一旦咨询师觉得你没有升单的可能，对你的态度就是急转直下的，不过这家没有这个问题，服务态度一直都非常的好，是真心想把客人服务好，有需求自然会成为回头客。</t>
  </si>
  <si>
    <t>2018-07-29 17:56:40</t>
  </si>
  <si>
    <t>maybewd</t>
  </si>
  <si>
    <t>大众点评上看到的，最近皮肤很差，就在附近玩，一时兴起来消费的，医师有专业推荐，本来打算做黑脸娃娃，后面她给到的建议，选择做了白瓷娃娃，这是第一次做这种美白亮肤的，使用了设备，先清洁了皮肤，敷了凝胶，通过光热原理直接在皮肤上扫，眼睛感觉有点不舒服，整体完了之后有敷面膜，期待明天的效果，全程帮忙弄的小姐姐人很nice，一次愉快的体验</t>
  </si>
  <si>
    <t>孲baekhyeol</t>
  </si>
  <si>
    <t>一直想脱腋毛的，看这个还不错就在大众点评上团了一个，还挺便宜的。服务这些都挺好的，也希望脱毛效果可以达到预期吧。</t>
  </si>
  <si>
    <t>2018-07-29 16:06:31</t>
  </si>
  <si>
    <t>你的后半生</t>
  </si>
  <si>
    <t>前台小姐姐接待十分热情，院内环境干净，美容师操作挺规范的，操作过程疼痛感很低，整个过程都耐心聊天陪同，体验感挺不错的。</t>
  </si>
  <si>
    <t>2018-07-28 16:00:32</t>
  </si>
  <si>
    <t>说实话这评价我是非常不擅长，倒是发现了大众点评这个平台还不错，以前都基本上用美团，这次体验了这个黑眼圈加光子嫩肤我这一个大男人也有了臭美这个虚荣心
好呢，毕竟这服务让我很开心，我也就好好评价一下吧
首先是进店感受吧，刚开始来的时候就看见一个招牌，很高！几乎不在远处都看不见，最后给网上咨询的那个小姐姐打电话，才找到的！
到了店里之后，小姐姐的服务真的很不错，咨询师也给我很仔细的讲解，搞得我都脸红了[害羞]
最后给***作的小姐姐也很认真仔细，还加了微信，拍了照片，还答应给我介绍女朋友！后期也一直给我发微信，的确皮肤比以前好多了！今天逛着逛着有准备搞个瘦脸针，瘦瘦咬肌！[愉快]</t>
  </si>
  <si>
    <t>祛痣</t>
    <phoneticPr fontId="23" type="noConversion"/>
  </si>
  <si>
    <t>伟哥莎妹</t>
  </si>
  <si>
    <t>顾客留言</t>
    <phoneticPr fontId="23" type="noConversion"/>
  </si>
  <si>
    <t>环境不错，服务态度完没，美女姐姐讲解很仔细，做前做后专业度很强，亲和力也好。</t>
  </si>
  <si>
    <t>2018-07-30 16:02:36</t>
  </si>
  <si>
    <t>眼综合</t>
  </si>
  <si>
    <t>祛痣</t>
  </si>
  <si>
    <t>7月</t>
    <phoneticPr fontId="38" type="noConversion"/>
  </si>
  <si>
    <t>水木兮子</t>
  </si>
  <si>
    <t>环境挺好的 也很宽敞 做的超冰脱毛一点也不疼 操作老师很热情 其他老师也都很热情</t>
  </si>
  <si>
    <t>2018-08-06 15:55:26</t>
  </si>
  <si>
    <t>dpuser_6663324172</t>
  </si>
  <si>
    <t>{"效果":5,"环境":5,"服务":4}</t>
  </si>
  <si>
    <t>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t>
  </si>
  <si>
    <t>2018-08-06 17:16:12</t>
  </si>
  <si>
    <t>rhxy_2471</t>
  </si>
  <si>
    <t>价格很便宜 环境还不错 很干净 态度很好说话温温柔柔的  值得来 有机会会再来</t>
  </si>
  <si>
    <t>2018-08-06 10:19:34</t>
  </si>
  <si>
    <t>总体很干净 态度很好 价格很便宜 没有额外加费 值得来</t>
  </si>
  <si>
    <t>2018-08-06 10:21:37</t>
  </si>
  <si>
    <t>在附近闲逛搜到的 看评价都不错 位置很好找 在大厦23楼 装修有点老了 总体还是挺干净的 服务态度很好 没有额外的附加项目 做了小气泡和黑脸娃娃 做完皮肤状态有改善 值得来试一试</t>
  </si>
  <si>
    <t>2018-08-06 11:04:45</t>
  </si>
  <si>
    <t>L</t>
  </si>
  <si>
    <t>环境很好，服务态度超棒，推荐各位小仙女们来，做完以后感觉很棒，脸部皮肤轻松了很多，很舒服。</t>
  </si>
  <si>
    <t>2018-08-07 18:09:20</t>
  </si>
  <si>
    <t>miaoxuan8</t>
  </si>
  <si>
    <t>提前预约过来的 整个过程花费了40分钟左右 护士妹妹服务很好 先做了皮肤清洁 再用仪器导入精华 最后敷了一片医用面膜 整个工程轻松愉快没有任何隐形消费 想体验的仙女快来吧[调皮]</t>
  </si>
  <si>
    <t>2018-08-09 15:00:38</t>
  </si>
  <si>
    <t>对比了很多家，最后选择了这家，果然没让我失望，环境很好，服务态度超棒，很热情，做完以后感觉脸上水嫩嫩的，很舒服，强烈推荐各位小仙女来～～</t>
  </si>
  <si>
    <t>埋线</t>
  </si>
  <si>
    <t>[2018.03.28]白瓷娃娃黑脸娃娃 2选1 桃瓷净肌[188.00元][14197734]</t>
  </si>
  <si>
    <t>[2018.03.27]冰点脱毛唇部腋下 2选1[98.00元][14196724]</t>
  </si>
  <si>
    <t>[2018.03.28]女人变女神只差一支玻尿酸[466.00元][14196495]</t>
  </si>
  <si>
    <t>[2018.03.28]逆龄是冻出来的[880.00元][14198370]</t>
  </si>
  <si>
    <t>眼部整形</t>
    <phoneticPr fontId="23" type="noConversion"/>
  </si>
  <si>
    <t>黑眼圈</t>
    <phoneticPr fontId="23" type="noConversion"/>
  </si>
  <si>
    <t>皮肤管理</t>
    <phoneticPr fontId="23" type="noConversion"/>
  </si>
  <si>
    <t>果酸换肤</t>
  </si>
  <si>
    <t>果酸换肤</t>
    <phoneticPr fontId="23" type="noConversion"/>
  </si>
  <si>
    <t>脱毛</t>
    <phoneticPr fontId="23" type="noConversion"/>
  </si>
  <si>
    <t>祛眼袋</t>
  </si>
  <si>
    <t>咨询项目</t>
    <phoneticPr fontId="23" type="noConversion"/>
  </si>
  <si>
    <t>[2018.03.28]白瓷娃娃黑脸娃娃 2选1 桃瓷净肌[168.00元][14197734]</t>
  </si>
  <si>
    <t>8月</t>
  </si>
  <si>
    <t>7月</t>
  </si>
  <si>
    <t>此为数据为排名名次，数据越小排名越高</t>
  </si>
  <si>
    <t>本页数据排名均为时间节点的近7天排名数据</t>
    <rPh sb="0" eb="20">
      <t>shu'j</t>
    </rPh>
    <phoneticPr fontId="6" type="noConversion"/>
  </si>
  <si>
    <t>40%-80%</t>
    <phoneticPr fontId="23" type="noConversion"/>
  </si>
  <si>
    <t>建议将持续提升除皱和黑眼圈的卖量，对此有需求的客户会更容易导向去眼袋</t>
    <phoneticPr fontId="23" type="noConversion"/>
  </si>
  <si>
    <t>本月线下开发较上月下滑严重，建议关注线下到院接待过程。复盘面诊过程，总结线下升单的思路和技巧</t>
    <phoneticPr fontId="23" type="noConversion"/>
  </si>
  <si>
    <t>本月机构新增体验报告5封，门店运营分也增长到9.1；</t>
    <phoneticPr fontId="23" type="noConversion"/>
  </si>
  <si>
    <t>案例本月无新增，关联皮肤、注射类、黑眼圈的案例较少，建议优先补充</t>
    <phoneticPr fontId="23" type="noConversion"/>
  </si>
  <si>
    <t>本月热卖项目，小气泡和脱毛</t>
    <phoneticPr fontId="23" type="noConversion"/>
  </si>
  <si>
    <t>dpuser_68307489652</t>
  </si>
  <si>
    <t>操作师很有耐心的讲解，操作细致，整体工作人员服务都非常热情，倒水很勤，还送出门的，态度非常好。[强]</t>
  </si>
  <si>
    <t>2018-08-19 18:36:10</t>
  </si>
  <si>
    <t>操作师很温柔，细心讲解，操作细致，非常好的体验</t>
  </si>
  <si>
    <t>2018-08-19 18:36:33</t>
  </si>
  <si>
    <t>[2018.03.27]冰点脱毛唇部腋下2选1 一年包干[98.00元][14196724]</t>
  </si>
  <si>
    <t>[2018.03.28]润百颜  1ml[466.00元][14196495]</t>
  </si>
  <si>
    <t>卢梓淇</t>
  </si>
  <si>
    <t>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t>
  </si>
  <si>
    <t>2018-08-23 16:40:12</t>
  </si>
  <si>
    <t>小小</t>
  </si>
  <si>
    <t>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t>
  </si>
  <si>
    <t>2018-08-22 10:46:20</t>
  </si>
  <si>
    <t>健丽</t>
    <phoneticPr fontId="23" type="noConversion"/>
  </si>
  <si>
    <t>8月21日开始投放CPC</t>
    <phoneticPr fontId="23" type="noConversion"/>
  </si>
  <si>
    <t>推广名称</t>
  </si>
  <si>
    <t>逛店行为</t>
  </si>
  <si>
    <t>图片点击</t>
  </si>
  <si>
    <t>评论点击</t>
  </si>
  <si>
    <t>技师医师点击</t>
  </si>
  <si>
    <t>店铺信息点击</t>
  </si>
  <si>
    <t>团购点击</t>
  </si>
  <si>
    <t>优惠促销点击</t>
  </si>
  <si>
    <t>意向客流</t>
  </si>
  <si>
    <t>地址点击</t>
  </si>
  <si>
    <t>电话点击</t>
  </si>
  <si>
    <t>商品点击</t>
  </si>
  <si>
    <t>优惠促销领取</t>
  </si>
  <si>
    <t>收藏</t>
  </si>
  <si>
    <t>分享</t>
  </si>
  <si>
    <t>签到</t>
  </si>
  <si>
    <t>订单量</t>
  </si>
  <si>
    <t>商品订单量</t>
  </si>
  <si>
    <t>闪惠买单量</t>
  </si>
  <si>
    <t>2018/08/23</t>
  </si>
  <si>
    <t>2018/08/22</t>
  </si>
  <si>
    <t>2018/08/21</t>
  </si>
  <si>
    <t>2018/08/20</t>
  </si>
  <si>
    <t>CTR</t>
    <phoneticPr fontId="23" type="noConversion"/>
  </si>
  <si>
    <t>点击/曝光</t>
    <phoneticPr fontId="23" type="noConversion"/>
  </si>
  <si>
    <t>[2018.03.28]小气泡水氧活肤  2选1[25.00元][14189467]</t>
  </si>
  <si>
    <t>[2018.05.25]冰点脱毛小臂 6次 零痛嫩滑[298.00元][14207184]</t>
  </si>
  <si>
    <t>2018/08/26</t>
  </si>
  <si>
    <t>2018/08/25</t>
  </si>
  <si>
    <t>2018/08/24</t>
  </si>
  <si>
    <t>一只懒惰的黑猫玛丽</t>
  </si>
  <si>
    <t>爽妹服务态度超级好～做事细致认真，亲合力强～很棒！环境也很棒，还在做心理准备是否祛眼袋～</t>
  </si>
  <si>
    <t>2018-08-24 17:13:30</t>
  </si>
  <si>
    <t>dpuser_1616432040</t>
  </si>
  <si>
    <t>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t>
  </si>
  <si>
    <t>2018-08-26 11:51:34</t>
  </si>
  <si>
    <t>老周的迷妹</t>
  </si>
  <si>
    <t>挺好的！环境不错！服务态度特别好！我超喜欢这里的小姐姐！技术好！人也不错！给我很多中肯的意见！</t>
  </si>
  <si>
    <t>2018-08-25 15:20:01</t>
  </si>
  <si>
    <t>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t>
  </si>
  <si>
    <t>2018-08-25 15:20:24</t>
  </si>
  <si>
    <t>(多项)</t>
  </si>
  <si>
    <t>[2018.03.28]激光去黑眼圈  摘掉黑镜框[398.00元][14189188]</t>
  </si>
  <si>
    <t>[2018.06.22]无针水光  心机妆容[188.00元][14275424]</t>
  </si>
  <si>
    <t>[2018.06.14]埋线全面部隐形抗衰[1480.00元][14051717]</t>
  </si>
  <si>
    <t>2018/08/31</t>
  </si>
  <si>
    <t>新门店推广14点-20点</t>
  </si>
  <si>
    <t>新门店推广8点-24点</t>
  </si>
  <si>
    <t>新门店推广9点-14点</t>
  </si>
  <si>
    <t>2018/08/30</t>
  </si>
  <si>
    <t>2018/08/29</t>
  </si>
  <si>
    <t>2018/08/28</t>
  </si>
  <si>
    <t>2018/08/27</t>
  </si>
  <si>
    <t>苹果_806292</t>
  </si>
  <si>
    <t>今天来春熙路逛街，想着很久没有做过皮肤管理了，皮肤最近状态也不行，在大众上面看了很多家，最终选择了健丽医疗美容，这家店主要是专注不开刀去眼袋，本来也一直都有眼袋这方面的困扰，这次刚好可以了解一下啦。首先这家店距离春熙路非常近，我过去也是很方便了，在上午逛了街以后，我选择下午快回家的时候团了一个无针水光，给肌肤深度补水，到店以后整个服务环节都非常好，尤其是皮肤科的小姐姐，服务态度超级棒，强烈推荐各位小仙女去哦～</t>
  </si>
  <si>
    <t>2018-08-27 18:48:50</t>
  </si>
  <si>
    <t>8月</t>
    <phoneticPr fontId="38" type="noConversion"/>
  </si>
  <si>
    <t>8月31日</t>
    <phoneticPr fontId="38" type="noConversion"/>
  </si>
  <si>
    <r>
      <t>目前机构在成都市场整体，近一周曝光指数从原38名提升至 12名，</t>
    </r>
    <r>
      <rPr>
        <sz val="11"/>
        <color rgb="FFFF0000"/>
        <rFont val="微软雅黑"/>
        <family val="2"/>
        <charset val="134"/>
      </rPr>
      <t>人气指数排行从原34名提升至17名</t>
    </r>
    <r>
      <rPr>
        <sz val="11"/>
        <color theme="1"/>
        <rFont val="微软雅黑"/>
        <family val="2"/>
        <charset val="134"/>
      </rPr>
      <t>，取得较大进步。
下一阶段，可以在保持CPC推广通流量导入的过程中，提高商品销售量的提升，提高门店的综合竞争指数。</t>
    </r>
    <phoneticPr fontId="23" type="noConversion"/>
  </si>
  <si>
    <t>线上刷单11单，刷单金额3671元</t>
    <phoneticPr fontId="23" type="noConversion"/>
  </si>
  <si>
    <t>无针水光</t>
    <phoneticPr fontId="23" type="noConversion"/>
  </si>
  <si>
    <t xml:space="preserve">1、目前机构流量达到同期优秀同行的50% - CPC日均消耗 1000元，引入 67%流量
2、流量对比7月增长39%，访客数增长 59%，CPC的增长主要带来了新客户的流量引入 - 9月开始将日均预算降低至 500~ 800元，将部分预算挪至商品销量运营
3、到院率 53%，对比7月下滑近33个点，导致尽管咨询人数提高 52%，却未能带来相对有效的预约到店转化--咨询到院数据记录准确的前提
4、客单价较上月持续下滑，主要原因本月销售商品集中为脱毛及皮肤清洁等低单价产品，无大单开发（上月有1单黑眼圈及眼综合，本月近20个手术类咨询但无1单成交记录）；建议复盘到院接待流程及消费患者回访等，提升开发几率（院内可总结相应升单项目及话术），定期回访
5、目前线上共29封体验报告，本月累计沉淀14封，运营分值成功提升到9.2，已成功晋级5星门店。后续建议沉淀的体验报告，开始着重发力引导在院内的特色项目和主打项目，并且关联医生-祛眼袋眼部抗衰，眼部整形等（目前体验报告主要集中在 皮肤管理）；
6、目前线上共42封案例，本月沉淀3封，建议持续上新，且优先补充玻尿酸、肉毒素、皮肤管理类的案例，同时眼部优质案例持续上线。
</t>
    <phoneticPr fontId="23" type="noConversion"/>
  </si>
  <si>
    <t>本月截至目前，主要咨询在脱毛、眼部（黑眼圈、祛眼袋）、玻尿酸</t>
    <phoneticPr fontId="23" type="noConversion"/>
  </si>
  <si>
    <t>成交价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</si>
</sst>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0%"/>
    <numFmt numFmtId="177" formatCode="0.0"/>
    <numFmt numFmtId="178" formatCode="#,##0_);[Red]\(#,##0\)"/>
    <numFmt numFmtId="179" formatCode="#,##0_ "/>
    <numFmt numFmtId="180" formatCode="#,##0.0_);[Red]\(#,##0.0\)"/>
    <numFmt numFmtId="181" formatCode="[$-F400]h:mm:ss\ AM/PM"/>
    <numFmt numFmtId="182" formatCode="#,##0_ ;[Red]\-#,##0\ "/>
    <numFmt numFmtId="183" formatCode="0.00_);[Red]\(0.00\)"/>
  </numFmts>
  <fonts count="77">
    <font>
      <sz val="11"/>
      <color theme="1"/>
      <name val="宋体"/>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3"/>
      <charset val="134"/>
    </font>
    <font>
      <sz val="11"/>
      <color theme="1"/>
      <name val="宋体"/>
      <family val="3"/>
      <charset val="134"/>
      <scheme val="minor"/>
    </font>
    <font>
      <b/>
      <i/>
      <sz val="11"/>
      <name val="微软雅黑"/>
      <family val="3"/>
      <charset val="134"/>
    </font>
    <font>
      <b/>
      <i/>
      <sz val="18"/>
      <name val="微软雅黑"/>
      <family val="3"/>
      <charset val="134"/>
    </font>
    <font>
      <b/>
      <sz val="20"/>
      <name val="微软雅黑"/>
      <family val="3"/>
      <charset val="134"/>
    </font>
    <font>
      <b/>
      <sz val="18"/>
      <name val="微软雅黑"/>
      <family val="3"/>
      <charset val="134"/>
    </font>
    <font>
      <sz val="9"/>
      <name val="宋体"/>
      <family val="3"/>
      <charset val="134"/>
      <scheme val="minor"/>
    </font>
    <font>
      <sz val="9"/>
      <name val="宋体"/>
      <family val="2"/>
      <charset val="134"/>
      <scheme val="minor"/>
    </font>
    <font>
      <sz val="11"/>
      <color theme="1"/>
      <name val="微软雅黑"/>
      <family val="2"/>
      <charset val="134"/>
    </font>
    <font>
      <sz val="12"/>
      <color rgb="FF000000"/>
      <name val="微软雅黑"/>
      <family val="2"/>
      <charset val="134"/>
    </font>
    <font>
      <u/>
      <sz val="11"/>
      <color theme="11"/>
      <name val="宋体"/>
      <family val="3"/>
      <charset val="134"/>
      <scheme val="minor"/>
    </font>
    <font>
      <sz val="12"/>
      <color theme="1"/>
      <name val="微软雅黑"/>
      <family val="2"/>
      <charset val="134"/>
    </font>
    <font>
      <sz val="10"/>
      <color theme="1"/>
      <name val="微软雅黑"/>
      <family val="2"/>
      <charset val="134"/>
    </font>
    <font>
      <sz val="11"/>
      <color rgb="FF000000"/>
      <name val="微软雅黑"/>
      <family val="2"/>
      <charset val="134"/>
    </font>
    <font>
      <sz val="11"/>
      <color indexed="8"/>
      <name val="Calibri"/>
      <family val="2"/>
    </font>
    <font>
      <b/>
      <sz val="10"/>
      <name val="微软雅黑"/>
      <family val="2"/>
      <charset val="134"/>
    </font>
    <font>
      <sz val="11"/>
      <color theme="1"/>
      <name val="宋体"/>
      <family val="3"/>
      <charset val="134"/>
      <scheme val="minor"/>
    </font>
    <font>
      <sz val="11"/>
      <name val="微软雅黑"/>
      <family val="2"/>
      <charset val="134"/>
    </font>
    <font>
      <sz val="12"/>
      <name val="微软雅黑"/>
      <family val="2"/>
      <charset val="134"/>
    </font>
    <font>
      <sz val="11"/>
      <color rgb="FF151515"/>
      <name val="微软雅黑"/>
      <family val="2"/>
      <charset val="134"/>
    </font>
    <font>
      <b/>
      <sz val="14"/>
      <color theme="1"/>
      <name val="微软雅黑"/>
      <family val="2"/>
      <charset val="134"/>
    </font>
    <font>
      <sz val="9"/>
      <name val="宋体"/>
      <family val="3"/>
      <charset val="134"/>
      <scheme val="minor"/>
    </font>
    <font>
      <sz val="11"/>
      <color theme="1"/>
      <name val="微软雅黑"/>
      <family val="2"/>
    </font>
    <font>
      <b/>
      <sz val="11"/>
      <color rgb="FF000000"/>
      <name val="微软雅黑"/>
      <family val="2"/>
      <charset val="134"/>
    </font>
    <font>
      <b/>
      <sz val="11"/>
      <color theme="1"/>
      <name val="微软雅黑"/>
      <family val="2"/>
      <charset val="134"/>
    </font>
    <font>
      <b/>
      <sz val="15"/>
      <color rgb="FF000000"/>
      <name val="微软雅黑"/>
      <family val="2"/>
      <charset val="134"/>
    </font>
    <font>
      <b/>
      <sz val="12"/>
      <color theme="1"/>
      <name val="微软雅黑"/>
      <family val="2"/>
      <charset val="134"/>
    </font>
    <font>
      <sz val="11"/>
      <color rgb="FFFF0000"/>
      <name val="微软雅黑"/>
      <family val="2"/>
      <charset val="134"/>
    </font>
    <font>
      <sz val="12"/>
      <color rgb="FFFF0000"/>
      <name val="微软雅黑"/>
      <family val="2"/>
      <charset val="134"/>
    </font>
    <font>
      <b/>
      <sz val="10"/>
      <color rgb="FF00B050"/>
      <name val="微软雅黑"/>
      <family val="2"/>
      <charset val="134"/>
    </font>
    <font>
      <sz val="10"/>
      <color rgb="FF00B050"/>
      <name val="微软雅黑"/>
      <family val="2"/>
      <charset val="134"/>
    </font>
    <font>
      <sz val="11"/>
      <color rgb="FF00B050"/>
      <name val="微软雅黑"/>
      <family val="2"/>
      <charset val="134"/>
    </font>
    <font>
      <sz val="18"/>
      <color theme="3"/>
      <name val="宋体"/>
      <family val="2"/>
      <charset val="134"/>
      <scheme val="major"/>
    </font>
    <font>
      <b/>
      <sz val="15"/>
      <color theme="3"/>
      <name val="微软雅黑"/>
      <family val="2"/>
      <charset val="134"/>
    </font>
    <font>
      <b/>
      <sz val="13"/>
      <color theme="3"/>
      <name val="微软雅黑"/>
      <family val="2"/>
      <charset val="134"/>
    </font>
    <font>
      <b/>
      <sz val="11"/>
      <color theme="3"/>
      <name val="微软雅黑"/>
      <family val="2"/>
      <charset val="134"/>
    </font>
    <font>
      <sz val="11"/>
      <color rgb="FF006100"/>
      <name val="微软雅黑"/>
      <family val="2"/>
      <charset val="134"/>
    </font>
    <font>
      <sz val="11"/>
      <color rgb="FF9C0006"/>
      <name val="微软雅黑"/>
      <family val="2"/>
      <charset val="134"/>
    </font>
    <font>
      <sz val="11"/>
      <color rgb="FF9C5700"/>
      <name val="微软雅黑"/>
      <family val="2"/>
      <charset val="134"/>
    </font>
    <font>
      <sz val="11"/>
      <color rgb="FF3F3F76"/>
      <name val="微软雅黑"/>
      <family val="2"/>
      <charset val="134"/>
    </font>
    <font>
      <b/>
      <sz val="11"/>
      <color rgb="FF3F3F3F"/>
      <name val="微软雅黑"/>
      <family val="2"/>
      <charset val="134"/>
    </font>
    <font>
      <b/>
      <sz val="11"/>
      <color rgb="FFFA7D00"/>
      <name val="微软雅黑"/>
      <family val="2"/>
      <charset val="134"/>
    </font>
    <font>
      <sz val="11"/>
      <color rgb="FFFA7D00"/>
      <name val="微软雅黑"/>
      <family val="2"/>
      <charset val="134"/>
    </font>
    <font>
      <b/>
      <sz val="11"/>
      <color theme="0"/>
      <name val="微软雅黑"/>
      <family val="2"/>
      <charset val="134"/>
    </font>
    <font>
      <i/>
      <sz val="11"/>
      <color rgb="FF7F7F7F"/>
      <name val="微软雅黑"/>
      <family val="2"/>
      <charset val="134"/>
    </font>
    <font>
      <sz val="11"/>
      <color theme="0"/>
      <name val="微软雅黑"/>
      <family val="2"/>
      <charset val="134"/>
    </font>
    <font>
      <sz val="10"/>
      <name val="Arial"/>
      <family val="2"/>
    </font>
    <font>
      <sz val="11"/>
      <color rgb="FF00B050"/>
      <name val="宋体"/>
      <family val="3"/>
      <charset val="134"/>
      <scheme val="minor"/>
    </font>
    <font>
      <b/>
      <sz val="12"/>
      <color rgb="FF000000"/>
      <name val="微软雅黑"/>
      <family val="2"/>
      <charset val="134"/>
    </font>
    <font>
      <sz val="10"/>
      <name val="微软雅黑"/>
      <family val="2"/>
      <charset val="134"/>
    </font>
    <font>
      <b/>
      <sz val="11"/>
      <name val="微软雅黑"/>
      <family val="2"/>
      <charset val="134"/>
    </font>
    <font>
      <b/>
      <sz val="11"/>
      <color rgb="FFFF0000"/>
      <name val="微软雅黑"/>
      <family val="2"/>
      <charset val="134"/>
    </font>
    <font>
      <sz val="9"/>
      <color theme="1"/>
      <name val="微软雅黑"/>
      <family val="2"/>
      <charset val="134"/>
    </font>
    <font>
      <sz val="9"/>
      <color rgb="FF00B050"/>
      <name val="微软雅黑"/>
      <family val="2"/>
      <charset val="134"/>
    </font>
    <font>
      <sz val="9"/>
      <color theme="1"/>
      <name val="宋体"/>
      <family val="3"/>
      <charset val="134"/>
      <scheme val="minor"/>
    </font>
    <font>
      <sz val="10"/>
      <color theme="1"/>
      <name val="微软雅黑"/>
      <family val="2"/>
    </font>
    <font>
      <sz val="10"/>
      <color rgb="FF000000"/>
      <name val="微软雅黑"/>
      <family val="2"/>
      <charset val="134"/>
    </font>
    <font>
      <sz val="10"/>
      <color rgb="FFFF0000"/>
      <name val="微软雅黑"/>
      <family val="2"/>
      <charset val="134"/>
    </font>
    <font>
      <sz val="9"/>
      <color rgb="FFFF0000"/>
      <name val="微软雅黑"/>
      <family val="2"/>
      <charset val="134"/>
    </font>
    <font>
      <sz val="9"/>
      <color rgb="FFFF0000"/>
      <name val="宋体"/>
      <family val="3"/>
      <charset val="134"/>
      <scheme val="minor"/>
    </font>
  </fonts>
  <fills count="50">
    <fill>
      <patternFill patternType="none"/>
    </fill>
    <fill>
      <patternFill patternType="gray125"/>
    </fill>
    <fill>
      <patternFill patternType="solid">
        <fgColor theme="9" tint="0.79998168889431442"/>
        <bgColor indexed="64"/>
      </patternFill>
    </fill>
    <fill>
      <patternFill patternType="solid">
        <fgColor rgb="FFF79646"/>
        <bgColor indexed="64"/>
      </patternFill>
    </fill>
    <fill>
      <patternFill patternType="solid">
        <fgColor rgb="FFFFFF00"/>
        <bgColor indexed="64"/>
      </patternFill>
    </fill>
    <fill>
      <patternFill patternType="solid">
        <fgColor rgb="FFED7D31"/>
        <bgColor indexed="64"/>
      </patternFill>
    </fill>
    <fill>
      <patternFill patternType="solid">
        <fgColor rgb="FFF3964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538DD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249977111117893"/>
        <bgColor indexed="64"/>
      </patternFill>
    </fill>
    <fill>
      <patternFill patternType="solid">
        <fgColor theme="8" tint="0.7999816888943144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5">
    <xf numFmtId="0" fontId="0" fillId="0" borderId="0">
      <alignment vertical="center"/>
    </xf>
    <xf numFmtId="0" fontId="19" fillId="0" borderId="0">
      <alignment vertical="center"/>
    </xf>
    <xf numFmtId="0" fontId="18" fillId="0" borderId="0">
      <alignment vertical="center"/>
    </xf>
    <xf numFmtId="0" fontId="20" fillId="0" borderId="0">
      <alignment vertical="center"/>
    </xf>
    <xf numFmtId="0" fontId="17" fillId="0" borderId="0">
      <alignment vertical="center" wrapText="1"/>
    </xf>
    <xf numFmtId="0" fontId="21" fillId="0" borderId="0">
      <alignment vertical="center"/>
    </xf>
    <xf numFmtId="0" fontId="22"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Fill="0" applyProtection="0"/>
    <xf numFmtId="9" fontId="33" fillId="0" borderId="0" applyFont="0" applyFill="0" applyBorder="0" applyAlignment="0" applyProtection="0">
      <alignment vertical="center"/>
    </xf>
    <xf numFmtId="0" fontId="49" fillId="0" borderId="0" applyNumberFormat="0" applyFill="0" applyBorder="0" applyAlignment="0" applyProtection="0">
      <alignment vertical="center"/>
    </xf>
    <xf numFmtId="0" fontId="50" fillId="0" borderId="25" applyNumberFormat="0" applyFill="0" applyAlignment="0" applyProtection="0">
      <alignment vertical="center"/>
    </xf>
    <xf numFmtId="0" fontId="51" fillId="0" borderId="26" applyNumberFormat="0" applyFill="0" applyAlignment="0" applyProtection="0">
      <alignment vertical="center"/>
    </xf>
    <xf numFmtId="0" fontId="52" fillId="0" borderId="27" applyNumberFormat="0" applyFill="0" applyAlignment="0" applyProtection="0">
      <alignment vertical="center"/>
    </xf>
    <xf numFmtId="0" fontId="52" fillId="0" borderId="0" applyNumberFormat="0" applyFill="0" applyBorder="0" applyAlignment="0" applyProtection="0">
      <alignment vertical="center"/>
    </xf>
    <xf numFmtId="0" fontId="53" fillId="16" borderId="0" applyNumberFormat="0" applyBorder="0" applyAlignment="0" applyProtection="0">
      <alignment vertical="center"/>
    </xf>
    <xf numFmtId="0" fontId="54" fillId="17" borderId="0" applyNumberFormat="0" applyBorder="0" applyAlignment="0" applyProtection="0">
      <alignment vertical="center"/>
    </xf>
    <xf numFmtId="0" fontId="55" fillId="18" borderId="0" applyNumberFormat="0" applyBorder="0" applyAlignment="0" applyProtection="0">
      <alignment vertical="center"/>
    </xf>
    <xf numFmtId="0" fontId="56" fillId="19" borderId="28" applyNumberFormat="0" applyAlignment="0" applyProtection="0">
      <alignment vertical="center"/>
    </xf>
    <xf numFmtId="0" fontId="57" fillId="20" borderId="29" applyNumberFormat="0" applyAlignment="0" applyProtection="0">
      <alignment vertical="center"/>
    </xf>
    <xf numFmtId="0" fontId="58" fillId="20" borderId="28" applyNumberFormat="0" applyAlignment="0" applyProtection="0">
      <alignment vertical="center"/>
    </xf>
    <xf numFmtId="0" fontId="59" fillId="0" borderId="30" applyNumberFormat="0" applyFill="0" applyAlignment="0" applyProtection="0">
      <alignment vertical="center"/>
    </xf>
    <xf numFmtId="0" fontId="60" fillId="21" borderId="31" applyNumberFormat="0" applyAlignment="0" applyProtection="0">
      <alignment vertical="center"/>
    </xf>
    <xf numFmtId="0" fontId="4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41" fillId="0" borderId="33" applyNumberFormat="0" applyFill="0" applyAlignment="0" applyProtection="0">
      <alignment vertical="center"/>
    </xf>
    <xf numFmtId="0" fontId="62"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62" fillId="27" borderId="0" applyNumberFormat="0" applyBorder="0" applyAlignment="0" applyProtection="0">
      <alignment vertical="center"/>
    </xf>
    <xf numFmtId="0" fontId="11"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62"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11" fillId="34" borderId="0" applyNumberFormat="0" applyBorder="0" applyAlignment="0" applyProtection="0">
      <alignment vertical="center"/>
    </xf>
    <xf numFmtId="0" fontId="62"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11" fillId="38" borderId="0" applyNumberFormat="0" applyBorder="0" applyAlignment="0" applyProtection="0">
      <alignment vertical="center"/>
    </xf>
    <xf numFmtId="0" fontId="62" fillId="39" borderId="0" applyNumberFormat="0" applyBorder="0" applyAlignment="0" applyProtection="0">
      <alignment vertical="center"/>
    </xf>
    <xf numFmtId="0" fontId="11" fillId="40" borderId="0" applyNumberFormat="0" applyBorder="0" applyAlignment="0" applyProtection="0">
      <alignment vertical="center"/>
    </xf>
    <xf numFmtId="0" fontId="11" fillId="41" borderId="0" applyNumberFormat="0" applyBorder="0" applyAlignment="0" applyProtection="0">
      <alignment vertical="center"/>
    </xf>
    <xf numFmtId="0" fontId="11" fillId="42" borderId="0" applyNumberFormat="0" applyBorder="0" applyAlignment="0" applyProtection="0">
      <alignment vertical="center"/>
    </xf>
    <xf numFmtId="0" fontId="62" fillId="43" borderId="0" applyNumberFormat="0" applyBorder="0" applyAlignment="0" applyProtection="0">
      <alignment vertical="center"/>
    </xf>
    <xf numFmtId="0" fontId="11" fillId="44" borderId="0" applyNumberFormat="0" applyBorder="0" applyAlignment="0" applyProtection="0">
      <alignment vertical="center"/>
    </xf>
    <xf numFmtId="0" fontId="11" fillId="45" borderId="0" applyNumberFormat="0" applyBorder="0" applyAlignment="0" applyProtection="0">
      <alignment vertical="center"/>
    </xf>
    <xf numFmtId="0" fontId="11" fillId="46" borderId="0" applyNumberFormat="0" applyBorder="0" applyAlignment="0" applyProtection="0">
      <alignment vertical="center"/>
    </xf>
    <xf numFmtId="0" fontId="63" fillId="0" borderId="0" applyNumberFormat="0"/>
    <xf numFmtId="0" fontId="11" fillId="22" borderId="32" applyNumberFormat="0" applyFont="0" applyAlignment="0" applyProtection="0">
      <alignment vertical="center"/>
    </xf>
  </cellStyleXfs>
  <cellXfs count="340">
    <xf numFmtId="0" fontId="0" fillId="0" borderId="0" xfId="0">
      <alignment vertical="center"/>
    </xf>
    <xf numFmtId="0" fontId="29" fillId="0" borderId="0" xfId="0" applyFont="1">
      <alignment vertical="center"/>
    </xf>
    <xf numFmtId="0" fontId="29" fillId="0" borderId="1" xfId="0" applyFont="1" applyBorder="1" applyAlignment="1">
      <alignment horizontal="center" vertical="center"/>
    </xf>
    <xf numFmtId="0" fontId="25" fillId="0" borderId="0" xfId="0" applyFont="1">
      <alignment vertical="center"/>
    </xf>
    <xf numFmtId="0" fontId="28" fillId="0" borderId="0" xfId="0" applyFont="1">
      <alignment vertical="center"/>
    </xf>
    <xf numFmtId="14" fontId="28" fillId="0" borderId="0" xfId="0" applyNumberFormat="1" applyFont="1">
      <alignment vertical="center"/>
    </xf>
    <xf numFmtId="0" fontId="16" fillId="0" borderId="0" xfId="0" applyFont="1">
      <alignment vertical="center"/>
    </xf>
    <xf numFmtId="0" fontId="34" fillId="0" borderId="0" xfId="0" applyFont="1" applyAlignment="1">
      <alignment horizontal="center" vertical="center" wrapText="1"/>
    </xf>
    <xf numFmtId="0" fontId="36" fillId="3" borderId="2" xfId="0" applyFont="1" applyFill="1" applyBorder="1" applyAlignment="1">
      <alignment horizontal="center" vertical="center" wrapText="1" readingOrder="1"/>
    </xf>
    <xf numFmtId="0" fontId="36" fillId="6" borderId="2" xfId="0" applyFont="1" applyFill="1" applyBorder="1" applyAlignment="1">
      <alignment horizontal="center" vertical="center" wrapText="1" readingOrder="1"/>
    </xf>
    <xf numFmtId="0" fontId="37" fillId="0" borderId="0" xfId="0" applyFont="1">
      <alignment vertical="center"/>
    </xf>
    <xf numFmtId="0" fontId="0" fillId="0" borderId="0" xfId="0" applyNumberFormat="1">
      <alignment vertical="center"/>
    </xf>
    <xf numFmtId="0" fontId="16" fillId="0" borderId="1" xfId="0" applyFont="1" applyBorder="1">
      <alignment vertical="center"/>
    </xf>
    <xf numFmtId="0" fontId="29" fillId="4" borderId="0" xfId="0" applyFont="1" applyFill="1">
      <alignment vertical="center"/>
    </xf>
    <xf numFmtId="0" fontId="41" fillId="0" borderId="0" xfId="0" applyFont="1">
      <alignment vertical="center"/>
    </xf>
    <xf numFmtId="0" fontId="41" fillId="4" borderId="0" xfId="0" applyFont="1" applyFill="1">
      <alignment vertical="center"/>
    </xf>
    <xf numFmtId="176" fontId="41" fillId="0" borderId="0" xfId="12" applyNumberFormat="1" applyFont="1" applyFill="1" applyAlignment="1">
      <alignment horizontal="left" vertical="center"/>
    </xf>
    <xf numFmtId="178" fontId="34" fillId="0" borderId="1" xfId="0" applyNumberFormat="1" applyFont="1" applyBorder="1" applyAlignment="1">
      <alignment horizontal="center" vertical="center" wrapText="1"/>
    </xf>
    <xf numFmtId="176" fontId="34" fillId="0" borderId="1" xfId="12" applyNumberFormat="1" applyFont="1" applyBorder="1" applyAlignment="1">
      <alignment horizontal="center" vertical="center" wrapText="1"/>
    </xf>
    <xf numFmtId="9" fontId="34" fillId="0" borderId="1" xfId="12" applyFont="1" applyFill="1" applyBorder="1" applyAlignment="1">
      <alignment horizontal="center" vertical="center" wrapText="1"/>
    </xf>
    <xf numFmtId="0" fontId="16" fillId="9" borderId="0" xfId="0" applyFont="1" applyFill="1" applyBorder="1" applyAlignment="1">
      <alignment horizontal="left" vertical="center"/>
    </xf>
    <xf numFmtId="0" fontId="16" fillId="0" borderId="0" xfId="0" applyFont="1" applyBorder="1" applyAlignment="1">
      <alignment horizontal="left" vertical="center"/>
    </xf>
    <xf numFmtId="0" fontId="16" fillId="0" borderId="0" xfId="0" applyFont="1" applyFill="1" applyBorder="1" applyAlignment="1">
      <alignment horizontal="left" vertical="center"/>
    </xf>
    <xf numFmtId="0" fontId="30" fillId="7" borderId="0" xfId="0" applyFont="1" applyFill="1" applyBorder="1" applyAlignment="1">
      <alignment horizontal="left" vertical="center" wrapText="1" readingOrder="1"/>
    </xf>
    <xf numFmtId="0" fontId="34" fillId="0" borderId="0" xfId="0" applyFont="1" applyBorder="1" applyAlignment="1">
      <alignment horizontal="left" vertical="center" wrapText="1"/>
    </xf>
    <xf numFmtId="0" fontId="16" fillId="10" borderId="0" xfId="0" applyFont="1" applyFill="1" applyBorder="1" applyAlignment="1">
      <alignment horizontal="left" vertical="center"/>
    </xf>
    <xf numFmtId="0" fontId="16" fillId="11" borderId="0" xfId="0" applyFont="1" applyFill="1" applyBorder="1" applyAlignment="1">
      <alignment horizontal="left" vertical="center"/>
    </xf>
    <xf numFmtId="0" fontId="34" fillId="0" borderId="0" xfId="0" applyFont="1" applyFill="1" applyBorder="1" applyAlignment="1">
      <alignment horizontal="left" vertical="center" wrapText="1"/>
    </xf>
    <xf numFmtId="0" fontId="36" fillId="6" borderId="8" xfId="0" applyFont="1" applyFill="1" applyBorder="1" applyAlignment="1">
      <alignment horizontal="center" vertical="center" wrapText="1" readingOrder="1"/>
    </xf>
    <xf numFmtId="0" fontId="43" fillId="0" borderId="0" xfId="0" applyFont="1">
      <alignment vertical="center"/>
    </xf>
    <xf numFmtId="0" fontId="16" fillId="12" borderId="0" xfId="0" applyFont="1" applyFill="1">
      <alignment vertical="center"/>
    </xf>
    <xf numFmtId="0" fontId="25" fillId="0" borderId="0" xfId="0" applyFont="1" applyFill="1">
      <alignment vertical="center"/>
    </xf>
    <xf numFmtId="0" fontId="39" fillId="0" borderId="0" xfId="0" applyNumberFormat="1" applyFont="1">
      <alignment vertical="center"/>
    </xf>
    <xf numFmtId="0" fontId="16" fillId="13" borderId="0" xfId="0" applyFont="1" applyFill="1" applyBorder="1" applyAlignment="1">
      <alignment horizontal="left" vertical="center"/>
    </xf>
    <xf numFmtId="176" fontId="34" fillId="0" borderId="1" xfId="12" applyNumberFormat="1" applyFont="1" applyFill="1" applyBorder="1" applyAlignment="1">
      <alignment horizontal="center" vertical="center" wrapText="1"/>
    </xf>
    <xf numFmtId="178" fontId="44" fillId="0" borderId="1" xfId="0" applyNumberFormat="1" applyFont="1" applyFill="1" applyBorder="1" applyAlignment="1">
      <alignment horizontal="center" vertical="center" wrapText="1"/>
    </xf>
    <xf numFmtId="9" fontId="44" fillId="0" borderId="1" xfId="12" applyFont="1" applyFill="1" applyBorder="1" applyAlignment="1">
      <alignment horizontal="center" vertical="center" wrapText="1"/>
    </xf>
    <xf numFmtId="0" fontId="44" fillId="0" borderId="1" xfId="12" applyNumberFormat="1" applyFont="1" applyFill="1" applyBorder="1" applyAlignment="1">
      <alignment horizontal="center" vertical="center" wrapText="1"/>
    </xf>
    <xf numFmtId="177" fontId="16" fillId="0" borderId="0" xfId="0" applyNumberFormat="1" applyFont="1" applyBorder="1" applyAlignment="1">
      <alignment horizontal="left" vertical="center"/>
    </xf>
    <xf numFmtId="0" fontId="16" fillId="14" borderId="0" xfId="0" applyFont="1" applyFill="1" applyBorder="1" applyAlignment="1">
      <alignment horizontal="left" vertical="center"/>
    </xf>
    <xf numFmtId="178" fontId="34" fillId="14" borderId="0" xfId="0" applyNumberFormat="1" applyFont="1" applyFill="1" applyBorder="1" applyAlignment="1">
      <alignment horizontal="left" vertical="center" wrapText="1"/>
    </xf>
    <xf numFmtId="178" fontId="34" fillId="0" borderId="10" xfId="0" applyNumberFormat="1" applyFont="1" applyBorder="1" applyAlignment="1">
      <alignment horizontal="center" vertical="center" wrapText="1"/>
    </xf>
    <xf numFmtId="0" fontId="0" fillId="0" borderId="0" xfId="0" applyBorder="1">
      <alignment vertical="center"/>
    </xf>
    <xf numFmtId="0" fontId="29" fillId="0" borderId="0" xfId="0" applyFont="1" applyBorder="1">
      <alignment vertical="center"/>
    </xf>
    <xf numFmtId="14" fontId="29" fillId="0" borderId="0" xfId="0" applyNumberFormat="1" applyFont="1" applyBorder="1" applyAlignment="1">
      <alignment horizontal="center" vertical="center"/>
    </xf>
    <xf numFmtId="0" fontId="29" fillId="0" borderId="0" xfId="0" applyFont="1" applyBorder="1" applyAlignment="1">
      <alignment horizontal="left" vertical="center"/>
    </xf>
    <xf numFmtId="0" fontId="29" fillId="0" borderId="0" xfId="0" applyFont="1" applyBorder="1" applyAlignment="1">
      <alignment horizontal="center" vertical="center"/>
    </xf>
    <xf numFmtId="0" fontId="32" fillId="2" borderId="0" xfId="0" applyFont="1" applyFill="1" applyBorder="1" applyAlignment="1">
      <alignment horizontal="center" vertical="center"/>
    </xf>
    <xf numFmtId="14" fontId="32" fillId="2" borderId="0" xfId="0" applyNumberFormat="1" applyFont="1" applyFill="1" applyBorder="1" applyAlignment="1">
      <alignment horizontal="center" vertical="center"/>
    </xf>
    <xf numFmtId="0" fontId="32" fillId="2" borderId="0" xfId="0" applyFont="1" applyFill="1" applyBorder="1" applyAlignment="1">
      <alignment horizontal="left" vertical="center"/>
    </xf>
    <xf numFmtId="0" fontId="29" fillId="2" borderId="0" xfId="0" applyFont="1" applyFill="1" applyBorder="1" applyAlignment="1">
      <alignment horizontal="center" vertical="center"/>
    </xf>
    <xf numFmtId="0" fontId="15" fillId="0" borderId="0" xfId="0" applyFont="1" applyBorder="1" applyAlignment="1">
      <alignment horizontal="left" vertical="center"/>
    </xf>
    <xf numFmtId="0" fontId="15" fillId="0" borderId="0" xfId="0" applyFont="1" applyBorder="1" applyAlignment="1">
      <alignment horizontal="center"/>
    </xf>
    <xf numFmtId="0" fontId="15" fillId="0" borderId="0" xfId="0" applyFont="1" applyBorder="1">
      <alignment vertical="center"/>
    </xf>
    <xf numFmtId="0" fontId="0" fillId="0" borderId="0" xfId="0" applyBorder="1" applyAlignment="1">
      <alignment horizontal="left" vertical="center"/>
    </xf>
    <xf numFmtId="0" fontId="34" fillId="0" borderId="9" xfId="0" applyFont="1" applyBorder="1" applyAlignment="1">
      <alignment horizontal="right" vertical="center" wrapText="1"/>
    </xf>
    <xf numFmtId="0" fontId="34" fillId="0" borderId="10" xfId="0" applyFont="1" applyBorder="1" applyAlignment="1">
      <alignment horizontal="center" vertical="center" wrapText="1"/>
    </xf>
    <xf numFmtId="0" fontId="34" fillId="0" borderId="10" xfId="12" applyNumberFormat="1" applyFont="1" applyBorder="1" applyAlignment="1">
      <alignment horizontal="center" vertical="center" wrapText="1"/>
    </xf>
    <xf numFmtId="9" fontId="34" fillId="0" borderId="10" xfId="12" applyFont="1" applyBorder="1" applyAlignment="1">
      <alignment horizontal="center" vertical="center" wrapText="1"/>
    </xf>
    <xf numFmtId="0" fontId="36" fillId="15" borderId="4" xfId="0" applyFont="1" applyFill="1" applyBorder="1" applyAlignment="1">
      <alignment horizontal="center" vertical="center" wrapText="1" readingOrder="1"/>
    </xf>
    <xf numFmtId="0" fontId="36" fillId="15" borderId="1" xfId="0" applyFont="1" applyFill="1" applyBorder="1" applyAlignment="1">
      <alignment horizontal="center" vertical="center" wrapText="1" readingOrder="1"/>
    </xf>
    <xf numFmtId="0" fontId="34" fillId="0" borderId="0" xfId="0" applyFont="1" applyBorder="1" applyAlignment="1">
      <alignment horizontal="center" vertical="center" wrapText="1"/>
    </xf>
    <xf numFmtId="0" fontId="34" fillId="0" borderId="0" xfId="0" applyFont="1" applyBorder="1" applyAlignment="1">
      <alignment vertical="center" wrapText="1"/>
    </xf>
    <xf numFmtId="0" fontId="36" fillId="6" borderId="18" xfId="0" applyFont="1" applyFill="1" applyBorder="1" applyAlignment="1">
      <alignment horizontal="center" vertical="center" wrapText="1" readingOrder="1"/>
    </xf>
    <xf numFmtId="0" fontId="34" fillId="0" borderId="19" xfId="0" applyFont="1" applyBorder="1" applyAlignment="1">
      <alignment horizontal="right" vertical="center" wrapText="1"/>
    </xf>
    <xf numFmtId="177" fontId="34" fillId="0" borderId="20" xfId="0" applyNumberFormat="1" applyFont="1" applyFill="1" applyBorder="1" applyAlignment="1">
      <alignment horizontal="center" vertical="center" wrapText="1"/>
    </xf>
    <xf numFmtId="0" fontId="34" fillId="0" borderId="20" xfId="0" applyFont="1" applyFill="1" applyBorder="1" applyAlignment="1">
      <alignment horizontal="center" vertical="center" wrapText="1"/>
    </xf>
    <xf numFmtId="9" fontId="34" fillId="0" borderId="20" xfId="12" applyFont="1" applyBorder="1" applyAlignment="1">
      <alignment horizontal="center" vertical="center" wrapText="1"/>
    </xf>
    <xf numFmtId="9" fontId="34" fillId="0" borderId="21" xfId="12" applyFont="1" applyBorder="1" applyAlignment="1">
      <alignment horizontal="center" vertical="center" wrapText="1"/>
    </xf>
    <xf numFmtId="0" fontId="34" fillId="0" borderId="20" xfId="0" applyFont="1" applyBorder="1" applyAlignment="1">
      <alignment horizontal="center" vertical="center" wrapText="1"/>
    </xf>
    <xf numFmtId="0" fontId="34" fillId="0" borderId="22" xfId="0" applyFont="1" applyBorder="1" applyAlignment="1">
      <alignment horizontal="center" vertical="center" wrapText="1"/>
    </xf>
    <xf numFmtId="9" fontId="34" fillId="0" borderId="23" xfId="12" applyFont="1" applyBorder="1" applyAlignment="1">
      <alignment horizontal="center" vertical="center" wrapText="1"/>
    </xf>
    <xf numFmtId="9" fontId="34" fillId="0" borderId="24" xfId="12" applyFont="1" applyBorder="1" applyAlignment="1">
      <alignment horizontal="center" vertical="center" wrapText="1"/>
    </xf>
    <xf numFmtId="0" fontId="34" fillId="7" borderId="1" xfId="0" applyFont="1" applyFill="1" applyBorder="1" applyAlignment="1">
      <alignment horizontal="center" vertical="center" wrapText="1"/>
    </xf>
    <xf numFmtId="9" fontId="34" fillId="7" borderId="1" xfId="12" applyFont="1" applyFill="1" applyBorder="1" applyAlignment="1">
      <alignment horizontal="center" vertical="center" wrapText="1"/>
    </xf>
    <xf numFmtId="179" fontId="34" fillId="7" borderId="1" xfId="0" applyNumberFormat="1" applyFont="1" applyFill="1" applyBorder="1" applyAlignment="1">
      <alignment horizontal="center" vertical="center" wrapText="1"/>
    </xf>
    <xf numFmtId="0" fontId="34" fillId="0" borderId="1" xfId="0" applyFont="1" applyFill="1" applyBorder="1" applyAlignment="1">
      <alignment horizontal="center" vertical="center" wrapText="1"/>
    </xf>
    <xf numFmtId="179" fontId="34" fillId="0" borderId="1" xfId="0" applyNumberFormat="1" applyFont="1" applyFill="1" applyBorder="1" applyAlignment="1">
      <alignment horizontal="center" vertical="center" wrapText="1"/>
    </xf>
    <xf numFmtId="0" fontId="30" fillId="5" borderId="7" xfId="0" applyFont="1" applyFill="1" applyBorder="1" applyAlignment="1">
      <alignment horizontal="center" vertical="center" wrapText="1" readingOrder="1"/>
    </xf>
    <xf numFmtId="0" fontId="30" fillId="0" borderId="6" xfId="0" applyFont="1" applyFill="1" applyBorder="1" applyAlignment="1">
      <alignment horizontal="left" vertical="center" wrapText="1" readingOrder="1"/>
    </xf>
    <xf numFmtId="0" fontId="14" fillId="7" borderId="0" xfId="0" applyFont="1" applyFill="1" applyBorder="1" applyAlignment="1">
      <alignment horizontal="left"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14" fillId="0" borderId="0" xfId="0" applyFont="1" applyBorder="1">
      <alignment vertical="center"/>
    </xf>
    <xf numFmtId="14"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181" fontId="32" fillId="2" borderId="0" xfId="0" applyNumberFormat="1" applyFont="1" applyFill="1" applyBorder="1" applyAlignment="1">
      <alignment horizontal="center" vertical="center"/>
    </xf>
    <xf numFmtId="181" fontId="29" fillId="0" borderId="0" xfId="0" applyNumberFormat="1" applyFont="1" applyBorder="1" applyAlignment="1">
      <alignment horizontal="center" vertical="center"/>
    </xf>
    <xf numFmtId="181" fontId="14" fillId="0" borderId="0" xfId="0" applyNumberFormat="1" applyFont="1" applyAlignment="1">
      <alignment horizontal="center" vertical="center"/>
    </xf>
    <xf numFmtId="49" fontId="13" fillId="0" borderId="0" xfId="0" applyNumberFormat="1" applyFont="1" applyAlignment="1">
      <alignment horizontal="center" vertical="center"/>
    </xf>
    <xf numFmtId="0" fontId="30" fillId="0" borderId="1" xfId="0" applyFont="1" applyBorder="1" applyAlignment="1">
      <alignment horizontal="center" vertical="center" wrapText="1" readingOrder="1"/>
    </xf>
    <xf numFmtId="9" fontId="34" fillId="0" borderId="1" xfId="12" applyFont="1" applyBorder="1" applyAlignment="1">
      <alignment horizontal="center" vertical="center" wrapText="1"/>
    </xf>
    <xf numFmtId="0" fontId="44" fillId="0" borderId="1" xfId="0" applyFont="1" applyFill="1" applyBorder="1" applyAlignment="1">
      <alignment horizontal="center" vertical="center" wrapText="1" readingOrder="1"/>
    </xf>
    <xf numFmtId="0" fontId="30" fillId="0" borderId="1" xfId="0" applyFont="1" applyFill="1" applyBorder="1" applyAlignment="1">
      <alignment horizontal="center" vertical="center" wrapText="1" readingOrder="1"/>
    </xf>
    <xf numFmtId="1" fontId="34" fillId="0" borderId="1" xfId="12" applyNumberFormat="1" applyFont="1" applyFill="1" applyBorder="1" applyAlignment="1">
      <alignment horizontal="center" vertical="center" wrapText="1"/>
    </xf>
    <xf numFmtId="0" fontId="30" fillId="0" borderId="10" xfId="0" applyFont="1" applyBorder="1" applyAlignment="1">
      <alignment horizontal="center" vertical="center" wrapText="1" readingOrder="1"/>
    </xf>
    <xf numFmtId="14" fontId="37" fillId="0" borderId="0" xfId="0" applyNumberFormat="1" applyFont="1">
      <alignment vertical="center"/>
    </xf>
    <xf numFmtId="0" fontId="18" fillId="0" borderId="1" xfId="0" applyFont="1" applyBorder="1" applyAlignment="1">
      <alignment horizontal="center" vertical="center"/>
    </xf>
    <xf numFmtId="21" fontId="14" fillId="0" borderId="0" xfId="0" applyNumberFormat="1" applyFont="1" applyAlignment="1">
      <alignment horizontal="center" vertical="center"/>
    </xf>
    <xf numFmtId="21" fontId="29" fillId="0" borderId="0" xfId="0" applyNumberFormat="1" applyFont="1" applyBorder="1" applyAlignment="1">
      <alignment horizontal="center" vertical="center"/>
    </xf>
    <xf numFmtId="0" fontId="12" fillId="0" borderId="0" xfId="0" applyFont="1" applyBorder="1" applyAlignment="1">
      <alignment horizontal="left" vertical="center"/>
    </xf>
    <xf numFmtId="0" fontId="48" fillId="0" borderId="0" xfId="0" applyFont="1" applyBorder="1" applyAlignment="1">
      <alignment horizontal="center" vertical="center"/>
    </xf>
    <xf numFmtId="0" fontId="46" fillId="2" borderId="0" xfId="0" applyFont="1" applyFill="1" applyBorder="1" applyAlignment="1">
      <alignment horizontal="center" vertical="center"/>
    </xf>
    <xf numFmtId="0" fontId="47" fillId="0" borderId="0" xfId="0" applyFont="1" applyBorder="1" applyAlignment="1">
      <alignment horizontal="center" vertical="center"/>
    </xf>
    <xf numFmtId="14" fontId="0" fillId="0" borderId="0" xfId="0" applyNumberFormat="1" applyAlignment="1">
      <alignment horizontal="left"/>
    </xf>
    <xf numFmtId="20" fontId="0" fillId="0" borderId="0" xfId="0" applyNumberFormat="1" applyAlignment="1">
      <alignment horizontal="left"/>
    </xf>
    <xf numFmtId="0" fontId="0" fillId="0" borderId="0" xfId="0" applyAlignment="1">
      <alignment horizontal="left"/>
    </xf>
    <xf numFmtId="0" fontId="10" fillId="0" borderId="0" xfId="0" applyFont="1" applyBorder="1" applyAlignment="1">
      <alignment horizontal="center"/>
    </xf>
    <xf numFmtId="0" fontId="48" fillId="0" borderId="0" xfId="0" applyFont="1" applyBorder="1" applyAlignment="1">
      <alignment horizontal="center"/>
    </xf>
    <xf numFmtId="0" fontId="48" fillId="0" borderId="0" xfId="0" applyFont="1" applyBorder="1">
      <alignment vertical="center"/>
    </xf>
    <xf numFmtId="0" fontId="48" fillId="0" borderId="0" xfId="0" applyFont="1" applyBorder="1" applyAlignment="1">
      <alignment horizontal="left" vertical="center"/>
    </xf>
    <xf numFmtId="0" fontId="64" fillId="0" borderId="0" xfId="0" applyFont="1" applyBorder="1" applyAlignment="1">
      <alignment horizontal="left" vertical="center"/>
    </xf>
    <xf numFmtId="0" fontId="65" fillId="3" borderId="4" xfId="0" applyFont="1" applyFill="1" applyBorder="1" applyAlignment="1">
      <alignment horizontal="center" vertical="center" wrapText="1" readingOrder="1"/>
    </xf>
    <xf numFmtId="0" fontId="65" fillId="3" borderId="5" xfId="0" applyFont="1" applyFill="1" applyBorder="1" applyAlignment="1">
      <alignment horizontal="center" vertical="center" wrapText="1" readingOrder="1"/>
    </xf>
    <xf numFmtId="179" fontId="34" fillId="0" borderId="1" xfId="0" applyNumberFormat="1" applyFont="1" applyBorder="1" applyAlignment="1">
      <alignment horizontal="center" vertical="center" wrapText="1"/>
    </xf>
    <xf numFmtId="179" fontId="34" fillId="0" borderId="7" xfId="0" applyNumberFormat="1" applyFont="1" applyBorder="1" applyAlignment="1">
      <alignment horizontal="center" vertical="center" wrapText="1"/>
    </xf>
    <xf numFmtId="9" fontId="34" fillId="0" borderId="7" xfId="12" applyFont="1" applyBorder="1" applyAlignment="1">
      <alignment horizontal="center" vertical="center" wrapText="1"/>
    </xf>
    <xf numFmtId="179" fontId="34" fillId="0" borderId="10" xfId="0" applyNumberFormat="1" applyFont="1" applyBorder="1" applyAlignment="1">
      <alignment horizontal="center" vertical="center" wrapText="1"/>
    </xf>
    <xf numFmtId="179" fontId="34" fillId="0" borderId="11" xfId="0" applyNumberFormat="1" applyFont="1" applyBorder="1" applyAlignment="1">
      <alignment horizontal="center" vertical="center" wrapText="1"/>
    </xf>
    <xf numFmtId="0" fontId="40" fillId="3" borderId="4" xfId="0" applyFont="1" applyFill="1" applyBorder="1" applyAlignment="1">
      <alignment horizontal="center" vertical="center" wrapText="1" readingOrder="1"/>
    </xf>
    <xf numFmtId="0" fontId="47" fillId="0" borderId="0" xfId="0" applyFont="1" applyBorder="1">
      <alignment vertical="center"/>
    </xf>
    <xf numFmtId="0" fontId="36" fillId="3" borderId="2" xfId="0" applyNumberFormat="1" applyFont="1" applyFill="1" applyBorder="1" applyAlignment="1">
      <alignment horizontal="center" vertical="center" wrapText="1" readingOrder="1"/>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47" borderId="1" xfId="0" applyFont="1" applyFill="1" applyBorder="1" applyAlignment="1">
      <alignment horizontal="center"/>
    </xf>
    <xf numFmtId="0" fontId="48" fillId="0" borderId="1" xfId="0" applyFont="1" applyBorder="1" applyAlignment="1">
      <alignment horizontal="center" vertical="center"/>
    </xf>
    <xf numFmtId="0" fontId="25" fillId="0" borderId="1" xfId="0" applyFont="1" applyBorder="1" applyAlignment="1">
      <alignment horizontal="center" vertical="center"/>
    </xf>
    <xf numFmtId="182" fontId="34" fillId="0" borderId="10" xfId="0" applyNumberFormat="1" applyFont="1" applyBorder="1" applyAlignment="1">
      <alignment horizontal="center" vertical="center" wrapText="1"/>
    </xf>
    <xf numFmtId="0" fontId="30" fillId="0" borderId="9" xfId="0" applyFont="1" applyFill="1" applyBorder="1" applyAlignment="1">
      <alignment horizontal="left" vertical="center" wrapText="1" readingOrder="1"/>
    </xf>
    <xf numFmtId="0" fontId="25" fillId="0" borderId="0" xfId="0" applyFont="1" applyAlignment="1">
      <alignment horizontal="center" vertical="center"/>
    </xf>
    <xf numFmtId="0" fontId="35" fillId="7" borderId="1" xfId="0" applyFont="1" applyFill="1" applyBorder="1" applyAlignment="1">
      <alignment horizontal="center" vertical="center" wrapText="1"/>
    </xf>
    <xf numFmtId="9" fontId="35" fillId="7" borderId="1" xfId="12" applyFont="1" applyFill="1" applyBorder="1" applyAlignment="1">
      <alignment horizontal="center" vertical="center" wrapText="1"/>
    </xf>
    <xf numFmtId="179" fontId="35" fillId="7" borderId="1" xfId="0" applyNumberFormat="1" applyFont="1" applyFill="1" applyBorder="1" applyAlignment="1">
      <alignment horizontal="center" vertical="center" wrapText="1"/>
    </xf>
    <xf numFmtId="9" fontId="35" fillId="0" borderId="1" xfId="12" applyFont="1" applyFill="1" applyBorder="1" applyAlignment="1">
      <alignment horizontal="center" vertical="center" wrapText="1"/>
    </xf>
    <xf numFmtId="179" fontId="34" fillId="0" borderId="1" xfId="12" applyNumberFormat="1" applyFont="1" applyFill="1" applyBorder="1" applyAlignment="1">
      <alignment horizontal="center" vertical="center" wrapText="1"/>
    </xf>
    <xf numFmtId="0" fontId="35" fillId="7" borderId="7" xfId="0" applyFont="1" applyFill="1" applyBorder="1" applyAlignment="1">
      <alignment horizontal="center" vertical="center" wrapText="1"/>
    </xf>
    <xf numFmtId="0" fontId="6" fillId="0" borderId="0" xfId="0" applyFont="1">
      <alignment vertical="center"/>
    </xf>
    <xf numFmtId="0" fontId="48" fillId="0" borderId="0" xfId="0" applyFont="1">
      <alignment vertical="center"/>
    </xf>
    <xf numFmtId="0" fontId="6" fillId="0" borderId="1" xfId="0" applyFont="1" applyBorder="1" applyAlignment="1">
      <alignment horizontal="left" vertical="center"/>
    </xf>
    <xf numFmtId="22" fontId="6" fillId="0" borderId="1" xfId="0" applyNumberFormat="1" applyFont="1" applyBorder="1" applyAlignment="1">
      <alignment horizontal="left" vertical="center"/>
    </xf>
    <xf numFmtId="0" fontId="6" fillId="0" borderId="0" xfId="0" applyFont="1" applyAlignment="1">
      <alignment horizontal="left" vertical="center"/>
    </xf>
    <xf numFmtId="0" fontId="48" fillId="2" borderId="1" xfId="0" applyFont="1" applyFill="1" applyBorder="1" applyAlignment="1">
      <alignment horizontal="center" vertical="center"/>
    </xf>
    <xf numFmtId="0" fontId="6" fillId="2" borderId="1" xfId="0" applyFont="1" applyFill="1" applyBorder="1" applyAlignment="1">
      <alignment horizontal="left" vertical="center"/>
    </xf>
    <xf numFmtId="14" fontId="0" fillId="0" borderId="0" xfId="0" applyNumberFormat="1" applyFill="1" applyAlignment="1">
      <alignment horizontal="left"/>
    </xf>
    <xf numFmtId="20" fontId="0" fillId="0" borderId="0" xfId="0" applyNumberFormat="1" applyFill="1" applyAlignment="1">
      <alignment horizontal="left"/>
    </xf>
    <xf numFmtId="0" fontId="0" fillId="0" borderId="0" xfId="0" applyAlignment="1">
      <alignment horizontal="left" wrapText="1"/>
    </xf>
    <xf numFmtId="0" fontId="0" fillId="0" borderId="0" xfId="0" applyBorder="1" applyAlignment="1">
      <alignment horizontal="left" vertical="center" wrapText="1"/>
    </xf>
    <xf numFmtId="0" fontId="0" fillId="0" borderId="0" xfId="0" applyBorder="1" applyAlignment="1">
      <alignment vertical="center" wrapText="1"/>
    </xf>
    <xf numFmtId="0" fontId="64" fillId="0" borderId="0" xfId="0" applyFont="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Fill="1" applyAlignment="1">
      <alignment horizontal="center" vertical="center"/>
    </xf>
    <xf numFmtId="20" fontId="0" fillId="0" borderId="0" xfId="0" applyNumberFormat="1" applyFill="1" applyAlignment="1">
      <alignment horizontal="center" vertical="center"/>
    </xf>
    <xf numFmtId="0" fontId="18" fillId="0" borderId="0" xfId="0" applyFont="1">
      <alignment vertical="center"/>
    </xf>
    <xf numFmtId="0" fontId="30" fillId="5" borderId="6" xfId="0" applyFont="1" applyFill="1" applyBorder="1" applyAlignment="1">
      <alignment horizontal="center" vertical="center" wrapText="1" readingOrder="1"/>
    </xf>
    <xf numFmtId="0" fontId="6" fillId="0" borderId="1" xfId="0" applyFont="1" applyBorder="1">
      <alignment vertical="center"/>
    </xf>
    <xf numFmtId="0" fontId="64" fillId="0" borderId="0" xfId="0" applyFont="1" applyAlignment="1">
      <alignment horizontal="center" vertical="center"/>
    </xf>
    <xf numFmtId="179" fontId="34" fillId="0" borderId="10" xfId="12" applyNumberFormat="1" applyFont="1" applyFill="1" applyBorder="1" applyAlignment="1">
      <alignment horizontal="center" vertical="center" wrapText="1"/>
    </xf>
    <xf numFmtId="9" fontId="35" fillId="0" borderId="10" xfId="12" applyFont="1" applyFill="1" applyBorder="1" applyAlignment="1">
      <alignment horizontal="center" vertical="center" wrapText="1"/>
    </xf>
    <xf numFmtId="179" fontId="34" fillId="0" borderId="11" xfId="12" applyNumberFormat="1" applyFont="1" applyFill="1" applyBorder="1" applyAlignment="1">
      <alignment horizontal="center" vertical="center" wrapText="1"/>
    </xf>
    <xf numFmtId="0" fontId="0" fillId="0" borderId="0" xfId="0" applyAlignment="1"/>
    <xf numFmtId="0" fontId="25" fillId="0" borderId="7" xfId="0" applyFont="1" applyBorder="1" applyAlignment="1">
      <alignment horizontal="center" vertical="center"/>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0" fillId="0" borderId="0" xfId="0" applyNumberFormat="1" applyAlignment="1"/>
    <xf numFmtId="14" fontId="0" fillId="0" borderId="1" xfId="0" applyNumberFormat="1" applyBorder="1" applyAlignment="1">
      <alignment horizontal="center" vertical="center"/>
    </xf>
    <xf numFmtId="0" fontId="0" fillId="0" borderId="1" xfId="0" applyBorder="1" applyAlignment="1">
      <alignment horizontal="center" vertical="center"/>
    </xf>
    <xf numFmtId="0" fontId="5" fillId="0" borderId="0" xfId="0" applyFont="1">
      <alignment vertical="center"/>
    </xf>
    <xf numFmtId="0" fontId="67" fillId="0" borderId="0" xfId="0" applyFont="1" applyFill="1">
      <alignment vertical="center"/>
    </xf>
    <xf numFmtId="0" fontId="68" fillId="0" borderId="0" xfId="0" applyFont="1" applyFill="1">
      <alignment vertical="center"/>
    </xf>
    <xf numFmtId="0" fontId="30" fillId="5" borderId="1" xfId="0" applyFont="1" applyFill="1" applyBorder="1" applyAlignment="1">
      <alignment horizontal="center" vertical="center" wrapText="1" readingOrder="1"/>
    </xf>
    <xf numFmtId="179" fontId="34" fillId="7" borderId="7" xfId="0" applyNumberFormat="1" applyFont="1" applyFill="1" applyBorder="1" applyAlignment="1">
      <alignment horizontal="center" vertical="center" wrapText="1"/>
    </xf>
    <xf numFmtId="179" fontId="34" fillId="0" borderId="7" xfId="0" applyNumberFormat="1" applyFont="1" applyFill="1" applyBorder="1" applyAlignment="1">
      <alignment horizontal="center" vertical="center" wrapText="1"/>
    </xf>
    <xf numFmtId="0" fontId="25" fillId="0" borderId="6" xfId="0" applyFont="1" applyBorder="1">
      <alignment vertical="center"/>
    </xf>
    <xf numFmtId="0" fontId="25" fillId="0" borderId="9" xfId="0" applyFont="1" applyFill="1" applyBorder="1">
      <alignment vertical="center"/>
    </xf>
    <xf numFmtId="9" fontId="34" fillId="0" borderId="10" xfId="12" applyFont="1" applyFill="1" applyBorder="1" applyAlignment="1">
      <alignment horizontal="center" vertical="center" wrapText="1"/>
    </xf>
    <xf numFmtId="179" fontId="34" fillId="0" borderId="7" xfId="12" applyNumberFormat="1" applyFont="1" applyFill="1" applyBorder="1" applyAlignment="1">
      <alignment horizontal="center" vertical="center" wrapText="1"/>
    </xf>
    <xf numFmtId="0" fontId="4" fillId="0" borderId="0" xfId="0" applyFont="1">
      <alignment vertical="center"/>
    </xf>
    <xf numFmtId="0" fontId="29" fillId="0" borderId="0" xfId="12" applyNumberFormat="1" applyFont="1">
      <alignment vertical="center"/>
    </xf>
    <xf numFmtId="3" fontId="0" fillId="0" borderId="0" xfId="0" applyNumberFormat="1" applyAlignment="1"/>
    <xf numFmtId="178" fontId="35" fillId="0" borderId="1" xfId="0" applyNumberFormat="1" applyFont="1" applyBorder="1" applyAlignment="1">
      <alignment horizontal="center" vertical="center" wrapText="1"/>
    </xf>
    <xf numFmtId="9" fontId="35" fillId="0" borderId="1" xfId="12" applyFont="1" applyBorder="1" applyAlignment="1">
      <alignment horizontal="center" vertical="center" wrapText="1"/>
    </xf>
    <xf numFmtId="180" fontId="35" fillId="0" borderId="1" xfId="0" applyNumberFormat="1" applyFont="1" applyBorder="1" applyAlignment="1">
      <alignment horizontal="center" vertical="center" wrapText="1"/>
    </xf>
    <xf numFmtId="176" fontId="35" fillId="0" borderId="1" xfId="12" applyNumberFormat="1" applyFont="1" applyBorder="1" applyAlignment="1">
      <alignment horizontal="center" vertical="center" wrapText="1"/>
    </xf>
    <xf numFmtId="178" fontId="45" fillId="0" borderId="1" xfId="0" applyNumberFormat="1" applyFont="1" applyBorder="1" applyAlignment="1">
      <alignment horizontal="center" vertical="center" wrapText="1"/>
    </xf>
    <xf numFmtId="9" fontId="45" fillId="0" borderId="1" xfId="12" applyFont="1" applyBorder="1" applyAlignment="1">
      <alignment horizontal="center" vertical="center" wrapText="1"/>
    </xf>
    <xf numFmtId="0" fontId="26" fillId="3" borderId="3" xfId="0" applyFont="1" applyFill="1" applyBorder="1" applyAlignment="1">
      <alignment horizontal="center" vertical="center" wrapText="1" readingOrder="1"/>
    </xf>
    <xf numFmtId="0" fontId="30" fillId="3" borderId="4" xfId="0" applyFont="1" applyFill="1" applyBorder="1" applyAlignment="1">
      <alignment horizontal="center" vertical="center" wrapText="1" readingOrder="1"/>
    </xf>
    <xf numFmtId="0" fontId="30" fillId="3" borderId="5" xfId="0" applyFont="1" applyFill="1" applyBorder="1" applyAlignment="1">
      <alignment horizontal="center" vertical="center" wrapText="1" readingOrder="1"/>
    </xf>
    <xf numFmtId="0" fontId="26" fillId="3" borderId="6" xfId="0" applyFont="1" applyFill="1" applyBorder="1" applyAlignment="1">
      <alignment horizontal="center" vertical="center" wrapText="1" readingOrder="1"/>
    </xf>
    <xf numFmtId="178" fontId="35" fillId="0" borderId="7" xfId="0" applyNumberFormat="1" applyFont="1" applyBorder="1" applyAlignment="1">
      <alignment horizontal="center" vertical="center" wrapText="1"/>
    </xf>
    <xf numFmtId="180" fontId="35" fillId="0" borderId="7" xfId="0" applyNumberFormat="1" applyFont="1" applyBorder="1" applyAlignment="1">
      <alignment horizontal="center" vertical="center" wrapText="1"/>
    </xf>
    <xf numFmtId="176" fontId="35" fillId="0" borderId="7" xfId="12" applyNumberFormat="1" applyFont="1" applyBorder="1" applyAlignment="1">
      <alignment horizontal="center" vertical="center" wrapText="1"/>
    </xf>
    <xf numFmtId="0" fontId="26" fillId="7" borderId="6" xfId="0" applyFont="1" applyFill="1" applyBorder="1" applyAlignment="1">
      <alignment horizontal="center" vertical="center" wrapText="1" readingOrder="1"/>
    </xf>
    <xf numFmtId="178" fontId="45" fillId="0" borderId="7" xfId="0" applyNumberFormat="1" applyFont="1" applyBorder="1" applyAlignment="1">
      <alignment horizontal="center" vertical="center" wrapText="1"/>
    </xf>
    <xf numFmtId="0" fontId="26" fillId="7" borderId="9" xfId="0" applyFont="1" applyFill="1" applyBorder="1" applyAlignment="1">
      <alignment horizontal="center" vertical="center" wrapText="1" readingOrder="1"/>
    </xf>
    <xf numFmtId="180" fontId="35" fillId="0" borderId="10" xfId="12" applyNumberFormat="1" applyFont="1" applyBorder="1" applyAlignment="1">
      <alignment horizontal="center" vertical="center" wrapText="1"/>
    </xf>
    <xf numFmtId="9" fontId="35" fillId="0" borderId="10" xfId="12" applyFont="1" applyBorder="1" applyAlignment="1">
      <alignment horizontal="center" vertical="center" wrapText="1"/>
    </xf>
    <xf numFmtId="180" fontId="35" fillId="0" borderId="11" xfId="12" applyNumberFormat="1" applyFont="1" applyBorder="1" applyAlignment="1">
      <alignment horizontal="center" vertical="center" wrapText="1"/>
    </xf>
    <xf numFmtId="9" fontId="29" fillId="0" borderId="0" xfId="12" applyFont="1">
      <alignment vertical="center"/>
    </xf>
    <xf numFmtId="0" fontId="3" fillId="7" borderId="1" xfId="0" applyFont="1" applyFill="1" applyBorder="1" applyAlignment="1">
      <alignment horizontal="left" vertical="center"/>
    </xf>
    <xf numFmtId="0" fontId="30" fillId="7" borderId="1" xfId="0" applyFont="1" applyFill="1" applyBorder="1" applyAlignment="1">
      <alignment horizontal="left" vertical="center" wrapText="1" readingOrder="1"/>
    </xf>
    <xf numFmtId="0" fontId="15" fillId="0" borderId="1" xfId="0" applyFont="1" applyBorder="1" applyAlignment="1">
      <alignment horizontal="left" vertical="center"/>
    </xf>
    <xf numFmtId="0" fontId="34" fillId="0" borderId="1" xfId="0" applyFont="1" applyBorder="1" applyAlignment="1">
      <alignment horizontal="left" vertical="center" wrapText="1"/>
    </xf>
    <xf numFmtId="0" fontId="16" fillId="0" borderId="1" xfId="0" applyFont="1" applyFill="1" applyBorder="1" applyAlignment="1">
      <alignment horizontal="left" vertical="center"/>
    </xf>
    <xf numFmtId="0" fontId="16" fillId="0" borderId="1" xfId="0" applyFont="1" applyBorder="1" applyAlignment="1">
      <alignment horizontal="left" vertical="center"/>
    </xf>
    <xf numFmtId="0" fontId="15" fillId="7" borderId="1" xfId="0" applyFont="1" applyFill="1" applyBorder="1" applyAlignment="1">
      <alignment horizontal="left" vertical="center"/>
    </xf>
    <xf numFmtId="0" fontId="25" fillId="0" borderId="0" xfId="0" applyNumberFormat="1" applyFont="1">
      <alignment vertical="center"/>
    </xf>
    <xf numFmtId="3" fontId="0" fillId="0" borderId="0" xfId="0" applyNumberFormat="1">
      <alignment vertical="center"/>
    </xf>
    <xf numFmtId="0" fontId="69" fillId="0" borderId="0" xfId="0" applyFont="1" applyFill="1" applyBorder="1" applyAlignment="1"/>
    <xf numFmtId="0" fontId="70" fillId="0" borderId="0" xfId="0" applyNumberFormat="1" applyFont="1" applyFill="1" applyBorder="1" applyAlignment="1">
      <alignment horizontal="center"/>
    </xf>
    <xf numFmtId="0" fontId="70" fillId="0" borderId="0" xfId="0" applyNumberFormat="1" applyFont="1" applyFill="1" applyBorder="1" applyAlignment="1">
      <alignment horizontal="center" vertical="center"/>
    </xf>
    <xf numFmtId="0" fontId="69" fillId="0" borderId="0" xfId="0" applyNumberFormat="1" applyFont="1" applyFill="1" applyAlignment="1">
      <alignment horizontal="center"/>
    </xf>
    <xf numFmtId="0" fontId="69" fillId="0" borderId="0" xfId="0" applyFont="1" applyFill="1" applyAlignment="1">
      <alignment horizontal="center"/>
    </xf>
    <xf numFmtId="14" fontId="69" fillId="0" borderId="0" xfId="0" applyNumberFormat="1" applyFont="1" applyFill="1" applyAlignment="1">
      <alignment horizontal="center"/>
    </xf>
    <xf numFmtId="21" fontId="69" fillId="0" borderId="0" xfId="0" applyNumberFormat="1" applyFont="1" applyFill="1" applyAlignment="1">
      <alignment horizontal="center"/>
    </xf>
    <xf numFmtId="0" fontId="69" fillId="0" borderId="0" xfId="0" applyFont="1" applyFill="1" applyAlignment="1"/>
    <xf numFmtId="0" fontId="69" fillId="0" borderId="0" xfId="0" applyFont="1" applyFill="1" applyAlignment="1">
      <alignment horizontal="center" vertical="center"/>
    </xf>
    <xf numFmtId="0" fontId="69" fillId="0" borderId="0" xfId="0" applyFont="1" applyFill="1" applyBorder="1" applyAlignment="1">
      <alignment horizontal="center" vertical="center"/>
    </xf>
    <xf numFmtId="0" fontId="69" fillId="0" borderId="0" xfId="0" applyFont="1" applyFill="1" applyBorder="1">
      <alignment vertical="center"/>
    </xf>
    <xf numFmtId="0" fontId="69" fillId="0" borderId="0" xfId="0" applyNumberFormat="1" applyFont="1" applyFill="1" applyBorder="1" applyAlignment="1">
      <alignment horizontal="center" vertical="center"/>
    </xf>
    <xf numFmtId="14" fontId="69" fillId="0" borderId="0" xfId="0" applyNumberFormat="1" applyFont="1" applyFill="1" applyBorder="1" applyAlignment="1">
      <alignment horizontal="center" vertical="center"/>
    </xf>
    <xf numFmtId="0" fontId="69" fillId="0" borderId="0" xfId="0" applyFont="1" applyFill="1" applyBorder="1" applyAlignment="1">
      <alignment vertical="center"/>
    </xf>
    <xf numFmtId="0" fontId="71" fillId="0" borderId="0" xfId="0" applyFont="1" applyAlignment="1"/>
    <xf numFmtId="0" fontId="71" fillId="0" borderId="0" xfId="0" applyFont="1">
      <alignment vertical="center"/>
    </xf>
    <xf numFmtId="0" fontId="70" fillId="0" borderId="0" xfId="0" applyFont="1" applyFill="1" applyBorder="1" applyAlignment="1">
      <alignment horizontal="center" vertical="center"/>
    </xf>
    <xf numFmtId="183" fontId="16" fillId="10" borderId="0" xfId="0" applyNumberFormat="1" applyFont="1" applyFill="1" applyBorder="1" applyAlignment="1">
      <alignment horizontal="left" vertical="center"/>
    </xf>
    <xf numFmtId="0" fontId="29" fillId="7" borderId="0" xfId="0" applyFont="1" applyFill="1">
      <alignment vertical="center"/>
    </xf>
    <xf numFmtId="0" fontId="29" fillId="0" borderId="0" xfId="0" pivotButton="1" applyFont="1">
      <alignment vertical="center"/>
    </xf>
    <xf numFmtId="0" fontId="29" fillId="0" borderId="0" xfId="0" applyFont="1" applyAlignment="1">
      <alignment horizontal="left" vertical="center"/>
    </xf>
    <xf numFmtId="0" fontId="29" fillId="4" borderId="1" xfId="0" applyFont="1" applyFill="1" applyBorder="1">
      <alignment vertical="center"/>
    </xf>
    <xf numFmtId="0" fontId="29" fillId="0" borderId="1" xfId="0" applyFont="1" applyBorder="1">
      <alignment vertical="center"/>
    </xf>
    <xf numFmtId="0" fontId="29" fillId="8" borderId="3" xfId="0" applyFont="1" applyFill="1" applyBorder="1" applyAlignment="1">
      <alignment horizontal="left" vertical="center"/>
    </xf>
    <xf numFmtId="0" fontId="29" fillId="8" borderId="5"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6" xfId="0" applyFont="1" applyBorder="1" applyAlignment="1">
      <alignment vertical="center"/>
    </xf>
    <xf numFmtId="0" fontId="29" fillId="0" borderId="7" xfId="0" applyFont="1" applyBorder="1" applyAlignment="1">
      <alignment horizontal="center" vertical="center"/>
    </xf>
    <xf numFmtId="58" fontId="29" fillId="0" borderId="7" xfId="0" applyNumberFormat="1" applyFont="1" applyBorder="1" applyAlignment="1">
      <alignment horizontal="center" vertical="center"/>
    </xf>
    <xf numFmtId="0" fontId="29" fillId="0" borderId="9" xfId="0" applyFont="1" applyBorder="1" applyAlignment="1">
      <alignment vertical="center"/>
    </xf>
    <xf numFmtId="49" fontId="29" fillId="0" borderId="11" xfId="0" applyNumberFormat="1" applyFont="1" applyBorder="1" applyAlignment="1">
      <alignment horizontal="center" vertical="center"/>
    </xf>
    <xf numFmtId="49" fontId="29" fillId="0" borderId="0" xfId="0" applyNumberFormat="1" applyFont="1" applyBorder="1" applyAlignment="1">
      <alignment horizontal="center" vertical="center"/>
    </xf>
    <xf numFmtId="0" fontId="72" fillId="0" borderId="0" xfId="0" pivotButton="1" applyFont="1">
      <alignment vertical="center"/>
    </xf>
    <xf numFmtId="0" fontId="72" fillId="0" borderId="0" xfId="0" applyFont="1">
      <alignment vertical="center"/>
    </xf>
    <xf numFmtId="0" fontId="72" fillId="0" borderId="0" xfId="0" applyNumberFormat="1" applyFont="1">
      <alignment vertical="center"/>
    </xf>
    <xf numFmtId="0" fontId="72" fillId="0" borderId="0" xfId="0" applyFont="1" applyAlignment="1">
      <alignment horizontal="left" vertical="center"/>
    </xf>
    <xf numFmtId="2" fontId="72" fillId="0" borderId="0" xfId="0" applyNumberFormat="1" applyFont="1">
      <alignment vertical="center"/>
    </xf>
    <xf numFmtId="1" fontId="72" fillId="0" borderId="0" xfId="0" applyNumberFormat="1" applyFont="1">
      <alignment vertical="center"/>
    </xf>
    <xf numFmtId="177" fontId="72" fillId="0" borderId="0" xfId="0" applyNumberFormat="1" applyFont="1">
      <alignment vertical="center"/>
    </xf>
    <xf numFmtId="0" fontId="73" fillId="5" borderId="1" xfId="0" applyFont="1" applyFill="1" applyBorder="1" applyAlignment="1">
      <alignment horizontal="center" vertical="center" wrapText="1" readingOrder="1"/>
    </xf>
    <xf numFmtId="0" fontId="29" fillId="15" borderId="3" xfId="0" applyFont="1" applyFill="1" applyBorder="1">
      <alignment vertical="center"/>
    </xf>
    <xf numFmtId="0" fontId="73" fillId="5" borderId="4" xfId="0" applyFont="1" applyFill="1" applyBorder="1" applyAlignment="1">
      <alignment horizontal="center" vertical="center" wrapText="1" readingOrder="1"/>
    </xf>
    <xf numFmtId="0" fontId="73" fillId="5" borderId="5" xfId="0" applyFont="1" applyFill="1" applyBorder="1" applyAlignment="1">
      <alignment horizontal="center" vertical="center" wrapText="1" readingOrder="1"/>
    </xf>
    <xf numFmtId="0" fontId="73" fillId="0" borderId="1" xfId="0" applyFont="1" applyBorder="1" applyAlignment="1">
      <alignment horizontal="center" vertical="center" wrapText="1" readingOrder="1"/>
    </xf>
    <xf numFmtId="0" fontId="66" fillId="0" borderId="1" xfId="0" applyNumberFormat="1" applyFont="1" applyBorder="1" applyAlignment="1">
      <alignment horizontal="center" vertical="center" wrapText="1"/>
    </xf>
    <xf numFmtId="9" fontId="66" fillId="0" borderId="1" xfId="12" applyFont="1" applyBorder="1" applyAlignment="1">
      <alignment horizontal="center" vertical="center" wrapText="1"/>
    </xf>
    <xf numFmtId="0" fontId="66" fillId="0" borderId="7" xfId="0" applyNumberFormat="1" applyFont="1" applyBorder="1" applyAlignment="1">
      <alignment horizontal="center" vertical="center" wrapText="1"/>
    </xf>
    <xf numFmtId="0" fontId="74" fillId="0" borderId="1" xfId="0" applyFont="1" applyFill="1" applyBorder="1" applyAlignment="1">
      <alignment horizontal="center" vertical="center" wrapText="1" readingOrder="1"/>
    </xf>
    <xf numFmtId="0" fontId="74" fillId="0" borderId="1" xfId="0" applyFont="1" applyFill="1" applyBorder="1" applyAlignment="1">
      <alignment horizontal="center" vertical="center" wrapText="1"/>
    </xf>
    <xf numFmtId="9" fontId="74" fillId="0" borderId="1" xfId="12"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1" xfId="0" applyFont="1" applyFill="1" applyBorder="1" applyAlignment="1">
      <alignment horizontal="center" vertical="center" wrapText="1" readingOrder="1"/>
    </xf>
    <xf numFmtId="176" fontId="66" fillId="0" borderId="1" xfId="12" applyNumberFormat="1" applyFont="1" applyFill="1" applyBorder="1" applyAlignment="1">
      <alignment horizontal="center" vertical="center" wrapText="1"/>
    </xf>
    <xf numFmtId="0" fontId="66" fillId="0" borderId="1" xfId="0" applyFont="1" applyBorder="1" applyAlignment="1">
      <alignment horizontal="center" vertical="center" wrapText="1"/>
    </xf>
    <xf numFmtId="9" fontId="66" fillId="0" borderId="1" xfId="12" applyFont="1" applyFill="1" applyBorder="1" applyAlignment="1">
      <alignment horizontal="center" vertical="center" wrapText="1"/>
    </xf>
    <xf numFmtId="0" fontId="66" fillId="0" borderId="7" xfId="0" applyFont="1" applyBorder="1" applyAlignment="1">
      <alignment horizontal="center" vertical="center" wrapText="1"/>
    </xf>
    <xf numFmtId="0" fontId="66" fillId="0" borderId="7" xfId="12" applyNumberFormat="1" applyFont="1" applyFill="1" applyBorder="1" applyAlignment="1">
      <alignment horizontal="center" vertical="center" wrapText="1"/>
    </xf>
    <xf numFmtId="0" fontId="29" fillId="0" borderId="10" xfId="0" applyFont="1" applyBorder="1" applyAlignment="1">
      <alignment horizontal="center" vertical="center"/>
    </xf>
    <xf numFmtId="0" fontId="29" fillId="0" borderId="11" xfId="0" applyFont="1" applyBorder="1" applyAlignment="1">
      <alignment horizontal="center" vertical="center"/>
    </xf>
    <xf numFmtId="0" fontId="29" fillId="0" borderId="0" xfId="0" applyFont="1" applyAlignment="1">
      <alignment horizontal="center" vertical="center"/>
    </xf>
    <xf numFmtId="0" fontId="29" fillId="0" borderId="6" xfId="0" applyFont="1" applyBorder="1" applyAlignment="1">
      <alignment horizontal="left" vertical="center"/>
    </xf>
    <xf numFmtId="0" fontId="29" fillId="0" borderId="9" xfId="0" applyFont="1" applyBorder="1" applyAlignment="1">
      <alignment horizontal="left" vertical="center"/>
    </xf>
    <xf numFmtId="0" fontId="75" fillId="0" borderId="0" xfId="0" applyNumberFormat="1" applyFont="1" applyFill="1" applyBorder="1" applyAlignment="1">
      <alignment horizontal="center"/>
    </xf>
    <xf numFmtId="0" fontId="75" fillId="0" borderId="0" xfId="0" applyNumberFormat="1" applyFont="1" applyFill="1" applyBorder="1" applyAlignment="1">
      <alignment horizontal="center" vertical="center"/>
    </xf>
    <xf numFmtId="0" fontId="75" fillId="0" borderId="0" xfId="0" applyNumberFormat="1" applyFont="1" applyFill="1" applyAlignment="1">
      <alignment horizontal="center"/>
    </xf>
    <xf numFmtId="0" fontId="75" fillId="0" borderId="0" xfId="0" applyFont="1" applyFill="1" applyAlignment="1">
      <alignment horizontal="center"/>
    </xf>
    <xf numFmtId="14" fontId="75" fillId="0" borderId="0" xfId="0" applyNumberFormat="1" applyFont="1" applyFill="1" applyAlignment="1">
      <alignment horizontal="center"/>
    </xf>
    <xf numFmtId="21" fontId="75" fillId="0" borderId="0" xfId="0" applyNumberFormat="1" applyFont="1" applyFill="1" applyAlignment="1">
      <alignment horizontal="center"/>
    </xf>
    <xf numFmtId="0" fontId="75" fillId="0" borderId="0" xfId="0" applyFont="1" applyFill="1" applyAlignment="1"/>
    <xf numFmtId="0" fontId="75" fillId="0" borderId="0" xfId="0" applyFont="1" applyFill="1" applyAlignment="1">
      <alignment horizontal="center" vertical="center"/>
    </xf>
    <xf numFmtId="0" fontId="76" fillId="0" borderId="0" xfId="0" applyFont="1" applyAlignment="1"/>
    <xf numFmtId="0" fontId="75" fillId="0" borderId="0" xfId="0" applyFont="1" applyFill="1" applyBorder="1">
      <alignment vertical="center"/>
    </xf>
    <xf numFmtId="9" fontId="34" fillId="48" borderId="1" xfId="12" applyFont="1" applyFill="1" applyBorder="1" applyAlignment="1">
      <alignment horizontal="center" vertical="center" wrapText="1"/>
    </xf>
    <xf numFmtId="0" fontId="74" fillId="0" borderId="1" xfId="0" applyFont="1" applyBorder="1" applyAlignment="1">
      <alignment horizontal="center" vertical="center" wrapText="1"/>
    </xf>
    <xf numFmtId="0" fontId="74" fillId="0" borderId="1" xfId="0" applyFont="1" applyBorder="1" applyAlignment="1">
      <alignment horizontal="center" vertical="center"/>
    </xf>
    <xf numFmtId="0" fontId="74" fillId="0" borderId="1" xfId="12" applyNumberFormat="1" applyFont="1" applyFill="1" applyBorder="1" applyAlignment="1">
      <alignment horizontal="center" vertical="center" wrapText="1"/>
    </xf>
    <xf numFmtId="0" fontId="30" fillId="49" borderId="1" xfId="0" applyFont="1" applyFill="1" applyBorder="1" applyAlignment="1">
      <alignment horizontal="center" vertical="center" wrapText="1" readingOrder="1"/>
    </xf>
    <xf numFmtId="178" fontId="34" fillId="49" borderId="1" xfId="0" applyNumberFormat="1" applyFont="1" applyFill="1" applyBorder="1" applyAlignment="1">
      <alignment horizontal="center" vertical="center" wrapText="1"/>
    </xf>
    <xf numFmtId="9" fontId="34" fillId="49" borderId="1" xfId="12" applyNumberFormat="1" applyFont="1" applyFill="1" applyBorder="1" applyAlignment="1">
      <alignment horizontal="center" vertical="center" wrapText="1"/>
    </xf>
    <xf numFmtId="179" fontId="34" fillId="49" borderId="1" xfId="0" applyNumberFormat="1" applyFont="1" applyFill="1" applyBorder="1" applyAlignment="1">
      <alignment horizontal="center" vertical="center" wrapText="1"/>
    </xf>
    <xf numFmtId="9" fontId="34" fillId="49" borderId="1" xfId="12" applyFont="1" applyFill="1" applyBorder="1" applyAlignment="1">
      <alignment horizontal="center" vertical="center" wrapText="1"/>
    </xf>
    <xf numFmtId="0" fontId="44" fillId="7" borderId="1" xfId="0" applyFont="1" applyFill="1" applyBorder="1" applyAlignment="1">
      <alignment horizontal="left" vertical="center" wrapText="1" readingOrder="1"/>
    </xf>
    <xf numFmtId="0" fontId="44" fillId="0" borderId="1" xfId="0" applyFont="1" applyFill="1" applyBorder="1" applyAlignment="1">
      <alignment horizontal="left" vertical="center"/>
    </xf>
    <xf numFmtId="0" fontId="44" fillId="0" borderId="0" xfId="0" applyFont="1" applyFill="1" applyBorder="1" applyAlignment="1">
      <alignment horizontal="left" vertical="center"/>
    </xf>
    <xf numFmtId="0" fontId="29" fillId="0" borderId="34" xfId="0" applyFont="1" applyBorder="1" applyAlignment="1">
      <alignment horizontal="left" vertical="top" wrapText="1"/>
    </xf>
    <xf numFmtId="0" fontId="29" fillId="0" borderId="35" xfId="0" applyFont="1" applyBorder="1" applyAlignment="1">
      <alignment horizontal="left" vertical="top"/>
    </xf>
    <xf numFmtId="0" fontId="29" fillId="0" borderId="36" xfId="0" applyFont="1" applyBorder="1" applyAlignment="1">
      <alignment horizontal="left" vertical="top"/>
    </xf>
    <xf numFmtId="0" fontId="29" fillId="0" borderId="37" xfId="0" applyFont="1" applyBorder="1" applyAlignment="1">
      <alignment horizontal="left" vertical="top"/>
    </xf>
    <xf numFmtId="0" fontId="29" fillId="0" borderId="0" xfId="0" applyFont="1" applyBorder="1" applyAlignment="1">
      <alignment horizontal="left" vertical="top"/>
    </xf>
    <xf numFmtId="0" fontId="29" fillId="0" borderId="38" xfId="0" applyFont="1" applyBorder="1" applyAlignment="1">
      <alignment horizontal="left" vertical="top"/>
    </xf>
    <xf numFmtId="0" fontId="29" fillId="0" borderId="39" xfId="0" applyFont="1" applyBorder="1" applyAlignment="1">
      <alignment horizontal="left" vertical="top"/>
    </xf>
    <xf numFmtId="0" fontId="29" fillId="0" borderId="40" xfId="0" applyFont="1" applyBorder="1" applyAlignment="1">
      <alignment horizontal="left" vertical="top"/>
    </xf>
    <xf numFmtId="0" fontId="29" fillId="0" borderId="41" xfId="0" applyFont="1" applyBorder="1" applyAlignment="1">
      <alignment horizontal="left" vertical="top"/>
    </xf>
    <xf numFmtId="0" fontId="42" fillId="3" borderId="3" xfId="0" applyFont="1" applyFill="1" applyBorder="1" applyAlignment="1">
      <alignment horizontal="center" vertical="center" wrapText="1" readingOrder="1"/>
    </xf>
    <xf numFmtId="0" fontId="42" fillId="3" borderId="4" xfId="0" applyFont="1" applyFill="1" applyBorder="1" applyAlignment="1">
      <alignment horizontal="center" vertical="center" wrapText="1" readingOrder="1"/>
    </xf>
    <xf numFmtId="0" fontId="40" fillId="5" borderId="6" xfId="0" applyFont="1" applyFill="1" applyBorder="1" applyAlignment="1">
      <alignment horizontal="center" vertical="center" wrapText="1" readingOrder="1"/>
    </xf>
    <xf numFmtId="0" fontId="40" fillId="5" borderId="9" xfId="0" applyFont="1" applyFill="1" applyBorder="1" applyAlignment="1">
      <alignment horizontal="center" vertical="center" wrapText="1" readingOrder="1"/>
    </xf>
    <xf numFmtId="0" fontId="73" fillId="5" borderId="1" xfId="0" applyFont="1" applyFill="1" applyBorder="1" applyAlignment="1">
      <alignment horizontal="center" vertical="center" wrapText="1" readingOrder="1"/>
    </xf>
    <xf numFmtId="0" fontId="29" fillId="0" borderId="0" xfId="0" applyFont="1" applyAlignment="1">
      <alignment horizontal="left" vertical="top" wrapText="1"/>
    </xf>
    <xf numFmtId="0" fontId="2" fillId="0" borderId="0" xfId="0" applyFont="1" applyAlignment="1">
      <alignment horizontal="left" vertical="center" wrapText="1"/>
    </xf>
    <xf numFmtId="0" fontId="7" fillId="0" borderId="0" xfId="0" applyFont="1" applyAlignment="1">
      <alignment horizontal="left" vertical="center" wrapText="1"/>
    </xf>
    <xf numFmtId="0" fontId="30" fillId="5" borderId="3" xfId="0" applyFont="1" applyFill="1" applyBorder="1" applyAlignment="1">
      <alignment horizontal="center" vertical="center" wrapText="1" readingOrder="1"/>
    </xf>
    <xf numFmtId="0" fontId="30" fillId="5" borderId="6" xfId="0" applyFont="1" applyFill="1" applyBorder="1" applyAlignment="1">
      <alignment horizontal="center" vertical="center" wrapText="1" readingOrder="1"/>
    </xf>
    <xf numFmtId="0" fontId="30" fillId="5" borderId="4" xfId="0" applyFont="1" applyFill="1" applyBorder="1" applyAlignment="1">
      <alignment horizontal="center" vertical="center" wrapText="1" readingOrder="1"/>
    </xf>
    <xf numFmtId="0" fontId="30" fillId="5" borderId="5" xfId="0" applyFont="1" applyFill="1" applyBorder="1" applyAlignment="1">
      <alignment horizontal="center" vertical="center" wrapText="1" readingOrder="1"/>
    </xf>
    <xf numFmtId="0" fontId="26" fillId="5" borderId="3" xfId="0" applyFont="1" applyFill="1" applyBorder="1" applyAlignment="1">
      <alignment horizontal="center" vertical="center" wrapText="1" readingOrder="1"/>
    </xf>
    <xf numFmtId="0" fontId="26" fillId="5" borderId="6" xfId="0" applyFont="1" applyFill="1" applyBorder="1" applyAlignment="1">
      <alignment horizontal="center" vertical="center" wrapText="1" readingOrder="1"/>
    </xf>
    <xf numFmtId="0" fontId="26" fillId="5" borderId="4" xfId="0" applyFont="1" applyFill="1" applyBorder="1" applyAlignment="1">
      <alignment horizontal="center" vertical="center" wrapText="1" readingOrder="1"/>
    </xf>
    <xf numFmtId="0" fontId="26" fillId="5" borderId="5" xfId="0" applyFont="1" applyFill="1" applyBorder="1" applyAlignment="1">
      <alignment horizontal="center" vertical="center" wrapText="1" readingOrder="1"/>
    </xf>
    <xf numFmtId="0" fontId="30" fillId="0" borderId="0" xfId="0" applyFont="1" applyFill="1" applyBorder="1" applyAlignment="1">
      <alignment horizontal="left" vertical="center" wrapText="1" readingOrder="1"/>
    </xf>
    <xf numFmtId="0" fontId="36" fillId="3" borderId="12" xfId="0" applyFont="1" applyFill="1" applyBorder="1" applyAlignment="1">
      <alignment horizontal="center" vertical="center" wrapText="1" readingOrder="1"/>
    </xf>
    <xf numFmtId="0" fontId="36" fillId="3" borderId="17" xfId="0" applyFont="1" applyFill="1" applyBorder="1" applyAlignment="1">
      <alignment horizontal="center" vertical="center" wrapText="1" readingOrder="1"/>
    </xf>
    <xf numFmtId="0" fontId="36" fillId="3" borderId="13" xfId="0" applyFont="1" applyFill="1" applyBorder="1" applyAlignment="1">
      <alignment horizontal="center" vertical="center" wrapText="1" readingOrder="1"/>
    </xf>
    <xf numFmtId="0" fontId="36" fillId="3" borderId="14" xfId="0" applyFont="1" applyFill="1" applyBorder="1" applyAlignment="1">
      <alignment horizontal="center" vertical="center" wrapText="1" readingOrder="1"/>
    </xf>
    <xf numFmtId="0" fontId="36" fillId="3" borderId="15" xfId="0" applyFont="1" applyFill="1" applyBorder="1" applyAlignment="1">
      <alignment horizontal="center" vertical="center" wrapText="1" readingOrder="1"/>
    </xf>
    <xf numFmtId="0" fontId="36" fillId="3" borderId="16" xfId="0" applyFont="1" applyFill="1" applyBorder="1" applyAlignment="1">
      <alignment horizontal="center" vertical="center" wrapText="1" readingOrder="1"/>
    </xf>
    <xf numFmtId="0" fontId="36" fillId="15" borderId="3" xfId="0" applyFont="1" applyFill="1" applyBorder="1" applyAlignment="1">
      <alignment horizontal="center" vertical="center" wrapText="1" readingOrder="1"/>
    </xf>
    <xf numFmtId="0" fontId="36" fillId="15" borderId="6" xfId="0" applyFont="1" applyFill="1" applyBorder="1" applyAlignment="1">
      <alignment horizontal="center" vertical="center" wrapText="1" readingOrder="1"/>
    </xf>
    <xf numFmtId="0" fontId="36" fillId="15" borderId="4" xfId="0" applyFont="1" applyFill="1" applyBorder="1" applyAlignment="1">
      <alignment horizontal="center" vertical="center" wrapText="1" readingOrder="1"/>
    </xf>
    <xf numFmtId="0" fontId="36" fillId="6" borderId="12" xfId="0" applyFont="1" applyFill="1" applyBorder="1" applyAlignment="1">
      <alignment horizontal="center" vertical="center" wrapText="1" readingOrder="1"/>
    </xf>
    <xf numFmtId="0" fontId="36" fillId="6" borderId="17" xfId="0" applyFont="1" applyFill="1" applyBorder="1" applyAlignment="1">
      <alignment horizontal="center" vertical="center" wrapText="1" readingOrder="1"/>
    </xf>
    <xf numFmtId="0" fontId="36" fillId="6" borderId="13" xfId="0" applyFont="1" applyFill="1" applyBorder="1" applyAlignment="1">
      <alignment horizontal="center" vertical="center" wrapText="1" readingOrder="1"/>
    </xf>
    <xf numFmtId="0" fontId="36" fillId="6" borderId="14" xfId="0" applyFont="1" applyFill="1" applyBorder="1" applyAlignment="1">
      <alignment horizontal="center" vertical="center" wrapText="1" readingOrder="1"/>
    </xf>
    <xf numFmtId="0" fontId="36" fillId="6" borderId="15" xfId="0" applyFont="1" applyFill="1" applyBorder="1" applyAlignment="1">
      <alignment horizontal="center" vertical="center" wrapText="1" readingOrder="1"/>
    </xf>
    <xf numFmtId="0" fontId="36" fillId="6" borderId="16" xfId="0" applyFont="1" applyFill="1" applyBorder="1" applyAlignment="1">
      <alignment horizontal="center" vertical="center" wrapText="1" readingOrder="1"/>
    </xf>
    <xf numFmtId="0" fontId="46" fillId="0" borderId="0" xfId="0"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left" vertical="center" wrapText="1"/>
    </xf>
  </cellXfs>
  <cellStyles count="55">
    <cellStyle name="20% - 着色 1" xfId="30" builtinId="30" customBuiltin="1"/>
    <cellStyle name="20% - 着色 2" xfId="34" builtinId="34" customBuiltin="1"/>
    <cellStyle name="20% - 着色 3" xfId="38" builtinId="38" customBuiltin="1"/>
    <cellStyle name="20% - 着色 4" xfId="42" builtinId="42" customBuiltin="1"/>
    <cellStyle name="20% - 着色 5" xfId="46" builtinId="46" customBuiltin="1"/>
    <cellStyle name="20% - 着色 6" xfId="50" builtinId="50" customBuiltin="1"/>
    <cellStyle name="40% - 着色 1" xfId="31" builtinId="31" customBuiltin="1"/>
    <cellStyle name="40% - 着色 2" xfId="35" builtinId="35" customBuiltin="1"/>
    <cellStyle name="40% - 着色 3" xfId="39" builtinId="39" customBuiltin="1"/>
    <cellStyle name="40% - 着色 4" xfId="43" builtinId="43" customBuiltin="1"/>
    <cellStyle name="40% - 着色 5" xfId="47" builtinId="47" customBuiltin="1"/>
    <cellStyle name="40% - 着色 6" xfId="51" builtinId="51" customBuiltin="1"/>
    <cellStyle name="60% - 着色 1" xfId="32" builtinId="32" customBuiltin="1"/>
    <cellStyle name="60% - 着色 2" xfId="36" builtinId="36" customBuiltin="1"/>
    <cellStyle name="60% - 着色 3" xfId="40" builtinId="40" customBuiltin="1"/>
    <cellStyle name="60% - 着色 4" xfId="44" builtinId="44" customBuiltin="1"/>
    <cellStyle name="60% - 着色 5" xfId="48" builtinId="48" customBuiltin="1"/>
    <cellStyle name="60% - 着色 6" xfId="52" builtinId="52" customBuiltin="1"/>
    <cellStyle name="百分比" xfId="12" builtinId="5"/>
    <cellStyle name="标题" xfId="13" builtinId="15" customBuiltin="1"/>
    <cellStyle name="标题 1" xfId="14" builtinId="16" customBuiltin="1"/>
    <cellStyle name="标题 2" xfId="15" builtinId="17" customBuiltin="1"/>
    <cellStyle name="标题 3" xfId="16" builtinId="18" customBuiltin="1"/>
    <cellStyle name="标题 4" xfId="17" builtinId="19" customBuiltin="1"/>
    <cellStyle name="差" xfId="19" builtinId="27" customBuiltin="1"/>
    <cellStyle name="常规" xfId="0" builtinId="0"/>
    <cellStyle name="常规 2" xfId="11"/>
    <cellStyle name="常规 3" xfId="53"/>
    <cellStyle name="好" xfId="18" builtinId="26" customBuiltin="1"/>
    <cellStyle name="汇总" xfId="28" builtinId="25" customBuiltin="1"/>
    <cellStyle name="计算" xfId="23" builtinId="22" customBuiltin="1"/>
    <cellStyle name="检查单元格" xfId="25" builtinId="23" customBuiltin="1"/>
    <cellStyle name="解释性文本" xfId="27" builtinId="53" customBuiltin="1"/>
    <cellStyle name="警告文本" xfId="26" builtinId="11" customBuiltin="1"/>
    <cellStyle name="链接单元格" xfId="24" builtinId="24" customBuiltin="1"/>
    <cellStyle name="适中" xfId="20" builtinId="28" customBuiltin="1"/>
    <cellStyle name="输出" xfId="22" builtinId="21" customBuiltin="1"/>
    <cellStyle name="输入" xfId="21" builtinId="20" customBuiltin="1"/>
    <cellStyle name="样式 1" xfId="4"/>
    <cellStyle name="样式 2" xfId="1"/>
    <cellStyle name="样式 3" xfId="5"/>
    <cellStyle name="样式 4" xfId="2"/>
    <cellStyle name="样式 5" xfId="3"/>
    <cellStyle name="样式 6" xfId="6"/>
    <cellStyle name="已访问的超链接" xfId="7" builtinId="9" hidden="1"/>
    <cellStyle name="已访问的超链接" xfId="8" builtinId="9" hidden="1"/>
    <cellStyle name="已访问的超链接" xfId="9" builtinId="9" hidden="1"/>
    <cellStyle name="已访问的超链接" xfId="10" builtinId="9" hidden="1"/>
    <cellStyle name="着色 1" xfId="29" builtinId="29" customBuiltin="1"/>
    <cellStyle name="着色 2" xfId="33" builtinId="33" customBuiltin="1"/>
    <cellStyle name="着色 3" xfId="37" builtinId="37" customBuiltin="1"/>
    <cellStyle name="着色 4" xfId="41" builtinId="41" customBuiltin="1"/>
    <cellStyle name="着色 5" xfId="45" builtinId="45" customBuiltin="1"/>
    <cellStyle name="着色 6" xfId="49" builtinId="49" customBuiltin="1"/>
    <cellStyle name="注释 2" xfId="54"/>
  </cellStyles>
  <dxfs count="2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CC"/>
        </patternFill>
      </fill>
    </dxf>
    <dxf>
      <fill>
        <patternFill>
          <bgColor rgb="FFFFCCCC"/>
        </patternFill>
      </fill>
    </dxf>
    <dxf>
      <fill>
        <patternFill>
          <bgColor rgb="FFFFCCCC"/>
        </patternFill>
      </fill>
    </dxf>
    <dxf>
      <fill>
        <patternFill>
          <bgColor rgb="FFFFCCFF"/>
        </patternFill>
      </fill>
    </dxf>
    <dxf>
      <font>
        <color rgb="FF9C0006"/>
      </font>
      <fill>
        <patternFill>
          <bgColor rgb="FFFFC7CE"/>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numFmt numFmtId="177" formatCode="0.0"/>
    </dxf>
    <dxf>
      <numFmt numFmtId="1" formatCode="0"/>
    </dxf>
    <dxf>
      <font>
        <sz val="10"/>
      </font>
    </dxf>
    <dxf>
      <font>
        <sz val="10"/>
      </font>
    </dxf>
    <dxf>
      <font>
        <sz val="10"/>
      </font>
    </dxf>
    <dxf>
      <font>
        <name val="微软雅黑"/>
        <scheme val="none"/>
      </font>
    </dxf>
    <dxf>
      <font>
        <name val="微软雅黑"/>
        <scheme val="none"/>
      </font>
    </dxf>
    <dxf>
      <font>
        <name val="微软雅黑"/>
        <scheme val="none"/>
      </font>
    </dxf>
    <dxf>
      <numFmt numFmtId="177" formatCode="0.0"/>
    </dxf>
    <dxf>
      <numFmt numFmtId="1"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
      <numFmt numFmtId="2" formatCode="0.00"/>
    </dxf>
    <dxf>
      <font>
        <sz val="10"/>
      </font>
    </dxf>
    <dxf>
      <font>
        <sz val="10"/>
      </font>
    </dxf>
    <dxf>
      <font>
        <sz val="10"/>
      </font>
    </dxf>
    <dxf>
      <font>
        <sz val="10"/>
      </font>
    </dxf>
    <dxf>
      <font>
        <sz val="10"/>
      </font>
    </dxf>
    <dxf>
      <font>
        <sz val="10"/>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sz val="10"/>
      </font>
    </dxf>
    <dxf>
      <font>
        <sz val="10"/>
      </font>
    </dxf>
    <dxf>
      <font>
        <sz val="10"/>
      </font>
    </dxf>
    <dxf>
      <font>
        <name val="微软雅黑"/>
        <scheme val="none"/>
      </font>
    </dxf>
    <dxf>
      <font>
        <name val="微软雅黑"/>
        <scheme val="none"/>
      </font>
    </dxf>
    <dxf>
      <font>
        <name val="微软雅黑"/>
        <scheme val="none"/>
      </font>
    </dxf>
  </dxfs>
  <tableStyles count="0" defaultTableStyle="TableStyleMedium9" defaultPivotStyle="PivotStyleLight16"/>
  <colors>
    <mruColors>
      <color rgb="FF538DD5"/>
      <color rgb="FFF79646"/>
      <color rgb="FFFCD5B4"/>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[成都健丽.xlsx]透视表!数据透视表12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t>咨询分布</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透视表!$AV$3:$AV$4</c:f>
              <c:strCache>
                <c:ptCount val="1"/>
                <c:pt idx="0">
                  <c:v>8月</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透视表!$AU$5:$AU$19</c:f>
              <c:strCache>
                <c:ptCount val="14"/>
                <c:pt idx="0">
                  <c:v>脱毛</c:v>
                </c:pt>
                <c:pt idx="1">
                  <c:v>玻尿酸</c:v>
                </c:pt>
                <c:pt idx="2">
                  <c:v>黑眼圈</c:v>
                </c:pt>
                <c:pt idx="3">
                  <c:v>皮肤清洁</c:v>
                </c:pt>
                <c:pt idx="4">
                  <c:v>祛眼袋</c:v>
                </c:pt>
                <c:pt idx="5">
                  <c:v>其他</c:v>
                </c:pt>
                <c:pt idx="6">
                  <c:v>眼部整形</c:v>
                </c:pt>
                <c:pt idx="7">
                  <c:v>自体脂肪填充</c:v>
                </c:pt>
                <c:pt idx="8">
                  <c:v>皮肤美白</c:v>
                </c:pt>
                <c:pt idx="9">
                  <c:v>水光针</c:v>
                </c:pt>
                <c:pt idx="10">
                  <c:v>埋线</c:v>
                </c:pt>
                <c:pt idx="11">
                  <c:v>肉毒素</c:v>
                </c:pt>
                <c:pt idx="12">
                  <c:v>祛痘</c:v>
                </c:pt>
                <c:pt idx="13">
                  <c:v>祛斑</c:v>
                </c:pt>
              </c:strCache>
            </c:strRef>
          </c:cat>
          <c:val>
            <c:numRef>
              <c:f>透视表!$AV$5:$AV$19</c:f>
              <c:numCache>
                <c:formatCode>General</c:formatCode>
                <c:ptCount val="14"/>
                <c:pt idx="0">
                  <c:v>15</c:v>
                </c:pt>
                <c:pt idx="1">
                  <c:v>11</c:v>
                </c:pt>
                <c:pt idx="2">
                  <c:v>8</c:v>
                </c:pt>
                <c:pt idx="3">
                  <c:v>6</c:v>
                </c:pt>
                <c:pt idx="4">
                  <c:v>5</c:v>
                </c:pt>
                <c:pt idx="5">
                  <c:v>4</c:v>
                </c:pt>
                <c:pt idx="6">
                  <c:v>3</c:v>
                </c:pt>
                <c:pt idx="7">
                  <c:v>3</c:v>
                </c:pt>
                <c:pt idx="8">
                  <c:v>2</c:v>
                </c:pt>
                <c:pt idx="9">
                  <c:v>1</c:v>
                </c:pt>
                <c:pt idx="10">
                  <c:v>1</c:v>
                </c:pt>
                <c:pt idx="11">
                  <c:v>1</c:v>
                </c:pt>
              </c:numCache>
            </c:numRef>
          </c:val>
          <c:extLst>
            <c:ext xmlns:c16="http://schemas.microsoft.com/office/drawing/2014/chart" uri="{C3380CC4-5D6E-409C-BE32-E72D297353CC}">
              <c16:uniqueId val="{00000000-F678-42DD-800B-6FDC8205C79E}"/>
            </c:ext>
          </c:extLst>
        </c:ser>
        <c:ser>
          <c:idx val="1"/>
          <c:order val="1"/>
          <c:tx>
            <c:strRef>
              <c:f>透视表!$AW$3:$AW$4</c:f>
              <c:strCache>
                <c:ptCount val="1"/>
                <c:pt idx="0">
                  <c:v>7月</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透视表!$AU$5:$AU$19</c:f>
              <c:strCache>
                <c:ptCount val="14"/>
                <c:pt idx="0">
                  <c:v>脱毛</c:v>
                </c:pt>
                <c:pt idx="1">
                  <c:v>玻尿酸</c:v>
                </c:pt>
                <c:pt idx="2">
                  <c:v>黑眼圈</c:v>
                </c:pt>
                <c:pt idx="3">
                  <c:v>皮肤清洁</c:v>
                </c:pt>
                <c:pt idx="4">
                  <c:v>祛眼袋</c:v>
                </c:pt>
                <c:pt idx="5">
                  <c:v>其他</c:v>
                </c:pt>
                <c:pt idx="6">
                  <c:v>眼部整形</c:v>
                </c:pt>
                <c:pt idx="7">
                  <c:v>自体脂肪填充</c:v>
                </c:pt>
                <c:pt idx="8">
                  <c:v>皮肤美白</c:v>
                </c:pt>
                <c:pt idx="9">
                  <c:v>水光针</c:v>
                </c:pt>
                <c:pt idx="10">
                  <c:v>埋线</c:v>
                </c:pt>
                <c:pt idx="11">
                  <c:v>肉毒素</c:v>
                </c:pt>
                <c:pt idx="12">
                  <c:v>祛痘</c:v>
                </c:pt>
                <c:pt idx="13">
                  <c:v>祛斑</c:v>
                </c:pt>
              </c:strCache>
            </c:strRef>
          </c:cat>
          <c:val>
            <c:numRef>
              <c:f>透视表!$AW$5:$AW$19</c:f>
              <c:numCache>
                <c:formatCode>General</c:formatCode>
                <c:ptCount val="14"/>
                <c:pt idx="0">
                  <c:v>10</c:v>
                </c:pt>
                <c:pt idx="1">
                  <c:v>11</c:v>
                </c:pt>
                <c:pt idx="2">
                  <c:v>5</c:v>
                </c:pt>
                <c:pt idx="3">
                  <c:v>5</c:v>
                </c:pt>
                <c:pt idx="6">
                  <c:v>2</c:v>
                </c:pt>
                <c:pt idx="7">
                  <c:v>2</c:v>
                </c:pt>
                <c:pt idx="8">
                  <c:v>2</c:v>
                </c:pt>
                <c:pt idx="9">
                  <c:v>1</c:v>
                </c:pt>
                <c:pt idx="11">
                  <c:v>2</c:v>
                </c:pt>
                <c:pt idx="12">
                  <c:v>2</c:v>
                </c:pt>
                <c:pt idx="13">
                  <c:v>1</c:v>
                </c:pt>
              </c:numCache>
            </c:numRef>
          </c:val>
          <c:extLst>
            <c:ext xmlns:c16="http://schemas.microsoft.com/office/drawing/2014/chart" uri="{C3380CC4-5D6E-409C-BE32-E72D297353CC}">
              <c16:uniqueId val="{00000001-F678-42DD-800B-6FDC8205C79E}"/>
            </c:ext>
          </c:extLst>
        </c:ser>
        <c:dLbls>
          <c:dLblPos val="outEnd"/>
          <c:showLegendKey val="0"/>
          <c:showVal val="1"/>
          <c:showCatName val="0"/>
          <c:showSerName val="0"/>
          <c:showPercent val="0"/>
          <c:showBubbleSize val="0"/>
        </c:dLbls>
        <c:gapWidth val="444"/>
        <c:overlap val="-90"/>
        <c:axId val="844167424"/>
        <c:axId val="844169392"/>
      </c:barChart>
      <c:catAx>
        <c:axId val="84416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844169392"/>
        <c:crosses val="autoZero"/>
        <c:auto val="1"/>
        <c:lblAlgn val="ctr"/>
        <c:lblOffset val="100"/>
        <c:noMultiLvlLbl val="0"/>
      </c:catAx>
      <c:valAx>
        <c:axId val="844169392"/>
        <c:scaling>
          <c:orientation val="minMax"/>
        </c:scaling>
        <c:delete val="1"/>
        <c:axPos val="l"/>
        <c:numFmt formatCode="General" sourceLinked="1"/>
        <c:majorTickMark val="none"/>
        <c:minorTickMark val="none"/>
        <c:tickLblPos val="nextTo"/>
        <c:crossAx val="84416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微软雅黑" panose="020B0503020204020204" pitchFamily="34" charset="-122"/>
                <a:ea typeface="微软雅黑" panose="020B0503020204020204" pitchFamily="34" charset="-122"/>
                <a:cs typeface="+mn-cs"/>
              </a:defRPr>
            </a:pPr>
            <a:r>
              <a:rPr lang="zh-CN"/>
              <a:t>锦江区</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微软雅黑" panose="020B0503020204020204" pitchFamily="34" charset="-122"/>
              <a:ea typeface="微软雅黑" panose="020B0503020204020204" pitchFamily="34" charset="-122"/>
              <a:cs typeface="+mn-cs"/>
            </a:defRPr>
          </a:pPr>
          <a:endParaRPr lang="zh-CN"/>
        </a:p>
      </c:txPr>
    </c:title>
    <c:autoTitleDeleted val="0"/>
    <c:plotArea>
      <c:layout/>
      <c:lineChart>
        <c:grouping val="standard"/>
        <c:varyColors val="0"/>
        <c:ser>
          <c:idx val="2"/>
          <c:order val="0"/>
          <c:tx>
            <c:strRef>
              <c:f>竞对数据!$A$9</c:f>
              <c:strCache>
                <c:ptCount val="1"/>
                <c:pt idx="0">
                  <c:v>曝光指数</c:v>
                </c:pt>
              </c:strCache>
            </c:strRef>
          </c:tx>
          <c:spPr>
            <a:ln w="19050" cap="rnd" cmpd="sng" algn="ctr">
              <a:solidFill>
                <a:schemeClr val="accent6">
                  <a:lumMod val="75000"/>
                </a:schemeClr>
              </a:solidFill>
              <a:round/>
            </a:ln>
            <a:effectLst/>
          </c:spPr>
          <c:marker>
            <c:symbol val="circle"/>
            <c:size val="17"/>
            <c:spPr>
              <a:solidFill>
                <a:schemeClr val="lt1"/>
              </a:solidFill>
              <a:ln>
                <a:solidFill>
                  <a:schemeClr val="accent6">
                    <a:lumMod val="75000"/>
                  </a:schemeClr>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3"/>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竞对数据!$B$9:$F$9</c:f>
              <c:numCache>
                <c:formatCode>General</c:formatCode>
                <c:ptCount val="5"/>
                <c:pt idx="0">
                  <c:v>6</c:v>
                </c:pt>
                <c:pt idx="1">
                  <c:v>6</c:v>
                </c:pt>
                <c:pt idx="2">
                  <c:v>6</c:v>
                </c:pt>
                <c:pt idx="3">
                  <c:v>6</c:v>
                </c:pt>
                <c:pt idx="4">
                  <c:v>2</c:v>
                </c:pt>
              </c:numCache>
            </c:numRef>
          </c:val>
          <c:smooth val="0"/>
          <c:extLst>
            <c:ext xmlns:c16="http://schemas.microsoft.com/office/drawing/2014/chart" uri="{C3380CC4-5D6E-409C-BE32-E72D297353CC}">
              <c16:uniqueId val="{00000001-726E-48AB-80B9-31C96BF3E3F4}"/>
            </c:ext>
          </c:extLst>
        </c:ser>
        <c:ser>
          <c:idx val="3"/>
          <c:order val="1"/>
          <c:tx>
            <c:strRef>
              <c:f>竞对数据!$A$10</c:f>
              <c:strCache>
                <c:ptCount val="1"/>
                <c:pt idx="0">
                  <c:v>人气指数</c:v>
                </c:pt>
              </c:strCache>
            </c:strRef>
          </c:tx>
          <c:spPr>
            <a:ln w="19050" cap="rnd" cmpd="sng" algn="ctr">
              <a:solidFill>
                <a:srgbClr val="C00000"/>
              </a:solidFill>
              <a:round/>
            </a:ln>
            <a:effectLst/>
          </c:spPr>
          <c:marker>
            <c:symbol val="circle"/>
            <c:size val="17"/>
            <c:spPr>
              <a:solidFill>
                <a:schemeClr val="lt1"/>
              </a:solidFill>
              <a:ln>
                <a:solidFill>
                  <a:srgbClr val="C00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4"/>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竞对数据!$B$10:$F$10</c:f>
              <c:numCache>
                <c:formatCode>General</c:formatCode>
                <c:ptCount val="5"/>
                <c:pt idx="0">
                  <c:v>7</c:v>
                </c:pt>
                <c:pt idx="1">
                  <c:v>5</c:v>
                </c:pt>
                <c:pt idx="2">
                  <c:v>4</c:v>
                </c:pt>
                <c:pt idx="3">
                  <c:v>6</c:v>
                </c:pt>
                <c:pt idx="4">
                  <c:v>2</c:v>
                </c:pt>
              </c:numCache>
            </c:numRef>
          </c:val>
          <c:smooth val="0"/>
          <c:extLst>
            <c:ext xmlns:c16="http://schemas.microsoft.com/office/drawing/2014/chart" uri="{C3380CC4-5D6E-409C-BE32-E72D297353CC}">
              <c16:uniqueId val="{00000002-726E-48AB-80B9-31C96BF3E3F4}"/>
            </c:ext>
          </c:extLst>
        </c:ser>
        <c:ser>
          <c:idx val="4"/>
          <c:order val="2"/>
          <c:tx>
            <c:strRef>
              <c:f>竞对数据!$A$11</c:f>
              <c:strCache>
                <c:ptCount val="1"/>
                <c:pt idx="0">
                  <c:v>人均浏览页面</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竞对数据!$B$11:$F$11</c:f>
              <c:numCache>
                <c:formatCode>General</c:formatCode>
                <c:ptCount val="5"/>
                <c:pt idx="0">
                  <c:v>4</c:v>
                </c:pt>
                <c:pt idx="1">
                  <c:v>1</c:v>
                </c:pt>
                <c:pt idx="2">
                  <c:v>2</c:v>
                </c:pt>
                <c:pt idx="3">
                  <c:v>4</c:v>
                </c:pt>
                <c:pt idx="4">
                  <c:v>9</c:v>
                </c:pt>
              </c:numCache>
            </c:numRef>
          </c:val>
          <c:smooth val="0"/>
          <c:extLst>
            <c:ext xmlns:c16="http://schemas.microsoft.com/office/drawing/2014/chart" uri="{C3380CC4-5D6E-409C-BE32-E72D297353CC}">
              <c16:uniqueId val="{00000003-726E-48AB-80B9-31C96BF3E3F4}"/>
            </c:ext>
          </c:extLst>
        </c:ser>
        <c:ser>
          <c:idx val="0"/>
          <c:order val="3"/>
          <c:tx>
            <c:strRef>
              <c:f>竞对数据!$A$12</c:f>
              <c:strCache>
                <c:ptCount val="1"/>
                <c:pt idx="0">
                  <c:v>交易指数</c:v>
                </c:pt>
              </c:strCache>
            </c:strRef>
          </c:tx>
          <c:spPr>
            <a:ln w="19050" cap="rnd" cmpd="sng" algn="ctr">
              <a:solidFill>
                <a:srgbClr val="00B050"/>
              </a:solidFill>
              <a:round/>
            </a:ln>
            <a:effectLst/>
          </c:spPr>
          <c:marker>
            <c:symbol val="circle"/>
            <c:size val="17"/>
            <c:spPr>
              <a:solidFill>
                <a:schemeClr val="lt1"/>
              </a:solidFill>
              <a:ln>
                <a:solidFill>
                  <a:srgbClr val="00B05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1"/>
                    </a:solidFill>
                    <a:latin typeface="微软雅黑" panose="020B0503020204020204" pitchFamily="34" charset="-122"/>
                    <a:ea typeface="微软雅黑" panose="020B0503020204020204" pitchFamily="34" charset="-122"/>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竞对数据!$B$8:$H$8</c:f>
              <c:numCache>
                <c:formatCode>General</c:formatCode>
                <c:ptCount val="7"/>
                <c:pt idx="0">
                  <c:v>6.1</c:v>
                </c:pt>
                <c:pt idx="1">
                  <c:v>7.1</c:v>
                </c:pt>
                <c:pt idx="2">
                  <c:v>8.1</c:v>
                </c:pt>
                <c:pt idx="3">
                  <c:v>8.15</c:v>
                </c:pt>
                <c:pt idx="4">
                  <c:v>9.1</c:v>
                </c:pt>
              </c:numCache>
            </c:numRef>
          </c:cat>
          <c:val>
            <c:numRef>
              <c:f>竞对数据!$B$12:$F$12</c:f>
              <c:numCache>
                <c:formatCode>General</c:formatCode>
                <c:ptCount val="5"/>
                <c:pt idx="0">
                  <c:v>6</c:v>
                </c:pt>
                <c:pt idx="1">
                  <c:v>3</c:v>
                </c:pt>
                <c:pt idx="2">
                  <c:v>2</c:v>
                </c:pt>
                <c:pt idx="3">
                  <c:v>3</c:v>
                </c:pt>
                <c:pt idx="4">
                  <c:v>31</c:v>
                </c:pt>
              </c:numCache>
            </c:numRef>
          </c:val>
          <c:smooth val="0"/>
          <c:extLst>
            <c:ext xmlns:c16="http://schemas.microsoft.com/office/drawing/2014/chart" uri="{C3380CC4-5D6E-409C-BE32-E72D297353CC}">
              <c16:uniqueId val="{00000000-060A-47C8-93D8-7D58DD0874CE}"/>
            </c:ext>
          </c:extLst>
        </c:ser>
        <c:dLbls>
          <c:dLblPos val="ctr"/>
          <c:showLegendKey val="0"/>
          <c:showVal val="1"/>
          <c:showCatName val="0"/>
          <c:showSerName val="0"/>
          <c:showPercent val="0"/>
          <c:showBubbleSize val="0"/>
        </c:dLbls>
        <c:marker val="1"/>
        <c:smooth val="0"/>
        <c:axId val="725105824"/>
        <c:axId val="725106152"/>
      </c:lineChart>
      <c:catAx>
        <c:axId val="7251058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725106152"/>
        <c:crosses val="autoZero"/>
        <c:auto val="1"/>
        <c:lblAlgn val="ctr"/>
        <c:lblOffset val="100"/>
        <c:noMultiLvlLbl val="0"/>
      </c:catAx>
      <c:valAx>
        <c:axId val="725106152"/>
        <c:scaling>
          <c:orientation val="minMax"/>
        </c:scaling>
        <c:delete val="1"/>
        <c:axPos val="l"/>
        <c:numFmt formatCode="General" sourceLinked="1"/>
        <c:majorTickMark val="none"/>
        <c:minorTickMark val="none"/>
        <c:tickLblPos val="nextTo"/>
        <c:crossAx val="725105824"/>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chart>
  <c:spPr>
    <a:solidFill>
      <a:schemeClr val="lt1"/>
    </a:solidFill>
    <a:ln w="12700" cap="flat" cmpd="sng" algn="ctr">
      <a:solidFill>
        <a:sysClr val="windowText" lastClr="000000"/>
      </a:solidFill>
      <a:round/>
    </a:ln>
    <a:effectLst/>
  </c:spPr>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zh-CN"/>
              <a:t>成都市场</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zh-CN"/>
        </a:p>
      </c:txPr>
    </c:title>
    <c:autoTitleDeleted val="0"/>
    <c:plotArea>
      <c:layout/>
      <c:lineChart>
        <c:grouping val="standard"/>
        <c:varyColors val="0"/>
        <c:ser>
          <c:idx val="2"/>
          <c:order val="0"/>
          <c:tx>
            <c:strRef>
              <c:f>竞对数据!$A$15</c:f>
              <c:strCache>
                <c:ptCount val="1"/>
                <c:pt idx="0">
                  <c:v>曝光指数</c:v>
                </c:pt>
              </c:strCache>
            </c:strRef>
          </c:tx>
          <c:spPr>
            <a:ln w="19050" cap="rnd" cmpd="sng" algn="ctr">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竞对数据!$B$14:$F$14</c:f>
              <c:numCache>
                <c:formatCode>General</c:formatCode>
                <c:ptCount val="5"/>
                <c:pt idx="0">
                  <c:v>6.1</c:v>
                </c:pt>
                <c:pt idx="1">
                  <c:v>7.1</c:v>
                </c:pt>
                <c:pt idx="2">
                  <c:v>8.1</c:v>
                </c:pt>
                <c:pt idx="3">
                  <c:v>8.15</c:v>
                </c:pt>
                <c:pt idx="4">
                  <c:v>9.1</c:v>
                </c:pt>
              </c:numCache>
            </c:numRef>
          </c:cat>
          <c:val>
            <c:numRef>
              <c:f>竞对数据!$B$15:$F$15</c:f>
              <c:numCache>
                <c:formatCode>General</c:formatCode>
                <c:ptCount val="5"/>
                <c:pt idx="0">
                  <c:v>32</c:v>
                </c:pt>
                <c:pt idx="1">
                  <c:v>35</c:v>
                </c:pt>
                <c:pt idx="2">
                  <c:v>35</c:v>
                </c:pt>
                <c:pt idx="3">
                  <c:v>38</c:v>
                </c:pt>
                <c:pt idx="4">
                  <c:v>12</c:v>
                </c:pt>
              </c:numCache>
            </c:numRef>
          </c:val>
          <c:smooth val="0"/>
          <c:extLst>
            <c:ext xmlns:c16="http://schemas.microsoft.com/office/drawing/2014/chart" uri="{C3380CC4-5D6E-409C-BE32-E72D297353CC}">
              <c16:uniqueId val="{00000001-F8CE-4BAE-9EC5-05A55AA2BDC2}"/>
            </c:ext>
          </c:extLst>
        </c:ser>
        <c:ser>
          <c:idx val="3"/>
          <c:order val="1"/>
          <c:tx>
            <c:strRef>
              <c:f>竞对数据!$A$16</c:f>
              <c:strCache>
                <c:ptCount val="1"/>
                <c:pt idx="0">
                  <c:v>人气指数</c:v>
                </c:pt>
              </c:strCache>
            </c:strRef>
          </c:tx>
          <c:spPr>
            <a:ln w="19050" cap="rnd" cmpd="sng" algn="ctr">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竞对数据!$B$14:$F$14</c:f>
              <c:numCache>
                <c:formatCode>General</c:formatCode>
                <c:ptCount val="5"/>
                <c:pt idx="0">
                  <c:v>6.1</c:v>
                </c:pt>
                <c:pt idx="1">
                  <c:v>7.1</c:v>
                </c:pt>
                <c:pt idx="2">
                  <c:v>8.1</c:v>
                </c:pt>
                <c:pt idx="3">
                  <c:v>8.15</c:v>
                </c:pt>
                <c:pt idx="4">
                  <c:v>9.1</c:v>
                </c:pt>
              </c:numCache>
            </c:numRef>
          </c:cat>
          <c:val>
            <c:numRef>
              <c:f>竞对数据!$B$16:$F$16</c:f>
              <c:numCache>
                <c:formatCode>General</c:formatCode>
                <c:ptCount val="5"/>
                <c:pt idx="0">
                  <c:v>42</c:v>
                </c:pt>
                <c:pt idx="1">
                  <c:v>32</c:v>
                </c:pt>
                <c:pt idx="2">
                  <c:v>26</c:v>
                </c:pt>
                <c:pt idx="3">
                  <c:v>34</c:v>
                </c:pt>
                <c:pt idx="4">
                  <c:v>17</c:v>
                </c:pt>
              </c:numCache>
            </c:numRef>
          </c:val>
          <c:smooth val="0"/>
          <c:extLst>
            <c:ext xmlns:c16="http://schemas.microsoft.com/office/drawing/2014/chart" uri="{C3380CC4-5D6E-409C-BE32-E72D297353CC}">
              <c16:uniqueId val="{00000002-F8CE-4BAE-9EC5-05A55AA2BDC2}"/>
            </c:ext>
          </c:extLst>
        </c:ser>
        <c:ser>
          <c:idx val="4"/>
          <c:order val="2"/>
          <c:tx>
            <c:strRef>
              <c:f>竞对数据!$A$17</c:f>
              <c:strCache>
                <c:ptCount val="1"/>
                <c:pt idx="0">
                  <c:v>人均浏览页面</c:v>
                </c:pt>
              </c:strCache>
            </c:strRef>
          </c:tx>
          <c:spPr>
            <a:ln w="19050" cap="rnd" cmpd="sng" algn="ctr">
              <a:solidFill>
                <a:schemeClr val="accent5">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竞对数据!$B$17:$F$17</c:f>
              <c:numCache>
                <c:formatCode>General</c:formatCode>
                <c:ptCount val="5"/>
                <c:pt idx="0">
                  <c:v>17</c:v>
                </c:pt>
                <c:pt idx="1">
                  <c:v>2</c:v>
                </c:pt>
                <c:pt idx="2">
                  <c:v>8</c:v>
                </c:pt>
                <c:pt idx="3">
                  <c:v>36</c:v>
                </c:pt>
                <c:pt idx="4">
                  <c:v>50</c:v>
                </c:pt>
              </c:numCache>
            </c:numRef>
          </c:val>
          <c:smooth val="0"/>
          <c:extLst>
            <c:ext xmlns:c16="http://schemas.microsoft.com/office/drawing/2014/chart" uri="{C3380CC4-5D6E-409C-BE32-E72D297353CC}">
              <c16:uniqueId val="{00000003-F8CE-4BAE-9EC5-05A55AA2BDC2}"/>
            </c:ext>
          </c:extLst>
        </c:ser>
        <c:ser>
          <c:idx val="0"/>
          <c:order val="3"/>
          <c:tx>
            <c:strRef>
              <c:f>竞对数据!$A$18</c:f>
              <c:strCache>
                <c:ptCount val="1"/>
                <c:pt idx="0">
                  <c:v>交易指数</c:v>
                </c:pt>
              </c:strCache>
            </c:strRef>
          </c:tx>
          <c:spPr>
            <a:ln w="19050" cap="rnd" cmpd="sng" algn="ctr">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竞对数据!$B$18:$F$18</c:f>
              <c:numCache>
                <c:formatCode>General</c:formatCode>
                <c:ptCount val="5"/>
                <c:pt idx="0">
                  <c:v>38</c:v>
                </c:pt>
                <c:pt idx="1">
                  <c:v>23</c:v>
                </c:pt>
                <c:pt idx="2">
                  <c:v>16</c:v>
                </c:pt>
                <c:pt idx="3">
                  <c:v>26</c:v>
                </c:pt>
                <c:pt idx="4">
                  <c:v>72</c:v>
                </c:pt>
              </c:numCache>
            </c:numRef>
          </c:val>
          <c:smooth val="0"/>
          <c:extLst>
            <c:ext xmlns:c16="http://schemas.microsoft.com/office/drawing/2014/chart" uri="{C3380CC4-5D6E-409C-BE32-E72D297353CC}">
              <c16:uniqueId val="{00000000-7A96-44A7-A664-60407C7C2BA0}"/>
            </c:ext>
          </c:extLst>
        </c:ser>
        <c:dLbls>
          <c:dLblPos val="ctr"/>
          <c:showLegendKey val="0"/>
          <c:showVal val="1"/>
          <c:showCatName val="0"/>
          <c:showSerName val="0"/>
          <c:showPercent val="0"/>
          <c:showBubbleSize val="0"/>
        </c:dLbls>
        <c:smooth val="0"/>
        <c:axId val="593054800"/>
        <c:axId val="593059720"/>
      </c:lineChart>
      <c:valAx>
        <c:axId val="5930597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crossAx val="593054800"/>
        <c:crosses val="max"/>
        <c:crossBetween val="between"/>
        <c:majorUnit val="20"/>
      </c:valAx>
      <c:catAx>
        <c:axId val="593054800"/>
        <c:scaling>
          <c:orientation val="minMax"/>
        </c:scaling>
        <c:delete val="1"/>
        <c:axPos val="b"/>
        <c:numFmt formatCode="General" sourceLinked="1"/>
        <c:majorTickMark val="out"/>
        <c:minorTickMark val="none"/>
        <c:tickLblPos val="nextTo"/>
        <c:crossAx val="593059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12700" cap="flat" cmpd="sng" algn="ctr">
      <a:solidFill>
        <a:sysClr val="windowText" lastClr="000000"/>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324586</xdr:colOff>
      <xdr:row>18</xdr:row>
      <xdr:rowOff>182563</xdr:rowOff>
    </xdr:from>
    <xdr:to>
      <xdr:col>11</xdr:col>
      <xdr:colOff>542458</xdr:colOff>
      <xdr:row>28</xdr:row>
      <xdr:rowOff>56350</xdr:rowOff>
    </xdr:to>
    <xdr:pic>
      <xdr:nvPicPr>
        <xdr:cNvPr id="4" name="图片 3">
          <a:extLst>
            <a:ext uri="{FF2B5EF4-FFF2-40B4-BE49-F238E27FC236}">
              <a16:creationId xmlns:a16="http://schemas.microsoft.com/office/drawing/2014/main" id="{95B4D4F6-4BCE-4315-9DB8-B87606EE4EB5}"/>
            </a:ext>
          </a:extLst>
        </xdr:cNvPr>
        <xdr:cNvPicPr>
          <a:picLocks noChangeAspect="1"/>
        </xdr:cNvPicPr>
      </xdr:nvPicPr>
      <xdr:blipFill>
        <a:blip xmlns:r="http://schemas.openxmlformats.org/officeDocument/2006/relationships" r:embed="rId1"/>
        <a:stretch>
          <a:fillRect/>
        </a:stretch>
      </xdr:blipFill>
      <xdr:spPr>
        <a:xfrm>
          <a:off x="9524149" y="5167313"/>
          <a:ext cx="2527684" cy="4326725"/>
        </a:xfrm>
        <a:prstGeom prst="rect">
          <a:avLst/>
        </a:prstGeom>
      </xdr:spPr>
    </xdr:pic>
    <xdr:clientData/>
  </xdr:twoCellAnchor>
  <xdr:twoCellAnchor editAs="oneCell">
    <xdr:from>
      <xdr:col>0</xdr:col>
      <xdr:colOff>293688</xdr:colOff>
      <xdr:row>21</xdr:row>
      <xdr:rowOff>148839</xdr:rowOff>
    </xdr:from>
    <xdr:to>
      <xdr:col>8</xdr:col>
      <xdr:colOff>7937</xdr:colOff>
      <xdr:row>35</xdr:row>
      <xdr:rowOff>284947</xdr:rowOff>
    </xdr:to>
    <xdr:pic>
      <xdr:nvPicPr>
        <xdr:cNvPr id="6" name="图片 5">
          <a:extLst>
            <a:ext uri="{FF2B5EF4-FFF2-40B4-BE49-F238E27FC236}">
              <a16:creationId xmlns:a16="http://schemas.microsoft.com/office/drawing/2014/main" id="{C5CE5703-8F62-4DCA-BFE7-7D6EE3085610}"/>
            </a:ext>
          </a:extLst>
        </xdr:cNvPr>
        <xdr:cNvPicPr>
          <a:picLocks noChangeAspect="1"/>
        </xdr:cNvPicPr>
      </xdr:nvPicPr>
      <xdr:blipFill>
        <a:blip xmlns:r="http://schemas.openxmlformats.org/officeDocument/2006/relationships" r:embed="rId2"/>
        <a:stretch>
          <a:fillRect/>
        </a:stretch>
      </xdr:blipFill>
      <xdr:spPr>
        <a:xfrm>
          <a:off x="293688" y="6808402"/>
          <a:ext cx="8913812" cy="5692358"/>
        </a:xfrm>
        <a:prstGeom prst="rect">
          <a:avLst/>
        </a:prstGeom>
        <a:ln>
          <a:solidFill>
            <a:schemeClr val="bg1">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99060</xdr:colOff>
      <xdr:row>1</xdr:row>
      <xdr:rowOff>15240</xdr:rowOff>
    </xdr:from>
    <xdr:to>
      <xdr:col>23</xdr:col>
      <xdr:colOff>243840</xdr:colOff>
      <xdr:row>11</xdr:row>
      <xdr:rowOff>190500</xdr:rowOff>
    </xdr:to>
    <xdr:graphicFrame macro="">
      <xdr:nvGraphicFramePr>
        <xdr:cNvPr id="3" name="图表 2">
          <a:extLst>
            <a:ext uri="{FF2B5EF4-FFF2-40B4-BE49-F238E27FC236}">
              <a16:creationId xmlns:a16="http://schemas.microsoft.com/office/drawing/2014/main" id="{C9150600-E7BE-426D-B8C4-1C0292AA5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2</xdr:row>
      <xdr:rowOff>38100</xdr:rowOff>
    </xdr:from>
    <xdr:to>
      <xdr:col>9</xdr:col>
      <xdr:colOff>228600</xdr:colOff>
      <xdr:row>12</xdr:row>
      <xdr:rowOff>38100</xdr:rowOff>
    </xdr:to>
    <xdr:graphicFrame macro="">
      <xdr:nvGraphicFramePr>
        <xdr:cNvPr id="4" name="图表 3">
          <a:extLst>
            <a:ext uri="{FF2B5EF4-FFF2-40B4-BE49-F238E27FC236}">
              <a16:creationId xmlns:a16="http://schemas.microsoft.com/office/drawing/2014/main" id="{A2EA8BC7-C4B6-4C27-A501-9F66298AF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12</xdr:row>
      <xdr:rowOff>129540</xdr:rowOff>
    </xdr:from>
    <xdr:to>
      <xdr:col>9</xdr:col>
      <xdr:colOff>220980</xdr:colOff>
      <xdr:row>22</xdr:row>
      <xdr:rowOff>91440</xdr:rowOff>
    </xdr:to>
    <xdr:graphicFrame macro="">
      <xdr:nvGraphicFramePr>
        <xdr:cNvPr id="5" name="图表 4">
          <a:extLst>
            <a:ext uri="{FF2B5EF4-FFF2-40B4-BE49-F238E27FC236}">
              <a16:creationId xmlns:a16="http://schemas.microsoft.com/office/drawing/2014/main" id="{361DD2D7-5263-47F7-9219-50538B391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699796</xdr:colOff>
      <xdr:row>11</xdr:row>
      <xdr:rowOff>186612</xdr:rowOff>
    </xdr:from>
    <xdr:to>
      <xdr:col>23</xdr:col>
      <xdr:colOff>332667</xdr:colOff>
      <xdr:row>43</xdr:row>
      <xdr:rowOff>80489</xdr:rowOff>
    </xdr:to>
    <xdr:pic>
      <xdr:nvPicPr>
        <xdr:cNvPr id="2" name="图片 1">
          <a:extLst>
            <a:ext uri="{FF2B5EF4-FFF2-40B4-BE49-F238E27FC236}">
              <a16:creationId xmlns:a16="http://schemas.microsoft.com/office/drawing/2014/main" id="{5A55DE87-83EB-4D5C-9148-2CC778DA421A}"/>
            </a:ext>
          </a:extLst>
        </xdr:cNvPr>
        <xdr:cNvPicPr>
          <a:picLocks noChangeAspect="1"/>
        </xdr:cNvPicPr>
      </xdr:nvPicPr>
      <xdr:blipFill>
        <a:blip xmlns:r="http://schemas.openxmlformats.org/officeDocument/2006/relationships" r:embed="rId1"/>
        <a:stretch>
          <a:fillRect/>
        </a:stretch>
      </xdr:blipFill>
      <xdr:spPr>
        <a:xfrm>
          <a:off x="15877592" y="2402632"/>
          <a:ext cx="5666667" cy="6114286"/>
        </a:xfrm>
        <a:prstGeom prst="rect">
          <a:avLst/>
        </a:prstGeom>
      </xdr:spPr>
    </xdr:pic>
    <xdr:clientData/>
  </xdr:twoCellAnchor>
  <xdr:twoCellAnchor editAs="oneCell">
    <xdr:from>
      <xdr:col>26</xdr:col>
      <xdr:colOff>163286</xdr:colOff>
      <xdr:row>14</xdr:row>
      <xdr:rowOff>139959</xdr:rowOff>
    </xdr:from>
    <xdr:to>
      <xdr:col>36</xdr:col>
      <xdr:colOff>462096</xdr:colOff>
      <xdr:row>49</xdr:row>
      <xdr:rowOff>170912</xdr:rowOff>
    </xdr:to>
    <xdr:pic>
      <xdr:nvPicPr>
        <xdr:cNvPr id="3" name="图片 2">
          <a:extLst>
            <a:ext uri="{FF2B5EF4-FFF2-40B4-BE49-F238E27FC236}">
              <a16:creationId xmlns:a16="http://schemas.microsoft.com/office/drawing/2014/main" id="{C3BD4CBA-E62E-4A3D-9386-C088B16B2217}"/>
            </a:ext>
          </a:extLst>
        </xdr:cNvPr>
        <xdr:cNvPicPr>
          <a:picLocks noChangeAspect="1"/>
        </xdr:cNvPicPr>
      </xdr:nvPicPr>
      <xdr:blipFill>
        <a:blip xmlns:r="http://schemas.openxmlformats.org/officeDocument/2006/relationships" r:embed="rId2"/>
        <a:stretch>
          <a:fillRect/>
        </a:stretch>
      </xdr:blipFill>
      <xdr:spPr>
        <a:xfrm>
          <a:off x="23637551" y="2939143"/>
          <a:ext cx="7841055" cy="68345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VDWCM" refreshedDate="43344.89474340278" createdVersion="6" refreshedVersion="6" minRefreshableVersion="3" recordCount="36">
  <cacheSource type="worksheet">
    <worksheetSource ref="A1:O1048576" sheet="口碑数据"/>
  </cacheSource>
  <cacheFields count="15">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6" maxValue="8" count="4">
        <n v="6"/>
        <n v="7"/>
        <n v="8"/>
        <m/>
      </sharedItems>
    </cacheField>
    <cacheField name="评价时间" numFmtId="0">
      <sharedItems containsNonDate="0" containsDate="1" containsString="0" containsBlank="1" minDate="2018-06-05T00:00:00" maxDate="2018-08-28T00:00:00"/>
    </cacheField>
    <cacheField name="TIME" numFmtId="0">
      <sharedItems containsNonDate="0" containsDate="1" containsString="0" containsBlank="1" minDate="1899-12-30T11:25:00" maxDate="1899-12-30T23:38: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ount="3">
        <s v="5星"/>
        <s v="4星"/>
        <m/>
      </sharedItems>
    </cacheField>
    <cacheField name="评分" numFmtId="0">
      <sharedItems containsBlank="1"/>
    </cacheField>
    <cacheField name="效果" numFmtId="0">
      <sharedItems containsBlank="1"/>
    </cacheField>
    <cacheField name="环境" numFmtId="0">
      <sharedItems containsBlank="1"/>
    </cacheField>
    <cacheField name="服务"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DWCM" refreshedDate="43344.894744328703" createdVersion="6" refreshedVersion="6" minRefreshableVersion="3" recordCount="16">
  <cacheSource type="worksheet">
    <worksheetSource ref="A1:F1048576" sheet="线下"/>
  </cacheSource>
  <cacheFields count="6">
    <cacheField name="年" numFmtId="0">
      <sharedItems containsString="0" containsBlank="1" containsNumber="1" containsInteger="1" minValue="2018" maxValue="2018"/>
    </cacheField>
    <cacheField name="月" numFmtId="0">
      <sharedItems containsString="0" containsBlank="1" containsNumber="1" containsInteger="1" minValue="6" maxValue="8" count="4">
        <n v="6"/>
        <n v="7"/>
        <n v="8"/>
        <m/>
      </sharedItems>
    </cacheField>
    <cacheField name="日期" numFmtId="0">
      <sharedItems containsNonDate="0" containsDate="1" containsString="0" containsBlank="1" minDate="2018-06-09T00:00:00" maxDate="2018-08-07T00:00:00"/>
    </cacheField>
    <cacheField name="分类" numFmtId="0">
      <sharedItems containsBlank="1"/>
    </cacheField>
    <cacheField name="明细" numFmtId="0">
      <sharedItems containsBlank="1" count="10">
        <s v="瘦脸针"/>
        <s v="黑眼圈"/>
        <s v="脱毛"/>
        <s v="小气泡"/>
        <s v="去眼袋"/>
        <s v="眼综合"/>
        <s v="玻尿酸"/>
        <s v="祛痣"/>
        <s v="果酸换肤"/>
        <m/>
      </sharedItems>
    </cacheField>
    <cacheField name="金额" numFmtId="0">
      <sharedItems containsString="0" containsBlank="1" containsNumber="1" containsInteger="1" minValue="13" maxValue="158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DWCM" refreshedDate="43344.894745254627" createdVersion="6" refreshedVersion="6" minRefreshableVersion="3" recordCount="397">
  <cacheSource type="worksheet">
    <worksheetSource ref="A1:M1048576" sheet="消费数据明细（线上）"/>
  </cacheSource>
  <cacheFields count="15">
    <cacheField name="年" numFmtId="0">
      <sharedItems containsString="0" containsBlank="1" containsNumber="1" containsInteger="1" minValue="2018" maxValue="2018"/>
    </cacheField>
    <cacheField name="月" numFmtId="0">
      <sharedItems containsString="0" containsBlank="1" containsNumber="1" containsInteger="1" minValue="1" maxValue="8" count="8">
        <n v="4"/>
        <n v="5"/>
        <n v="6"/>
        <n v="7"/>
        <n v="8"/>
        <m/>
        <n v="1" u="1"/>
        <n v="3" u="1"/>
      </sharedItems>
    </cacheField>
    <cacheField name="成交价" numFmtId="0">
      <sharedItems containsString="0" containsBlank="1" containsNumber="1" minValue="2" maxValue="1480"/>
    </cacheField>
    <cacheField name="序列号" numFmtId="0">
      <sharedItems containsString="0" containsBlank="1" containsNumber="1" containsInteger="1" minValue="6348394" maxValue="99558655001"/>
    </cacheField>
    <cacheField name="用户手机号" numFmtId="0">
      <sharedItems containsBlank="1"/>
    </cacheField>
    <cacheField name="消费时间" numFmtId="0">
      <sharedItems containsNonDate="0" containsDate="1" containsString="0" containsBlank="1" minDate="2018-04-02T00:00:00" maxDate="2018-09-01T00:00:00"/>
    </cacheField>
    <cacheField name="TIME" numFmtId="0">
      <sharedItems containsNonDate="0" containsDate="1" containsString="0" containsBlank="1" minDate="1899-12-30T08:52:21" maxDate="1899-12-30T20:03:02"/>
    </cacheField>
    <cacheField name="套餐信息" numFmtId="0">
      <sharedItems containsBlank="1" count="83">
        <s v="[2018.03.28]水氧活肤韩国小气泡 深层补水[18.00元][30249257]"/>
        <s v="[2018.03.27]超冰脱毛唇毛腋毛单次[99.00元][30238957]"/>
        <s v="[2018.03.28]白瓷娃娃黑脸娃娃 不可复购[188.00元][30264487]"/>
        <s v="[2018.03.28]水光婴儿面提亮肤色 收缩毛孔[199.00元][30251136]"/>
        <s v="[2018.03.27]祛雀斑全脸单次体验[188.00元][30265582]"/>
        <s v="[2018.03.28]果酸焕肤 让皮肤拥有新活力[99.00元][30238898]"/>
        <s v="[2018.03.28]镭射净肤 平细纹抗皱缩毛孔[188.00元][30264805]"/>
        <s v="[2018.03.27]超冰脱毛唇毛腋毛单次[29.00元][30238957]"/>
        <s v="[2018.03.28]小V脸必备瘦脸针 瘦咬肌[880.00元][30264693]"/>
        <s v="[2018.03.28]润百颜玻尿酸中分子一支[466.00元][30264337]"/>
        <s v="[2018.03.27]唇部腋下2选1  2年包干[98.00元][30238957]"/>
        <s v="[2018.03.28]白瓷娃娃黑脸娃娃首次优惠[188.00元][30264487]"/>
        <s v="[2018.04.16]小腿6次脱掉毛裤[298.00元][30716309]"/>
        <s v="[2018.03.28]韩国小气泡水氧活肤清洁卫士[18.00元][30251864]"/>
        <s v="[2018.03.28]衡力V脸尽在掌握[880.00元][30264693]"/>
        <s v="[2018.03.28]激光祛黑眼圈  圈走不送[398.00元][30265272]"/>
        <s v="[2018.05.21]无针水光提亮肤色 收缩毛孔[188.00元][31477479]"/>
        <s v="[2018.03.27]唇部腋下2选1  2年包干[0元][14196724]"/>
        <s v="[2018.03.28]白瓷娃娃黑脸娃娃首次优惠[0元][14197734]"/>
        <s v="[2018.04.16]脱净万千烦恼丝[0元][14206814]"/>
        <s v="[2018.06.14]肌肤水果宴痘痘净消除[0元][14046483]"/>
        <s v="[2018.05.25]小臂脱毛6次再见猩猩臂[298.00元][31564221]"/>
        <s v="[2018.03.28]激光祛黑眼圈  圈走不送[0元][14189188]"/>
        <s v="[2018.03.28]韩国小气泡水氧活肤清洁卫士[0元][14189467]"/>
        <s v="[2018.03.28]润百颜1ML首次体验价[0元][14196495]"/>
        <s v="[2018.03.28]逆龄是冻出来的[0元][14198370]"/>
        <s v="[2018.06.22]隐形粉底心机妆容[0元][14275424]"/>
        <s v="[2018.06.14]肌肤水果宴痘痘净消除[799.00元][14046483]"/>
        <s v="[2018.03.28]桃瓷肌童颜肤[188.00元][14197734]"/>
        <s v="[2018.03.27]甩掉汉毛还原女神[98.00元][14196724]"/>
        <s v="[2018.03.28]韩国小气泡水氧活肤清洁卫士[18.00元][14189467]"/>
        <s v="[2018.03.28]摘掉黑镜框还原双眼美[398.00元][14189188]"/>
        <s v="[2018.03.28]韩国小气泡水氧活肤清洁卫士[25.00元][14189467]"/>
        <s v="[2018.04.16]冰点脱毛小腿6次脱掉黑丝袜[298.00元][14206814]"/>
        <s v="[2018.03.28]润百颜1ML首次体验价[466.00元][14196495]"/>
        <s v="[2018.06.22]隐形粉底心机妆容[188.00元][14275424]"/>
        <s v="[2018.03.28]伊婉C玻尿酸1ml丰下巴拉长弧线[1080.00元][14190048]"/>
        <s v="[2018.05.25]脱去烦恼美丽心情[298.00元][14207184]"/>
        <s v="[2018.06.14]果酸祛痘焕肤平滑肌肤[799.00元][14046483]"/>
        <s v="[2018.03.28]白瓷娃娃黑脸娃娃 2选1 桃瓷净肌[188.00元][14197734]"/>
        <s v="[2018.03.27]冰点脱毛唇部腋下 2选1[98.00元][14196724]"/>
        <s v="[2018.03.28]逆龄是冻出来的[880.00元][14198370]"/>
        <s v="[2018.03.28]女人变女神只差一支玻尿酸[466.00元][14196495]"/>
        <s v="[2018.03.28]白瓷娃娃黑脸娃娃 2选1 桃瓷净肌[168.00元][14197734]"/>
        <s v="[2018.03.27]冰点脱毛唇部腋下2选1 一年包干[98.00元][14196724]"/>
        <s v="[2018.03.28]润百颜  1ml[466.00元][14196495]"/>
        <s v="[2018.03.28]小气泡水氧活肤  2选1[25.00元][14189467]"/>
        <s v="[2018.05.25]冰点脱毛小臂 6次 零痛嫩滑[298.00元][14207184]"/>
        <s v="[2018.06.22]无针水光  心机妆容[188.00元][14275424]"/>
        <s v="[2018.03.28]激光去黑眼圈  摘掉黑镜框[398.00元][14189188]"/>
        <s v="[2018.06.14]埋线全面部隐形抗衰[1480.00元][14051717]"/>
        <m/>
        <s v="[2018.05.03]脱毛3选1包干[398.00元][30989573]" u="1"/>
        <s v="[2018.01.12]冰点脱毛唇部腋下单次[28.00元][29293662]" u="1"/>
        <s v="[2018.01.12]冰点脱毛腋毛唇毛发际线三选一[88.00元][29293662]" u="1"/>
        <s v="[2018.04.28]补水保湿水循环三部曲[198.00元][30981008]" u="1"/>
        <s v="[2018.03.21]德玛莎水光[680.00元][30177387]" u="1"/>
        <s v="[2018.05.03]小脸针告别婴儿肥[1980.00元][30971019]" u="1"/>
        <s v="[2018.04.25]光子嫩肤激光祛斑嫩白提亮[198.00元][30921622]" u="1"/>
        <s v="[2018.04.26]伊婉C1ML原装进口[920.00元][30948249]" u="1"/>
        <s v="[2018.01.12]以色列进口Mjet水光无伤午间美容[699.00元][29293212]" u="1"/>
        <s v="[2018.01.12]以色列进口Mjet水光无创午间美容[819.00元][29293212]" u="1"/>
        <s v="[2018.04.25]韩式丝绒眉做素颜女神[280.00元][30917536]" u="1"/>
        <s v="[2018.04.25]韩式丝绒眉做素颜女神[980.00元][30917536]" u="1"/>
        <s v="[2018.04.27]活氧无针水光深层补水美白抗衰老[99.00元][30917162]" u="1"/>
        <s v="[2018.01.12]小皮秒瓷白激光祛斑祛黄嫩肤[1099.00元][29293569]" u="1"/>
        <s v="[2018.03.22]衡力瘦脸针不留痕迹[880.00元][30217299]" u="1"/>
        <s v="[2018.04.26]小气泡毛孔深层清洁[158.00元][30916643]" u="1"/>
        <s v="[2018.04.26]小气泡毛孔清洁3步曲[158.00元][30916643]" u="1"/>
        <s v="[2018.04.26]小气泡毛孔清洁3步曲[198.00元][30916643]" u="1"/>
        <s v="[2018.03.22]衡力肉毒素V脸针[899.00元][30217299]" u="1"/>
        <s v="[2018.01.12]无针水光彩色嫩肤大气泡[280.00元][29293212]" u="1"/>
        <s v="[2018.01.13]衡力肉毒素瘦脸瘦腿当场验货[780.00元][29293389]" u="1"/>
        <s v="[2018.01.15]韩国伊婉玻尿酸填充塑形轻松变美[980.00元][29293810]" u="1"/>
        <s v="[2018.04.27]做白瓷娃娃送玻尿酸补水[99.00元][30967660]" u="1"/>
        <s v="[2018.03.21]海薇玻尿酸立体塑形[780.00元][30166879]" u="1"/>
        <s v="[2018.04.25]韩式美睫线韩国进口纯植物色乳[299.00元][30916879]" u="1"/>
        <s v="[2018.01.12]韩国大气泡深层清洁毛孔吸尘器[299.00元][29293009]" u="1"/>
        <s v="[2018.04.26]小气泡毛孔吸尘器[158.00元][30916643]" u="1"/>
        <s v="[2018.04.28]瘦脸针保妥适不限量[1880.00元][30960912]" u="1"/>
        <s v="[2018.04.28]水分子深层补水[198.00元][30981008]" u="1"/>
        <s v="[2018.01.15]伊婉C韩国正品填出初恋脸[980.00元][29293810]" u="1"/>
        <s v="[2018.04.26]脱毛唇部腋下2选1[8.80元][30926004]" u="1"/>
      </sharedItems>
    </cacheField>
    <cacheField name="售价（元）" numFmtId="0">
      <sharedItems containsString="0" containsBlank="1" containsNumber="1" containsInteger="1" minValue="13" maxValue="1480"/>
    </cacheField>
    <cacheField name="商家优惠金额（元）" numFmtId="0">
      <sharedItems containsString="0" containsBlank="1" containsNumber="1" minValue="5" maxValue="454"/>
    </cacheField>
    <cacheField name="结算价（元）" numFmtId="0">
      <sharedItems containsBlank="1" containsMixedTypes="1" containsNumber="1" minValue="16.2" maxValue="792"/>
    </cacheField>
    <cacheField name="分店名" numFmtId="0">
      <sharedItems containsBlank="1"/>
    </cacheField>
    <cacheField name="验券帐号" numFmtId="0">
      <sharedItems containsBlank="1"/>
    </cacheField>
    <cacheField name="商户ID" numFmtId="0">
      <sharedItems containsBlank="1" containsMixedTypes="1" containsNumber="1" containsInteger="1" minValue="73082729" maxValue="73082729"/>
    </cacheField>
    <cacheField name="分店城市" numFmtId="0">
      <sharedItems containsBlank="1" containsMixedTypes="1" containsNumber="1" containsInteger="1" minValue="73082729" maxValue="7308273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VDWCM" refreshedDate="43344.894745833335" createdVersion="6" refreshedVersion="6" minRefreshableVersion="3" recordCount="20">
  <cacheSource type="worksheet">
    <worksheetSource ref="A1:L1048576" sheet="回复口碑"/>
  </cacheSource>
  <cacheFields count="12">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1" maxValue="8" count="9">
        <n v="6"/>
        <n v="7"/>
        <n v="8"/>
        <m/>
        <n v="5" u="1"/>
        <n v="2" u="1"/>
        <n v="1" u="1"/>
        <n v="3" u="1"/>
        <n v="4" u="1"/>
      </sharedItems>
    </cacheField>
    <cacheField name="评价时间" numFmtId="0">
      <sharedItems containsNonDate="0" containsDate="1" containsString="0" containsBlank="1" minDate="2018-01-19T00:00:00" maxDate="2018-08-27T00:00:00" count="52">
        <d v="2018-06-18T00:00:00"/>
        <d v="2018-06-15T00:00:00"/>
        <d v="2018-06-12T00:00:00"/>
        <d v="2018-06-10T00:00:00"/>
        <d v="2018-06-05T00:00:00"/>
        <d v="2018-06-28T00:00:00"/>
        <d v="2018-07-25T00:00:00"/>
        <d v="2018-07-18T00:00:00"/>
        <d v="2018-07-01T00:00:00"/>
        <d v="2018-08-26T00:00:00"/>
        <d v="2018-08-25T00:00:00"/>
        <d v="2018-08-23T00:00:00"/>
        <d v="2018-08-22T00:00:00"/>
        <d v="2018-08-09T00:00:00"/>
        <d v="2018-08-07T00:00:00"/>
        <d v="2018-08-06T00:00:00"/>
        <m/>
        <d v="2018-01-30T00:00:00" u="1"/>
        <d v="2018-03-21T00:00:00" u="1"/>
        <d v="2018-04-26T00:00:00" u="1"/>
        <d v="2018-04-19T00:00:00" u="1"/>
        <d v="2018-02-02T00:00:00" u="1"/>
        <d v="2018-04-12T00:00:00" u="1"/>
        <d v="2018-03-26T00:00:00" u="1"/>
        <d v="2018-04-17T00:00:00" u="1"/>
        <d v="2018-03-17T00:00:00" u="1"/>
        <d v="2018-04-22T00:00:00" u="1"/>
        <d v="2018-01-19T00:00:00" u="1"/>
        <d v="2018-04-15T00:00:00" u="1"/>
        <d v="2018-01-31T00:00:00" u="1"/>
        <d v="2018-04-27T00:00:00" u="1"/>
        <d v="2018-03-15T00:00:00" u="1"/>
        <d v="2018-04-20T00:00:00" u="1"/>
        <d v="2018-02-03T00:00:00" u="1"/>
        <d v="2018-03-20T00:00:00" u="1"/>
        <d v="2018-04-25T00:00:00" u="1"/>
        <d v="2018-02-08T00:00:00" u="1"/>
        <d v="2018-07-21T00:00:00" u="1"/>
        <d v="2018-02-27T00:00:00" u="1"/>
        <d v="2018-04-18T00:00:00" u="1"/>
        <d v="2018-02-01T00:00:00" u="1"/>
        <d v="2018-04-11T00:00:00" u="1"/>
        <d v="2018-03-25T00:00:00" u="1"/>
        <d v="2018-04-04T00:00:00" u="1"/>
        <d v="2018-04-23T00:00:00" u="1"/>
        <d v="2018-04-16T00:00:00" u="1"/>
        <d v="2018-03-23T00:00:00" u="1"/>
        <d v="2018-03-16T00:00:00" u="1"/>
        <d v="2018-05-07T00:00:00" u="1"/>
        <d v="2018-04-21T00:00:00" u="1"/>
        <d v="2018-02-04T00:00:00" u="1"/>
        <d v="2018-04-14T00:00:00" u="1"/>
      </sharedItems>
    </cacheField>
    <cacheField name="TIME" numFmtId="0">
      <sharedItems containsNonDate="0" containsDate="1" containsString="0" containsBlank="1" minDate="1899-12-30T11:25:00" maxDate="1899-12-30T22:19:00"/>
    </cacheField>
    <cacheField name="城市" numFmtId="0">
      <sharedItems containsBlank="1"/>
    </cacheField>
    <cacheField name="评价门店" numFmtId="0">
      <sharedItems containsBlank="1"/>
    </cacheField>
    <cacheField name="用户昵称" numFmtId="0">
      <sharedItems containsBlank="1"/>
    </cacheField>
    <cacheField name="星级" numFmtId="0">
      <sharedItems containsBlank="1"/>
    </cacheField>
    <cacheField name="评分" numFmtId="0">
      <sharedItems containsBlank="1"/>
    </cacheField>
    <cacheField name="评价内容" numFmtId="0">
      <sharedItems containsBlank="1" longText="1"/>
    </cacheField>
    <cacheField name="是否消费评价" numFmtId="0">
      <sharedItems containsBlank="1"/>
    </cacheField>
    <cacheField name="消费时间"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VDWCM" refreshedDate="43344.894746759259" createdVersion="6" refreshedVersion="6" minRefreshableVersion="3" recordCount="248">
  <cacheSource type="worksheet">
    <worksheetSource ref="A1:O1048576" sheet="CPC数据"/>
  </cacheSource>
  <cacheFields count="15">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2" maxValue="8" count="6">
        <n v="8"/>
        <m/>
        <n v="2" u="1"/>
        <n v="7" u="1"/>
        <n v="3" u="1"/>
        <n v="4" u="1"/>
      </sharedItems>
    </cacheField>
    <cacheField name="日期" numFmtId="0">
      <sharedItems containsDate="1" containsBlank="1" containsMixedTypes="1" minDate="2018-02-02T00:00:00" maxDate="2018-07-22T00:00:00" count="102">
        <s v="2018/08/31"/>
        <s v="2018/08/30"/>
        <s v="2018/08/29"/>
        <s v="2018/08/28"/>
        <s v="2018/08/27"/>
        <s v="2018/08/26"/>
        <s v="2018/08/25"/>
        <s v="2018/08/24"/>
        <s v="2018/08/23"/>
        <s v="2018/08/22"/>
        <s v="2018/08/21"/>
        <s v="2018/08/20"/>
        <m/>
        <d v="2018-03-21T00:00:00" u="1"/>
        <s v="2018/04/17" u="1"/>
        <d v="2018-02-09T00:00:00" u="1"/>
        <d v="2018-03-14T00:00:00" u="1"/>
        <d v="2018-02-28T00:00:00" u="1"/>
        <d v="2018-02-02T00:00:00" u="1"/>
        <d v="2018-03-07T00:00:00" u="1"/>
        <s v="2018/04/18" u="1"/>
        <d v="2018-02-21T00:00:00" u="1"/>
        <d v="2018-04-12T00:00:00" u="1"/>
        <s v="2018/04/20" u="1"/>
        <d v="2018-03-26T00:00:00" u="1"/>
        <d v="2018-02-14T00:00:00" u="1"/>
        <d v="2018-04-05T00:00:00" u="1"/>
        <d v="2018-03-19T00:00:00" u="1"/>
        <s v="2018/04/19" u="1"/>
        <d v="2018-02-07T00:00:00" u="1"/>
        <s v="2018/04/21" u="1"/>
        <d v="2018-03-12T00:00:00" u="1"/>
        <d v="2018-02-26T00:00:00" u="1"/>
        <d v="2018-03-31T00:00:00" u="1"/>
        <d v="2018-03-05T00:00:00" u="1"/>
        <d v="2018-02-19T00:00:00" u="1"/>
        <d v="2018-04-10T00:00:00" u="1"/>
        <d v="2018-03-24T00:00:00" u="1"/>
        <s v="2018/04/22" u="1"/>
        <d v="2018-02-12T00:00:00" u="1"/>
        <d v="2018-04-03T00:00:00" u="1"/>
        <d v="2018-03-17T00:00:00" u="1"/>
        <d v="2018-02-05T00:00:00" u="1"/>
        <d v="2018-03-10T00:00:00" u="1"/>
        <s v="2018/04/23" u="1"/>
        <d v="2018-02-24T00:00:00" u="1"/>
        <d v="2018-04-15T00:00:00" u="1"/>
        <d v="2018-03-29T00:00:00" u="1"/>
        <d v="2018-03-03T00:00:00" u="1"/>
        <d v="2018-02-17T00:00:00" u="1"/>
        <d v="2018-04-08T00:00:00" u="1"/>
        <d v="2018-03-22T00:00:00" u="1"/>
        <s v="2018/04/24" u="1"/>
        <d v="2018-02-10T00:00:00" u="1"/>
        <d v="2018-04-01T00:00:00" u="1"/>
        <d v="2018-03-15T00:00:00" u="1"/>
        <d v="2018-02-03T00:00:00" u="1"/>
        <d v="2018-03-08T00:00:00" u="1"/>
        <d v="2018-02-22T00:00:00" u="1"/>
        <d v="2018-04-13T00:00:00" u="1"/>
        <s v="2018/04/25" u="1"/>
        <d v="2018-03-27T00:00:00" u="1"/>
        <d v="2018-03-01T00:00:00" u="1"/>
        <d v="2018-02-15T00:00:00" u="1"/>
        <d v="2018-04-06T00:00:00" u="1"/>
        <d v="2018-03-20T00:00:00" u="1"/>
        <d v="2018-02-08T00:00:00" u="1"/>
        <d v="2018-07-21T00:00:00" u="1"/>
        <s v="2018/04/26" u="1"/>
        <d v="2018-03-13T00:00:00" u="1"/>
        <d v="2018-02-27T00:00:00" u="1"/>
        <d v="2018-03-06T00:00:00" u="1"/>
        <d v="2018-02-20T00:00:00" u="1"/>
        <d v="2018-04-11T00:00:00" u="1"/>
        <d v="2018-03-25T00:00:00" u="1"/>
        <s v="2018/04/27" u="1"/>
        <d v="2018-02-13T00:00:00" u="1"/>
        <d v="2018-04-04T00:00:00" u="1"/>
        <d v="2018-03-18T00:00:00" u="1"/>
        <d v="2018-02-06T00:00:00" u="1"/>
        <d v="2018-03-11T00:00:00" u="1"/>
        <s v="2018/04/28" u="1"/>
        <d v="2018-02-25T00:00:00" u="1"/>
        <s v="2018/04/30" u="1"/>
        <d v="2018-03-30T00:00:00" u="1"/>
        <d v="2018-03-04T00:00:00" u="1"/>
        <d v="2018-02-18T00:00:00" u="1"/>
        <d v="2018-04-09T00:00:00" u="1"/>
        <d v="2018-03-23T00:00:00" u="1"/>
        <s v="2018/04/29" u="1"/>
        <d v="2018-02-11T00:00:00" u="1"/>
        <d v="2018-04-02T00:00:00" u="1"/>
        <d v="2018-03-16T00:00:00" u="1"/>
        <d v="2018-02-04T00:00:00" u="1"/>
        <s v="2018/04/16" u="1"/>
        <d v="2018-03-09T00:00:00" u="1"/>
        <d v="2018-02-23T00:00:00" u="1"/>
        <d v="2018-04-14T00:00:00" u="1"/>
        <d v="2018-03-28T00:00:00" u="1"/>
        <d v="2018-03-02T00:00:00" u="1"/>
        <d v="2018-02-16T00:00:00" u="1"/>
        <d v="2018-04-07T00:00:00" u="1"/>
      </sharedItems>
    </cacheField>
    <cacheField name="门店名称" numFmtId="0">
      <sharedItems containsBlank="1"/>
    </cacheField>
    <cacheField name="推广名称" numFmtId="0">
      <sharedItems containsBlank="1"/>
    </cacheField>
    <cacheField name="花费" numFmtId="0">
      <sharedItems containsString="0" containsBlank="1" containsNumber="1" minValue="37.6" maxValue="495"/>
    </cacheField>
    <cacheField name="曝光" numFmtId="0">
      <sharedItems containsString="0" containsBlank="1" containsNumber="1" containsInteger="1" minValue="76" maxValue="1996"/>
    </cacheField>
    <cacheField name="点击" numFmtId="0">
      <sharedItems containsString="0" containsBlank="1" containsNumber="1" containsInteger="1" minValue="4" maxValue="35"/>
    </cacheField>
    <cacheField name="点击均价" numFmtId="0">
      <sharedItems containsString="0" containsBlank="1" containsNumber="1" minValue="7.52" maxValue="16.04"/>
    </cacheField>
    <cacheField name="商户浏览量" numFmtId="0">
      <sharedItems containsString="0" containsBlank="1" containsNumber="1" containsInteger="1" minValue="8" maxValue="108"/>
    </cacheField>
    <cacheField name="逛店行为" numFmtId="0">
      <sharedItems containsString="0" containsBlank="1" containsNumber="1" containsInteger="1" minValue="0" maxValue="31"/>
    </cacheField>
    <cacheField name="图片点击" numFmtId="0">
      <sharedItems containsString="0" containsBlank="1" containsNumber="1" containsInteger="1" minValue="0" maxValue="16"/>
    </cacheField>
    <cacheField name="评论点击" numFmtId="0">
      <sharedItems containsString="0" containsBlank="1" containsNumber="1" containsInteger="1" minValue="0" maxValue="4"/>
    </cacheField>
    <cacheField name="技师医师点击" numFmtId="0">
      <sharedItems containsString="0" containsBlank="1" containsNumber="1" containsInteger="1" minValue="0" maxValue="0"/>
    </cacheField>
    <cacheField name="店铺信息点击"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VDWCM" refreshedDate="43344.894747685183" createdVersion="6" refreshedVersion="6" minRefreshableVersion="3" recordCount="138">
  <cacheSource type="worksheet">
    <worksheetSource ref="A1:G1048576" sheet="流量"/>
  </cacheSource>
  <cacheFields count="7">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2" maxValue="8" count="8">
        <n v="4"/>
        <n v="5"/>
        <n v="6"/>
        <n v="7"/>
        <n v="8"/>
        <m/>
        <n v="2" u="1"/>
        <n v="3" u="1"/>
      </sharedItems>
    </cacheField>
    <cacheField name="日" numFmtId="14">
      <sharedItems containsNonDate="0" containsDate="1" containsString="0" containsBlank="1" minDate="2018-02-09T00:00:00" maxDate="2018-09-01T00:00:00" count="205">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m/>
        <d v="2018-03-21T00:00:00" u="1"/>
        <d v="2018-02-09T00:00:00" u="1"/>
        <d v="2018-03-14T00:00:00" u="1"/>
        <d v="2018-02-28T00:00:00" u="1"/>
        <d v="2018-03-07T00:00:00" u="1"/>
        <d v="2018-02-21T00:00:00" u="1"/>
        <d v="2018-04-12T00:00:00" u="1"/>
        <d v="2018-03-26T00:00:00" u="1"/>
        <d v="2018-02-14T00:00:00" u="1"/>
        <d v="2018-04-05T00:00:00" u="1"/>
        <d v="2018-03-19T00:00:00" u="1"/>
        <d v="2018-03-12T00:00:00" u="1"/>
        <d v="2018-02-26T00:00:00" u="1"/>
        <d v="2018-03-31T00:00:00" u="1"/>
        <d v="2018-03-05T00:00:00" u="1"/>
        <d v="2018-02-19T00:00:00" u="1"/>
        <d v="2018-04-10T00:00:00" u="1"/>
        <d v="2018-03-24T00:00:00" u="1"/>
        <d v="2018-02-12T00:00:00" u="1"/>
        <d v="2018-04-03T00:00:00" u="1"/>
        <d v="2018-03-17T00:00:00" u="1"/>
        <d v="2018-03-10T00:00:00" u="1"/>
        <d v="2018-02-24T00:00:00" u="1"/>
        <d v="2018-04-15T00:00:00" u="1"/>
        <d v="2018-03-29T00:00:00" u="1"/>
        <d v="2018-03-03T00:00:00" u="1"/>
        <d v="2018-02-17T00:00:00" u="1"/>
        <d v="2018-04-08T00:00:00" u="1"/>
        <d v="2018-03-22T00:00:00" u="1"/>
        <d v="2018-02-10T00:00:00" u="1"/>
        <d v="2018-04-01T00:00:00" u="1"/>
        <d v="2018-03-15T00:00:00" u="1"/>
        <d v="2018-03-08T00:00:00" u="1"/>
        <d v="2018-02-22T00:00:00" u="1"/>
        <d v="2018-04-13T00:00:00" u="1"/>
        <d v="2018-03-27T00:00:00" u="1"/>
        <d v="2018-03-01T00:00:00" u="1"/>
        <d v="2018-02-15T00:00:00" u="1"/>
        <d v="2018-04-06T00:00:00" u="1"/>
        <d v="2018-03-20T00:00:00" u="1"/>
        <d v="2018-03-13T00:00:00" u="1"/>
        <d v="2018-02-27T00:00:00" u="1"/>
        <d v="2018-03-06T00:00:00" u="1"/>
        <d v="2018-02-20T00:00:00" u="1"/>
        <d v="2018-04-11T00:00:00" u="1"/>
        <d v="2018-03-25T00:00:00" u="1"/>
        <d v="2018-02-13T00:00:00" u="1"/>
        <d v="2018-04-04T00:00:00" u="1"/>
        <d v="2018-03-18T00:00:00" u="1"/>
        <d v="2018-03-11T00:00:00" u="1"/>
        <d v="2018-02-25T00:00:00" u="1"/>
        <d v="2018-04-16T00:00:00" u="1"/>
        <d v="2018-03-30T00:00:00" u="1"/>
        <d v="2018-03-04T00:00:00" u="1"/>
        <d v="2018-02-18T00:00:00" u="1"/>
        <d v="2018-04-09T00:00:00" u="1"/>
        <d v="2018-03-23T00:00:00" u="1"/>
        <d v="2018-02-11T00:00:00" u="1"/>
        <d v="2018-04-02T00:00:00" u="1"/>
        <d v="2018-03-16T00:00:00" u="1"/>
        <d v="2018-03-09T00:00:00" u="1"/>
        <d v="2018-02-23T00:00:00" u="1"/>
        <d v="2018-04-14T00:00:00" u="1"/>
        <d v="2018-03-28T00:00:00" u="1"/>
        <d v="2018-03-02T00:00:00" u="1"/>
        <d v="2018-02-16T00:00:00" u="1"/>
        <d v="2018-04-07T00:00:00" u="1"/>
      </sharedItems>
    </cacheField>
    <cacheField name="浏览量/次" numFmtId="0">
      <sharedItems containsString="0" containsBlank="1" containsNumber="1" containsInteger="1" minValue="16" maxValue="310"/>
    </cacheField>
    <cacheField name="访客数/人" numFmtId="0">
      <sharedItems containsString="0" containsBlank="1" containsNumber="1" containsInteger="1" minValue="7" maxValue="104"/>
    </cacheField>
    <cacheField name="平均停留时长/秒" numFmtId="0">
      <sharedItems containsString="0" containsBlank="1" containsNumber="1" minValue="11.91" maxValue="294.18"/>
    </cacheField>
    <cacheField name="跳失率/%" numFmtId="0">
      <sharedItems containsString="0" containsBlank="1" containsNumber="1" minValue="7.02" maxValue="61.8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VDWCM" refreshedDate="43344.894748611114" createdVersion="6" refreshedVersion="6" minRefreshableVersion="3" recordCount="85">
  <cacheSource type="worksheet">
    <worksheetSource ref="A1:I1048576" sheet="预约数据"/>
  </cacheSource>
  <cacheFields count="11">
    <cacheField name="年" numFmtId="0">
      <sharedItems containsString="0" containsBlank="1" containsNumber="1" containsInteger="1" minValue="2018" maxValue="2018" count="2">
        <n v="2018"/>
        <m/>
      </sharedItems>
    </cacheField>
    <cacheField name="月" numFmtId="0">
      <sharedItems containsString="0" containsBlank="1" containsNumber="1" containsInteger="1" minValue="1" maxValue="8" count="9">
        <n v="3"/>
        <n v="4"/>
        <n v="5"/>
        <n v="6"/>
        <n v="7"/>
        <n v="8"/>
        <m/>
        <n v="2" u="1"/>
        <n v="1" u="1"/>
      </sharedItems>
    </cacheField>
    <cacheField name="日" numFmtId="0">
      <sharedItems containsNonDate="0" containsDate="1" containsString="0" containsBlank="1" minDate="1899-12-30T09:44:00" maxDate="2018-09-01T00:00:00" count="169">
        <d v="2018-03-30T00:00:00"/>
        <d v="2018-03-31T00:00:00"/>
        <d v="2018-04-01T00:00:00"/>
        <d v="2018-04-10T00:00:00"/>
        <d v="2018-04-18T00:00:00"/>
        <d v="2018-05-02T00:00:00"/>
        <d v="2018-05-15T00:00:00"/>
        <d v="2018-05-25T00:00:00"/>
        <d v="2018-05-26T00:00:00"/>
        <d v="2018-06-03T00:00:00"/>
        <d v="2018-06-09T00:00:00"/>
        <d v="2018-06-13T00:00:00"/>
        <d v="2018-06-14T00:00:00"/>
        <d v="2018-06-20T00:00:00"/>
        <d v="2018-06-21T00:00:00"/>
        <d v="2018-06-23T00:00:00"/>
        <d v="2018-06-24T00:00:00"/>
        <d v="2018-06-26T00:00:00"/>
        <d v="2018-06-27T00:00:00"/>
        <d v="2018-06-29T00:00:00"/>
        <d v="2018-07-03T00:00:00"/>
        <d v="2018-07-09T00:00:00"/>
        <d v="2018-07-11T00:00:00"/>
        <d v="2018-07-14T00:00:00"/>
        <d v="2018-07-15T00:00:00"/>
        <d v="2018-07-16T00:00:00"/>
        <d v="2018-07-19T00:00:00"/>
        <d v="2018-07-20T00:00:00"/>
        <d v="2018-07-21T00:00:00"/>
        <d v="2018-07-24T00:00:00"/>
        <d v="2018-07-25T00:00:00"/>
        <d v="2018-07-26T00:00:00"/>
        <d v="2018-07-28T00:00:00"/>
        <d v="2018-07-29T00:00:00"/>
        <d v="2018-07-30T00:00:00"/>
        <d v="2018-08-03T00:00:00"/>
        <d v="2018-08-06T00:00:00"/>
        <d v="2018-08-07T00:00:00"/>
        <d v="2018-08-09T00:00:00"/>
        <d v="2018-08-10T00:00:00"/>
        <d v="2018-08-13T00:00:00"/>
        <d v="2018-08-14T00:00:00"/>
        <d v="2018-08-19T00:00:00"/>
        <d v="2018-08-20T00:00:00"/>
        <d v="2018-08-21T00:00:00"/>
        <d v="2018-08-23T00:00:00"/>
        <d v="2018-08-26T00:00:00"/>
        <d v="2018-08-25T00:00:00"/>
        <d v="2018-08-24T00:00:00"/>
        <d v="2018-08-30T00:00:00"/>
        <d v="2018-08-31T00:00:00"/>
        <d v="2018-08-28T00:00:00"/>
        <m/>
        <d v="2018-01-30T00:00:00" u="1"/>
        <d v="2018-03-21T00:00:00" u="1"/>
        <d v="2018-04-26T00:00:00" u="1"/>
        <d v="1899-12-30T17:25:00" u="1"/>
        <d v="2018-03-14T00:00:00" u="1"/>
        <d v="2018-02-28T00:00:00" u="1"/>
        <d v="2018-04-19T00:00:00" u="1"/>
        <d v="1899-12-30T15:35:00" u="1"/>
        <d v="2018-03-07T00:00:00" u="1"/>
        <d v="2018-04-12T00:00:00" u="1"/>
        <d v="1899-12-30T16:40:00" u="1"/>
        <d v="2018-03-26T00:00:00" u="1"/>
        <d v="1899-12-30T13:50:00" u="1"/>
        <d v="1899-12-30T14:50:00" u="1"/>
        <d v="2018-02-14T00:00:00" u="1"/>
        <d v="2018-04-05T00:00:00" u="1"/>
        <d v="2018-01-28T00:00:00" u="1"/>
        <d v="2018-03-19T00:00:00" u="1"/>
        <d v="1899-12-30T15:55:00" u="1"/>
        <d v="2018-02-07T00:00:00" u="1"/>
        <d v="1899-12-30T17:17:00" u="1"/>
        <d v="2018-01-21T00:00:00" u="1"/>
        <d v="2018-03-12T00:00:00" u="1"/>
        <d v="2018-05-03T00:00:00" u="1"/>
        <d v="2018-04-17T00:00:00" u="1"/>
        <d v="2018-03-05T00:00:00" u="1"/>
        <d v="2018-02-19T00:00:00" u="1"/>
        <d v="2018-03-24T00:00:00" u="1"/>
        <d v="1899-12-30T19:27:00" u="1"/>
        <d v="2018-04-29T00:00:00" u="1"/>
        <d v="2018-02-12T00:00:00" u="1"/>
        <d v="2018-04-03T00:00:00" u="1"/>
        <d v="1899-12-30T15:42:00" u="1"/>
        <d v="2018-01-26T00:00:00" u="1"/>
        <d v="2018-03-17T00:00:00" u="1"/>
        <d v="2018-04-22T00:00:00" u="1"/>
        <d v="2018-02-05T00:00:00" u="1"/>
        <d v="2018-03-10T00:00:00" u="1"/>
        <d v="2018-05-01T00:00:00" u="1"/>
        <d v="2018-04-15T00:00:00" u="1"/>
        <d v="2018-03-29T00:00:00" u="1"/>
        <d v="2018-01-12T00:00:00" u="1"/>
        <d v="2018-03-03T00:00:00" u="1"/>
        <d v="1899-12-30T10:01:00" u="1"/>
        <d v="1899-12-30T15:24:00" u="1"/>
        <d v="2018-02-17T00:00:00" u="1"/>
        <d v="2018-04-08T00:00:00" u="1"/>
        <d v="2018-03-22T00:00:00" u="1"/>
        <d v="1899-12-30T09:44:00" u="1"/>
        <d v="2018-04-27T00:00:00" u="1"/>
        <d v="2018-02-10T00:00:00" u="1"/>
        <d v="2018-01-24T00:00:00" u="1"/>
        <d v="2018-03-15T00:00:00" u="1"/>
        <d v="1899-12-30T15:01:00" u="1"/>
        <d v="2018-04-20T00:00:00" u="1"/>
        <d v="1899-12-30T11:49:00" u="1"/>
        <d v="1899-12-30T15:39:00" u="1"/>
        <d v="2018-02-03T00:00:00" u="1"/>
        <d v="1899-12-30T14:44:00" u="1"/>
        <d v="2018-03-08T00:00:00" u="1"/>
        <d v="2018-02-22T00:00:00" u="1"/>
        <d v="2018-04-13T00:00:00" u="1"/>
        <d v="1899-12-30T11:21:00" u="1"/>
        <d v="2018-03-27T00:00:00" u="1"/>
        <d v="2018-03-01T00:00:00" u="1"/>
        <d v="2018-04-06T00:00:00" u="1"/>
        <d v="1899-12-30T17:49:00" u="1"/>
        <d v="2018-03-20T00:00:00" u="1"/>
        <d v="1899-12-30T13:26:00" u="1"/>
        <d v="1899-12-30T16:54:00" u="1"/>
        <d v="2018-04-25T00:00:00" u="1"/>
        <d v="2018-02-08T00:00:00" u="1"/>
        <d v="2018-01-22T00:00:00" u="1"/>
        <d v="2018-03-13T00:00:00" u="1"/>
        <d v="2018-02-27T00:00:00" u="1"/>
        <d v="1899-12-30T15:31:00" u="1"/>
        <d v="2018-01-15T00:00:00" u="1"/>
        <d v="2018-03-06T00:00:00" u="1"/>
        <d v="2018-04-11T00:00:00" u="1"/>
        <d v="1899-12-30T14:41:00" u="1"/>
        <d v="2018-03-25T00:00:00" u="1"/>
        <d v="2018-05-16T00:00:00" u="1"/>
        <d v="2018-04-30T00:00:00" u="1"/>
        <d v="2018-02-13T00:00:00" u="1"/>
        <d v="2018-04-04T00:00:00" u="1"/>
        <d v="2018-01-27T00:00:00" u="1"/>
        <d v="2018-03-18T00:00:00" u="1"/>
        <d v="2018-04-23T00:00:00" u="1"/>
        <d v="2018-02-06T00:00:00" u="1"/>
        <d v="1899-12-30T16:51:00" u="1"/>
        <d v="2018-01-20T00:00:00" u="1"/>
        <d v="2018-03-11T00:00:00" u="1"/>
        <d v="2018-02-25T00:00:00" u="1"/>
        <d v="2018-04-16T00:00:00" u="1"/>
        <d v="2018-01-13T00:00:00" u="1"/>
        <d v="2018-03-04T00:00:00" u="1"/>
        <d v="2018-04-09T00:00:00" u="1"/>
        <d v="2018-03-23T00:00:00" u="1"/>
        <d v="2018-04-28T00:00:00" u="1"/>
        <d v="2018-02-11T00:00:00" u="1"/>
        <d v="2018-04-02T00:00:00" u="1"/>
        <d v="1899-12-30T15:38:00" u="1"/>
        <d v="2018-03-16T00:00:00" u="1"/>
        <d v="2018-04-21T00:00:00" u="1"/>
        <d v="2018-02-04T00:00:00" u="1"/>
        <d v="1899-12-30T16:43:00" u="1"/>
        <d v="2018-03-09T00:00:00" u="1"/>
        <d v="1899-12-30T17:43:00" u="1"/>
        <d v="2018-02-23T00:00:00" u="1"/>
        <d v="2018-04-14T00:00:00" u="1"/>
        <d v="1899-12-30T12:58:00" u="1"/>
        <d v="1899-12-30T19:05:00" u="1"/>
        <d v="2018-03-28T00:00:00" u="1"/>
        <d v="2018-03-02T00:00:00" u="1"/>
        <d v="1899-12-30T16:53:00" u="1"/>
        <d v="2018-04-07T00:00:00" u="1"/>
      </sharedItems>
    </cacheField>
    <cacheField name="时间" numFmtId="0">
      <sharedItems containsNonDate="0" containsDate="1" containsString="0" containsBlank="1" minDate="1899-12-30T09:13:00" maxDate="1899-12-30T23:38:00"/>
    </cacheField>
    <cacheField name="订单来源" numFmtId="0">
      <sharedItems containsBlank="1" count="7">
        <s v="400已接"/>
        <s v="400未接"/>
        <s v="门店预约"/>
        <s v="咨询"/>
        <m/>
        <s v="项目预约" u="1"/>
        <s v="技师预约" u="1"/>
      </sharedItems>
    </cacheField>
    <cacheField name="客户姓名" numFmtId="0">
      <sharedItems containsBlank="1"/>
    </cacheField>
    <cacheField name="联系方式" numFmtId="0">
      <sharedItems containsBlank="1" containsMixedTypes="1" containsNumber="1" containsInteger="1" minValue="1050864570" maxValue="18982686313"/>
    </cacheField>
    <cacheField name="顾客留言" numFmtId="0">
      <sharedItems containsBlank="1" containsMixedTypes="1" containsNumber="1" containsInteger="1" minValue="13688381219" maxValue="18681224959"/>
    </cacheField>
    <cacheField name="预约医师" numFmtId="0">
      <sharedItems containsNonDate="0" containsString="0" containsBlank="1"/>
    </cacheField>
    <cacheField name="订单状态" numFmtId="0">
      <sharedItems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VDWCM" refreshedDate="43344.894749652776" createdVersion="6" refreshedVersion="6" minRefreshableVersion="3" recordCount="118">
  <cacheSource type="worksheet">
    <worksheetSource ref="A1:G1048576" sheet="咨询明细"/>
  </cacheSource>
  <cacheFields count="8">
    <cacheField name="年" numFmtId="0">
      <sharedItems containsString="0" containsBlank="1" containsNumber="1" containsInteger="1" minValue="2018" maxValue="2018" count="2">
        <n v="2018"/>
        <m/>
      </sharedItems>
    </cacheField>
    <cacheField name="月" numFmtId="0">
      <sharedItems containsBlank="1" containsMixedTypes="1" containsNumber="1" containsInteger="1" minValue="6" maxValue="8" count="7">
        <s v="6月"/>
        <s v="7月"/>
        <s v="8月"/>
        <m/>
        <n v="6" u="1"/>
        <n v="7" u="1"/>
        <n v="8" u="1"/>
      </sharedItems>
    </cacheField>
    <cacheField name="姓名" numFmtId="0">
      <sharedItems containsBlank="1"/>
    </cacheField>
    <cacheField name="电话" numFmtId="0">
      <sharedItems containsBlank="1"/>
    </cacheField>
    <cacheField name="首次沟通时间" numFmtId="0">
      <sharedItems containsNonDate="0" containsDate="1" containsString="0" containsBlank="1" minDate="2018-06-03T17:56:54" maxDate="2018-08-31T17:09:37"/>
    </cacheField>
    <cacheField name="最后沟通时间" numFmtId="0">
      <sharedItems containsNonDate="0" containsDate="1" containsString="0" containsBlank="1" minDate="2018-06-03T18:00:05" maxDate="2018-08-31T21:20:04"/>
    </cacheField>
    <cacheField name="顾客标签" numFmtId="0">
      <sharedItems containsBlank="1" count="16">
        <s v="玻尿酸"/>
        <s v="眼部整形"/>
        <s v="脱毛"/>
        <s v="皮肤美白"/>
        <s v="皮肤修复"/>
        <s v="皮肤清洁"/>
        <s v="水光针"/>
        <s v="自体脂肪填充"/>
        <s v="肉毒素"/>
        <s v="祛痘"/>
        <s v="祛斑"/>
        <s v="黑眼圈"/>
        <s v="其他"/>
        <s v="埋线"/>
        <s v="祛眼袋"/>
        <m/>
      </sharedItems>
    </cacheField>
    <cacheField name="所属门店"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d v="2018-06-05T00:00:00"/>
    <d v="1899-12-30T13:09:00"/>
    <s v="成都"/>
    <s v="成都健丽医疗美容"/>
    <s v="机智的少女_5417"/>
    <x v="0"/>
    <s v="{&quot;效果&quot;:5,&quot;环境&quot;:5,&quot;服务&quot;:5}"/>
    <s v="5"/>
    <s v="5"/>
    <s v="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d v="2018-06-10T00:00:00"/>
    <d v="1899-12-30T21:24:00"/>
    <s v="成都"/>
    <s v="成都健丽医疗美容"/>
    <s v="黄建大侠"/>
    <x v="0"/>
    <s v="{&quot;效果&quot;:5,&quot;环境&quot;:5,&quot;服务&quot;:5}"/>
    <s v="5"/>
    <s v="5"/>
    <s v="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d v="2018-06-10T00:00:00"/>
    <d v="1899-12-30T14:25:00"/>
    <s v="成都"/>
    <s v="成都健丽医疗美容"/>
    <s v="零零碎_9644"/>
    <x v="0"/>
    <s v="{&quot;效果&quot;:5,&quot;环境&quot;:5,&quot;服务&quot;:5}"/>
    <s v="5"/>
    <s v="5"/>
    <s v="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d v="2018-06-12T00:00:00"/>
    <d v="1899-12-30T16:29:00"/>
    <s v="成都"/>
    <s v="成都健丽医疗美容"/>
    <s v="dpuser_63736492427"/>
    <x v="0"/>
    <s v="{&quot;效果&quot;:5,&quot;环境&quot;:5,&quot;服务&quot;:5}"/>
    <s v="5"/>
    <s v="5"/>
    <s v="5"/>
    <s v="之前朋友在她们家做了个眼袋，效果还不错，就团了个瘦脸针，已经第二针了效果很满意，医生也很专业打的时候问我痛不痛，很细心，总体来说很满意的😍😍😍😍"/>
    <s v="否"/>
    <s v=""/>
  </r>
  <r>
    <x v="0"/>
    <x v="0"/>
    <d v="2018-06-15T00:00:00"/>
    <d v="1899-12-30T18:21:00"/>
    <s v="成都"/>
    <s v="成都健丽医疗美容"/>
    <s v="bonnie424"/>
    <x v="0"/>
    <s v="{&quot;效果&quot;:5,&quot;环境&quot;:5,&quot;服务&quot;:5}"/>
    <s v="5"/>
    <s v="5"/>
    <s v="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d v="2018-06-18T00:00:00"/>
    <d v="1899-12-30T22:19:00"/>
    <s v="成都"/>
    <s v="成都健丽医疗美容"/>
    <s v="jianing0329"/>
    <x v="0"/>
    <s v="{&quot;效果&quot;:5,&quot;环境&quot;:5,&quot;服务&quot;:5}"/>
    <s v="5"/>
    <s v="5"/>
    <s v="5"/>
    <s v="医院环境优雅，去的时候人也不多，服务很热情，何春医生给我脱毛，漂亮又温柔，体验超棒！"/>
    <s v="否"/>
    <s v=""/>
  </r>
  <r>
    <x v="0"/>
    <x v="0"/>
    <d v="2018-06-24T00:00:00"/>
    <d v="1899-12-30T15:17:00"/>
    <s v="成都"/>
    <s v="成都健丽医疗美容"/>
    <s v="风一样的女子"/>
    <x v="0"/>
    <s v="{&quot;效果&quot;:5,&quot;环境&quot;:5,&quot;服务&quot;:5}"/>
    <s v="5"/>
    <s v="5"/>
    <s v="5"/>
    <s v="医院环境还是可以，提前一天在点评上预约的，九点半到的，没什么人，也没有排队，没有等待，很快就开始做。我团购的冰点脱毛，操作员态度相当好，很温柔，很热情。因为我从来没做过，她很耐心的给我讲会有什么感觉，每一步需要干嘛。这个姐姐非常nice。因为有特殊情况，她把能量调的偏低一点，做完以后还提醒我注意事项。没想到脱毛服务都这么周到。还提醒下一次会电话通知我该什么时候来。很满意的体验。团购两年包干，接下来每个月都要按时去，据说脱个十来次就不会再长了，嘻嘻。"/>
    <s v="否"/>
    <s v=""/>
  </r>
  <r>
    <x v="0"/>
    <x v="0"/>
    <d v="2018-06-28T00:00:00"/>
    <d v="1899-12-30T12:33:00"/>
    <s v="成都"/>
    <s v="成都健丽医疗美容"/>
    <s v="小公主v"/>
    <x v="0"/>
    <s v="{&quot;效果&quot;:4,&quot;环境&quot;:5,&quot;服务&quot;:5}"/>
    <s v="4"/>
    <s v="5"/>
    <s v="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d v="2018-07-01T00:00:00"/>
    <d v="1899-12-30T16:04:00"/>
    <s v="成都"/>
    <s v="成都健丽医疗美容"/>
    <s v="bilibilibaba"/>
    <x v="0"/>
    <s v="{&quot;效果&quot;:5,&quot;环境&quot;:4,&quot;服务&quot;:5}"/>
    <s v="5"/>
    <s v="4"/>
    <s v="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1"/>
    <d v="2018-07-01T00:00:00"/>
    <d v="1899-12-30T12:24:00"/>
    <s v="成都"/>
    <s v="成都健丽医疗美容"/>
    <s v="Amorfatisy"/>
    <x v="0"/>
    <s v="{&quot;效果&quot;:5,&quot;环境&quot;:5,&quot;服务&quot;:5}"/>
    <s v="5"/>
    <s v="5"/>
    <s v="5"/>
    <s v="本来想着脱唇毛 对比了几家医院和机构 这一家正在做活动 就买了个脱唇毛的 38元两年包干 还是很划算的 唇毛应该做个3-5次就差不多了_x000a_然后看到无针水光也有活动 一下子就很心动 因为之前没有做过水光针 就去咨询了一下 说的第一次的话 做无针会好一些 我就团了一个 _x000a_我去了之后 前台也很热情 倒水 小点心 都服务的很好 做了可能两分钟 就有前台人员把我带去面诊 咨询师很美哈 也很专业 一看我的皮肤 就知道很干 也是建议我先做一个无针的 后面有需要再做有针的 _x000a_面诊完 就来到了美容室 做美容的小姐姐非常的健谈 也会给我很多平时护肤的建议 我觉得很不错的 嘻嘻"/>
    <s v="否"/>
    <s v=""/>
  </r>
  <r>
    <x v="0"/>
    <x v="1"/>
    <d v="2018-07-07T00:00:00"/>
    <d v="1899-12-30T13:51:00"/>
    <s v="成都"/>
    <s v="成都健丽医疗美容"/>
    <s v="sunny花呢菇凉"/>
    <x v="0"/>
    <s v="{&quot;效果&quot;:5,&quot;环境&quot;:5,&quot;服务&quot;:5}"/>
    <s v="5"/>
    <s v="5"/>
    <s v="5"/>
    <s v="想打瘦脸针好久了 看了很多家医院 零零碎碎很多医院都看过  最后朋友推荐的健丽   离公司很近 提前电话预约了项目～[胜利]_x000a_爱吃坚果 所以咬肌比较严重 还有些大小脸哈哈🤣🤣_x000a_做的是瘦脸针项目，提前查了一下这家医院是香港的，都是在专业的医生操作下进行的，所以还是挺靠谱的～_x000a_预约到店后 现在休息区做了信息登记，等了一会就有小姐姐带过去做咨询了，医生针对我之前做过的项目和时间 效果做分析 给到我专业的意见～然后休息了一会就开始做面部检测和准备打针啦～_x000a_其实过程很快， 注册完贴心讲了下注意事项，现在才打了一个礼拜  有感觉消了点  下周应该就能看到完整效果啦～期待[耶][耶]_x000a__x000a_毕竟是在脸上扎针的  小伙伴们一定要找一家正规的具有专业资质的医生注射了瘦脸针～ 推介健丽"/>
    <s v="否"/>
    <s v=""/>
  </r>
  <r>
    <x v="0"/>
    <x v="1"/>
    <d v="2018-07-16T00:00:00"/>
    <d v="1899-12-30T23:38:00"/>
    <s v="成都"/>
    <s v="成都健丽医疗美容"/>
    <s v="小爽子88"/>
    <x v="1"/>
    <s v="{&quot;效果&quot;:3,&quot;环境&quot;:3,&quot;服务&quot;:3}"/>
    <s v="3"/>
    <s v="3"/>
    <s v="3"/>
    <s v="尽管好几年前就在莎曼某莎办了卡，但仍然不死心，一看到小区电梯里的广告就心动💓，常年在大众的医美板块流连。虽然从未考虑动刀（疤痕体质的孩子伤不起），但依然经不起白瓷娃娃、水光针、玻尿酸等的诱惑。估计，这就是对年龄的恐慌吧……😢_x000a_        最近皮肤尤其糟糕，特别是用了小红书热推的cure去角质后，下巴严重过敏，整个人都不好了。好不容易等到红肿消退，痘痘又开始此消彼长。痘印、晒斑、各种暗沉是我心里最大的痛💔，于是表姐给我推荐了水光针，可是我怕针刺有创口，所以近日都在关注无针水光，对比了几家之后，决定和小伙伴一起来试试健丽。_x000a__x000a_1.【项目】_x000a__x000a_【韩国小气泡】_x000a_        我是个大油脸，尤其到了夏天，感觉自己就在发光。所以和咨询师短暂的交流之后，决定搭配一个小气泡，先给脸部做一次深层清洁。_x000a_        说实话，小气泡的补水功能一般，更多的是在用仪器沾扯吸附面部的黑头。而我的脸有点敏感，所以有些许疼痛，不过还能忍受。不到十分钟，黑头清洁还算不错，鼻头效果比较明显。_x000a_       _x000a_【无针水光】_x000a_        相比于水光针直接刺破表皮注射营养液，无针水光效果自然略差一些，但是无创，这点我喜欢。_x000a_        说实话，无针水光的感觉很奇妙，有微微的刺痛，尤其触碰到有痘痘的地方我浑身都在颤抖。但是小伙伴说她完全无感，估计，真的是我老了吧，心塞……_x000a_        做完仪器后，操作妹妹给我敷了一张医用面膜，冰冰凉凉的，很是舒服😌_x000a__x000a_2.【服务】如果满分10分_x000a_（1）前台：6分_x000a_        提前在大众上预约，可是没有理我，所以我又打电话咨询，问今天能否做无针水光，当时是个男生接电话，回答得不太确定，让我很懵圈。_x000a_        我是从汉庭那个电梯口上的23楼，感觉走的健丽的后门，到了之后没人，呼喊一阵之后，才被一个工作人员带到了前台。_x000a_        前台人员还不错，一来就给我倒茶。_x000a__x000a_（2）咨询：7分_x000a_       咨询师很美，但是气场有点大，不过建议比较中肯。_x000a__x000a_（3）操作：8分_x000a_        给***作的护士妹妹还不错，能够根据我的敏感度适当为我调整仪器的强度，在做脸的同时还能给出一些中肯的护肤建议。_x000a__x000a_3.【环境】_x000a_        整体环境还行吧，地方也还比较好找。_x000a__x000a_        我姐常说，只有懒女人，没有丑女人。看来，我得再勤快一点了！！！"/>
    <s v="是"/>
    <s v="2018-07-16 17:12:27"/>
  </r>
  <r>
    <x v="0"/>
    <x v="1"/>
    <d v="2018-07-18T00:00:00"/>
    <d v="1899-12-30T17:01:00"/>
    <s v="成都"/>
    <s v="成都健丽医疗美容"/>
    <s v="达西西西西"/>
    <x v="1"/>
    <s v="{&quot;效果&quot;:4,&quot;环境&quot;:4,&quot;服务&quot;:4}"/>
    <s v="4"/>
    <s v="4"/>
    <s v="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d v="2018-07-25T00:00:00"/>
    <d v="1899-12-30T11:39:00"/>
    <s v="成都"/>
    <s v="成都健丽医疗美容"/>
    <s v="木子"/>
    <x v="0"/>
    <s v="{&quot;效果&quot;:5,&quot;环境&quot;:5,&quot;服务&quot;:5}"/>
    <s v="5"/>
    <s v="5"/>
    <s v="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d v="2018-07-27T00:00:00"/>
    <d v="1899-12-30T23:10:00"/>
    <s v="成都"/>
    <s v="成都健丽医疗美容"/>
    <s v="杜坤明"/>
    <x v="0"/>
    <s v="{&quot;效果&quot;:5,&quot;环境&quot;:5,&quot;服务&quot;:5}"/>
    <s v="5"/>
    <s v="5"/>
    <s v="5"/>
    <s v="说实话这评价我是非常不擅长，倒是发现了大众点评这个平台还不错，以前都基本上用美团，这次体验了这个黑眼圈加光子嫩肤我这一个大男人也有了臭美这个虚荣心_x000a_好呢，毕竟这服务让我很开心，我也就好好评价一下吧_x000a_首先是进店感受吧，刚开始来的时候就看见一个招牌，很高！几乎不在远处都看不见，最后给网上咨询的那个小姐姐打电话，才找到的！_x000a_到了店里之后，小姐姐的服务真的很不错，咨询师也给我很仔细的讲解，搞得我都脸红了[害羞]_x000a_最后给***作的小姐姐也很认真仔细，还加了微信，拍了照片，还答应给我介绍女朋友！后期也一直给我发微信，的确皮肤比以前好多了！今天逛着逛着有准备搞个瘦脸针，瘦瘦咬肌！[愉快]"/>
    <s v="否"/>
    <s v=""/>
  </r>
  <r>
    <x v="0"/>
    <x v="1"/>
    <d v="2018-07-28T00:00:00"/>
    <d v="1899-12-30T17:12:00"/>
    <s v="成都"/>
    <s v="成都健丽医疗美容"/>
    <s v="你的后半生"/>
    <x v="0"/>
    <s v="{&quot;效果&quot;:5,&quot;环境&quot;:5,&quot;服务&quot;:5}"/>
    <s v="5"/>
    <s v="5"/>
    <s v="5"/>
    <s v="前台小姐姐接待十分热情，院内环境干净，美容师操作挺规范的，操作过程疼痛感很低，整个过程都耐心聊天陪同，体验感挺不错的。"/>
    <s v="是"/>
    <s v="2018-07-28 16:00:32"/>
  </r>
  <r>
    <x v="0"/>
    <x v="1"/>
    <d v="2018-07-29T00:00:00"/>
    <d v="1899-12-30T19:00:00"/>
    <s v="成都"/>
    <s v="成都健丽医疗美容"/>
    <s v="maybewd"/>
    <x v="0"/>
    <s v="{&quot;效果&quot;:5,&quot;环境&quot;:5,&quot;服务&quot;:5}"/>
    <s v="5"/>
    <s v="5"/>
    <s v="5"/>
    <s v="大众点评上看到的，最近皮肤很差，就在附近玩，一时兴起来消费的，医师有专业推荐，本来打算做黑脸娃娃，后面她给到的建议，选择做了白瓷娃娃，这是第一次做这种美白亮肤的，使用了设备，先清洁了皮肤，敷了凝胶，通过光热原理直接在皮肤上扫，眼睛感觉有点不舒服，整体完了之后有敷面膜，期待明天的效果，全程帮忙弄的小姐姐人很nice，一次愉快的体验"/>
    <s v="否"/>
    <s v=""/>
  </r>
  <r>
    <x v="0"/>
    <x v="1"/>
    <d v="2018-07-30T00:00:00"/>
    <d v="1899-12-30T21:20:00"/>
    <s v="成都"/>
    <s v="成都健丽医疗美容"/>
    <s v="伟哥莎妹"/>
    <x v="0"/>
    <s v="{&quot;效果&quot;:5,&quot;环境&quot;:5,&quot;服务&quot;:5}"/>
    <s v="5"/>
    <s v="5"/>
    <s v="5"/>
    <s v="环境不错，服务态度完没，美女姐姐讲解很仔细，做前做后专业度很强，亲和力也好。"/>
    <s v="是"/>
    <s v="2018-07-30 16:02:36"/>
  </r>
  <r>
    <x v="0"/>
    <x v="1"/>
    <d v="2018-07-30T00:00:00"/>
    <d v="1899-12-30T14:42:00"/>
    <s v="成都"/>
    <s v="成都健丽医疗美容"/>
    <s v="茉莉zm"/>
    <x v="0"/>
    <s v="{&quot;效果&quot;:5,&quot;环境&quot;:5,&quot;服务&quot;:5}"/>
    <s v="5"/>
    <s v="5"/>
    <s v="5"/>
    <s v="服务好！热情！朋友推荐过来的，做完之后感觉棒棒的，脸部轻松不少，水嫩嫩的，很舒服，喜欢的朋友可以过来试试[玫瑰][玫瑰][玫瑰]_x000a_需要特别说明一下，很多整形医院都是靠这种小项目来拉人，一旦咨询师觉得你没有升单的可能，对你的态度就是急转直下的，不过这家没有这个问题，服务态度一直都非常的好，是真心想把客人服务好，有需求自然会成为回头客。"/>
    <s v="是"/>
    <s v="2018-07-29 17:56:40"/>
  </r>
  <r>
    <x v="0"/>
    <x v="2"/>
    <d v="2018-08-26T00:00:00"/>
    <d v="1899-12-30T16:27:00"/>
    <s v="成都"/>
    <s v="成都健丽医疗美容"/>
    <s v="一只懒惰的黑猫玛丽"/>
    <x v="0"/>
    <s v="{&quot;效果&quot;:5,&quot;环境&quot;:5,&quot;服务&quot;:5}"/>
    <s v="5"/>
    <s v="5"/>
    <s v="5"/>
    <s v="爽妹服务态度超级好～做事细致认真，亲合力强～很棒！环境也很棒，还在做心理准备是否祛眼袋～"/>
    <s v="是"/>
    <s v="2018-08-24 17:13:30"/>
  </r>
  <r>
    <x v="0"/>
    <x v="2"/>
    <d v="2018-08-26T00:00:00"/>
    <d v="1899-12-30T13:37:00"/>
    <s v="成都"/>
    <s v="成都健丽医疗美容"/>
    <s v="dpuser_1616432040"/>
    <x v="0"/>
    <s v="{&quot;效果&quot;:5,&quot;环境&quot;:5,&quot;服务&quot;:5}"/>
    <s v="5"/>
    <s v="5"/>
    <s v="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d v="2018-08-25T00:00:00"/>
    <d v="1899-12-30T16:09:00"/>
    <s v="成都"/>
    <s v="成都健丽医疗美容"/>
    <s v="老周的迷妹"/>
    <x v="0"/>
    <s v="{&quot;效果&quot;:5,&quot;环境&quot;:5,&quot;服务&quot;:5}"/>
    <s v="5"/>
    <s v="5"/>
    <s v="5"/>
    <s v="挺好的！环境不错！服务态度特别好！我超喜欢这里的小姐姐！技术好！人也不错！给我很多中肯的意见！"/>
    <s v="是"/>
    <s v="2018-08-25 15:20:01"/>
  </r>
  <r>
    <x v="0"/>
    <x v="2"/>
    <d v="2018-08-25T00:00:00"/>
    <d v="1899-12-30T16:06:00"/>
    <s v="成都"/>
    <s v="成都健丽医疗美容"/>
    <s v="老周的迷妹"/>
    <x v="0"/>
    <s v="{&quot;效果&quot;:5,&quot;环境&quot;:5,&quot;服务&quot;:5}"/>
    <s v="5"/>
    <s v="5"/>
    <s v="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d v="2018-08-23T00:00:00"/>
    <d v="1899-12-30T17:37:00"/>
    <s v="成都"/>
    <s v="成都健丽医疗美容"/>
    <s v="卢梓淇"/>
    <x v="0"/>
    <s v="{&quot;效果&quot;:5,&quot;环境&quot;:5,&quot;服务&quot;:5}"/>
    <s v="5"/>
    <s v="5"/>
    <s v="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d v="2018-08-22T00:00:00"/>
    <d v="1899-12-30T14:10:00"/>
    <s v="成都"/>
    <s v="成都健丽医疗美容"/>
    <s v="小小"/>
    <x v="0"/>
    <s v="{&quot;效果&quot;:5,&quot;环境&quot;:5,&quot;服务&quot;:5}"/>
    <s v="5"/>
    <s v="5"/>
    <s v="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d v="2018-08-19T00:00:00"/>
    <d v="1899-12-30T19:00:00"/>
    <s v="成都"/>
    <s v="成都健丽医疗美容"/>
    <s v="dpuser_68307489652"/>
    <x v="0"/>
    <s v="{&quot;效果&quot;:5,&quot;环境&quot;:5,&quot;服务&quot;:5}"/>
    <s v="5"/>
    <s v="5"/>
    <s v="5"/>
    <s v="操作师很有耐心的讲解，操作细致，整体工作人员服务都非常热情，倒水很勤，还送出门的，态度非常好。[强]"/>
    <s v="是"/>
    <s v="2018-08-19 18:36:10"/>
  </r>
  <r>
    <x v="0"/>
    <x v="2"/>
    <d v="2018-08-19T00:00:00"/>
    <d v="1899-12-30T18:59:00"/>
    <s v="成都"/>
    <s v="成都健丽医疗美容"/>
    <s v="dpuser_68307489652"/>
    <x v="0"/>
    <s v="{&quot;效果&quot;:5,&quot;环境&quot;:5,&quot;服务&quot;:5}"/>
    <s v="5"/>
    <s v="5"/>
    <s v="5"/>
    <s v="操作师很温柔，细心讲解，操作细致，非常好的体验"/>
    <s v="是"/>
    <s v="2018-08-19 18:36:33"/>
  </r>
  <r>
    <x v="0"/>
    <x v="2"/>
    <d v="2018-08-09T00:00:00"/>
    <d v="1899-12-30T16:07:00"/>
    <s v="成都"/>
    <s v="成都健丽医疗美容"/>
    <s v="miaoxuan8"/>
    <x v="0"/>
    <s v="{&quot;效果&quot;:5,&quot;环境&quot;:5,&quot;服务&quot;:5}"/>
    <s v="5"/>
    <s v="5"/>
    <s v="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d v="2018-08-07T00:00:00"/>
    <d v="1899-12-30T18:23:00"/>
    <s v="成都"/>
    <s v="成都健丽医疗美容"/>
    <s v="L"/>
    <x v="0"/>
    <s v="{&quot;效果&quot;:5,&quot;环境&quot;:5,&quot;服务&quot;:5}"/>
    <s v="5"/>
    <s v="5"/>
    <s v="5"/>
    <s v="对比了很多家，最后选择了这家，果然没让我失望，环境很好，服务态度超棒，很热情，做完以后感觉脸上水嫩嫩的，很舒服，强烈推荐各位小仙女来～～"/>
    <s v="否"/>
    <s v=""/>
  </r>
  <r>
    <x v="0"/>
    <x v="2"/>
    <d v="2018-08-07T00:00:00"/>
    <d v="1899-12-30T18:17:00"/>
    <s v="成都"/>
    <s v="成都健丽医疗美容"/>
    <s v="L"/>
    <x v="0"/>
    <s v="{&quot;效果&quot;:5,&quot;环境&quot;:5,&quot;服务&quot;:5}"/>
    <s v="5"/>
    <s v="5"/>
    <s v="5"/>
    <s v="环境很好，服务态度超棒，推荐各位小仙女们来，做完以后感觉很棒，脸部皮肤轻松了很多，很舒服。"/>
    <s v="是"/>
    <s v="2018-08-07 18:09:20"/>
  </r>
  <r>
    <x v="0"/>
    <x v="2"/>
    <d v="2018-08-07T00:00:00"/>
    <d v="1899-12-30T11:25:00"/>
    <s v="成都"/>
    <s v="成都健丽医疗美容"/>
    <s v="水木兮子"/>
    <x v="0"/>
    <s v="{&quot;效果&quot;:5,&quot;环境&quot;:5,&quot;服务&quot;:5}"/>
    <s v="5"/>
    <s v="5"/>
    <s v="5"/>
    <s v="环境挺好的 也很宽敞 做的超冰脱毛一点也不疼 操作老师很热情 其他老师也都很热情"/>
    <s v="是"/>
    <s v="2018-08-06 15:55:26"/>
  </r>
  <r>
    <x v="0"/>
    <x v="2"/>
    <d v="2018-08-06T00:00:00"/>
    <d v="1899-12-30T20:26:00"/>
    <s v="成都"/>
    <s v="成都健丽医疗美容"/>
    <s v="dpuser_6663324172"/>
    <x v="0"/>
    <s v="{&quot;效果&quot;:5,&quot;环境&quot;:5,&quot;服务&quot;:4}"/>
    <s v="5"/>
    <s v="5"/>
    <s v="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0"/>
    <x v="2"/>
    <d v="2018-08-27T00:00:00"/>
    <d v="1899-12-30T19:02:00"/>
    <s v="成都"/>
    <s v="成都健丽医疗美容"/>
    <s v="苹果_806292"/>
    <x v="0"/>
    <s v="{&quot;效果&quot;:5,&quot;环境&quot;:5,&quot;服务&quot;:5}"/>
    <s v="5"/>
    <s v="5"/>
    <s v="5"/>
    <s v="今天来春熙路逛街，想着很久没有做过皮肤管理了，皮肤最近状态也不行，在大众上面看了很多家，最终选择了健丽医疗美容，这家店主要是专注不开刀去眼袋，本来也一直都有眼袋这方面的困扰，这次刚好可以了解一下啦。首先这家店距离春熙路非常近，我过去也是很方便了，在上午逛了街以后，我选择下午快回家的时候团了一个无针水光，给肌肤深度补水，到店以后整个服务环节都非常好，尤其是皮肤科的小姐姐，服务态度超级棒，强烈推荐各位小仙女去哦～"/>
    <s v="是"/>
    <s v="2018-08-27 18:48:50"/>
  </r>
  <r>
    <x v="1"/>
    <x v="3"/>
    <m/>
    <m/>
    <m/>
    <m/>
    <m/>
    <x v="2"/>
    <m/>
    <m/>
    <m/>
    <m/>
    <m/>
    <m/>
    <m/>
  </r>
  <r>
    <x v="1"/>
    <x v="3"/>
    <m/>
    <m/>
    <m/>
    <m/>
    <m/>
    <x v="2"/>
    <m/>
    <m/>
    <m/>
    <m/>
    <m/>
    <m/>
    <m/>
  </r>
  <r>
    <x v="1"/>
    <x v="3"/>
    <m/>
    <m/>
    <m/>
    <m/>
    <m/>
    <x v="2"/>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2018"/>
    <x v="0"/>
    <d v="2018-06-09T00:00:00"/>
    <s v="肉毒素"/>
    <x v="0"/>
    <n v="800"/>
  </r>
  <r>
    <n v="2018"/>
    <x v="0"/>
    <d v="2018-06-15T00:00:00"/>
    <s v="眼部整形"/>
    <x v="1"/>
    <n v="183"/>
  </r>
  <r>
    <n v="2018"/>
    <x v="0"/>
    <d v="2018-06-23T00:00:00"/>
    <s v="脱毛"/>
    <x v="2"/>
    <n v="1737"/>
  </r>
  <r>
    <n v="2018"/>
    <x v="0"/>
    <d v="2018-06-24T00:00:00"/>
    <s v="皮肤管理"/>
    <x v="3"/>
    <n v="13"/>
  </r>
  <r>
    <n v="2018"/>
    <x v="0"/>
    <d v="2018-06-28T00:00:00"/>
    <s v="眼部整形"/>
    <x v="4"/>
    <n v="6800"/>
  </r>
  <r>
    <n v="2018"/>
    <x v="1"/>
    <d v="2018-07-07T00:00:00"/>
    <s v="眼部整形"/>
    <x v="1"/>
    <n v="1145"/>
  </r>
  <r>
    <n v="2018"/>
    <x v="1"/>
    <d v="2018-07-13T00:00:00"/>
    <s v="眼部整形"/>
    <x v="5"/>
    <n v="15800"/>
  </r>
  <r>
    <n v="2018"/>
    <x v="1"/>
    <d v="2018-07-14T00:00:00"/>
    <s v="玻尿酸"/>
    <x v="6"/>
    <n v="466"/>
  </r>
  <r>
    <n v="2018"/>
    <x v="1"/>
    <d v="2018-07-15T00:00:00"/>
    <s v="肉毒素"/>
    <x v="0"/>
    <n v="460"/>
  </r>
  <r>
    <n v="2018"/>
    <x v="1"/>
    <d v="2018-07-21T00:00:00"/>
    <s v="脱毛"/>
    <x v="2"/>
    <n v="98"/>
  </r>
  <r>
    <n v="2018"/>
    <x v="1"/>
    <d v="2018-07-21T00:00:00"/>
    <s v="脱毛"/>
    <x v="2"/>
    <n v="226"/>
  </r>
  <r>
    <n v="2018"/>
    <x v="1"/>
    <d v="2018-07-24T00:00:00"/>
    <s v="皮肤管理"/>
    <x v="7"/>
    <n v="1000"/>
  </r>
  <r>
    <n v="2018"/>
    <x v="2"/>
    <d v="2018-08-01T00:00:00"/>
    <s v="眼部整形"/>
    <x v="1"/>
    <n v="198"/>
  </r>
  <r>
    <n v="2018"/>
    <x v="2"/>
    <d v="2018-08-03T00:00:00"/>
    <s v="皮肤管理"/>
    <x v="8"/>
    <n v="850"/>
  </r>
  <r>
    <n v="2018"/>
    <x v="2"/>
    <d v="2018-08-06T00:00:00"/>
    <s v="脱毛"/>
    <x v="2"/>
    <n v="128"/>
  </r>
  <r>
    <m/>
    <x v="3"/>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
  <r>
    <n v="2018"/>
    <x v="0"/>
    <n v="2"/>
    <n v="5499590985"/>
    <s v="181xxxx0007"/>
    <d v="2018-04-02T00:00:00"/>
    <d v="1899-12-30T16:51:06"/>
    <x v="0"/>
    <n v="18"/>
    <n v="16"/>
    <n v="16.2"/>
    <s v="成都健丽医疗美容"/>
    <s v="cdjianli001"/>
    <n v="73082729"/>
    <s v="成都"/>
  </r>
  <r>
    <n v="2018"/>
    <x v="0"/>
    <n v="33"/>
    <n v="9306873123"/>
    <s v="184xxxx2953"/>
    <d v="2018-04-05T00:00:00"/>
    <d v="1899-12-30T17:10:46"/>
    <x v="1"/>
    <n v="99"/>
    <n v="66"/>
    <n v="89.1"/>
    <s v="成都健丽医疗美容"/>
    <s v="cdjianli001"/>
    <n v="73082729"/>
    <s v="成都"/>
  </r>
  <r>
    <n v="2018"/>
    <x v="0"/>
    <n v="33"/>
    <n v="9902598050"/>
    <s v="159xxxx3267"/>
    <d v="2018-04-05T00:00:00"/>
    <d v="1899-12-30T17:02:22"/>
    <x v="1"/>
    <n v="99"/>
    <n v="66"/>
    <n v="89.1"/>
    <s v="成都健丽医疗美容"/>
    <s v="cdjianli001"/>
    <n v="73082729"/>
    <s v="成都"/>
  </r>
  <r>
    <n v="2018"/>
    <x v="0"/>
    <n v="33"/>
    <n v="9588872983"/>
    <s v="182xxxx4763"/>
    <d v="2018-04-05T00:00:00"/>
    <d v="1899-12-30T17:02:12"/>
    <x v="1"/>
    <n v="99"/>
    <n v="66"/>
    <n v="89.1"/>
    <s v="成都健丽医疗美容"/>
    <s v="cdjianli001"/>
    <n v="73082729"/>
    <s v="成都"/>
  </r>
  <r>
    <n v="2018"/>
    <x v="0"/>
    <n v="188"/>
    <n v="9422663464"/>
    <s v="157xxxx3539"/>
    <d v="2018-04-05T00:00:00"/>
    <d v="1899-12-30T14:55:22"/>
    <x v="2"/>
    <n v="188"/>
    <m/>
    <n v="169.2"/>
    <s v="成都健丽医疗美容"/>
    <s v="cdjianli001"/>
    <n v="73082729"/>
    <s v="成都"/>
  </r>
  <r>
    <n v="2018"/>
    <x v="0"/>
    <n v="18"/>
    <n v="5595909382"/>
    <s v="157xxxx3346"/>
    <d v="2018-04-05T00:00:00"/>
    <d v="1899-12-30T14:54:20"/>
    <x v="0"/>
    <n v="18"/>
    <m/>
    <n v="16.2"/>
    <s v="成都健丽医疗美容"/>
    <s v="cdjianli001"/>
    <n v="73082729"/>
    <s v="成都"/>
  </r>
  <r>
    <n v="2018"/>
    <x v="0"/>
    <n v="199"/>
    <n v="304747359"/>
    <s v="159xxxx1532"/>
    <d v="2018-04-05T00:00:00"/>
    <d v="1899-12-30T14:53:44"/>
    <x v="3"/>
    <n v="199"/>
    <m/>
    <n v="179.1"/>
    <s v="成都健丽医疗美容"/>
    <s v="cdjianli001"/>
    <n v="73082729"/>
    <s v="成都"/>
  </r>
  <r>
    <n v="2018"/>
    <x v="0"/>
    <n v="188"/>
    <n v="6293969352"/>
    <s v="183xxxx5742"/>
    <d v="2018-04-05T00:00:00"/>
    <d v="1899-12-30T14:53:19"/>
    <x v="4"/>
    <n v="188"/>
    <m/>
    <n v="169.2"/>
    <s v="成都健丽医疗美容"/>
    <s v="cdjianli001"/>
    <n v="73082729"/>
    <s v="成都"/>
  </r>
  <r>
    <n v="2018"/>
    <x v="0"/>
    <n v="199"/>
    <n v="696200570"/>
    <s v="182xxxx6003"/>
    <d v="2018-04-06T00:00:00"/>
    <d v="1899-12-30T14:36:58"/>
    <x v="3"/>
    <n v="199"/>
    <m/>
    <n v="179.1"/>
    <s v="成都健丽医疗美容"/>
    <s v="cdjianli001"/>
    <n v="73082729"/>
    <s v="成都"/>
  </r>
  <r>
    <n v="2018"/>
    <x v="0"/>
    <n v="69"/>
    <n v="3546372918"/>
    <s v="183xxxx7917"/>
    <d v="2018-04-06T00:00:00"/>
    <d v="1899-12-30T14:35:36"/>
    <x v="5"/>
    <n v="99"/>
    <n v="30"/>
    <n v="89.1"/>
    <s v="成都健丽医疗美容"/>
    <s v="cdjianli001"/>
    <n v="73082729"/>
    <s v="成都"/>
  </r>
  <r>
    <n v="2018"/>
    <x v="0"/>
    <n v="188"/>
    <n v="9791821607"/>
    <s v="182xxxx6289"/>
    <d v="2018-04-06T00:00:00"/>
    <d v="1899-12-30T13:55:20"/>
    <x v="2"/>
    <n v="188"/>
    <m/>
    <n v="169.2"/>
    <s v="成都健丽医疗美容"/>
    <s v="cdjianli001"/>
    <n v="73082729"/>
    <s v="成都"/>
  </r>
  <r>
    <n v="2018"/>
    <x v="0"/>
    <n v="188"/>
    <n v="9775264026"/>
    <s v="159xxxx4159"/>
    <d v="2018-04-07T00:00:00"/>
    <d v="1899-12-30T13:36:38"/>
    <x v="2"/>
    <n v="188"/>
    <m/>
    <n v="169.2"/>
    <s v="成都健丽医疗美容"/>
    <s v="cdjianli001"/>
    <n v="73082729"/>
    <s v="成都"/>
  </r>
  <r>
    <n v="2018"/>
    <x v="0"/>
    <n v="188"/>
    <n v="9322708567"/>
    <s v="181xxxx5810"/>
    <d v="2018-04-07T00:00:00"/>
    <d v="1899-12-30T15:16:10"/>
    <x v="2"/>
    <n v="188"/>
    <m/>
    <n v="169.2"/>
    <s v="成都健丽医疗美容"/>
    <s v="cdjianli001"/>
    <n v="73082729"/>
    <s v="成都"/>
  </r>
  <r>
    <n v="2018"/>
    <x v="0"/>
    <n v="188"/>
    <n v="6658649052"/>
    <s v="183xxxx8960"/>
    <d v="2018-04-07T00:00:00"/>
    <d v="1899-12-30T14:20:19"/>
    <x v="4"/>
    <n v="188"/>
    <m/>
    <n v="169.2"/>
    <s v="成都健丽医疗美容"/>
    <s v="cdjianli001"/>
    <n v="73082729"/>
    <s v="成都"/>
  </r>
  <r>
    <n v="2018"/>
    <x v="0"/>
    <n v="188"/>
    <n v="6776914557"/>
    <s v="186xxxx2653"/>
    <d v="2018-04-09T00:00:00"/>
    <d v="1899-12-30T17:49:07"/>
    <x v="4"/>
    <n v="188"/>
    <m/>
    <n v="169.2"/>
    <s v="成都健丽医疗美容"/>
    <s v="cdjianli001"/>
    <n v="73082729"/>
    <s v="成都"/>
  </r>
  <r>
    <n v="2018"/>
    <x v="0"/>
    <n v="18"/>
    <n v="5601056691"/>
    <s v="158xxxx0932"/>
    <d v="2018-04-09T00:00:00"/>
    <d v="1899-12-30T10:42:22"/>
    <x v="0"/>
    <n v="18"/>
    <m/>
    <n v="16.2"/>
    <s v="成都健丽医疗美容"/>
    <s v="cdjianli001"/>
    <n v="73082729"/>
    <s v="成都"/>
  </r>
  <r>
    <n v="2018"/>
    <x v="0"/>
    <n v="18"/>
    <n v="5077995972"/>
    <s v="187xxxx0831"/>
    <d v="2018-04-09T00:00:00"/>
    <d v="1899-12-30T10:09:22"/>
    <x v="0"/>
    <n v="18"/>
    <m/>
    <n v="16.2"/>
    <s v="成都健丽医疗美容"/>
    <s v="cdjianli001"/>
    <n v="73082729"/>
    <s v="成都"/>
  </r>
  <r>
    <n v="2018"/>
    <x v="0"/>
    <n v="199"/>
    <n v="947628667"/>
    <s v="182xxxx0137"/>
    <d v="2018-04-10T00:00:00"/>
    <d v="1899-12-30T14:19:24"/>
    <x v="3"/>
    <n v="199"/>
    <m/>
    <n v="179.1"/>
    <s v="成都健丽医疗美容"/>
    <s v="cdjianli001"/>
    <n v="73082729"/>
    <s v="成都"/>
  </r>
  <r>
    <n v="2018"/>
    <x v="0"/>
    <n v="188"/>
    <n v="3108428199"/>
    <s v="180xxxx2493"/>
    <d v="2018-04-11T00:00:00"/>
    <d v="1899-12-30T17:02:35"/>
    <x v="6"/>
    <n v="188"/>
    <m/>
    <n v="169.2"/>
    <s v="成都健丽医疗美容"/>
    <s v="cdjianli001"/>
    <n v="73082729"/>
    <s v="成都"/>
  </r>
  <r>
    <n v="2018"/>
    <x v="0"/>
    <n v="18"/>
    <n v="5324101852"/>
    <s v="137xxxx7765"/>
    <d v="2018-04-11T00:00:00"/>
    <d v="1899-12-30T10:31:34"/>
    <x v="0"/>
    <n v="18"/>
    <m/>
    <n v="16.2"/>
    <s v="成都健丽医疗美容"/>
    <s v="cdjianli001"/>
    <n v="73082729"/>
    <s v="成都"/>
  </r>
  <r>
    <n v="2018"/>
    <x v="0"/>
    <n v="3"/>
    <n v="5854632154"/>
    <s v="183xxxx5075"/>
    <d v="2018-04-12T00:00:00"/>
    <d v="1899-12-30T17:11:46"/>
    <x v="0"/>
    <n v="18"/>
    <n v="15"/>
    <n v="16.2"/>
    <s v="成都健丽医疗美容"/>
    <s v="cdjianli001"/>
    <n v="73082729"/>
    <s v="成都"/>
  </r>
  <r>
    <n v="2018"/>
    <x v="0"/>
    <n v="179"/>
    <n v="9351600487"/>
    <s v="183xxxx4401"/>
    <d v="2018-04-15T00:00:00"/>
    <d v="1899-12-30T15:58:57"/>
    <x v="2"/>
    <n v="188"/>
    <n v="9"/>
    <n v="169.2"/>
    <s v="成都健丽医疗美容"/>
    <s v="cdjianli001"/>
    <n v="73082729"/>
    <s v="成都"/>
  </r>
  <r>
    <n v="2018"/>
    <x v="0"/>
    <n v="39"/>
    <n v="9949522670"/>
    <s v="139xxxx7068"/>
    <d v="2018-04-15T00:00:00"/>
    <d v="1899-12-30T10:18:46"/>
    <x v="1"/>
    <n v="99"/>
    <n v="60"/>
    <n v="89.1"/>
    <s v="成都健丽医疗美容"/>
    <s v="cdjianli001"/>
    <n v="73082729"/>
    <s v="成都"/>
  </r>
  <r>
    <n v="2018"/>
    <x v="0"/>
    <n v="109"/>
    <n v="290862715"/>
    <s v="139xxxx7068"/>
    <d v="2018-04-15T00:00:00"/>
    <d v="1899-12-30T10:17:56"/>
    <x v="3"/>
    <n v="199"/>
    <n v="90"/>
    <n v="179.1"/>
    <s v="成都健丽医疗美容"/>
    <s v="cdjianli001"/>
    <n v="73082729"/>
    <s v="成都"/>
  </r>
  <r>
    <n v="2018"/>
    <x v="0"/>
    <n v="199"/>
    <n v="245027505"/>
    <s v="136xxxx7172"/>
    <d v="2018-04-24T00:00:00"/>
    <d v="1899-12-30T17:11:09"/>
    <x v="3"/>
    <n v="199"/>
    <m/>
    <n v="179.1"/>
    <s v="成都健丽医疗美容"/>
    <s v="cdjianli003"/>
    <n v="73082729"/>
    <s v="成都"/>
  </r>
  <r>
    <n v="2018"/>
    <x v="0"/>
    <n v="20"/>
    <n v="9939737380"/>
    <s v="136xxxx9397"/>
    <d v="2018-04-30T00:00:00"/>
    <d v="1899-12-30T16:14:42"/>
    <x v="7"/>
    <n v="29"/>
    <n v="9"/>
    <n v="26.1"/>
    <s v="成都健丽医疗美容"/>
    <s v="cdjianli"/>
    <n v="73082729"/>
    <s v="成都"/>
  </r>
  <r>
    <n v="2018"/>
    <x v="1"/>
    <n v="18"/>
    <n v="5503773932"/>
    <s v="139xxxx3630"/>
    <d v="2018-05-02T00:00:00"/>
    <d v="1899-12-30T14:25:20"/>
    <x v="0"/>
    <n v="18"/>
    <m/>
    <n v="16.2"/>
    <s v="成都健丽医疗美容"/>
    <s v="cdjianli004"/>
    <n v="73082729"/>
    <s v="成都"/>
  </r>
  <r>
    <n v="2018"/>
    <x v="1"/>
    <n v="18"/>
    <n v="9023133821"/>
    <s v="182xxxx2940"/>
    <d v="2018-05-12T00:00:00"/>
    <d v="1899-12-30T17:54:42"/>
    <x v="7"/>
    <n v="29"/>
    <n v="11"/>
    <n v="26.1"/>
    <s v="成都健丽医疗美容"/>
    <s v="cdjianli"/>
    <n v="73082729"/>
    <s v="成都"/>
  </r>
  <r>
    <n v="2018"/>
    <x v="1"/>
    <n v="440"/>
    <n v="570794843"/>
    <s v="184xxxx0710"/>
    <d v="2018-05-13T00:00:00"/>
    <d v="1899-12-30T14:31:36"/>
    <x v="8"/>
    <n v="880"/>
    <n v="440"/>
    <n v="792"/>
    <s v="成都健丽医疗美容"/>
    <s v="cdjianli004"/>
    <n v="73082729"/>
    <s v="成都"/>
  </r>
  <r>
    <n v="2018"/>
    <x v="1"/>
    <n v="94"/>
    <n v="9431364861"/>
    <s v="177xxxx4119"/>
    <d v="2018-05-13T00:00:00"/>
    <d v="1899-12-30T12:16:02"/>
    <x v="2"/>
    <n v="188"/>
    <n v="94"/>
    <n v="169.2"/>
    <s v="成都健丽医疗美容"/>
    <s v="cdjianli"/>
    <n v="73082729"/>
    <s v="成都"/>
  </r>
  <r>
    <n v="2018"/>
    <x v="1"/>
    <n v="18"/>
    <n v="5401740416"/>
    <s v="139xxxx6683"/>
    <d v="2018-05-15T00:00:00"/>
    <d v="1899-12-30T14:49:43"/>
    <x v="0"/>
    <n v="18"/>
    <m/>
    <n v="16.2"/>
    <s v="成都健丽医疗美容"/>
    <s v="cdjianli"/>
    <n v="73082729"/>
    <s v="成都"/>
  </r>
  <r>
    <n v="2018"/>
    <x v="1"/>
    <n v="18"/>
    <n v="5574966168"/>
    <s v="184xxxx8409"/>
    <d v="2018-05-16T00:00:00"/>
    <d v="1899-12-30T11:35:39"/>
    <x v="0"/>
    <n v="18"/>
    <m/>
    <n v="16.2"/>
    <s v="成都健丽医疗美容"/>
    <s v="cdjianli"/>
    <n v="73082729"/>
    <s v="成都"/>
  </r>
  <r>
    <n v="2018"/>
    <x v="1"/>
    <n v="466"/>
    <n v="5516309150"/>
    <s v="189xxxx9876"/>
    <d v="2018-05-23T00:00:00"/>
    <d v="1899-12-30T17:52:29"/>
    <x v="9"/>
    <n v="466"/>
    <m/>
    <n v="419.4"/>
    <s v="成都健丽医疗美容"/>
    <s v="cdjianli"/>
    <n v="73082729"/>
    <s v="成都"/>
  </r>
  <r>
    <n v="2018"/>
    <x v="1"/>
    <n v="33"/>
    <n v="9375314607"/>
    <s v="158xxxx2608"/>
    <d v="2018-05-28T00:00:00"/>
    <d v="1899-12-30T13:47:12"/>
    <x v="1"/>
    <n v="99"/>
    <n v="66"/>
    <n v="89.1"/>
    <s v="成都健丽医疗美容"/>
    <s v="cdjianli"/>
    <n v="73082729"/>
    <s v="成都"/>
  </r>
  <r>
    <n v="2018"/>
    <x v="1"/>
    <n v="2"/>
    <n v="5866954565"/>
    <s v="180xxxx1023"/>
    <d v="2018-05-31T00:00:00"/>
    <d v="1899-12-30T12:57:51"/>
    <x v="0"/>
    <n v="18"/>
    <n v="16"/>
    <n v="16.2"/>
    <s v="成都健丽医疗美容"/>
    <s v="cdjianli"/>
    <n v="73082729"/>
    <s v="成都"/>
  </r>
  <r>
    <n v="2018"/>
    <x v="2"/>
    <n v="38"/>
    <n v="9952342870"/>
    <s v="185xxxx9973"/>
    <d v="2018-06-03T00:00:00"/>
    <d v="1899-12-30T15:25:23"/>
    <x v="10"/>
    <n v="98"/>
    <n v="60"/>
    <n v="88.2"/>
    <s v="成都健丽医疗美容"/>
    <s v="cdjianli"/>
    <n v="73082729"/>
    <s v="成都"/>
  </r>
  <r>
    <n v="2018"/>
    <x v="2"/>
    <n v="59"/>
    <n v="9826090457"/>
    <s v="185xxxx9973"/>
    <d v="2018-06-03T00:00:00"/>
    <d v="1899-12-30T15:24:55"/>
    <x v="11"/>
    <n v="188"/>
    <n v="129"/>
    <n v="169.2"/>
    <s v="成都健丽医疗美容"/>
    <s v="cdjianli"/>
    <n v="73082729"/>
    <s v="成都"/>
  </r>
  <r>
    <n v="2018"/>
    <x v="2"/>
    <n v="128"/>
    <n v="5372734592"/>
    <s v="151xxxx3627"/>
    <d v="2018-06-06T00:00:00"/>
    <d v="1899-12-30T12:08:28"/>
    <x v="12"/>
    <n v="298"/>
    <n v="170"/>
    <n v="268.2"/>
    <s v="成都健丽医疗美容"/>
    <s v="cdjianli004"/>
    <n v="73082729"/>
    <s v="成都"/>
  </r>
  <r>
    <n v="2018"/>
    <x v="2"/>
    <n v="38"/>
    <n v="9721674247"/>
    <s v="136xxxx5706"/>
    <d v="2018-06-07T00:00:00"/>
    <d v="1899-12-30T17:19:24"/>
    <x v="10"/>
    <n v="98"/>
    <n v="60"/>
    <n v="88.2"/>
    <s v="成都健丽医疗美容"/>
    <s v="cdjianli"/>
    <n v="73082729"/>
    <s v="成都"/>
  </r>
  <r>
    <n v="2018"/>
    <x v="2"/>
    <n v="10"/>
    <n v="4362730719"/>
    <s v="152xxxx8049"/>
    <d v="2018-06-10T00:00:00"/>
    <d v="1899-12-30T18:18:28"/>
    <x v="13"/>
    <n v="18"/>
    <n v="8"/>
    <n v="16.2"/>
    <s v="成都健丽医疗美容"/>
    <s v="cdjianli"/>
    <n v="73082729"/>
    <s v="成都"/>
  </r>
  <r>
    <n v="2018"/>
    <x v="2"/>
    <n v="460"/>
    <n v="256980489"/>
    <s v="183xxxx5574"/>
    <d v="2018-06-10T00:00:00"/>
    <d v="1899-12-30T13:24:58"/>
    <x v="14"/>
    <n v="880"/>
    <n v="420"/>
    <n v="792"/>
    <s v="成都健丽医疗美容"/>
    <s v="cdjianli"/>
    <n v="73082729"/>
    <s v="成都"/>
  </r>
  <r>
    <n v="2018"/>
    <x v="2"/>
    <n v="128"/>
    <n v="5324311530"/>
    <s v="180xxxx5593"/>
    <d v="2018-06-10T00:00:00"/>
    <d v="1899-12-30T13:24:39"/>
    <x v="12"/>
    <n v="298"/>
    <n v="170"/>
    <n v="268.2"/>
    <s v="成都健丽医疗美容"/>
    <s v="cdjianli"/>
    <n v="73082729"/>
    <s v="成都"/>
  </r>
  <r>
    <n v="2018"/>
    <x v="2"/>
    <n v="10"/>
    <n v="9030742374"/>
    <s v="180xxxx5593"/>
    <d v="2018-06-10T00:00:00"/>
    <d v="1899-12-30T13:24:23"/>
    <x v="10"/>
    <n v="98"/>
    <n v="88"/>
    <n v="88.2"/>
    <s v="成都健丽医疗美容"/>
    <s v="cdjianli"/>
    <n v="73082729"/>
    <s v="成都"/>
  </r>
  <r>
    <n v="2018"/>
    <x v="2"/>
    <n v="59"/>
    <n v="9935760614"/>
    <s v="186xxxx7332"/>
    <d v="2018-06-11T00:00:00"/>
    <d v="1899-12-30T15:50:38"/>
    <x v="11"/>
    <n v="188"/>
    <n v="129"/>
    <n v="169.2"/>
    <s v="成都健丽医疗美容"/>
    <s v="cdjianli"/>
    <n v="73082729"/>
    <s v="成都"/>
  </r>
  <r>
    <n v="2018"/>
    <x v="2"/>
    <n v="10"/>
    <n v="4812508610"/>
    <s v="186xxxx7332"/>
    <d v="2018-06-11T00:00:00"/>
    <d v="1899-12-30T15:50:26"/>
    <x v="13"/>
    <n v="18"/>
    <n v="8"/>
    <n v="16.2"/>
    <s v="成都健丽医疗美容"/>
    <s v="cdjianli"/>
    <n v="73082729"/>
    <s v="成都"/>
  </r>
  <r>
    <n v="2018"/>
    <x v="2"/>
    <n v="10"/>
    <n v="9244891961"/>
    <s v="186xxxx7332"/>
    <d v="2018-06-11T00:00:00"/>
    <d v="1899-12-30T15:50:15"/>
    <x v="10"/>
    <n v="98"/>
    <n v="88"/>
    <n v="88.2"/>
    <s v="成都健丽医疗美容"/>
    <s v="cdjianli"/>
    <n v="73082729"/>
    <s v="成都"/>
  </r>
  <r>
    <n v="2018"/>
    <x v="2"/>
    <n v="198"/>
    <n v="1728719080"/>
    <s v="139xxxx9678"/>
    <d v="2018-06-15T00:00:00"/>
    <d v="1899-12-30T16:31:35"/>
    <x v="15"/>
    <n v="398"/>
    <n v="200"/>
    <n v="358.2"/>
    <s v="成都健丽医疗美容"/>
    <s v="cdjianli"/>
    <n v="73082729"/>
    <s v="成都"/>
  </r>
  <r>
    <n v="2018"/>
    <x v="2"/>
    <n v="59"/>
    <n v="9017804251"/>
    <s v="139xxxx9678"/>
    <d v="2018-06-15T00:00:00"/>
    <d v="1899-12-30T16:31:11"/>
    <x v="11"/>
    <n v="188"/>
    <n v="129"/>
    <n v="169.2"/>
    <s v="成都健丽医疗美容"/>
    <s v="cdjianli"/>
    <n v="73082729"/>
    <s v="成都"/>
  </r>
  <r>
    <n v="2018"/>
    <x v="2"/>
    <n v="10"/>
    <n v="9048834100"/>
    <s v="177xxxx8085"/>
    <d v="2018-06-18T00:00:00"/>
    <d v="1899-12-30T14:03:39"/>
    <x v="10"/>
    <n v="98"/>
    <n v="88"/>
    <n v="88.2"/>
    <s v="成都健丽医疗美容"/>
    <s v="cdjianli"/>
    <n v="73082729"/>
    <s v="成都"/>
  </r>
  <r>
    <n v="2018"/>
    <x v="2"/>
    <n v="38"/>
    <n v="9636300802"/>
    <s v="159xxxx5490"/>
    <d v="2018-06-18T00:00:00"/>
    <d v="1899-12-30T13:34:28"/>
    <x v="10"/>
    <n v="98"/>
    <n v="60"/>
    <n v="88.2"/>
    <s v="成都健丽医疗美容"/>
    <s v="cdjianli"/>
    <n v="73082729"/>
    <s v="成都"/>
  </r>
  <r>
    <n v="2018"/>
    <x v="2"/>
    <n v="128"/>
    <n v="5239362808"/>
    <s v="159xxxx5490"/>
    <d v="2018-06-18T00:00:00"/>
    <d v="1899-12-30T13:33:50"/>
    <x v="12"/>
    <n v="298"/>
    <n v="170"/>
    <n v="268.2"/>
    <s v="成都健丽医疗美容"/>
    <s v="cdjianli"/>
    <n v="73082729"/>
    <s v="成都"/>
  </r>
  <r>
    <n v="2018"/>
    <x v="2"/>
    <n v="10"/>
    <n v="9849035401"/>
    <s v="151xxxx1212"/>
    <d v="2018-06-19T00:00:00"/>
    <d v="1899-12-30T11:10:09"/>
    <x v="10"/>
    <n v="98"/>
    <n v="88"/>
    <n v="88.2"/>
    <s v="成都健丽医疗美容"/>
    <s v="cdjianli"/>
    <n v="73082729"/>
    <s v="成都"/>
  </r>
  <r>
    <n v="2018"/>
    <x v="2"/>
    <n v="10"/>
    <n v="9752565566"/>
    <s v="183xxxx3762"/>
    <d v="2018-06-19T00:00:00"/>
    <d v="1899-12-30T11:09:58"/>
    <x v="10"/>
    <n v="98"/>
    <n v="88"/>
    <n v="88.2"/>
    <s v="成都健丽医疗美容"/>
    <s v="cdjianli"/>
    <n v="73082729"/>
    <s v="成都"/>
  </r>
  <r>
    <n v="2018"/>
    <x v="2"/>
    <n v="13"/>
    <n v="4978378144"/>
    <s v="136xxxx0985"/>
    <d v="2018-06-19T00:00:00"/>
    <d v="1899-12-30T11:09:48"/>
    <x v="13"/>
    <n v="18"/>
    <n v="5"/>
    <n v="16.2"/>
    <s v="成都健丽医疗美容"/>
    <s v="cdjianli"/>
    <n v="73082729"/>
    <s v="成都"/>
  </r>
  <r>
    <n v="2018"/>
    <x v="2"/>
    <n v="59"/>
    <n v="9623551493"/>
    <s v="136xxxx0985"/>
    <d v="2018-06-19T00:00:00"/>
    <d v="1899-12-30T11:08:29"/>
    <x v="11"/>
    <n v="188"/>
    <n v="129"/>
    <n v="169.2"/>
    <s v="成都健丽医疗美容"/>
    <s v="cdjianli"/>
    <n v="73082729"/>
    <s v="成都"/>
  </r>
  <r>
    <n v="2018"/>
    <x v="2"/>
    <n v="59"/>
    <n v="9671096519"/>
    <s v="135xxxx3264"/>
    <d v="2018-06-20T00:00:00"/>
    <d v="1899-12-30T20:03:02"/>
    <x v="11"/>
    <n v="188"/>
    <n v="129"/>
    <n v="169.2"/>
    <s v="成都健丽医疗美容"/>
    <s v="cdjianli"/>
    <n v="73082729"/>
    <s v="成都"/>
  </r>
  <r>
    <n v="2018"/>
    <x v="2"/>
    <n v="38"/>
    <n v="9265571442"/>
    <s v="181xxxx9952"/>
    <d v="2018-06-20T00:00:00"/>
    <d v="1899-12-30T13:01:45"/>
    <x v="10"/>
    <n v="98"/>
    <n v="60"/>
    <n v="88.2"/>
    <s v="成都健丽医疗美容"/>
    <s v="cdjianli"/>
    <n v="73082729"/>
    <s v="成都"/>
  </r>
  <r>
    <n v="2018"/>
    <x v="2"/>
    <n v="59"/>
    <n v="9612014066"/>
    <s v="139xxxx2630"/>
    <d v="2018-06-21T00:00:00"/>
    <d v="1899-12-30T17:04:40"/>
    <x v="11"/>
    <n v="188"/>
    <n v="129"/>
    <n v="169.2"/>
    <s v="成都健丽医疗美容"/>
    <s v="cdjianli"/>
    <n v="73082729"/>
    <s v="成都"/>
  </r>
  <r>
    <n v="2018"/>
    <x v="2"/>
    <n v="198"/>
    <n v="1252806153"/>
    <s v="139xxxx2630"/>
    <d v="2018-06-21T00:00:00"/>
    <d v="1899-12-30T17:04:30"/>
    <x v="15"/>
    <n v="398"/>
    <n v="200"/>
    <n v="358.2"/>
    <s v="成都健丽医疗美容"/>
    <s v="cdjianli"/>
    <n v="73082729"/>
    <s v="成都"/>
  </r>
  <r>
    <n v="2018"/>
    <x v="2"/>
    <n v="58"/>
    <n v="782451489"/>
    <s v="139xxxx2630"/>
    <d v="2018-06-21T00:00:00"/>
    <d v="1899-12-30T17:04:19"/>
    <x v="16"/>
    <n v="188"/>
    <n v="130"/>
    <n v="169.2"/>
    <s v="成都健丽医疗美容"/>
    <s v="cdjianli"/>
    <n v="73082729"/>
    <s v="成都"/>
  </r>
  <r>
    <n v="2018"/>
    <x v="2"/>
    <n v="38"/>
    <n v="80531203118"/>
    <s v="158xxxx1758"/>
    <d v="2018-06-22T00:00:00"/>
    <d v="1899-12-30T10:02:29"/>
    <x v="17"/>
    <n v="38"/>
    <m/>
    <s v="以账单为准"/>
    <s v="成都健丽医疗美容"/>
    <s v="cdjianli"/>
    <n v="73082729"/>
    <s v="成都"/>
  </r>
  <r>
    <n v="2018"/>
    <x v="2"/>
    <n v="59"/>
    <n v="17637375998"/>
    <s v="151xxxx8606"/>
    <d v="2018-06-22T00:00:00"/>
    <d v="1899-12-30T16:56:31"/>
    <x v="18"/>
    <n v="59"/>
    <m/>
    <s v="以账单为准"/>
    <s v="成都健丽医疗美容"/>
    <s v="cdjianli"/>
    <n v="73082729"/>
    <s v="成都"/>
  </r>
  <r>
    <n v="2018"/>
    <x v="2"/>
    <n v="38"/>
    <n v="80478716700"/>
    <s v="189xxxx6313"/>
    <d v="2018-06-23T00:00:00"/>
    <d v="1899-12-30T17:19:01"/>
    <x v="17"/>
    <n v="38"/>
    <m/>
    <s v="以账单为准"/>
    <s v="成都健丽医疗美容"/>
    <s v="cdjianli004"/>
    <n v="73082729"/>
    <s v="成都"/>
  </r>
  <r>
    <n v="2018"/>
    <x v="2"/>
    <n v="128"/>
    <n v="85315164004"/>
    <s v="189xxxx6313"/>
    <d v="2018-06-23T00:00:00"/>
    <d v="1899-12-30T17:18:40"/>
    <x v="19"/>
    <n v="128"/>
    <m/>
    <s v="以账单为准"/>
    <s v="成都健丽医疗美容"/>
    <s v="cdjianli004"/>
    <n v="73082729"/>
    <s v="成都"/>
  </r>
  <r>
    <n v="2018"/>
    <x v="2"/>
    <n v="38"/>
    <n v="97081279073"/>
    <s v="159xxxx2313"/>
    <d v="2018-06-23T00:00:00"/>
    <d v="1899-12-30T17:05:39"/>
    <x v="17"/>
    <n v="38"/>
    <m/>
    <s v="以账单为准"/>
    <s v="成都健丽医疗美容"/>
    <s v="cdjianli"/>
    <n v="73082729"/>
    <s v="成都"/>
  </r>
  <r>
    <n v="2018"/>
    <x v="2"/>
    <n v="799"/>
    <n v="95104261841"/>
    <s v="139xxxx3947"/>
    <d v="2018-06-23T00:00:00"/>
    <d v="1899-12-30T15:17:57"/>
    <x v="20"/>
    <n v="799"/>
    <m/>
    <s v="以账单为准"/>
    <s v="成都健丽医疗美容"/>
    <s v="cdjianli004"/>
    <n v="73082729"/>
    <s v="成都"/>
  </r>
  <r>
    <n v="2018"/>
    <x v="2"/>
    <n v="59"/>
    <n v="9944582719"/>
    <s v="187xxxx9688"/>
    <d v="2018-06-23T00:00:00"/>
    <d v="1899-12-30T15:38:38"/>
    <x v="11"/>
    <n v="188"/>
    <n v="129"/>
    <n v="169.2"/>
    <s v="成都健丽医疗美容"/>
    <s v="cdjianli004"/>
    <n v="73082729"/>
    <s v="成都"/>
  </r>
  <r>
    <n v="2018"/>
    <x v="2"/>
    <n v="38"/>
    <n v="9047612414"/>
    <s v="139xxxx3947"/>
    <d v="2018-06-23T00:00:00"/>
    <d v="1899-12-30T15:17:38"/>
    <x v="10"/>
    <n v="98"/>
    <n v="60"/>
    <n v="88.2"/>
    <s v="成都健丽医疗美容"/>
    <s v="cdjianli004"/>
    <n v="73082729"/>
    <s v="成都"/>
  </r>
  <r>
    <n v="2018"/>
    <x v="2"/>
    <n v="128"/>
    <n v="6055302137"/>
    <s v="139xxxx3947"/>
    <d v="2018-06-23T00:00:00"/>
    <d v="1899-12-30T15:17:22"/>
    <x v="21"/>
    <n v="298"/>
    <n v="170"/>
    <n v="268.2"/>
    <s v="成都健丽医疗美容"/>
    <s v="cdjianli004"/>
    <n v="73082729"/>
    <s v="成都"/>
  </r>
  <r>
    <n v="2018"/>
    <x v="2"/>
    <n v="128"/>
    <n v="5554628554"/>
    <s v="139xxxx3947"/>
    <d v="2018-06-23T00:00:00"/>
    <d v="1899-12-30T15:17:04"/>
    <x v="12"/>
    <n v="298"/>
    <n v="170"/>
    <n v="268.2"/>
    <s v="成都健丽医疗美容"/>
    <s v="cdjianli004"/>
    <n v="73082729"/>
    <s v="成都"/>
  </r>
  <r>
    <n v="2018"/>
    <x v="2"/>
    <n v="193"/>
    <n v="76003309277"/>
    <s v="132xxxx6390"/>
    <d v="2018-06-24T00:00:00"/>
    <d v="1899-12-30T17:23:11"/>
    <x v="22"/>
    <n v="193"/>
    <m/>
    <s v="以账单为准"/>
    <s v="成都健丽医疗美容"/>
    <s v="cdjianli004"/>
    <n v="73082729"/>
    <s v="成都"/>
  </r>
  <r>
    <n v="2018"/>
    <x v="2"/>
    <n v="13"/>
    <n v="58598568972"/>
    <s v="150xxxx0927"/>
    <d v="2018-06-24T00:00:00"/>
    <d v="1899-12-30T13:40:38"/>
    <x v="23"/>
    <n v="13"/>
    <m/>
    <s v="以账单为准"/>
    <s v="成都健丽医疗美容"/>
    <s v="cdjianli004"/>
    <n v="73082729"/>
    <s v="成都"/>
  </r>
  <r>
    <n v="2018"/>
    <x v="2"/>
    <n v="266"/>
    <n v="23367589226"/>
    <s v="150xxxx0927"/>
    <d v="2018-06-24T00:00:00"/>
    <d v="1899-12-30T13:40:10"/>
    <x v="24"/>
    <n v="266"/>
    <m/>
    <s v="以账单为准"/>
    <s v="成都健丽医疗美容"/>
    <s v="cdjianli004"/>
    <n v="73082729"/>
    <s v="成都"/>
  </r>
  <r>
    <n v="2018"/>
    <x v="2"/>
    <n v="298"/>
    <n v="57133472362"/>
    <s v="135xxxx9981"/>
    <d v="2018-06-25T00:00:00"/>
    <d v="1899-12-30T19:09:12"/>
    <x v="19"/>
    <n v="298"/>
    <m/>
    <s v="以账单为准"/>
    <s v="成都健丽医疗美容"/>
    <s v="cdjianli"/>
    <n v="73082729"/>
    <s v="成都"/>
  </r>
  <r>
    <n v="2018"/>
    <x v="2"/>
    <n v="266"/>
    <n v="60283564863"/>
    <s v="159xxxx8997"/>
    <d v="2018-06-25T00:00:00"/>
    <d v="1899-12-30T15:54:30"/>
    <x v="24"/>
    <n v="266"/>
    <m/>
    <s v="以账单为准"/>
    <s v="成都健丽医疗美容"/>
    <s v="cdjianli004"/>
    <n v="73082729"/>
    <s v="成都"/>
  </r>
  <r>
    <n v="2018"/>
    <x v="2"/>
    <n v="38"/>
    <n v="9613256557"/>
    <s v="159xxxx9151"/>
    <d v="2018-06-25T00:00:00"/>
    <d v="1899-12-30T10:06:12"/>
    <x v="10"/>
    <n v="98"/>
    <n v="60"/>
    <n v="88.2"/>
    <s v="成都健丽医疗美容"/>
    <s v="cdjianli"/>
    <n v="73082729"/>
    <s v="成都"/>
  </r>
  <r>
    <n v="2018"/>
    <x v="2"/>
    <n v="13"/>
    <n v="20011167371"/>
    <s v="136xxxx5666"/>
    <d v="2018-06-26T00:00:00"/>
    <d v="1899-12-30T14:22:35"/>
    <x v="23"/>
    <n v="13"/>
    <m/>
    <s v="以账单为准"/>
    <s v="成都健丽医疗美容"/>
    <s v="cdjianli"/>
    <n v="73082729"/>
    <s v="成都"/>
  </r>
  <r>
    <n v="2018"/>
    <x v="2"/>
    <n v="13"/>
    <n v="4118073460"/>
    <s v="135xxxx2299"/>
    <d v="2018-06-26T00:00:00"/>
    <d v="1899-12-30T14:23:53"/>
    <x v="13"/>
    <n v="18"/>
    <n v="5"/>
    <n v="16.2"/>
    <s v="成都健丽医疗美容"/>
    <s v="cdjianli"/>
    <n v="73082729"/>
    <s v="成都"/>
  </r>
  <r>
    <n v="2018"/>
    <x v="2"/>
    <n v="94"/>
    <n v="9323185844"/>
    <s v="135xxxx1733"/>
    <d v="2018-06-26T00:00:00"/>
    <d v="1899-12-30T14:23:40"/>
    <x v="2"/>
    <n v="188"/>
    <n v="94"/>
    <n v="169.2"/>
    <s v="成都健丽医疗美容"/>
    <s v="cdjianli"/>
    <n v="73082729"/>
    <s v="成都"/>
  </r>
  <r>
    <n v="2018"/>
    <x v="2"/>
    <n v="94"/>
    <n v="9598117149"/>
    <s v="136xxxx5666"/>
    <d v="2018-06-26T00:00:00"/>
    <d v="1899-12-30T14:22:22"/>
    <x v="2"/>
    <n v="188"/>
    <n v="94"/>
    <n v="169.2"/>
    <s v="成都健丽医疗美容"/>
    <s v="cdjianli"/>
    <n v="73082729"/>
    <s v="成都"/>
  </r>
  <r>
    <n v="2018"/>
    <x v="2"/>
    <n v="10"/>
    <n v="9224197963"/>
    <s v="182xxxx2017"/>
    <d v="2018-06-26T00:00:00"/>
    <d v="1899-12-30T13:58:37"/>
    <x v="10"/>
    <n v="98"/>
    <n v="88"/>
    <n v="88.2"/>
    <s v="成都健丽医疗美容"/>
    <s v="cdjianli"/>
    <n v="73082729"/>
    <s v="成都"/>
  </r>
  <r>
    <n v="2018"/>
    <x v="2"/>
    <n v="880"/>
    <n v="51900245579"/>
    <s v="152xxxx6940"/>
    <d v="2018-06-27T00:00:00"/>
    <d v="1899-12-30T15:17:56"/>
    <x v="25"/>
    <n v="880"/>
    <m/>
    <s v="以账单为准"/>
    <s v="成都健丽医疗美容"/>
    <s v="cdjianli"/>
    <n v="73082729"/>
    <s v="成都"/>
  </r>
  <r>
    <n v="2018"/>
    <x v="2"/>
    <n v="38"/>
    <n v="15184613165"/>
    <s v="187xxxx0255"/>
    <d v="2018-06-27T00:00:00"/>
    <d v="1899-12-30T14:57:12"/>
    <x v="17"/>
    <n v="38"/>
    <m/>
    <s v="以账单为准"/>
    <s v="成都健丽医疗美容"/>
    <s v="cdjianli"/>
    <n v="73082729"/>
    <s v="成都"/>
  </r>
  <r>
    <n v="2018"/>
    <x v="2"/>
    <n v="188"/>
    <n v="94812571425"/>
    <s v="187xxxx0255"/>
    <d v="2018-06-27T00:00:00"/>
    <d v="1899-12-30T14:56:37"/>
    <x v="26"/>
    <n v="188"/>
    <m/>
    <s v="以账单为准"/>
    <s v="成都健丽医疗美容"/>
    <s v="cdjianli"/>
    <n v="73082729"/>
    <s v="成都"/>
  </r>
  <r>
    <n v="2018"/>
    <x v="2"/>
    <n v="198"/>
    <n v="27547475652"/>
    <s v="159xxxx5573"/>
    <d v="2018-06-28T00:00:00"/>
    <d v="1899-12-30T15:57:46"/>
    <x v="22"/>
    <n v="198"/>
    <m/>
    <s v="以账单为准"/>
    <s v="成都健丽医疗美容"/>
    <s v="cdjianli004"/>
    <n v="73082729"/>
    <s v="成都"/>
  </r>
  <r>
    <n v="2018"/>
    <x v="2"/>
    <n v="13"/>
    <n v="51762229263"/>
    <s v="159xxxx5573"/>
    <d v="2018-06-28T00:00:00"/>
    <d v="1899-12-30T15:57:28"/>
    <x v="23"/>
    <n v="13"/>
    <m/>
    <s v="以账单为准"/>
    <s v="成都健丽医疗美容"/>
    <s v="cdjianli004"/>
    <n v="73082729"/>
    <s v="成都"/>
  </r>
  <r>
    <n v="2018"/>
    <x v="2"/>
    <n v="58"/>
    <n v="99558655001"/>
    <s v="159xxxx5573"/>
    <d v="2018-06-28T00:00:00"/>
    <d v="1899-12-30T15:57:12"/>
    <x v="26"/>
    <n v="58"/>
    <m/>
    <s v="以账单为准"/>
    <s v="成都健丽医疗美容"/>
    <s v="cdjianli004"/>
    <n v="73082729"/>
    <s v="成都"/>
  </r>
  <r>
    <n v="2018"/>
    <x v="2"/>
    <n v="13"/>
    <n v="81948430169"/>
    <s v="173xxxx2011"/>
    <d v="2018-06-28T00:00:00"/>
    <d v="1899-12-30T14:07:07"/>
    <x v="23"/>
    <n v="13"/>
    <m/>
    <s v="以账单为准"/>
    <s v="成都健丽医疗美容"/>
    <s v="cdjianli"/>
    <n v="73082729"/>
    <s v="成都"/>
  </r>
  <r>
    <n v="2018"/>
    <x v="2"/>
    <n v="799"/>
    <n v="70044309994"/>
    <s v="180xxxx1121"/>
    <d v="2018-06-29T00:00:00"/>
    <d v="1899-12-30T14:59:01"/>
    <x v="27"/>
    <n v="799"/>
    <m/>
    <s v="请至预付订单管理查看"/>
    <s v="成都健丽医疗美容"/>
    <s v="cdjianli"/>
    <n v="73082729"/>
    <s v="成都"/>
  </r>
  <r>
    <n v="2018"/>
    <x v="2"/>
    <n v="59"/>
    <n v="32390362644"/>
    <s v="136xxxx2771"/>
    <d v="2018-06-30T00:00:00"/>
    <d v="1899-12-30T16:36:40"/>
    <x v="28"/>
    <n v="59"/>
    <m/>
    <s v="请至预付订单管理查看"/>
    <s v="成都健丽医疗美容"/>
    <s v="cdjianli"/>
    <n v="73082729"/>
    <s v="成都"/>
  </r>
  <r>
    <n v="2018"/>
    <x v="3"/>
    <n v="38"/>
    <n v="77066233490"/>
    <s v="183xxxx5035"/>
    <d v="2018-07-02T00:00:00"/>
    <d v="1899-12-30T15:06:13"/>
    <x v="29"/>
    <n v="38"/>
    <m/>
    <s v="请至预付订单管理查看"/>
    <s v="成都健丽医疗美容"/>
    <s v="cdjianli"/>
    <n v="73082729"/>
    <s v="成都"/>
  </r>
  <r>
    <n v="2018"/>
    <x v="3"/>
    <n v="13"/>
    <n v="68678421080"/>
    <s v="151xxxx0810"/>
    <d v="2018-07-03T00:00:00"/>
    <d v="1899-12-30T18:51:25"/>
    <x v="30"/>
    <n v="13"/>
    <m/>
    <s v="请至预付订单管理查看"/>
    <s v="成都健丽医疗美容"/>
    <s v="cdjianli"/>
    <n v="73082729"/>
    <s v="成都"/>
  </r>
  <r>
    <n v="2018"/>
    <x v="3"/>
    <n v="38"/>
    <n v="68584667439"/>
    <s v="158xxxx4312"/>
    <d v="2018-07-06T00:00:00"/>
    <d v="1899-12-30T18:19:01"/>
    <x v="29"/>
    <n v="38"/>
    <m/>
    <s v="请至预付订单管理查看"/>
    <s v="成都健丽医疗美容"/>
    <s v="cdjianli"/>
    <n v="73082729"/>
    <s v="成都"/>
  </r>
  <r>
    <n v="2018"/>
    <x v="3"/>
    <n v="38"/>
    <n v="77519935340"/>
    <s v="176xxxx6375"/>
    <d v="2018-07-06T00:00:00"/>
    <d v="1899-12-30T18:13:36"/>
    <x v="29"/>
    <n v="38"/>
    <m/>
    <s v="请至预付订单管理查看"/>
    <s v="成都健丽医疗美容"/>
    <s v="cdjianli"/>
    <n v="73082729"/>
    <s v="成都"/>
  </r>
  <r>
    <n v="2018"/>
    <x v="3"/>
    <n v="38"/>
    <n v="51980884588"/>
    <s v="134xxxx4224"/>
    <d v="2018-07-06T00:00:00"/>
    <d v="1899-12-30T18:12:31"/>
    <x v="29"/>
    <n v="38"/>
    <m/>
    <s v="请至预付订单管理查看"/>
    <s v="成都健丽医疗美容"/>
    <s v="cdjianli"/>
    <n v="73082729"/>
    <s v="成都"/>
  </r>
  <r>
    <n v="2018"/>
    <x v="3"/>
    <n v="198"/>
    <n v="13731756966"/>
    <s v="152xxxx3977"/>
    <d v="2018-07-07T00:00:00"/>
    <d v="1899-12-30T13:40:51"/>
    <x v="31"/>
    <n v="198"/>
    <m/>
    <s v="请至预付订单管理查看"/>
    <s v="成都健丽医疗美容"/>
    <s v="cdjianli"/>
    <n v="73082729"/>
    <s v="成都"/>
  </r>
  <r>
    <n v="2018"/>
    <x v="3"/>
    <n v="59"/>
    <n v="9559905249"/>
    <s v="189xxxx6780"/>
    <d v="2018-07-07T00:00:00"/>
    <d v="1899-12-30T13:40:33"/>
    <x v="11"/>
    <n v="188"/>
    <n v="129"/>
    <n v="169.2"/>
    <s v="成都健丽医疗美容"/>
    <s v="cdjianli"/>
    <n v="73082729"/>
    <s v="成都"/>
  </r>
  <r>
    <n v="2018"/>
    <x v="3"/>
    <n v="59"/>
    <n v="9998623910"/>
    <s v="136xxxx9864"/>
    <d v="2018-07-07T00:00:00"/>
    <d v="1899-12-30T13:40:22"/>
    <x v="11"/>
    <n v="188"/>
    <n v="129"/>
    <n v="169.2"/>
    <s v="成都健丽医疗美容"/>
    <s v="cdjianli"/>
    <n v="73082729"/>
    <s v="成都"/>
  </r>
  <r>
    <n v="2018"/>
    <x v="3"/>
    <n v="59"/>
    <n v="9305405869"/>
    <s v="158xxxx4931"/>
    <d v="2018-07-07T00:00:00"/>
    <d v="1899-12-30T13:39:45"/>
    <x v="11"/>
    <n v="188"/>
    <n v="129"/>
    <n v="169.2"/>
    <s v="成都健丽医疗美容"/>
    <s v="cdjianli"/>
    <n v="73082729"/>
    <s v="成都"/>
  </r>
  <r>
    <n v="2018"/>
    <x v="3"/>
    <n v="13"/>
    <n v="77323537038"/>
    <s v="135xxxx3586"/>
    <d v="2018-07-10T00:00:00"/>
    <d v="1899-12-30T15:19:09"/>
    <x v="32"/>
    <n v="13"/>
    <m/>
    <s v="请至预付订单管理查看"/>
    <s v="成都健丽医疗美容"/>
    <s v="cdjianli"/>
    <n v="73082729"/>
    <s v="成都"/>
  </r>
  <r>
    <n v="2018"/>
    <x v="3"/>
    <n v="59"/>
    <n v="9873030217"/>
    <s v="138xxxx6566"/>
    <d v="2018-07-13T00:00:00"/>
    <d v="1899-12-30T16:59:55"/>
    <x v="11"/>
    <n v="188"/>
    <n v="129"/>
    <n v="169.2"/>
    <s v="成都健丽医疗美容"/>
    <s v="cdjianli"/>
    <n v="73082729"/>
    <s v="成都"/>
  </r>
  <r>
    <n v="2018"/>
    <x v="3"/>
    <n v="18"/>
    <n v="4606563883"/>
    <s v="139xxxx9149"/>
    <d v="2018-07-13T00:00:00"/>
    <d v="1899-12-30T12:08:28"/>
    <x v="13"/>
    <n v="18"/>
    <m/>
    <n v="16.2"/>
    <s v="成都健丽医疗美容"/>
    <s v="cdjianli"/>
    <n v="73082729"/>
    <s v="成都"/>
  </r>
  <r>
    <n v="2018"/>
    <x v="3"/>
    <n v="18"/>
    <n v="4283334948"/>
    <s v="135xxxx1306"/>
    <d v="2018-07-13T00:00:00"/>
    <d v="1899-12-30T12:08:15"/>
    <x v="13"/>
    <n v="18"/>
    <m/>
    <n v="16.2"/>
    <s v="成都健丽医疗美容"/>
    <s v="cdjianli"/>
    <n v="73082729"/>
    <s v="成都"/>
  </r>
  <r>
    <n v="2018"/>
    <x v="3"/>
    <n v="128"/>
    <n v="14796752035"/>
    <s v="183xxxx7707"/>
    <d v="2018-07-14T00:00:00"/>
    <d v="1899-12-30T19:17:38"/>
    <x v="33"/>
    <n v="298"/>
    <n v="170"/>
    <s v="请至预付订单管理查看"/>
    <s v="成都健丽医疗美容"/>
    <s v="cdjianli"/>
    <n v="73082729"/>
    <s v="成都"/>
  </r>
  <r>
    <n v="2018"/>
    <x v="3"/>
    <n v="13"/>
    <n v="59334583911"/>
    <s v="186xxxx7310"/>
    <d v="2018-07-15T00:00:00"/>
    <d v="1899-12-30T18:10:41"/>
    <x v="32"/>
    <n v="25"/>
    <n v="12"/>
    <s v="请至预付订单管理查看"/>
    <s v="成都健丽医疗美容"/>
    <s v="cdjianli"/>
    <n v="73082729"/>
    <s v="成都"/>
  </r>
  <r>
    <n v="2018"/>
    <x v="3"/>
    <n v="266"/>
    <n v="33904223052"/>
    <s v="181xxxx8520"/>
    <d v="2018-07-15T00:00:00"/>
    <d v="1899-12-30T16:12:20"/>
    <x v="34"/>
    <n v="466"/>
    <n v="200"/>
    <s v="请至预付订单管理查看"/>
    <s v="成都健丽医疗美容"/>
    <s v="cdjianli"/>
    <n v="73082729"/>
    <s v="成都"/>
  </r>
  <r>
    <n v="2018"/>
    <x v="3"/>
    <n v="457"/>
    <n v="19961483034"/>
    <s v="186xxxx0623"/>
    <d v="2018-07-15T00:00:00"/>
    <d v="1899-12-30T11:57:35"/>
    <x v="34"/>
    <n v="466"/>
    <n v="9"/>
    <s v="请至预付订单管理查看"/>
    <s v="成都健丽医疗美容"/>
    <s v="cdjianli"/>
    <n v="73082729"/>
    <s v="成都"/>
  </r>
  <r>
    <n v="2018"/>
    <x v="3"/>
    <n v="13"/>
    <n v="89815268641"/>
    <s v="159xxxx3280"/>
    <d v="2018-07-16T00:00:00"/>
    <d v="1899-12-30T17:10:38"/>
    <x v="32"/>
    <n v="25"/>
    <n v="12"/>
    <s v="请至预付订单管理查看"/>
    <s v="成都健丽医疗美容"/>
    <s v="cdjianli004"/>
    <n v="73082729"/>
    <s v="成都"/>
  </r>
  <r>
    <n v="2018"/>
    <x v="3"/>
    <n v="13"/>
    <n v="69054212900"/>
    <s v="136xxxx7898"/>
    <d v="2018-07-16T00:00:00"/>
    <d v="1899-12-30T17:10:13"/>
    <x v="32"/>
    <n v="25"/>
    <n v="12"/>
    <s v="请至预付订单管理查看"/>
    <s v="成都健丽医疗美容"/>
    <s v="cdjianli004"/>
    <n v="73082729"/>
    <s v="成都"/>
  </r>
  <r>
    <n v="2018"/>
    <x v="3"/>
    <n v="58"/>
    <n v="10325244107"/>
    <s v="136xxxx7898"/>
    <d v="2018-07-16T00:00:00"/>
    <d v="1899-12-30T17:10:00"/>
    <x v="35"/>
    <n v="188"/>
    <n v="130"/>
    <s v="请至预付订单管理查看"/>
    <s v="成都健丽医疗美容"/>
    <s v="cdjianli004"/>
    <n v="73082729"/>
    <s v="成都"/>
  </r>
  <r>
    <n v="2018"/>
    <x v="3"/>
    <n v="58"/>
    <n v="40548377764"/>
    <s v="159xxxx3280"/>
    <d v="2018-07-16T00:00:00"/>
    <d v="1899-12-30T17:09:54"/>
    <x v="35"/>
    <n v="188"/>
    <n v="130"/>
    <s v="请至预付订单管理查看"/>
    <s v="成都健丽医疗美容"/>
    <s v="cdjianli004"/>
    <n v="73082729"/>
    <s v="成都"/>
  </r>
  <r>
    <n v="2018"/>
    <x v="3"/>
    <n v="18"/>
    <n v="4288527358"/>
    <s v="187xxxx9414"/>
    <d v="2018-07-16T00:00:00"/>
    <d v="1899-12-30T17:12:27"/>
    <x v="13"/>
    <n v="18"/>
    <m/>
    <n v="16.2"/>
    <s v="成都健丽医疗美容"/>
    <s v="cdjianli004"/>
    <n v="73082729"/>
    <s v="成都"/>
  </r>
  <r>
    <n v="2018"/>
    <x v="3"/>
    <n v="188"/>
    <n v="6348394"/>
    <s v="187xxxx9414"/>
    <d v="2018-07-16T00:00:00"/>
    <d v="1899-12-30T17:12:13"/>
    <x v="16"/>
    <n v="188"/>
    <m/>
    <n v="169.2"/>
    <s v="成都健丽医疗美容"/>
    <s v="cdjianli004"/>
    <n v="73082729"/>
    <s v="成都"/>
  </r>
  <r>
    <n v="2018"/>
    <x v="3"/>
    <n v="980"/>
    <n v="45120992156"/>
    <s v="177xxxx9155"/>
    <d v="2018-07-17T00:00:00"/>
    <d v="1899-12-30T15:22:31"/>
    <x v="36"/>
    <n v="1080"/>
    <n v="100"/>
    <s v="请至预付订单管理查看"/>
    <s v="成都健丽医疗美容"/>
    <s v="cdjianli"/>
    <n v="73082729"/>
    <s v="成都"/>
  </r>
  <r>
    <n v="2018"/>
    <x v="3"/>
    <n v="59"/>
    <n v="22108419186"/>
    <s v="132xxxx0079"/>
    <d v="2018-07-19T00:00:00"/>
    <d v="1899-12-30T15:28:11"/>
    <x v="28"/>
    <n v="188"/>
    <n v="129"/>
    <s v="请至预付订单管理查看"/>
    <s v="成都健丽医疗美容"/>
    <s v="cdjianli"/>
    <n v="73082729"/>
    <s v="成都"/>
  </r>
  <r>
    <n v="2018"/>
    <x v="3"/>
    <n v="128"/>
    <n v="75313474294"/>
    <s v="159xxxx7887"/>
    <d v="2018-07-20T00:00:00"/>
    <d v="1899-12-30T11:34:20"/>
    <x v="33"/>
    <n v="298"/>
    <n v="170"/>
    <s v="请至预付订单管理查看"/>
    <s v="成都健丽医疗美容"/>
    <s v="cdjianli"/>
    <n v="73082729"/>
    <s v="成都"/>
  </r>
  <r>
    <n v="2018"/>
    <x v="3"/>
    <n v="38"/>
    <n v="9211218107"/>
    <s v="134xxxx0341"/>
    <d v="2018-07-20T00:00:00"/>
    <d v="1899-12-30T12:55:02"/>
    <x v="10"/>
    <n v="98"/>
    <n v="60"/>
    <n v="88.2"/>
    <s v="成都健丽医疗美容"/>
    <s v="cdjianli"/>
    <n v="73082729"/>
    <s v="成都"/>
  </r>
  <r>
    <n v="2018"/>
    <x v="3"/>
    <n v="128"/>
    <n v="91157576743"/>
    <s v="173xxxx6834"/>
    <d v="2018-07-21T00:00:00"/>
    <d v="1899-12-30T13:50:42"/>
    <x v="33"/>
    <n v="298"/>
    <n v="170"/>
    <s v="请至预付订单管理查看"/>
    <s v="成都健丽医疗美容"/>
    <s v="cdjianli004"/>
    <n v="73082729"/>
    <s v="成都"/>
  </r>
  <r>
    <n v="2018"/>
    <x v="3"/>
    <n v="128"/>
    <n v="86208278038"/>
    <s v="173xxxx6834"/>
    <d v="2018-07-21T00:00:00"/>
    <d v="1899-12-30T13:50:28"/>
    <x v="33"/>
    <n v="298"/>
    <n v="170"/>
    <s v="请至预付订单管理查看"/>
    <s v="成都健丽医疗美容"/>
    <s v="cdjianli004"/>
    <n v="73082729"/>
    <s v="成都"/>
  </r>
  <r>
    <n v="2018"/>
    <x v="3"/>
    <n v="98"/>
    <n v="44159414570"/>
    <s v="173xxxx6834"/>
    <d v="2018-07-21T00:00:00"/>
    <d v="1899-12-30T13:50:12"/>
    <x v="37"/>
    <n v="298"/>
    <n v="200"/>
    <s v="请至预付订单管理查看"/>
    <s v="成都健丽医疗美容"/>
    <s v="cdjianli004"/>
    <n v="73082729"/>
    <s v="成都"/>
  </r>
  <r>
    <n v="2018"/>
    <x v="3"/>
    <n v="98"/>
    <n v="18103202447"/>
    <s v="187xxxx2148"/>
    <d v="2018-07-21T00:00:00"/>
    <d v="1899-12-30T13:16:28"/>
    <x v="37"/>
    <n v="298"/>
    <n v="200"/>
    <s v="请至预付订单管理查看"/>
    <s v="成都健丽医疗美容"/>
    <s v="cdjianli004"/>
    <n v="73082729"/>
    <s v="成都"/>
  </r>
  <r>
    <n v="2018"/>
    <x v="3"/>
    <n v="128"/>
    <n v="53664985896"/>
    <s v="187xxxx2148"/>
    <d v="2018-07-21T00:00:00"/>
    <d v="1899-12-30T13:16:15"/>
    <x v="33"/>
    <n v="298"/>
    <n v="170"/>
    <s v="请至预付订单管理查看"/>
    <s v="成都健丽医疗美容"/>
    <s v="cdjianli004"/>
    <n v="73082729"/>
    <s v="成都"/>
  </r>
  <r>
    <n v="2018"/>
    <x v="3"/>
    <n v="98"/>
    <n v="88883477832"/>
    <s v="183xxxx7833"/>
    <d v="2018-07-21T00:00:00"/>
    <d v="1899-12-30T13:11:30"/>
    <x v="37"/>
    <n v="298"/>
    <n v="200"/>
    <s v="请至预付订单管理查看"/>
    <s v="成都健丽医疗美容"/>
    <s v="cdjianli"/>
    <n v="73082729"/>
    <s v="成都"/>
  </r>
  <r>
    <n v="2018"/>
    <x v="3"/>
    <n v="38"/>
    <n v="76602362553"/>
    <s v="183xxxx7833"/>
    <d v="2018-07-21T00:00:00"/>
    <d v="1899-12-30T13:10:28"/>
    <x v="29"/>
    <n v="98"/>
    <n v="60"/>
    <s v="请至预付订单管理查看"/>
    <s v="成都健丽医疗美容"/>
    <s v="cdjianli"/>
    <n v="73082729"/>
    <s v="成都"/>
  </r>
  <r>
    <n v="2018"/>
    <x v="3"/>
    <n v="13"/>
    <n v="13867876027"/>
    <s v="183xxxx7833"/>
    <d v="2018-07-21T00:00:00"/>
    <d v="1899-12-30T13:09:58"/>
    <x v="32"/>
    <n v="25"/>
    <n v="12"/>
    <s v="请至预付订单管理查看"/>
    <s v="成都健丽医疗美容"/>
    <s v="cdjianli"/>
    <n v="73082729"/>
    <s v="成都"/>
  </r>
  <r>
    <n v="2018"/>
    <x v="3"/>
    <n v="128"/>
    <n v="96046053452"/>
    <s v="183xxxx7833"/>
    <d v="2018-07-21T00:00:00"/>
    <d v="1899-12-30T13:09:23"/>
    <x v="33"/>
    <n v="298"/>
    <n v="170"/>
    <s v="请至预付订单管理查看"/>
    <s v="成都健丽医疗美容"/>
    <s v="cdjianli"/>
    <n v="73082729"/>
    <s v="成都"/>
  </r>
  <r>
    <n v="2018"/>
    <x v="3"/>
    <n v="59"/>
    <n v="76391539988"/>
    <s v="183xxxx7833"/>
    <d v="2018-07-21T00:00:00"/>
    <d v="1899-12-30T13:09:04"/>
    <x v="28"/>
    <n v="188"/>
    <n v="129"/>
    <s v="请至预付订单管理查看"/>
    <s v="成都健丽医疗美容"/>
    <s v="cdjianli"/>
    <n v="73082729"/>
    <s v="成都"/>
  </r>
  <r>
    <n v="2018"/>
    <x v="3"/>
    <n v="799"/>
    <n v="9346446546"/>
    <s v="152xxxx3925"/>
    <d v="2018-07-21T00:00:00"/>
    <d v="1899-12-30T12:45:06"/>
    <x v="38"/>
    <n v="799"/>
    <m/>
    <s v="请至预付订单管理查看"/>
    <s v="成都健丽医疗美容"/>
    <s v="cdjianli004"/>
    <n v="73082729"/>
    <s v="成都"/>
  </r>
  <r>
    <n v="2018"/>
    <x v="3"/>
    <n v="38"/>
    <n v="81822114435"/>
    <s v="159xxxx0853"/>
    <d v="2018-07-26T00:00:00"/>
    <d v="1899-12-30T10:37:44"/>
    <x v="29"/>
    <n v="98"/>
    <n v="60"/>
    <m/>
    <s v="单张券尾款：0.00元"/>
    <s v="成都健丽医疗美容"/>
    <s v="cdjianli"/>
    <n v="73082729"/>
  </r>
  <r>
    <n v="2018"/>
    <x v="3"/>
    <n v="59"/>
    <n v="55076296868"/>
    <s v="150xxxx0325"/>
    <d v="2018-07-28T00:00:00"/>
    <d v="1899-12-30T18:20:52"/>
    <x v="28"/>
    <n v="188"/>
    <n v="129"/>
    <m/>
    <s v="单张券尾款：0.00元"/>
    <s v="成都健丽医疗美容"/>
    <s v="cdjianli"/>
    <n v="73082729"/>
  </r>
  <r>
    <n v="2018"/>
    <x v="3"/>
    <n v="118"/>
    <n v="14284201698"/>
    <s v="135xxxx3016"/>
    <d v="2018-07-28T00:00:00"/>
    <d v="1899-12-30T16:00:32"/>
    <x v="31"/>
    <n v="398"/>
    <n v="280"/>
    <m/>
    <s v="单张券尾款：0.00元"/>
    <s v="成都健丽医疗美容"/>
    <s v="cdjianli"/>
    <n v="73082729"/>
  </r>
  <r>
    <n v="2018"/>
    <x v="3"/>
    <n v="12"/>
    <n v="44912659404"/>
    <s v="186xxxx2741"/>
    <d v="2018-07-28T00:00:00"/>
    <d v="1899-12-30T12:25:15"/>
    <x v="32"/>
    <n v="25"/>
    <n v="13"/>
    <m/>
    <s v="单张券尾款：0.00元"/>
    <s v="成都健丽医疗美容"/>
    <s v="cdjianli"/>
    <n v="73082729"/>
  </r>
  <r>
    <n v="2018"/>
    <x v="3"/>
    <n v="18"/>
    <n v="4851054052"/>
    <s v="180xxxx1201"/>
    <d v="2018-07-28T00:00:00"/>
    <d v="1899-12-30T17:27:37"/>
    <x v="13"/>
    <n v="18"/>
    <m/>
    <n v="16.2"/>
    <s v="-"/>
    <s v="成都健丽医疗美容"/>
    <s v="cdjianli"/>
    <n v="73082729"/>
  </r>
  <r>
    <n v="2018"/>
    <x v="3"/>
    <n v="59"/>
    <n v="16661318716"/>
    <s v="137xxxx6897"/>
    <d v="2018-07-29T00:00:00"/>
    <d v="1899-12-30T17:56:46"/>
    <x v="28"/>
    <n v="188"/>
    <n v="129"/>
    <m/>
    <s v="单张券尾款：0.00元"/>
    <s v="成都健丽医疗美容"/>
    <s v="cdjianli"/>
    <n v="73082729"/>
  </r>
  <r>
    <n v="2018"/>
    <x v="3"/>
    <n v="59"/>
    <n v="26247814325"/>
    <s v="182xxxx4129"/>
    <d v="2018-07-29T00:00:00"/>
    <d v="1899-12-30T17:56:40"/>
    <x v="28"/>
    <n v="188"/>
    <n v="129"/>
    <m/>
    <s v="单张券尾款：0.00元"/>
    <s v="成都健丽医疗美容"/>
    <s v="cdjianli"/>
    <n v="73082729"/>
  </r>
  <r>
    <n v="2018"/>
    <x v="3"/>
    <n v="12"/>
    <n v="46930953427"/>
    <s v="152xxxx0011"/>
    <d v="2018-07-29T00:00:00"/>
    <d v="1899-12-30T17:56:30"/>
    <x v="32"/>
    <n v="25"/>
    <n v="13"/>
    <m/>
    <s v="单张券尾款：0.00元"/>
    <s v="成都健丽医疗美容"/>
    <s v="cdjianli"/>
    <n v="73082729"/>
  </r>
  <r>
    <n v="2018"/>
    <x v="3"/>
    <n v="59"/>
    <n v="30040741360"/>
    <s v="181xxxx4986"/>
    <d v="2018-07-29T00:00:00"/>
    <d v="1899-12-30T14:57:19"/>
    <x v="28"/>
    <n v="188"/>
    <n v="129"/>
    <m/>
    <s v="单张券尾款：0.00元"/>
    <s v="成都健丽医疗美容"/>
    <s v="cdjianli"/>
    <n v="73082729"/>
  </r>
  <r>
    <n v="2018"/>
    <x v="3"/>
    <n v="12"/>
    <n v="23535634717"/>
    <s v="189xxxx0649"/>
    <d v="2018-07-29T00:00:00"/>
    <d v="1899-12-30T11:24:50"/>
    <x v="32"/>
    <n v="25"/>
    <n v="13"/>
    <m/>
    <s v="单张券尾款：0.00元"/>
    <s v="成都健丽医疗美容"/>
    <s v="cdjianli"/>
    <n v="73082729"/>
  </r>
  <r>
    <n v="2018"/>
    <x v="3"/>
    <n v="98"/>
    <n v="9156502077"/>
    <s v="152xxxx1158"/>
    <d v="2018-07-29T00:00:00"/>
    <d v="1899-12-30T16:06:31"/>
    <x v="10"/>
    <n v="98"/>
    <m/>
    <n v="88.2"/>
    <s v="-"/>
    <s v="成都健丽医疗美容"/>
    <s v="cdjianli"/>
    <n v="73082729"/>
  </r>
  <r>
    <n v="2018"/>
    <x v="3"/>
    <n v="188"/>
    <n v="9275664418"/>
    <s v="189xxxx9889"/>
    <d v="2018-07-29T00:00:00"/>
    <d v="1899-12-30T10:59:42"/>
    <x v="11"/>
    <n v="188"/>
    <m/>
    <n v="169.2"/>
    <s v="-"/>
    <s v="成都健丽医疗美容"/>
    <s v="cdjianli"/>
    <n v="73082729"/>
  </r>
  <r>
    <n v="2018"/>
    <x v="3"/>
    <n v="18"/>
    <n v="4783649015"/>
    <s v="153xxxx6693"/>
    <d v="2018-07-29T00:00:00"/>
    <d v="1899-12-30T10:59:04"/>
    <x v="13"/>
    <n v="18"/>
    <m/>
    <n v="16.2"/>
    <s v="-"/>
    <s v="成都健丽医疗美容"/>
    <s v="cdjianli"/>
    <n v="73082729"/>
  </r>
  <r>
    <n v="2018"/>
    <x v="3"/>
    <n v="38"/>
    <n v="10032843176"/>
    <s v="136xxxx0219"/>
    <d v="2018-07-30T00:00:00"/>
    <d v="1899-12-30T16:02:36"/>
    <x v="29"/>
    <n v="98"/>
    <n v="60"/>
    <m/>
    <s v="单张券尾款：0.00元"/>
    <s v="成都健丽医疗美容"/>
    <s v="cdjianli004"/>
    <n v="73082729"/>
  </r>
  <r>
    <n v="2018"/>
    <x v="3"/>
    <n v="38"/>
    <n v="79763260758"/>
    <s v="159xxxx3842"/>
    <d v="2018-07-30T00:00:00"/>
    <d v="1899-12-30T16:00:34"/>
    <x v="29"/>
    <n v="98"/>
    <n v="60"/>
    <m/>
    <s v="单张券尾款：0.00元"/>
    <s v="成都健丽医疗美容"/>
    <s v="cdjianli004"/>
    <n v="73082729"/>
  </r>
  <r>
    <n v="2018"/>
    <x v="3"/>
    <n v="98"/>
    <n v="12482854284"/>
    <s v="138xxxx3663"/>
    <d v="2018-07-30T00:00:00"/>
    <d v="1899-12-30T15:17:51"/>
    <x v="37"/>
    <n v="298"/>
    <n v="200"/>
    <m/>
    <s v="单张券尾款：0.00元"/>
    <s v="成都健丽医疗美容"/>
    <s v="cdjianli"/>
    <n v="73082729"/>
  </r>
  <r>
    <n v="2018"/>
    <x v="3"/>
    <n v="38"/>
    <n v="59862153113"/>
    <s v="138xxxx3663"/>
    <d v="2018-07-30T00:00:00"/>
    <d v="1899-12-30T15:17:35"/>
    <x v="29"/>
    <n v="98"/>
    <n v="60"/>
    <m/>
    <s v="单张券尾款：0.00元"/>
    <s v="成都健丽医疗美容"/>
    <s v="cdjianli"/>
    <n v="73082729"/>
  </r>
  <r>
    <n v="2018"/>
    <x v="3"/>
    <n v="59"/>
    <n v="31595774843"/>
    <s v="151xxxx0874"/>
    <d v="2018-07-30T00:00:00"/>
    <d v="1899-12-30T12:49:56"/>
    <x v="28"/>
    <n v="188"/>
    <n v="129"/>
    <m/>
    <s v="单张券尾款：0.00元"/>
    <s v="成都健丽医疗美容"/>
    <s v="cdjianli"/>
    <n v="73082729"/>
  </r>
  <r>
    <n v="2018"/>
    <x v="3"/>
    <n v="25"/>
    <n v="30832035289"/>
    <s v="177xxxx8567"/>
    <d v="2018-07-31T00:00:00"/>
    <d v="1899-12-30T17:29:09"/>
    <x v="32"/>
    <n v="25"/>
    <m/>
    <m/>
    <s v="单张券尾款：0.00元"/>
    <s v="成都健丽医疗美容"/>
    <s v="cdjianli"/>
    <n v="73082729"/>
  </r>
  <r>
    <n v="2018"/>
    <x v="4"/>
    <n v="790"/>
    <n v="86138030733"/>
    <s v="136xxxx6576"/>
    <d v="2018-08-04T00:00:00"/>
    <d v="1899-12-30T17:03:49"/>
    <x v="38"/>
    <n v="799"/>
    <n v="9"/>
    <m/>
    <s v="单张券尾款：702.00元"/>
    <s v="成都健丽医疗美容"/>
    <s v="cdjianli"/>
    <n v="73082729"/>
  </r>
  <r>
    <n v="2018"/>
    <x v="4"/>
    <n v="59"/>
    <n v="82140460071"/>
    <s v="158xxxx4312"/>
    <d v="2018-08-04T00:00:00"/>
    <d v="1899-12-30T16:51:39"/>
    <x v="39"/>
    <n v="188"/>
    <n v="129"/>
    <m/>
    <s v="单张券尾款：0.00元"/>
    <s v="成都健丽医疗美容"/>
    <s v="cdjianli"/>
    <n v="73082729"/>
  </r>
  <r>
    <n v="2018"/>
    <x v="4"/>
    <n v="38"/>
    <n v="75980731383"/>
    <s v="136xxxx6576"/>
    <d v="2018-08-04T00:00:00"/>
    <d v="1899-12-30T17:52:19"/>
    <x v="40"/>
    <n v="98"/>
    <n v="60"/>
    <m/>
    <s v="单张券尾款：0.00元"/>
    <s v="成都健丽医疗美容"/>
    <s v="cdjianli"/>
    <n v="73082729"/>
  </r>
  <r>
    <n v="2018"/>
    <x v="4"/>
    <n v="12"/>
    <n v="5033878504"/>
    <s v="158xxxx9590"/>
    <d v="2018-08-06T00:00:00"/>
    <d v="1899-12-30T17:16:24"/>
    <x v="32"/>
    <n v="25"/>
    <n v="13"/>
    <m/>
    <s v="单张券尾款：0.00元"/>
    <s v="成都健丽医疗美容"/>
    <s v="cdjianli"/>
    <n v="73082729"/>
  </r>
  <r>
    <n v="2018"/>
    <x v="4"/>
    <n v="12"/>
    <n v="12326447484"/>
    <s v="135xxxx9360"/>
    <d v="2018-08-06T00:00:00"/>
    <d v="1899-12-30T17:16:12"/>
    <x v="32"/>
    <n v="25"/>
    <n v="13"/>
    <m/>
    <s v="单张券尾款：0.00元"/>
    <s v="成都健丽医疗美容"/>
    <s v="cdjianli"/>
    <n v="73082729"/>
  </r>
  <r>
    <n v="2018"/>
    <x v="4"/>
    <n v="128"/>
    <n v="87546044370"/>
    <s v="151xxxx9225"/>
    <d v="2018-08-06T00:00:00"/>
    <d v="1899-12-30T15:55:26"/>
    <x v="33"/>
    <n v="298"/>
    <n v="170"/>
    <m/>
    <s v="单张券尾款：0.00元"/>
    <s v="成都健丽医疗美容"/>
    <s v="cdjianli"/>
    <n v="73082729"/>
  </r>
  <r>
    <n v="2018"/>
    <x v="4"/>
    <n v="59"/>
    <n v="34163236315"/>
    <s v="136xxxx7400"/>
    <d v="2018-08-06T00:00:00"/>
    <d v="1899-12-30T11:04:45"/>
    <x v="39"/>
    <n v="188"/>
    <n v="129"/>
    <m/>
    <s v="单张券尾款：0.00元"/>
    <s v="成都健丽医疗美容"/>
    <s v="cdjianli"/>
    <n v="73082729"/>
  </r>
  <r>
    <n v="2018"/>
    <x v="4"/>
    <n v="38"/>
    <n v="64969647290"/>
    <s v="136xxxx7400"/>
    <d v="2018-08-06T00:00:00"/>
    <d v="1899-12-30T10:21:37"/>
    <x v="40"/>
    <n v="98"/>
    <n v="60"/>
    <m/>
    <s v="单张券尾款：0.00元"/>
    <s v="成都健丽医疗美容"/>
    <s v="cdjianli"/>
    <n v="73082729"/>
  </r>
  <r>
    <n v="2018"/>
    <x v="4"/>
    <n v="13"/>
    <n v="70391478418"/>
    <s v="136xxxx7400"/>
    <d v="2018-08-06T00:00:00"/>
    <d v="1899-12-30T10:19:34"/>
    <x v="32"/>
    <n v="25"/>
    <n v="12"/>
    <m/>
    <s v="单张券尾款：0.00元"/>
    <s v="成都健丽医疗美容"/>
    <s v="cdjianli"/>
    <n v="73082729"/>
  </r>
  <r>
    <n v="2018"/>
    <x v="4"/>
    <n v="198"/>
    <n v="29416044530"/>
    <s v="188xxxx2541"/>
    <d v="2018-08-07T00:00:00"/>
    <d v="1899-12-30T16:04:00"/>
    <x v="31"/>
    <n v="398"/>
    <n v="200"/>
    <m/>
    <s v="单张券尾款：0.00元"/>
    <s v="成都健丽医疗美容"/>
    <s v="cdjianli004"/>
    <n v="73082729"/>
  </r>
  <r>
    <n v="2018"/>
    <x v="4"/>
    <n v="460"/>
    <n v="34488562114"/>
    <s v="138xxxx2326"/>
    <d v="2018-08-07T00:00:00"/>
    <d v="1899-12-30T13:09:29"/>
    <x v="41"/>
    <n v="880"/>
    <n v="420"/>
    <m/>
    <s v="单张券尾款：363.00元"/>
    <s v="成都健丽医疗美容"/>
    <s v="cdjianli004"/>
    <n v="73082729"/>
  </r>
  <r>
    <n v="2018"/>
    <x v="4"/>
    <n v="426"/>
    <n v="65874084296"/>
    <s v="183xxxx8351"/>
    <d v="2018-08-08T00:00:00"/>
    <d v="1899-12-30T10:36:10"/>
    <x v="41"/>
    <n v="880"/>
    <n v="454"/>
    <m/>
    <s v="单张券尾款：329.00元"/>
    <s v="成都健丽医疗美容"/>
    <s v="cdjianli"/>
    <n v="73082729"/>
  </r>
  <r>
    <n v="2018"/>
    <x v="4"/>
    <n v="38"/>
    <n v="59508903927"/>
    <s v="188xxxx4833"/>
    <d v="2018-08-09T00:00:00"/>
    <d v="1899-12-30T16:33:22"/>
    <x v="40"/>
    <n v="98"/>
    <n v="60"/>
    <m/>
    <s v="单张券尾款：0.00元"/>
    <s v="成都健丽医疗美容"/>
    <s v="cdjianli"/>
    <n v="73082729"/>
  </r>
  <r>
    <n v="2018"/>
    <x v="4"/>
    <n v="266"/>
    <n v="96660901339"/>
    <s v="189xxxx2858"/>
    <d v="2018-08-09T00:00:00"/>
    <d v="1899-12-30T16:20:55"/>
    <x v="42"/>
    <n v="466"/>
    <n v="200"/>
    <m/>
    <s v="单张券尾款：0.00元"/>
    <s v="成都健丽医疗美容"/>
    <s v="cdjianli"/>
    <n v="73082729"/>
  </r>
  <r>
    <n v="2018"/>
    <x v="4"/>
    <n v="58"/>
    <n v="70249077885"/>
    <s v="189xxxx2858"/>
    <d v="2018-08-09T00:00:00"/>
    <d v="1899-12-30T15:00:38"/>
    <x v="35"/>
    <n v="188"/>
    <n v="130"/>
    <m/>
    <s v="单张券尾款：0.00元"/>
    <s v="成都健丽医疗美容"/>
    <s v="cdjianli"/>
    <n v="73082729"/>
  </r>
  <r>
    <n v="2018"/>
    <x v="4"/>
    <n v="13"/>
    <n v="2349706560"/>
    <s v="138xxxx0308"/>
    <d v="2018-08-10T00:00:00"/>
    <d v="1899-12-30T16:22:19"/>
    <x v="32"/>
    <n v="25"/>
    <n v="12"/>
    <m/>
    <s v="单张券尾款：0.00元"/>
    <s v="成都健丽医疗美容"/>
    <s v="cdjianli"/>
    <n v="73082729"/>
  </r>
  <r>
    <n v="2018"/>
    <x v="4"/>
    <n v="13"/>
    <n v="64449615665"/>
    <s v="157xxxx9116"/>
    <d v="2018-08-10T00:00:00"/>
    <d v="1899-12-30T14:46:02"/>
    <x v="32"/>
    <n v="25"/>
    <n v="12"/>
    <m/>
    <s v="单张券尾款：0.00元"/>
    <s v="成都健丽医疗美容"/>
    <s v="cdjianli004"/>
    <n v="73082729"/>
  </r>
  <r>
    <n v="2018"/>
    <x v="4"/>
    <n v="59"/>
    <n v="22437823325"/>
    <s v="182xxxx8858"/>
    <d v="2018-08-12T00:00:00"/>
    <d v="1899-12-30T14:21:44"/>
    <x v="39"/>
    <n v="188"/>
    <n v="129"/>
    <m/>
    <s v="单张券尾款：0.00元"/>
    <s v="成都健丽医疗美容"/>
    <s v="cdjianli"/>
    <n v="73082729"/>
  </r>
  <r>
    <n v="2018"/>
    <x v="4"/>
    <n v="13"/>
    <n v="51217609074"/>
    <s v="158xxxx8755"/>
    <d v="2018-08-12T00:00:00"/>
    <d v="1899-12-30T08:52:21"/>
    <x v="32"/>
    <n v="25"/>
    <n v="12"/>
    <m/>
    <s v="单张券尾款：0.00元"/>
    <s v="成都健丽医疗美容"/>
    <s v="cdjianli"/>
    <n v="73082729"/>
  </r>
  <r>
    <n v="2018"/>
    <x v="4"/>
    <n v="38"/>
    <n v="42072179607"/>
    <s v="182xxxx1650"/>
    <d v="2018-08-13T00:00:00"/>
    <d v="1899-12-30T15:41:38"/>
    <x v="40"/>
    <n v="98"/>
    <n v="60"/>
    <m/>
    <s v="单张券尾款：0.00元"/>
    <s v="成都健丽医疗美容"/>
    <s v="cdjianli"/>
    <n v="73082730"/>
  </r>
  <r>
    <n v="2018"/>
    <x v="4"/>
    <n v="38"/>
    <n v="7995480874"/>
    <s v="182xxxx1650"/>
    <d v="2018-08-13T00:00:00"/>
    <d v="1899-12-30T15:41:23"/>
    <x v="40"/>
    <n v="98"/>
    <n v="60"/>
    <m/>
    <s v="单张券尾款：0.00元"/>
    <s v="成都健丽医疗美容"/>
    <s v="cdjianli"/>
    <n v="73082731"/>
  </r>
  <r>
    <n v="2018"/>
    <x v="4"/>
    <n v="159"/>
    <n v="7075044252"/>
    <s v="152xxxx3925"/>
    <d v="2018-08-14T00:00:00"/>
    <d v="1899-12-30T16:20:31"/>
    <x v="43"/>
    <n v="168"/>
    <n v="9"/>
    <m/>
    <s v="单张券尾款：0.00元"/>
    <s v="成都健丽医疗美容"/>
    <s v="cdjianli004"/>
    <n v="73082729"/>
  </r>
  <r>
    <n v="2018"/>
    <x v="4"/>
    <n v="18"/>
    <n v="4337994335"/>
    <s v="138xxxx4609"/>
    <d v="2018-08-14T00:00:00"/>
    <d v="1899-12-30T16:35:24"/>
    <x v="13"/>
    <n v="18"/>
    <m/>
    <n v="16.2"/>
    <s v="-"/>
    <s v="成都健丽医疗美容"/>
    <s v="cdjianli"/>
    <n v="73082729"/>
  </r>
  <r>
    <n v="2018"/>
    <x v="4"/>
    <n v="198"/>
    <n v="85825744959"/>
    <s v="135xxxx8059"/>
    <d v="2018-08-17T00:00:00"/>
    <d v="1899-12-30T16:52:11"/>
    <x v="31"/>
    <n v="398"/>
    <n v="200"/>
    <m/>
    <s v="单张券尾款：0.00元"/>
    <s v="成都健丽医疗美容"/>
    <s v="cdjianli"/>
    <n v="73082729"/>
  </r>
  <r>
    <n v="2018"/>
    <x v="4"/>
    <n v="198"/>
    <n v="31052759591"/>
    <s v="183xxxx6602"/>
    <d v="2018-08-17T00:00:00"/>
    <d v="1899-12-30T13:56:21"/>
    <x v="31"/>
    <n v="398"/>
    <n v="200"/>
    <m/>
    <s v="单张券尾款：0.00元"/>
    <s v="成都健丽医疗美容"/>
    <s v="cdjianli"/>
    <n v="73082729"/>
  </r>
  <r>
    <n v="2018"/>
    <x v="4"/>
    <n v="118"/>
    <n v="32758819115"/>
    <s v="138xxxx2326"/>
    <d v="2018-08-19T00:00:00"/>
    <d v="1899-12-30T13:09:43"/>
    <x v="31"/>
    <n v="398"/>
    <n v="280"/>
    <m/>
    <s v="单张券尾款：0.00元"/>
    <s v="成都健丽医疗美容"/>
    <s v="cdjianli"/>
    <n v="73082729"/>
  </r>
  <r>
    <n v="2018"/>
    <x v="4"/>
    <n v="13"/>
    <n v="4403947697"/>
    <s v="135xxxx3942"/>
    <d v="2018-08-19T00:00:00"/>
    <d v="1899-12-30T18:36:33"/>
    <x v="13"/>
    <n v="18"/>
    <n v="5"/>
    <n v="16.2"/>
    <s v="-"/>
    <s v="成都健丽医疗美容"/>
    <s v="cdjianli"/>
    <n v="73082729"/>
  </r>
  <r>
    <n v="2018"/>
    <x v="4"/>
    <n v="59"/>
    <n v="9266179793"/>
    <s v="135xxxx3942"/>
    <d v="2018-08-19T00:00:00"/>
    <d v="1899-12-30T18:36:10"/>
    <x v="11"/>
    <n v="188"/>
    <n v="129"/>
    <n v="169.2"/>
    <s v="-"/>
    <s v="成都健丽医疗美容"/>
    <s v="cdjianli"/>
    <n v="73082729"/>
  </r>
  <r>
    <n v="2018"/>
    <x v="4"/>
    <n v="7.6999999999999993"/>
    <n v="73562803703"/>
    <s v="135xxxx1395"/>
    <d v="2018-08-20T00:00:00"/>
    <d v="1899-12-30T16:53:21"/>
    <x v="32"/>
    <n v="25"/>
    <n v="17.3"/>
    <m/>
    <s v="单张券尾款：0.00元"/>
    <s v="成都健丽医疗美容"/>
    <s v="cdjianli"/>
    <n v="73082729"/>
  </r>
  <r>
    <n v="2018"/>
    <x v="4"/>
    <n v="59"/>
    <n v="65983729636"/>
    <s v="135xxxx1612"/>
    <d v="2018-08-20T00:00:00"/>
    <d v="1899-12-30T14:13:39"/>
    <x v="39"/>
    <n v="188"/>
    <n v="129"/>
    <m/>
    <s v="单张券尾款：0.00元"/>
    <s v="成都健丽医疗美容"/>
    <s v="cdjianli004"/>
    <n v="73082729"/>
  </r>
  <r>
    <n v="2018"/>
    <x v="4"/>
    <n v="266"/>
    <n v="41535613579"/>
    <s v="135xxxx1612"/>
    <d v="2018-08-20T00:00:00"/>
    <d v="1899-12-30T14:13:26"/>
    <x v="42"/>
    <n v="466"/>
    <n v="200"/>
    <m/>
    <s v="单张券尾款：0.00元"/>
    <s v="成都健丽医疗美容"/>
    <s v="cdjianli004"/>
    <n v="73082729"/>
  </r>
  <r>
    <n v="2018"/>
    <x v="4"/>
    <n v="266"/>
    <n v="805690710"/>
    <s v="136xxxx5666"/>
    <d v="2018-08-20T00:00:00"/>
    <d v="1899-12-30T14:12:56"/>
    <x v="42"/>
    <n v="466"/>
    <n v="200"/>
    <m/>
    <s v="单张券尾款：0.00元"/>
    <s v="成都健丽医疗美容"/>
    <s v="cdjianli004"/>
    <n v="73082729"/>
  </r>
  <r>
    <n v="2018"/>
    <x v="4"/>
    <n v="59"/>
    <n v="74462192508"/>
    <s v="136xxxx5666"/>
    <d v="2018-08-20T00:00:00"/>
    <d v="1899-12-30T14:12:22"/>
    <x v="39"/>
    <n v="188"/>
    <n v="129"/>
    <m/>
    <s v="单张券尾款：0.00元"/>
    <s v="成都健丽医疗美容"/>
    <s v="cdjianli"/>
    <n v="73082729"/>
  </r>
  <r>
    <n v="2018"/>
    <x v="4"/>
    <n v="58"/>
    <n v="49054211042"/>
    <s v="187xxxx5777"/>
    <d v="2018-08-21T00:00:00"/>
    <d v="1899-12-30T11:12:12"/>
    <x v="44"/>
    <n v="98"/>
    <n v="40"/>
    <m/>
    <s v="单张券尾款：0.00元"/>
    <s v="成都健丽医疗美容"/>
    <s v="cdjianli"/>
    <n v="73082729"/>
  </r>
  <r>
    <n v="2018"/>
    <x v="4"/>
    <n v="188"/>
    <n v="508334625"/>
    <s v="139xxxx3841"/>
    <d v="2018-08-22T00:00:00"/>
    <d v="1899-12-30T10:46:20"/>
    <x v="16"/>
    <n v="188"/>
    <m/>
    <n v="169.2"/>
    <s v="-"/>
    <s v="成都健丽医疗美容"/>
    <s v="cdjianli"/>
    <n v="73082729"/>
  </r>
  <r>
    <n v="2018"/>
    <x v="4"/>
    <n v="159"/>
    <n v="92112331950"/>
    <s v="134xxxx2087"/>
    <d v="2018-08-23T00:00:00"/>
    <d v="1899-12-30T16:40:12"/>
    <x v="43"/>
    <n v="168"/>
    <n v="9"/>
    <m/>
    <s v="单张券尾款：0.00元"/>
    <s v="成都健丽医疗美容"/>
    <s v="cdjianli"/>
    <n v="73082729"/>
  </r>
  <r>
    <n v="2018"/>
    <x v="4"/>
    <n v="38"/>
    <n v="39313426998"/>
    <s v="136xxxx5666"/>
    <d v="2018-08-23T00:00:00"/>
    <d v="1899-12-30T15:45:24"/>
    <x v="44"/>
    <n v="98"/>
    <n v="60"/>
    <m/>
    <s v="单张券尾款：0.00元"/>
    <s v="成都健丽医疗美容"/>
    <s v="cdjianli"/>
    <n v="73082729"/>
  </r>
  <r>
    <n v="2018"/>
    <x v="4"/>
    <n v="59"/>
    <n v="73803653842"/>
    <s v="156xxxx6266"/>
    <d v="2018-08-23T00:00:00"/>
    <d v="1899-12-30T15:43:05"/>
    <x v="39"/>
    <n v="188"/>
    <n v="129"/>
    <m/>
    <s v="单张券尾款：0.00元"/>
    <s v="成都健丽医疗美容"/>
    <s v="cdjianli"/>
    <n v="73082729"/>
  </r>
  <r>
    <n v="2018"/>
    <x v="4"/>
    <n v="266"/>
    <n v="43960520315"/>
    <s v="156xxxx6266"/>
    <d v="2018-08-23T00:00:00"/>
    <d v="1899-12-30T15:42:50"/>
    <x v="45"/>
    <n v="466"/>
    <n v="200"/>
    <m/>
    <s v="单张券尾款：0.00元"/>
    <s v="成都健丽医疗美容"/>
    <s v="cdjianli"/>
    <n v="73082729"/>
  </r>
  <r>
    <n v="2018"/>
    <x v="4"/>
    <n v="18"/>
    <n v="4913464163"/>
    <s v="156xxxx6266"/>
    <d v="2018-08-23T00:00:00"/>
    <d v="1899-12-30T15:43:36"/>
    <x v="13"/>
    <n v="18"/>
    <m/>
    <n v="16.2"/>
    <s v="-"/>
    <s v="成都健丽医疗美容"/>
    <s v="cdjianli"/>
    <n v="73082729"/>
  </r>
  <r>
    <n v="2018"/>
    <x v="4"/>
    <n v="13"/>
    <n v="63835245309"/>
    <s v="187xxxx1778"/>
    <d v="2018-08-24T00:00:00"/>
    <d v="1899-12-30T17:13:30"/>
    <x v="46"/>
    <n v="25"/>
    <n v="12"/>
    <m/>
    <s v="单张券尾款：0.00元"/>
    <s v="成都健丽医疗美容"/>
    <s v="cdjianli004"/>
    <n v="73082729"/>
  </r>
  <r>
    <n v="2018"/>
    <x v="4"/>
    <n v="13"/>
    <n v="76438088082"/>
    <s v="156xxxx4536"/>
    <d v="2018-08-24T00:00:00"/>
    <d v="1899-12-30T16:59:18"/>
    <x v="46"/>
    <n v="25"/>
    <n v="12"/>
    <m/>
    <s v="单张券尾款：0.00元"/>
    <s v="成都健丽医疗美容"/>
    <s v="cdjianli"/>
    <n v="73082729"/>
  </r>
  <r>
    <n v="2018"/>
    <x v="4"/>
    <n v="128"/>
    <n v="12155798550"/>
    <s v="183xxxx6435"/>
    <d v="2018-08-25T00:00:00"/>
    <d v="1899-12-30T18:35:30"/>
    <x v="33"/>
    <n v="298"/>
    <n v="170"/>
    <m/>
    <s v="单张券尾款：0.00元"/>
    <s v="成都健丽医疗美容"/>
    <s v="cdjianli004"/>
    <n v="73082729"/>
  </r>
  <r>
    <n v="2018"/>
    <x v="4"/>
    <n v="58"/>
    <n v="35804408403"/>
    <s v="183xxxx6435"/>
    <d v="2018-08-25T00:00:00"/>
    <d v="1899-12-30T18:35:21"/>
    <x v="44"/>
    <n v="98"/>
    <n v="40"/>
    <m/>
    <s v="单张券尾款：0.00元"/>
    <s v="成都健丽医疗美容"/>
    <s v="cdjianli004"/>
    <n v="73082729"/>
  </r>
  <r>
    <n v="2018"/>
    <x v="4"/>
    <n v="168"/>
    <n v="22783474106"/>
    <s v="157xxxx6242"/>
    <d v="2018-08-25T00:00:00"/>
    <d v="1899-12-30T15:20:24"/>
    <x v="43"/>
    <n v="168"/>
    <m/>
    <m/>
    <s v="单张券尾款：0.00元"/>
    <s v="成都健丽医疗美容"/>
    <s v="cdjianli004"/>
    <n v="73082729"/>
  </r>
  <r>
    <n v="2018"/>
    <x v="4"/>
    <n v="13"/>
    <n v="54976390767"/>
    <s v="157xxxx6242"/>
    <d v="2018-08-25T00:00:00"/>
    <d v="1899-12-30T15:20:01"/>
    <x v="46"/>
    <n v="25"/>
    <n v="12"/>
    <m/>
    <s v="单张券尾款：0.00元"/>
    <s v="成都健丽医疗美容"/>
    <s v="cdjianli004"/>
    <n v="73082729"/>
  </r>
  <r>
    <n v="2018"/>
    <x v="4"/>
    <n v="59"/>
    <n v="71574411693"/>
    <s v="185xxxx8546"/>
    <d v="2018-08-25T00:00:00"/>
    <d v="1899-12-30T14:23:32"/>
    <x v="39"/>
    <n v="188"/>
    <n v="129"/>
    <m/>
    <s v="单张券尾款：0.00元"/>
    <s v="成都健丽医疗美容"/>
    <s v="cdjianli004"/>
    <n v="73082729"/>
  </r>
  <r>
    <n v="2018"/>
    <x v="4"/>
    <n v="13"/>
    <n v="94858053730"/>
    <s v="185xxxx8546"/>
    <d v="2018-08-25T00:00:00"/>
    <d v="1899-12-30T14:23:04"/>
    <x v="46"/>
    <n v="25"/>
    <n v="12"/>
    <m/>
    <s v="单张券尾款：0.00元"/>
    <s v="成都健丽医疗美容"/>
    <s v="cdjianli004"/>
    <n v="73082729"/>
  </r>
  <r>
    <n v="2018"/>
    <x v="4"/>
    <n v="128"/>
    <n v="40960682233"/>
    <s v="132xxxx6600"/>
    <d v="2018-08-25T00:00:00"/>
    <d v="1899-12-30T11:38:59"/>
    <x v="47"/>
    <n v="298"/>
    <n v="170"/>
    <m/>
    <s v="单张券尾款：0.00元"/>
    <s v="成都健丽医疗美容"/>
    <s v="cdjianli004"/>
    <n v="73082729"/>
  </r>
  <r>
    <n v="2018"/>
    <x v="4"/>
    <n v="128"/>
    <n v="68986925606"/>
    <s v="132xxxx6600"/>
    <d v="2018-08-25T00:00:00"/>
    <d v="1899-12-30T11:38:43"/>
    <x v="33"/>
    <n v="298"/>
    <n v="170"/>
    <m/>
    <s v="单张券尾款：0.00元"/>
    <s v="成都健丽医疗美容"/>
    <s v="cdjianli004"/>
    <n v="73082729"/>
  </r>
  <r>
    <n v="2018"/>
    <x v="4"/>
    <n v="128"/>
    <n v="85571087060"/>
    <s v="155xxxx5130"/>
    <d v="2018-08-25T00:00:00"/>
    <d v="1899-12-30T11:16:05"/>
    <x v="33"/>
    <n v="298"/>
    <n v="170"/>
    <m/>
    <s v="单张券尾款：0.00元"/>
    <s v="成都健丽医疗美容"/>
    <s v="cdjianli004"/>
    <n v="73082729"/>
  </r>
  <r>
    <n v="2018"/>
    <x v="4"/>
    <n v="58"/>
    <n v="92584947891"/>
    <s v="155xxxx5130"/>
    <d v="2018-08-25T00:00:00"/>
    <d v="1899-12-30T11:15:46"/>
    <x v="44"/>
    <n v="98"/>
    <n v="40"/>
    <m/>
    <s v="单张券尾款：0.00元"/>
    <s v="成都健丽医疗美容"/>
    <s v="cdjianli004"/>
    <n v="73082729"/>
  </r>
  <r>
    <n v="2018"/>
    <x v="4"/>
    <n v="13"/>
    <n v="87952767978"/>
    <s v="178xxxx1151"/>
    <d v="2018-08-26T00:00:00"/>
    <d v="1899-12-30T17:02:10"/>
    <x v="46"/>
    <n v="25"/>
    <n v="12"/>
    <m/>
    <s v="单张券尾款：0.00元"/>
    <s v="成都健丽医疗美容"/>
    <s v="cdjianli"/>
    <n v="73082729"/>
  </r>
  <r>
    <n v="2018"/>
    <x v="4"/>
    <n v="13"/>
    <n v="30360271806"/>
    <s v="155xxxx1673"/>
    <d v="2018-08-26T00:00:00"/>
    <d v="1899-12-30T11:51:34"/>
    <x v="46"/>
    <n v="25"/>
    <n v="12"/>
    <m/>
    <s v="单张券尾款：0.00元"/>
    <s v="成都健丽医疗美容"/>
    <s v="cdjianli"/>
    <n v="73082729"/>
  </r>
  <r>
    <n v="2018"/>
    <x v="4"/>
    <n v="188"/>
    <n v="68009658696"/>
    <s v="151xxxx6197"/>
    <d v="2018-08-27T00:00:00"/>
    <d v="1899-12-30T18:48:50"/>
    <x v="48"/>
    <n v="188"/>
    <m/>
    <m/>
    <s v="单张券尾款：0.00元"/>
    <s v="成都健丽医疗美容"/>
    <s v="cdjianli"/>
    <n v="73082729"/>
  </r>
  <r>
    <n v="2018"/>
    <x v="4"/>
    <n v="298"/>
    <n v="23853138484"/>
    <s v="157xxxx1803"/>
    <d v="2018-08-28T00:00:00"/>
    <d v="1899-12-30T12:34:09"/>
    <x v="33"/>
    <n v="298"/>
    <m/>
    <m/>
    <s v="单张券尾款：0.00元"/>
    <s v="成都健丽医疗美容"/>
    <s v="cdjianli"/>
    <n v="73082729"/>
  </r>
  <r>
    <n v="2018"/>
    <x v="4"/>
    <n v="298"/>
    <n v="60084782674"/>
    <s v="157xxxx9116"/>
    <d v="2018-08-29T00:00:00"/>
    <d v="1899-12-30T14:57:41"/>
    <x v="47"/>
    <n v="298"/>
    <m/>
    <m/>
    <s v="单张券尾款：0.00元"/>
    <s v="成都健丽医疗美容"/>
    <s v="cdjianli004"/>
    <n v="73082729"/>
  </r>
  <r>
    <n v="2018"/>
    <x v="4"/>
    <n v="25"/>
    <n v="22114663742"/>
    <s v="158xxxx9359"/>
    <d v="2018-08-29T00:00:00"/>
    <d v="1899-12-30T14:06:54"/>
    <x v="46"/>
    <n v="25"/>
    <m/>
    <m/>
    <s v="单张券尾款：0.00元"/>
    <s v="成都健丽医疗美容"/>
    <s v="cdjianli"/>
    <n v="73082729"/>
  </r>
  <r>
    <n v="2018"/>
    <x v="4"/>
    <n v="25"/>
    <n v="10142732135"/>
    <s v="138xxxx5670"/>
    <d v="2018-08-29T00:00:00"/>
    <d v="1899-12-30T13:18:52"/>
    <x v="46"/>
    <n v="25"/>
    <m/>
    <m/>
    <s v="单张券尾款：0.00元"/>
    <s v="成都健丽医疗美容"/>
    <s v="cdjianli"/>
    <n v="73082729"/>
  </r>
  <r>
    <n v="2018"/>
    <x v="4"/>
    <n v="25"/>
    <n v="73858932253"/>
    <s v="156xxxx0651"/>
    <d v="2018-08-30T00:00:00"/>
    <d v="1899-12-30T18:04:18"/>
    <x v="46"/>
    <n v="25"/>
    <m/>
    <m/>
    <s v="单张券尾款：0.00元"/>
    <s v="成都健丽医疗美容"/>
    <s v="cdjianli"/>
    <n v="73082729"/>
  </r>
  <r>
    <n v="2018"/>
    <x v="4"/>
    <n v="298"/>
    <n v="3461628029"/>
    <s v="156xxxx0651"/>
    <d v="2018-08-30T00:00:00"/>
    <d v="1899-12-30T18:04:05"/>
    <x v="33"/>
    <n v="298"/>
    <m/>
    <m/>
    <s v="单张券尾款：0.00元"/>
    <s v="成都健丽医疗美容"/>
    <s v="cdjianli"/>
    <n v="73082729"/>
  </r>
  <r>
    <n v="2018"/>
    <x v="4"/>
    <n v="25"/>
    <n v="74595966971"/>
    <s v="136xxxx6575"/>
    <d v="2018-08-30T00:00:00"/>
    <d v="1899-12-30T12:36:20"/>
    <x v="46"/>
    <n v="25"/>
    <m/>
    <m/>
    <s v="单张券尾款：0.00元"/>
    <s v="成都健丽医疗美容"/>
    <s v="cdjianli"/>
    <n v="73082729"/>
  </r>
  <r>
    <n v="2018"/>
    <x v="4"/>
    <n v="25"/>
    <n v="68890441957"/>
    <s v="136xxxx2734"/>
    <d v="2018-08-30T00:00:00"/>
    <d v="1899-12-30T12:35:59"/>
    <x v="46"/>
    <n v="25"/>
    <m/>
    <m/>
    <s v="单张券尾款：0.00元"/>
    <s v="成都健丽医疗美容"/>
    <s v="cdjianli"/>
    <n v="73082729"/>
  </r>
  <r>
    <n v="2018"/>
    <x v="4"/>
    <n v="398"/>
    <n v="6373225187"/>
    <s v="180xxxx0139"/>
    <d v="2018-08-30T00:00:00"/>
    <d v="1899-12-30T12:29:09"/>
    <x v="49"/>
    <n v="398"/>
    <m/>
    <m/>
    <s v="单张券尾款：0.00元"/>
    <s v="成都健丽医疗美容"/>
    <s v="cdjianli"/>
    <n v="73082729"/>
  </r>
  <r>
    <n v="2018"/>
    <x v="4"/>
    <n v="466"/>
    <n v="68273344235"/>
    <s v="183xxxx0083"/>
    <d v="2018-08-31T00:00:00"/>
    <d v="1899-12-30T18:41:42"/>
    <x v="45"/>
    <n v="466"/>
    <m/>
    <m/>
    <s v="单张券尾款：0.00元"/>
    <s v="成都健丽医疗美容"/>
    <s v="cdjianli"/>
    <n v="73082729"/>
  </r>
  <r>
    <n v="2018"/>
    <x v="4"/>
    <n v="466"/>
    <n v="55263333257"/>
    <s v="183xxxx0083"/>
    <d v="2018-08-31T00:00:00"/>
    <d v="1899-12-30T18:01:32"/>
    <x v="45"/>
    <n v="466"/>
    <m/>
    <m/>
    <s v="单张券尾款：0.00元"/>
    <s v="成都健丽医疗美容"/>
    <s v="cdjianli"/>
    <n v="73082729"/>
  </r>
  <r>
    <n v="2018"/>
    <x v="4"/>
    <n v="466"/>
    <n v="76972095766"/>
    <s v="183xxxx0083"/>
    <d v="2018-08-31T00:00:00"/>
    <d v="1899-12-30T18:01:32"/>
    <x v="45"/>
    <n v="466"/>
    <m/>
    <m/>
    <s v="单张券尾款：0.00元"/>
    <s v="成都健丽医疗美容"/>
    <s v="cdjianli"/>
    <n v="73082729"/>
  </r>
  <r>
    <n v="2018"/>
    <x v="4"/>
    <n v="1480"/>
    <n v="18645262005"/>
    <s v="183xxxx0083"/>
    <d v="2018-08-31T00:00:00"/>
    <d v="1899-12-30T18:01:32"/>
    <x v="50"/>
    <n v="1480"/>
    <m/>
    <m/>
    <s v="单张券尾款：1317.00元"/>
    <s v="成都健丽医疗美容"/>
    <s v="cdjianli"/>
    <n v="73082729"/>
  </r>
  <r>
    <n v="2018"/>
    <x v="4"/>
    <n v="25"/>
    <n v="30532132910"/>
    <s v="138xxxx0139"/>
    <d v="2018-08-31T00:00:00"/>
    <d v="1899-12-30T15:58:57"/>
    <x v="46"/>
    <n v="25"/>
    <m/>
    <m/>
    <s v="单张券尾款：0.00元"/>
    <s v="成都健丽医疗美容"/>
    <s v="cdjianli"/>
    <n v="73082729"/>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r>
    <m/>
    <x v="5"/>
    <m/>
    <m/>
    <m/>
    <m/>
    <m/>
    <x v="51"/>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d v="1899-12-30T22:19:00"/>
    <s v="成都"/>
    <s v="成都健丽医疗美容"/>
    <s v="jianing0329"/>
    <s v="5星"/>
    <s v="{&quot;效果&quot;:5,&quot;环境&quot;:5,&quot;服务&quot;:5}"/>
    <s v="医院环境优雅，去的时候人也不多，服务很热情，何春医生给我脱毛，漂亮又温柔，体验超棒！"/>
    <s v="否"/>
    <s v=""/>
  </r>
  <r>
    <x v="0"/>
    <x v="0"/>
    <x v="1"/>
    <d v="1899-12-30T18:21:00"/>
    <s v="成都"/>
    <s v="成都健丽医疗美容"/>
    <s v="bonnie424"/>
    <s v="5星"/>
    <s v="{&quot;效果&quot;:5,&quot;环境&quot;:5,&quot;服务&quot;:5}"/>
    <s v="正好遇上大众点评医美的活动，就买了一个白瓷娃娃/黑脸娃娃二选一的，算下来才59一次。加上自己有个券，实付54元/次。真的超级划算。位置就在盐市口小龙坎火锅上面的大厦。感觉卫生，因为化了妆去的，美容师还很仔细的给我卸了妆。用仪器前戴上眼罩，医师给我说因为天气热频率不调那么高，非常贴心。"/>
    <s v="是"/>
    <s v="2018-06-15 16:31:11"/>
  </r>
  <r>
    <x v="0"/>
    <x v="0"/>
    <x v="2"/>
    <d v="1899-12-30T16:29:00"/>
    <s v="成都"/>
    <s v="成都健丽医疗美容"/>
    <s v="dpuser_63736492427"/>
    <s v="5星"/>
    <s v="{&quot;效果&quot;:5,&quot;环境&quot;:5,&quot;服务&quot;:5}"/>
    <s v="之前朋友在她们家做了个眼袋，效果还不错，就团了个瘦脸针，已经第二针了效果很满意，医生也很专业打的时候问我痛不痛，很细心，总体来说很满意的😍😍😍😍"/>
    <s v="否"/>
    <s v=""/>
  </r>
  <r>
    <x v="0"/>
    <x v="0"/>
    <x v="3"/>
    <d v="1899-12-30T21:24:00"/>
    <s v="成都"/>
    <s v="成都健丽医疗美容"/>
    <s v="黄建大侠"/>
    <s v="5星"/>
    <s v="{&quot;效果&quot;:5,&quot;环境&quot;:5,&quot;服务&quot;:5}"/>
    <s v="她们家是做整形的，今天陪女朋友，等的时间比较长，就顺便给我团了个小气泡做，他们家环境布置感觉还蛮舒服，搞活动价格好优惠，折下来才十块，本来以为价格那么优惠会比较差，谁知做的还挺仔细，里面的服务很好，里面的美容师说是公司搞回馈活动，她们给我做的时候全程没有任何推销！一直帮我在分析皮肤问题，说我毛孔有点堵塞，做小气泡做个清洁挺合适！"/>
    <s v="是"/>
    <s v="2018-06-10 18:18:28"/>
  </r>
  <r>
    <x v="0"/>
    <x v="0"/>
    <x v="3"/>
    <d v="1899-12-30T14:25:00"/>
    <s v="成都"/>
    <s v="成都健丽医疗美容"/>
    <s v="零零碎_9644"/>
    <s v="5星"/>
    <s v="{&quot;效果&quot;:5,&quot;环境&quot;:5,&quot;服务&quot;:5}"/>
    <s v="😀😀😀😀在这里一口气做了腋毛小腿脱毛，还有瘦脸针，瘦脸针是院长亲自打的，很不错！这里服务态度特别好，何春医生还特别的耐心的，感觉比我以前去的美容院服务好多了。不会因为是美团的而区别待遇，推荐来这家，不错哟！"/>
    <s v="否"/>
    <s v=""/>
  </r>
  <r>
    <x v="0"/>
    <x v="0"/>
    <x v="4"/>
    <d v="1899-12-30T13:09:00"/>
    <s v="成都"/>
    <s v="成都健丽医疗美容"/>
    <s v="机智的少女_5417"/>
    <s v="5星"/>
    <s v="{&quot;效果&quot;:5,&quot;环境&quot;:5,&quot;服务&quot;:5}"/>
    <s v="前几天做的，第一次做脱毛，以前都是自己在家用脱毛产品。很不方便也可能会过敏。这家医院做的很好，比想象中快很多，可以随时过来，十几分钟搞完就走，完全不耽误事。做了过后毛基本没有长的迹象，效果也还是不错的。值得推荐给大家。😁"/>
    <s v="否"/>
    <s v=""/>
  </r>
  <r>
    <x v="0"/>
    <x v="0"/>
    <x v="5"/>
    <d v="1899-12-30T12:33:00"/>
    <s v="成都"/>
    <s v="成都健丽医疗美容"/>
    <s v="小公主v"/>
    <s v="5星"/>
    <s v="{&quot;效果&quot;:4,&quot;环境&quot;:5,&quot;服务&quot;:5}"/>
    <s v="💛💛_x000a__x000a_其实来做这个医美项目纯属偶然，我家小坦克在朋友前看到发给我的，打趣说我脸大喊我打瘦脸针。PS：后来后悔发我这条信息 不准我打_x000a__x000a_我一看到玻尿酸就心动了，我的山根很塌压根就没山根。我就说要去打一针，但其实小坦克是超级反对的，认为瘦脸针玻尿酸什么的打在脸上不好，不健康！但，还是妥协了。_x000a__x000a_确定好要做之后就跟咨询的医生预约了时间。从始至终我内心一直很忐忑，我怕疼，也打过退堂鼓，但想着可以美美哒就又有勇气啦哈哈。_x000a__x000a_环境：医院就在盐市口同瑞大厦，位置还是很好找，一共有三层楼左右,我去的23楼。医院环境还不错，很干净，装修也是医美行业差不多的那种装修啦。_x000a__x000a_咨询：负责接待我的高医生人真的超级和善，一进门就让我坐着休息给我倒水，然后帮我安排咨询医生。高姐几乎全程都陪我一起聊天，喊我不要紧张不要怕。_x000a__x000a_医美：咨询医生建议我鼻子打两针有效果，想着打一针试试看效果，想打的建议打两针才有效果！_x000a__x000a_咨询完了就开始敷了十多分钟的麻药，敷完去的无菌手术室，里面还要再打一针麻药，全程超级紧张的。_x000a__x000a_我以为玻尿酸会很痛很痛，其实没有那样痛就只是麻药进去有点痛而已！玻尿酸打完了我都没感觉还问医生打了没，医生说打完了都，然后就帮我塑形以及说些注意事项。_x000a__x000a_后记：下了手术台才发现我应该打两针的，好后悔只打一针。正面看上去还是有点点立体感的，虽然和以前区别不大，但至少让我有了一点点山根了。_x000a__x000a_感谢健丽所有的医护人员，每个人都超级好的噢😆"/>
    <s v="否"/>
    <s v=""/>
  </r>
  <r>
    <x v="0"/>
    <x v="1"/>
    <x v="6"/>
    <d v="1899-12-30T11:39:00"/>
    <s v="成都"/>
    <s v="成都健丽医疗美容"/>
    <s v="木子"/>
    <s v="5星"/>
    <s v="{&quot;效果&quot;:5,&quot;环境&quot;:5,&quot;服务&quot;:5}"/>
    <s v="和朋友一起就住在附近，也是朋友做完之后推荐我也可以过来体验一下！[偷笑]_x000a_之前对于自己的皮肤还是很满意的，但是毛孔还是比较粗，所以就有了这个冲动；前几天都下雨，今天又来了医院，准备让医生再看看我的恢复效果，我自己还是非常满意，医生还是非常帅气的！[色]有一点介怀的就是这个机构在一栋大厦的楼上在23楼！电梯有一点慢！[难过]_x000a__x000a_但是到了机构之后工作人员都是非常热情和专业的，咨询医生给我做了一些所谓的专业的设计，一针见血看出了瘦脸的需求，说的我也非常心动，设计的小姐姐老年轻了！我就这么沦陷了，而且沦陷的很开心！过了这半个月效果也非常好！期待之后效果更好！"/>
    <s v="否"/>
    <s v=""/>
  </r>
  <r>
    <x v="0"/>
    <x v="1"/>
    <x v="7"/>
    <d v="1899-12-30T17:01:00"/>
    <s v="成都"/>
    <s v="成都健丽医疗美容"/>
    <s v="达西西西西"/>
    <s v="4星"/>
    <s v="{&quot;效果&quot;:4,&quot;环境&quot;:4,&quot;服务&quot;:4}"/>
    <s v="小伙伴来做了【小气泡清洁】+【无针水光】过后感觉还不错，推荐我来的。_x000a__x000a_从来没去医美或者美容院做过项目的我，在体验之前满心都是恐慌，毕竟看了些动刀整容的例子并且觉得还年轻嘛哈哈哈哈哈哈，但是实际上【小气泡】+【无针水光】做起一点都不吓人，不过脸上会有一点点很奇妙的感觉哈，描述不出来，做完过后我个人确实是有立竿见影的效果，脸上摸起很舒服。_x000a__x000a_个人建议【小气泡】更适合需要去黑头清洁皮肤的漂亮姐姐们，配合到【无针水光】收缩毛孔来补水效果会更好。_x000a__x000a_【服务】_x000a_给我做项目的小姐姐很温柔态度也很好，看到我第一次做有点害怕还帮我调整强弱度，也跟我聊到平时护肤的建议，还蛮好的。"/>
    <s v="否"/>
    <s v=""/>
  </r>
  <r>
    <x v="0"/>
    <x v="1"/>
    <x v="8"/>
    <d v="1899-12-30T16:04:00"/>
    <s v="成都"/>
    <s v="成都健丽医疗美容"/>
    <s v="bilibilibaba"/>
    <s v="5星"/>
    <s v="{&quot;效果&quot;:5,&quot;环境&quot;:4,&quot;服务&quot;:5}"/>
    <s v="前段时间朋友脱了唇毛说不痛，我想着毕竟要见客户还是不能太man了🤦🏼‍♀️_x000a_医院主要离公司挺近的，中午吃个饭的时间就可以来一次，盐市口，从春熙路打车过来起步价。_x000a__x000a_前台挺亲切，上来就又倒茶又吃糖，中午怕我没吃饭，点个赞。填完资料就去咨询室咨询，讲解了一下脱毛的原理，只记得让我八小时不要洗脸,其他的记不住惹…_x000a__x000a_医生带我去脱毛的房间，可能早知道有人要过来冷气真的太冷了… 感觉16度，看我冷直接就把门打开了说怕进去的时候觉得热，提前开好的，还是蛮贴心。_x000a__x000a_脱毛的过程很简单，就是把毛刮了，然后用仪器扫了两遍完事儿，最多不超过十五分钟，两个医生站我旁边还有点紧张，有个女医生看我紧张还让我放心不痛，抓着她的手，男友力max哈哈_x000a__x000a_总之体验感还是不错的。"/>
    <s v="否"/>
    <s v=""/>
  </r>
  <r>
    <x v="0"/>
    <x v="2"/>
    <x v="9"/>
    <d v="1899-12-30T16:27:00"/>
    <s v="成都"/>
    <s v="成都健丽医疗美容"/>
    <s v="一只懒惰的黑猫玛丽"/>
    <s v="5星"/>
    <s v="{&quot;效果&quot;:5,&quot;环境&quot;:5,&quot;服务&quot;:5}"/>
    <s v="爽妹服务态度超级好～做事细致认真，亲合力强～很棒！环境也很棒，还在做心理准备是否祛眼袋～"/>
    <s v="是"/>
    <s v="2018-08-24 17:13:30"/>
  </r>
  <r>
    <x v="0"/>
    <x v="2"/>
    <x v="9"/>
    <d v="1899-12-30T13:37:00"/>
    <s v="成都"/>
    <s v="成都健丽医疗美容"/>
    <s v="dpuser_1616432040"/>
    <s v="5星"/>
    <s v="{&quot;效果&quot;:5,&quot;环境&quot;:5,&quot;服务&quot;:5}"/>
    <s v="今天休息才有时间出来放松一下！女人就要对自己好一点，抽了一个中午吃饭时间随便吃了点面食就决定给自己一个午休，想想做做皮肤顺便躺躺也挺美的！很机缘的选择了这家店，进来感觉挺大，今天过来客人还蛮多，说有专家会诊在弄眼袋眼皮专场，那个价格估计应该有点小贵，还是安心做我的皮肤吧！虽然自己的黑眼圈也是硬伤，后面多挣钱钱也一并解决了！这里环境还可以，清清爽爽，简简单单，从前台到服务环节都还蛮贴心！我做的是小气泡，小姐姐先给我清洁卸妆然后给我进行操作，吸附的时候我还蛮紧张，其实一点也不疼，小姐姐一直给我在认真讲解，安抚我紧张的情绪！后来放松了很多！服务真的很赞！主要价格也还很优惠！物超所值！"/>
    <s v="是"/>
    <s v="2018-08-26 11:51:34"/>
  </r>
  <r>
    <x v="0"/>
    <x v="2"/>
    <x v="10"/>
    <d v="1899-12-30T16:06:00"/>
    <s v="成都"/>
    <s v="成都健丽医疗美容"/>
    <s v="老周的迷妹"/>
    <s v="5星"/>
    <s v="{&quot;效果&quot;:5,&quot;环境&quot;:5,&quot;服务&quot;:5}"/>
    <s v="今天陪朋友来做双眼皮，她说这家的双眼皮做的挺不错的！5-7天就可以恢复了！还不开刀，弄的我心都痒痒的！等待无聊就团了两个皮肤项目做做，一个小气泡一个黑脸娃娃，治疗老师说我太明智了！最近皮肤堵的很，做小气泡和黑脸正合适，可以疏通毛孔，淡斑，提亮肤色，对于我皮肤正好对症了！做完后真的感觉皮肤通透清爽了好多，看来平时化妆一定要卸妆彻底才可以！这里的小美女人好好！服务很周到！技术也不错！做的小姐姐眼皮也才做过真的看不出来，还挺真实的！颠覆了我对做双眼皮的认识！控制！控制住我自己！看来又要花银子了"/>
    <s v="是"/>
    <s v="2018-08-25 15:20:24"/>
  </r>
  <r>
    <x v="0"/>
    <x v="2"/>
    <x v="11"/>
    <d v="1899-12-30T17:37:00"/>
    <s v="成都"/>
    <s v="成都健丽医疗美容"/>
    <s v="卢梓淇"/>
    <s v="5星"/>
    <s v="{&quot;效果&quot;:5,&quot;环境&quot;:5,&quot;服务&quot;:5}"/>
    <s v="今天休假到盐市口附近逛，觉得自己皮肤最近状态不是很好，挺油的，颜色也很暗沉，就团了一个之前朋友推荐的一家美容医疗医院来做黑脸娃娃，来了后看见她们家环境挺好的，妹妹们都特别热情，听说她们家是一家专业做眼部抗衰的，眼袋和眼皮听说都是有专利的，做眼部年轻化有二十多年的历史了！还是蛮有资历的，黑脸做的时候我还有点小紧张，涂碳粉的时候脸黑乎乎的好难看，做完后没有清洗，碳粉都不见了好神奇，听说这个项目是挺多明星都喜欢做的，我跟了把潮流呢！做了后皮肤感觉白了很多，小姐姐告诉我一些注意事项特别贴心，我很满意！[微笑][微笑][微笑]"/>
    <s v="是"/>
    <s v="2018-08-23 16:40:12"/>
  </r>
  <r>
    <x v="0"/>
    <x v="2"/>
    <x v="12"/>
    <d v="1899-12-30T14:10:00"/>
    <s v="成都"/>
    <s v="成都健丽医疗美容"/>
    <s v="小小"/>
    <s v="5星"/>
    <s v="{&quot;效果&quot;:5,&quot;环境&quot;:5,&quot;服务&quot;:5}"/>
    <s v="最近脸上皮肤很干燥，都有点起皮了，小伙伴就推荐我来成都健丽医美23年专业去眼袋，改善皮肤，当时还在想主要是做眼袋这方面，皮肤这方面能做好吗？后来在咨询师的帮助下，我了解了皮肤科，在李医生的推荐下，我最终选择了无针水光，无创就可以改善皮肤情况，做完了仪器后，还敷了一张医用面膜哦，敷完以后皮肤水水嫩嫩很舒服，想改善皮肤的小仙女可以来了哈～～"/>
    <s v="是"/>
    <s v="2018-08-22 10:46:20"/>
  </r>
  <r>
    <x v="0"/>
    <x v="2"/>
    <x v="13"/>
    <d v="1899-12-30T16:07:00"/>
    <s v="成都"/>
    <s v="成都健丽医疗美容"/>
    <s v="miaoxuan8"/>
    <s v="5星"/>
    <s v="{&quot;效果&quot;:5,&quot;环境&quot;:5,&quot;服务&quot;:5}"/>
    <s v="提前预约过来的 整个过程花费了40分钟左右 护士妹妹服务很好 先做了皮肤清洁 再用仪器导入精华 最后敷了一片医用面膜 整个工程轻松愉快没有任何隐形消费 想体验的仙女快来吧[调皮]"/>
    <s v="是"/>
    <s v="2018-08-09 15:00:38"/>
  </r>
  <r>
    <x v="0"/>
    <x v="2"/>
    <x v="14"/>
    <d v="1899-12-30T18:17:00"/>
    <s v="成都"/>
    <s v="成都健丽医疗美容"/>
    <s v="L"/>
    <s v="5星"/>
    <s v="{&quot;效果&quot;:5,&quot;环境&quot;:5,&quot;服务&quot;:5}"/>
    <s v="环境很好，服务态度超棒，推荐各位小仙女们来，做完以后感觉很棒，脸部皮肤轻松了很多，很舒服。"/>
    <s v="是"/>
    <s v="2018-08-07 18:09:20"/>
  </r>
  <r>
    <x v="0"/>
    <x v="2"/>
    <x v="14"/>
    <d v="1899-12-30T11:25:00"/>
    <s v="成都"/>
    <s v="成都健丽医疗美容"/>
    <s v="水木兮子"/>
    <s v="5星"/>
    <s v="{&quot;效果&quot;:5,&quot;环境&quot;:5,&quot;服务&quot;:5}"/>
    <s v="环境挺好的 也很宽敞 做的超冰脱毛一点也不疼 操作老师很热情 其他老师也都很热情"/>
    <s v="是"/>
    <s v="2018-08-06 15:55:26"/>
  </r>
  <r>
    <x v="0"/>
    <x v="2"/>
    <x v="15"/>
    <d v="1899-12-30T20:26:00"/>
    <s v="成都"/>
    <s v="成都健丽医疗美容"/>
    <s v="dpuser_6663324172"/>
    <s v="5星"/>
    <s v="{&quot;效果&quot;:5,&quot;环境&quot;:5,&quot;服务&quot;:4}"/>
    <s v="今天第一次来这家店体验小气泡，除了最开始的咨询师话语，因为让我觉得不那么专业外，其他都很棒。特别是操作师何春小姐姐性格又好，说话又温柔，人又漂亮。不仅耐心回答我的问题而且技术也很好，不时的问我感受如何，轻重行吗，真真是很贴心啊。点名表扬哦～下次还会来的。"/>
    <s v="是"/>
    <s v="2018-08-06 17:16:12"/>
  </r>
  <r>
    <x v="1"/>
    <x v="3"/>
    <x v="16"/>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x v="0"/>
    <s v="成都健丽医疗美容"/>
    <s v="新门店推广14点-20点"/>
    <n v="342.87"/>
    <n v="1063"/>
    <n v="23"/>
    <n v="14.91"/>
    <n v="72"/>
    <n v="1"/>
    <n v="1"/>
    <n v="0"/>
    <n v="0"/>
    <n v="0"/>
  </r>
  <r>
    <x v="0"/>
    <x v="0"/>
    <x v="0"/>
    <s v="成都健丽医疗美容"/>
    <s v="新门店推广8点-24点"/>
    <n v="49.44"/>
    <n v="76"/>
    <n v="6"/>
    <n v="8.24"/>
    <n v="20"/>
    <n v="0"/>
    <n v="0"/>
    <n v="0"/>
    <n v="0"/>
    <n v="0"/>
  </r>
  <r>
    <x v="0"/>
    <x v="0"/>
    <x v="0"/>
    <s v="成都健丽医疗美容"/>
    <s v="新门店推广9点-14点"/>
    <n v="359.82"/>
    <n v="986"/>
    <n v="24"/>
    <n v="14.99"/>
    <n v="60"/>
    <n v="0"/>
    <n v="0"/>
    <n v="0"/>
    <n v="0"/>
    <n v="0"/>
  </r>
  <r>
    <x v="0"/>
    <x v="0"/>
    <x v="1"/>
    <s v="成都健丽医疗美容"/>
    <s v="新门店推广14点-20点"/>
    <n v="450"/>
    <n v="1566"/>
    <n v="30"/>
    <n v="15"/>
    <n v="67"/>
    <n v="2"/>
    <n v="1"/>
    <n v="1"/>
    <n v="0"/>
    <n v="0"/>
  </r>
  <r>
    <x v="0"/>
    <x v="0"/>
    <x v="1"/>
    <s v="成都健丽医疗美容"/>
    <s v="新门店推广8点-24点"/>
    <n v="126.91"/>
    <n v="411"/>
    <n v="15"/>
    <n v="8.4600000000000009"/>
    <n v="35"/>
    <n v="12"/>
    <n v="4"/>
    <n v="0"/>
    <n v="0"/>
    <n v="0"/>
  </r>
  <r>
    <x v="0"/>
    <x v="0"/>
    <x v="1"/>
    <s v="成都健丽医疗美容"/>
    <s v="新门店推广9点-14点"/>
    <n v="350"/>
    <n v="885"/>
    <n v="24"/>
    <n v="14.58"/>
    <n v="82"/>
    <n v="1"/>
    <n v="0"/>
    <n v="1"/>
    <n v="0"/>
    <n v="0"/>
  </r>
  <r>
    <x v="0"/>
    <x v="0"/>
    <x v="2"/>
    <s v="成都健丽医疗美容"/>
    <s v="新门店推广14点-20点"/>
    <n v="450"/>
    <n v="1217"/>
    <n v="31"/>
    <n v="14.52"/>
    <n v="70"/>
    <n v="1"/>
    <n v="0"/>
    <n v="1"/>
    <n v="0"/>
    <n v="0"/>
  </r>
  <r>
    <x v="0"/>
    <x v="0"/>
    <x v="2"/>
    <s v="成都健丽医疗美容"/>
    <s v="新门店推广8点-24点"/>
    <n v="164.44"/>
    <n v="453"/>
    <n v="20"/>
    <n v="8.2200000000000006"/>
    <n v="73"/>
    <n v="5"/>
    <n v="4"/>
    <n v="1"/>
    <n v="0"/>
    <n v="0"/>
  </r>
  <r>
    <x v="0"/>
    <x v="0"/>
    <x v="2"/>
    <s v="成都健丽医疗美容"/>
    <s v="新门店推广9点-14点"/>
    <n v="321.95"/>
    <n v="1222"/>
    <n v="22"/>
    <n v="14.63"/>
    <n v="51"/>
    <n v="20"/>
    <n v="16"/>
    <n v="4"/>
    <n v="0"/>
    <n v="0"/>
  </r>
  <r>
    <x v="0"/>
    <x v="0"/>
    <x v="3"/>
    <s v="成都健丽医疗美容"/>
    <s v="新门店推广14点-20点"/>
    <n v="437.18"/>
    <n v="1996"/>
    <n v="33"/>
    <n v="13.25"/>
    <n v="57"/>
    <n v="31"/>
    <n v="14"/>
    <n v="4"/>
    <n v="0"/>
    <n v="0"/>
  </r>
  <r>
    <x v="0"/>
    <x v="0"/>
    <x v="3"/>
    <s v="成都健丽医疗美容"/>
    <s v="新门店推广8点-24点"/>
    <n v="106.49"/>
    <n v="329"/>
    <n v="13"/>
    <n v="8.19"/>
    <n v="70"/>
    <n v="4"/>
    <n v="2"/>
    <n v="0"/>
    <n v="0"/>
    <n v="0"/>
  </r>
  <r>
    <x v="0"/>
    <x v="0"/>
    <x v="3"/>
    <s v="成都健丽医疗美容"/>
    <s v="新门店推广9点-14点"/>
    <n v="350"/>
    <n v="811"/>
    <n v="25"/>
    <n v="14"/>
    <n v="70"/>
    <n v="9"/>
    <n v="8"/>
    <n v="1"/>
    <n v="0"/>
    <n v="0"/>
  </r>
  <r>
    <x v="0"/>
    <x v="0"/>
    <x v="4"/>
    <s v="成都健丽医疗美容"/>
    <s v="新门店推广14点-20点"/>
    <n v="374.49"/>
    <n v="1579"/>
    <n v="30"/>
    <n v="12.48"/>
    <n v="71"/>
    <n v="6"/>
    <n v="1"/>
    <n v="3"/>
    <n v="0"/>
    <n v="1"/>
  </r>
  <r>
    <x v="0"/>
    <x v="0"/>
    <x v="4"/>
    <s v="成都健丽医疗美容"/>
    <s v="新门店推广8点-24点"/>
    <n v="109.84"/>
    <n v="427"/>
    <n v="13"/>
    <n v="8.4499999999999993"/>
    <n v="46"/>
    <n v="10"/>
    <n v="7"/>
    <n v="3"/>
    <n v="0"/>
    <n v="0"/>
  </r>
  <r>
    <x v="0"/>
    <x v="0"/>
    <x v="4"/>
    <s v="成都健丽医疗美容"/>
    <s v="新门店推广9点-14点"/>
    <n v="350"/>
    <n v="820"/>
    <n v="27"/>
    <n v="12.96"/>
    <n v="64"/>
    <n v="7"/>
    <n v="2"/>
    <n v="2"/>
    <n v="0"/>
    <n v="2"/>
  </r>
  <r>
    <x v="0"/>
    <x v="0"/>
    <x v="5"/>
    <s v="成都健丽医疗美容"/>
    <s v="新门店推广14点-20点"/>
    <n v="366.71"/>
    <n v="1315"/>
    <n v="25"/>
    <n v="14.67"/>
    <n v="40"/>
    <n v="7"/>
    <n v="4"/>
    <n v="2"/>
    <n v="0"/>
    <n v="1"/>
  </r>
  <r>
    <x v="0"/>
    <x v="0"/>
    <x v="5"/>
    <s v="成都健丽医疗美容"/>
    <s v="新门店推广8点-24点"/>
    <n v="70.55"/>
    <n v="274"/>
    <n v="9"/>
    <n v="7.84"/>
    <n v="21"/>
    <n v="0"/>
    <n v="0"/>
    <n v="0"/>
    <n v="0"/>
    <n v="0"/>
  </r>
  <r>
    <x v="0"/>
    <x v="0"/>
    <x v="5"/>
    <s v="成都健丽医疗美容"/>
    <s v="新门店推广9点-14点"/>
    <n v="385"/>
    <n v="1212"/>
    <n v="26"/>
    <n v="14.81"/>
    <n v="80"/>
    <n v="10"/>
    <n v="7"/>
    <n v="0"/>
    <n v="0"/>
    <n v="0"/>
  </r>
  <r>
    <x v="0"/>
    <x v="0"/>
    <x v="6"/>
    <s v="成都健丽医疗美容"/>
    <s v="新门店推广14点-20点"/>
    <n v="495"/>
    <n v="1360"/>
    <n v="35"/>
    <n v="14.14"/>
    <n v="51"/>
    <n v="1"/>
    <n v="0"/>
    <n v="1"/>
    <n v="0"/>
    <n v="0"/>
  </r>
  <r>
    <x v="0"/>
    <x v="0"/>
    <x v="6"/>
    <s v="成都健丽医疗美容"/>
    <s v="新门店推广8点-24点"/>
    <n v="198.4"/>
    <n v="558"/>
    <n v="22"/>
    <n v="9.02"/>
    <n v="70"/>
    <n v="1"/>
    <n v="1"/>
    <n v="0"/>
    <n v="0"/>
    <n v="0"/>
  </r>
  <r>
    <x v="0"/>
    <x v="0"/>
    <x v="6"/>
    <s v="成都健丽医疗美容"/>
    <s v="新门店推广9点-14点"/>
    <n v="385"/>
    <n v="1110"/>
    <n v="24"/>
    <n v="16.04"/>
    <n v="54"/>
    <n v="7"/>
    <n v="4"/>
    <n v="3"/>
    <n v="0"/>
    <n v="0"/>
  </r>
  <r>
    <x v="0"/>
    <x v="0"/>
    <x v="7"/>
    <s v="成都健丽医疗美容"/>
    <s v="新门店推广14点-20点"/>
    <n v="439.66"/>
    <n v="1620"/>
    <n v="32"/>
    <n v="13.74"/>
    <n v="87"/>
    <n v="9"/>
    <n v="2"/>
    <n v="2"/>
    <n v="0"/>
    <n v="4"/>
  </r>
  <r>
    <x v="0"/>
    <x v="0"/>
    <x v="7"/>
    <s v="成都健丽医疗美容"/>
    <s v="新门店推广8点-24点"/>
    <n v="122.04"/>
    <n v="330"/>
    <n v="15"/>
    <n v="8.14"/>
    <n v="87"/>
    <n v="15"/>
    <n v="13"/>
    <n v="1"/>
    <n v="0"/>
    <n v="1"/>
  </r>
  <r>
    <x v="0"/>
    <x v="0"/>
    <x v="7"/>
    <s v="成都健丽医疗美容"/>
    <s v="新门店推广9点-14点"/>
    <n v="385"/>
    <n v="990"/>
    <n v="24"/>
    <n v="16.04"/>
    <n v="57"/>
    <n v="10"/>
    <n v="0"/>
    <n v="2"/>
    <n v="0"/>
    <n v="0"/>
  </r>
  <r>
    <x v="0"/>
    <x v="0"/>
    <x v="8"/>
    <s v="成都健丽医疗美容"/>
    <s v="新门店推广14点-20点"/>
    <n v="450"/>
    <n v="1490"/>
    <n v="32"/>
    <n v="14.06"/>
    <n v="100"/>
    <n v="1"/>
    <n v="1"/>
    <n v="0"/>
    <n v="0"/>
    <n v="0"/>
  </r>
  <r>
    <x v="0"/>
    <x v="0"/>
    <x v="8"/>
    <s v="成都健丽医疗美容"/>
    <s v="新门店推广8点-24点"/>
    <n v="200"/>
    <n v="620"/>
    <n v="26"/>
    <n v="7.69"/>
    <n v="92"/>
    <n v="12"/>
    <n v="2"/>
    <n v="3"/>
    <n v="0"/>
    <n v="1"/>
  </r>
  <r>
    <x v="0"/>
    <x v="0"/>
    <x v="8"/>
    <s v="成都健丽医疗美容"/>
    <s v="新门店推广9点-14点"/>
    <n v="350"/>
    <n v="1014"/>
    <n v="23"/>
    <n v="15.22"/>
    <n v="108"/>
    <n v="0"/>
    <n v="0"/>
    <n v="0"/>
    <n v="0"/>
    <n v="0"/>
  </r>
  <r>
    <x v="0"/>
    <x v="0"/>
    <x v="9"/>
    <s v="成都健丽医疗美容"/>
    <s v="新门店推广14点-20点"/>
    <n v="450"/>
    <n v="1545"/>
    <n v="33"/>
    <n v="13.64"/>
    <n v="75"/>
    <n v="7"/>
    <n v="1"/>
    <n v="1"/>
    <n v="0"/>
    <n v="2"/>
  </r>
  <r>
    <x v="0"/>
    <x v="0"/>
    <x v="9"/>
    <s v="成都健丽医疗美容"/>
    <s v="新门店推广8点-24点"/>
    <n v="141.26"/>
    <n v="422"/>
    <n v="17"/>
    <n v="8.31"/>
    <n v="33"/>
    <n v="1"/>
    <n v="0"/>
    <n v="1"/>
    <n v="0"/>
    <n v="0"/>
  </r>
  <r>
    <x v="0"/>
    <x v="0"/>
    <x v="9"/>
    <s v="成都健丽医疗美容"/>
    <s v="新门店推广9点-14点"/>
    <n v="350"/>
    <n v="1457"/>
    <n v="24"/>
    <n v="14.58"/>
    <n v="67"/>
    <n v="9"/>
    <n v="4"/>
    <n v="2"/>
    <n v="0"/>
    <n v="3"/>
  </r>
  <r>
    <x v="0"/>
    <x v="0"/>
    <x v="10"/>
    <s v="成都健丽医疗美容"/>
    <s v="新门店推广14点-20点"/>
    <n v="450"/>
    <n v="1868"/>
    <n v="30"/>
    <n v="15"/>
    <n v="56"/>
    <n v="13"/>
    <n v="0"/>
    <n v="0"/>
    <n v="0"/>
    <n v="0"/>
  </r>
  <r>
    <x v="0"/>
    <x v="0"/>
    <x v="10"/>
    <s v="成都健丽医疗美容"/>
    <s v="新门店推广8点-24点"/>
    <n v="37.6"/>
    <n v="207"/>
    <n v="5"/>
    <n v="7.52"/>
    <n v="8"/>
    <n v="2"/>
    <n v="0"/>
    <n v="0"/>
    <n v="0"/>
    <n v="0"/>
  </r>
  <r>
    <x v="0"/>
    <x v="0"/>
    <x v="10"/>
    <s v="成都健丽医疗美容"/>
    <s v="新门店推广9点-14点"/>
    <n v="350"/>
    <n v="1468"/>
    <n v="25"/>
    <n v="14"/>
    <n v="60"/>
    <n v="6"/>
    <n v="4"/>
    <n v="1"/>
    <n v="0"/>
    <n v="1"/>
  </r>
  <r>
    <x v="0"/>
    <x v="0"/>
    <x v="11"/>
    <s v="成都健丽医疗美容"/>
    <s v="新门店推广9点-14点"/>
    <n v="43.95"/>
    <n v="326"/>
    <n v="4"/>
    <n v="10.99"/>
    <n v="16"/>
    <n v="0"/>
    <n v="0"/>
    <n v="0"/>
    <n v="0"/>
    <n v="0"/>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r>
    <x v="1"/>
    <x v="1"/>
    <x v="12"/>
    <m/>
    <m/>
    <m/>
    <m/>
    <m/>
    <m/>
    <m/>
    <m/>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x v="0"/>
    <n v="122"/>
    <n v="25"/>
    <n v="48.67"/>
    <n v="30.06"/>
  </r>
  <r>
    <x v="0"/>
    <x v="0"/>
    <x v="1"/>
    <n v="76"/>
    <n v="20"/>
    <n v="43.2"/>
    <n v="23.68"/>
  </r>
  <r>
    <x v="0"/>
    <x v="0"/>
    <x v="2"/>
    <n v="16"/>
    <n v="7"/>
    <n v="18.86"/>
    <n v="31.25"/>
  </r>
  <r>
    <x v="0"/>
    <x v="0"/>
    <x v="3"/>
    <n v="64"/>
    <n v="19"/>
    <n v="24.43"/>
    <n v="31.3"/>
  </r>
  <r>
    <x v="0"/>
    <x v="0"/>
    <x v="4"/>
    <n v="24"/>
    <n v="7"/>
    <n v="18.29"/>
    <n v="45.83"/>
  </r>
  <r>
    <x v="0"/>
    <x v="0"/>
    <x v="5"/>
    <n v="27"/>
    <n v="8"/>
    <n v="76.75"/>
    <n v="36.11"/>
  </r>
  <r>
    <x v="0"/>
    <x v="0"/>
    <x v="6"/>
    <n v="84"/>
    <n v="17"/>
    <n v="82.19"/>
    <n v="25.56"/>
  </r>
  <r>
    <x v="0"/>
    <x v="0"/>
    <x v="7"/>
    <n v="17"/>
    <n v="7"/>
    <n v="29"/>
    <n v="11.76"/>
  </r>
  <r>
    <x v="0"/>
    <x v="0"/>
    <x v="8"/>
    <n v="32"/>
    <n v="9"/>
    <n v="20.22"/>
    <n v="33.590000000000003"/>
  </r>
  <r>
    <x v="0"/>
    <x v="0"/>
    <x v="9"/>
    <n v="51"/>
    <n v="18"/>
    <n v="55.51"/>
    <n v="33.11"/>
  </r>
  <r>
    <x v="0"/>
    <x v="0"/>
    <x v="10"/>
    <n v="32"/>
    <n v="15"/>
    <n v="43.07"/>
    <n v="34.380000000000003"/>
  </r>
  <r>
    <x v="0"/>
    <x v="0"/>
    <x v="11"/>
    <n v="16"/>
    <n v="8"/>
    <n v="123.47"/>
    <n v="40.340000000000003"/>
  </r>
  <r>
    <x v="0"/>
    <x v="0"/>
    <x v="12"/>
    <n v="17"/>
    <n v="8"/>
    <n v="84.35"/>
    <n v="25.21"/>
  </r>
  <r>
    <x v="0"/>
    <x v="0"/>
    <x v="13"/>
    <n v="19"/>
    <n v="12"/>
    <n v="22.52"/>
    <n v="7.02"/>
  </r>
  <r>
    <x v="0"/>
    <x v="1"/>
    <x v="14"/>
    <n v="44"/>
    <n v="15"/>
    <n v="13.93"/>
    <n v="13.76"/>
  </r>
  <r>
    <x v="0"/>
    <x v="1"/>
    <x v="15"/>
    <n v="83"/>
    <n v="23"/>
    <n v="40.57"/>
    <n v="29.35"/>
  </r>
  <r>
    <x v="0"/>
    <x v="1"/>
    <x v="16"/>
    <n v="37"/>
    <n v="17"/>
    <n v="43.59"/>
    <n v="16.8"/>
  </r>
  <r>
    <x v="0"/>
    <x v="1"/>
    <x v="17"/>
    <n v="25"/>
    <n v="11"/>
    <n v="24.27"/>
    <n v="20"/>
  </r>
  <r>
    <x v="0"/>
    <x v="1"/>
    <x v="18"/>
    <n v="23"/>
    <n v="9"/>
    <n v="44.89"/>
    <n v="39.130000000000003"/>
  </r>
  <r>
    <x v="0"/>
    <x v="1"/>
    <x v="19"/>
    <n v="35"/>
    <n v="12"/>
    <n v="136.26"/>
    <n v="48.57"/>
  </r>
  <r>
    <x v="0"/>
    <x v="1"/>
    <x v="20"/>
    <n v="39"/>
    <n v="20"/>
    <n v="51.24"/>
    <n v="30.55"/>
  </r>
  <r>
    <x v="0"/>
    <x v="1"/>
    <x v="21"/>
    <n v="49"/>
    <n v="14"/>
    <n v="62.29"/>
    <n v="23.31"/>
  </r>
  <r>
    <x v="0"/>
    <x v="1"/>
    <x v="22"/>
    <n v="52"/>
    <n v="26"/>
    <n v="11.91"/>
    <n v="31.1"/>
  </r>
  <r>
    <x v="0"/>
    <x v="1"/>
    <x v="23"/>
    <n v="51"/>
    <n v="19"/>
    <n v="37.11"/>
    <n v="52.67"/>
  </r>
  <r>
    <x v="0"/>
    <x v="1"/>
    <x v="24"/>
    <n v="23"/>
    <n v="10"/>
    <n v="20.6"/>
    <n v="30.43"/>
  </r>
  <r>
    <x v="0"/>
    <x v="1"/>
    <x v="25"/>
    <n v="41"/>
    <n v="17"/>
    <n v="28.22"/>
    <n v="17.07"/>
  </r>
  <r>
    <x v="0"/>
    <x v="1"/>
    <x v="26"/>
    <n v="34"/>
    <n v="12"/>
    <n v="18.75"/>
    <n v="36.51"/>
  </r>
  <r>
    <x v="0"/>
    <x v="1"/>
    <x v="27"/>
    <n v="50"/>
    <n v="11"/>
    <n v="52.09"/>
    <n v="25.51"/>
  </r>
  <r>
    <x v="0"/>
    <x v="1"/>
    <x v="28"/>
    <n v="137"/>
    <n v="27"/>
    <n v="54.96"/>
    <n v="25.24"/>
  </r>
  <r>
    <x v="0"/>
    <x v="1"/>
    <x v="29"/>
    <n v="102"/>
    <n v="22"/>
    <n v="20.53"/>
    <n v="14.35"/>
  </r>
  <r>
    <x v="0"/>
    <x v="1"/>
    <x v="30"/>
    <n v="118"/>
    <n v="25"/>
    <n v="110.68"/>
    <n v="23.51"/>
  </r>
  <r>
    <x v="0"/>
    <x v="1"/>
    <x v="31"/>
    <n v="51"/>
    <n v="16"/>
    <n v="264"/>
    <n v="38.72"/>
  </r>
  <r>
    <x v="0"/>
    <x v="1"/>
    <x v="32"/>
    <n v="55"/>
    <n v="18"/>
    <n v="84.31"/>
    <n v="35.51"/>
  </r>
  <r>
    <x v="0"/>
    <x v="1"/>
    <x v="33"/>
    <n v="42"/>
    <n v="10"/>
    <n v="46.24"/>
    <n v="15.56"/>
  </r>
  <r>
    <x v="0"/>
    <x v="1"/>
    <x v="34"/>
    <n v="50"/>
    <n v="16"/>
    <n v="192.46"/>
    <n v="31"/>
  </r>
  <r>
    <x v="0"/>
    <x v="1"/>
    <x v="35"/>
    <n v="40"/>
    <n v="15"/>
    <n v="116.01"/>
    <n v="24.88"/>
  </r>
  <r>
    <x v="0"/>
    <x v="1"/>
    <x v="36"/>
    <n v="66"/>
    <n v="13"/>
    <n v="252.31"/>
    <n v="20.7"/>
  </r>
  <r>
    <x v="0"/>
    <x v="1"/>
    <x v="37"/>
    <n v="37"/>
    <n v="13"/>
    <n v="67.92"/>
    <n v="31.53"/>
  </r>
  <r>
    <x v="0"/>
    <x v="1"/>
    <x v="38"/>
    <n v="57"/>
    <n v="10"/>
    <n v="259.5"/>
    <n v="14.62"/>
  </r>
  <r>
    <x v="0"/>
    <x v="1"/>
    <x v="39"/>
    <n v="45"/>
    <n v="12"/>
    <n v="137.19999999999999"/>
    <n v="25.75"/>
  </r>
  <r>
    <x v="0"/>
    <x v="1"/>
    <x v="40"/>
    <n v="65"/>
    <n v="14"/>
    <n v="69.14"/>
    <n v="18.11"/>
  </r>
  <r>
    <x v="0"/>
    <x v="1"/>
    <x v="41"/>
    <n v="91"/>
    <n v="31"/>
    <n v="129.66999999999999"/>
    <n v="25.66"/>
  </r>
  <r>
    <x v="0"/>
    <x v="1"/>
    <x v="42"/>
    <n v="115"/>
    <n v="24"/>
    <n v="89.21"/>
    <n v="28.36"/>
  </r>
  <r>
    <x v="0"/>
    <x v="1"/>
    <x v="43"/>
    <n v="46"/>
    <n v="17"/>
    <n v="63.29"/>
    <n v="34.08"/>
  </r>
  <r>
    <x v="0"/>
    <x v="1"/>
    <x v="44"/>
    <n v="74"/>
    <n v="29"/>
    <n v="66.52"/>
    <n v="26.58"/>
  </r>
  <r>
    <x v="0"/>
    <x v="2"/>
    <x v="45"/>
    <n v="51"/>
    <n v="16"/>
    <n v="45.79"/>
    <n v="19.61"/>
  </r>
  <r>
    <x v="0"/>
    <x v="2"/>
    <x v="46"/>
    <n v="79"/>
    <n v="17"/>
    <n v="45.94"/>
    <n v="27.06"/>
  </r>
  <r>
    <x v="0"/>
    <x v="2"/>
    <x v="47"/>
    <n v="83"/>
    <n v="21"/>
    <n v="23.21"/>
    <n v="28.92"/>
  </r>
  <r>
    <x v="0"/>
    <x v="2"/>
    <x v="48"/>
    <n v="68"/>
    <n v="22"/>
    <n v="66.59"/>
    <n v="35.96"/>
  </r>
  <r>
    <x v="0"/>
    <x v="2"/>
    <x v="49"/>
    <n v="75"/>
    <n v="24"/>
    <n v="69.260000000000005"/>
    <n v="28.68"/>
  </r>
  <r>
    <x v="0"/>
    <x v="2"/>
    <x v="50"/>
    <n v="82"/>
    <n v="28"/>
    <n v="49.68"/>
    <n v="41.33"/>
  </r>
  <r>
    <x v="0"/>
    <x v="2"/>
    <x v="51"/>
    <n v="119"/>
    <n v="22"/>
    <n v="139.25"/>
    <n v="27.05"/>
  </r>
  <r>
    <x v="0"/>
    <x v="2"/>
    <x v="52"/>
    <n v="53"/>
    <n v="21"/>
    <n v="33.14"/>
    <n v="27.42"/>
  </r>
  <r>
    <x v="0"/>
    <x v="2"/>
    <x v="53"/>
    <n v="89"/>
    <n v="27"/>
    <n v="52"/>
    <n v="30.67"/>
  </r>
  <r>
    <x v="0"/>
    <x v="2"/>
    <x v="54"/>
    <n v="107"/>
    <n v="29"/>
    <n v="32.659999999999997"/>
    <n v="20.76"/>
  </r>
  <r>
    <x v="0"/>
    <x v="2"/>
    <x v="55"/>
    <n v="86"/>
    <n v="20"/>
    <n v="115"/>
    <n v="25.1"/>
  </r>
  <r>
    <x v="0"/>
    <x v="2"/>
    <x v="56"/>
    <n v="88"/>
    <n v="30"/>
    <n v="52.2"/>
    <n v="35.28"/>
  </r>
  <r>
    <x v="0"/>
    <x v="2"/>
    <x v="57"/>
    <n v="162"/>
    <n v="38"/>
    <n v="49.5"/>
    <n v="26.22"/>
  </r>
  <r>
    <x v="0"/>
    <x v="2"/>
    <x v="58"/>
    <n v="167"/>
    <n v="36"/>
    <n v="167"/>
    <n v="36"/>
  </r>
  <r>
    <x v="0"/>
    <x v="2"/>
    <x v="59"/>
    <n v="84"/>
    <n v="25"/>
    <n v="84"/>
    <n v="25"/>
  </r>
  <r>
    <x v="0"/>
    <x v="2"/>
    <x v="60"/>
    <n v="37"/>
    <n v="16"/>
    <n v="37"/>
    <n v="16"/>
  </r>
  <r>
    <x v="0"/>
    <x v="2"/>
    <x v="61"/>
    <n v="100"/>
    <n v="19"/>
    <n v="100"/>
    <n v="19"/>
  </r>
  <r>
    <x v="0"/>
    <x v="2"/>
    <x v="62"/>
    <n v="100"/>
    <n v="30"/>
    <n v="100"/>
    <n v="30"/>
  </r>
  <r>
    <x v="0"/>
    <x v="2"/>
    <x v="63"/>
    <n v="68"/>
    <n v="30"/>
    <n v="68"/>
    <n v="30"/>
  </r>
  <r>
    <x v="0"/>
    <x v="2"/>
    <x v="64"/>
    <n v="106"/>
    <n v="26"/>
    <n v="49.71"/>
    <n v="26.57"/>
  </r>
  <r>
    <x v="0"/>
    <x v="2"/>
    <x v="65"/>
    <n v="151"/>
    <n v="28"/>
    <n v="73.78"/>
    <n v="37.06"/>
  </r>
  <r>
    <x v="0"/>
    <x v="2"/>
    <x v="66"/>
    <n v="161"/>
    <n v="33"/>
    <n v="46.13"/>
    <n v="37.04"/>
  </r>
  <r>
    <x v="0"/>
    <x v="2"/>
    <x v="67"/>
    <n v="138"/>
    <n v="36"/>
    <n v="15.91"/>
    <n v="33.97"/>
  </r>
  <r>
    <x v="0"/>
    <x v="2"/>
    <x v="68"/>
    <n v="157"/>
    <n v="31"/>
    <n v="16.61"/>
    <n v="26.27"/>
  </r>
  <r>
    <x v="0"/>
    <x v="2"/>
    <x v="69"/>
    <n v="220"/>
    <n v="40"/>
    <n v="46.54"/>
    <n v="35.659999999999997"/>
  </r>
  <r>
    <x v="0"/>
    <x v="2"/>
    <x v="70"/>
    <n v="257"/>
    <n v="41"/>
    <n v="57.36"/>
    <n v="37.979999999999997"/>
  </r>
  <r>
    <x v="0"/>
    <x v="2"/>
    <x v="71"/>
    <n v="283"/>
    <n v="34"/>
    <n v="16.649999999999999"/>
    <n v="31.61"/>
  </r>
  <r>
    <x v="0"/>
    <x v="2"/>
    <x v="72"/>
    <n v="168"/>
    <n v="37"/>
    <n v="25.78"/>
    <n v="44.42"/>
  </r>
  <r>
    <x v="0"/>
    <x v="2"/>
    <x v="73"/>
    <n v="183"/>
    <n v="39"/>
    <n v="39.97"/>
    <n v="28.52"/>
  </r>
  <r>
    <x v="0"/>
    <x v="2"/>
    <x v="74"/>
    <n v="75"/>
    <n v="28"/>
    <n v="21.36"/>
    <n v="40.18"/>
  </r>
  <r>
    <x v="0"/>
    <x v="3"/>
    <x v="75"/>
    <n v="58"/>
    <n v="17"/>
    <n v="15.94"/>
    <n v="57.07"/>
  </r>
  <r>
    <x v="0"/>
    <x v="3"/>
    <x v="76"/>
    <n v="89"/>
    <n v="23"/>
    <n v="29.57"/>
    <n v="36.299999999999997"/>
  </r>
  <r>
    <x v="0"/>
    <x v="3"/>
    <x v="77"/>
    <n v="87"/>
    <n v="27"/>
    <n v="47.85"/>
    <n v="39.58"/>
  </r>
  <r>
    <x v="0"/>
    <x v="3"/>
    <x v="78"/>
    <n v="104"/>
    <n v="29"/>
    <n v="20.87"/>
    <n v="38.24"/>
  </r>
  <r>
    <x v="0"/>
    <x v="3"/>
    <x v="79"/>
    <n v="102"/>
    <n v="23"/>
    <n v="32.68"/>
    <n v="40.04"/>
  </r>
  <r>
    <x v="0"/>
    <x v="3"/>
    <x v="80"/>
    <n v="94"/>
    <n v="23"/>
    <n v="47.14"/>
    <n v="43.85"/>
  </r>
  <r>
    <x v="0"/>
    <x v="3"/>
    <x v="81"/>
    <n v="71"/>
    <n v="22"/>
    <n v="17.68"/>
    <n v="47.66"/>
  </r>
  <r>
    <x v="0"/>
    <x v="3"/>
    <x v="82"/>
    <n v="57"/>
    <n v="19"/>
    <n v="60.58"/>
    <n v="23.03"/>
  </r>
  <r>
    <x v="0"/>
    <x v="3"/>
    <x v="83"/>
    <n v="81"/>
    <n v="27"/>
    <n v="35.57"/>
    <n v="37.369999999999997"/>
  </r>
  <r>
    <x v="0"/>
    <x v="3"/>
    <x v="84"/>
    <n v="148"/>
    <n v="31"/>
    <n v="62.74"/>
    <n v="47.85"/>
  </r>
  <r>
    <x v="0"/>
    <x v="3"/>
    <x v="85"/>
    <n v="64"/>
    <n v="17"/>
    <n v="41.3"/>
    <n v="36.479999999999997"/>
  </r>
  <r>
    <x v="0"/>
    <x v="3"/>
    <x v="86"/>
    <n v="61"/>
    <n v="21"/>
    <n v="21.12"/>
    <n v="34.53"/>
  </r>
  <r>
    <x v="0"/>
    <x v="3"/>
    <x v="87"/>
    <n v="94"/>
    <n v="31"/>
    <n v="24.88"/>
    <n v="30.58"/>
  </r>
  <r>
    <x v="0"/>
    <x v="3"/>
    <x v="88"/>
    <n v="91"/>
    <n v="26"/>
    <n v="14.91"/>
    <n v="37.57"/>
  </r>
  <r>
    <x v="0"/>
    <x v="3"/>
    <x v="89"/>
    <n v="77"/>
    <n v="22"/>
    <n v="35.86"/>
    <n v="32.74"/>
  </r>
  <r>
    <x v="0"/>
    <x v="3"/>
    <x v="90"/>
    <n v="151"/>
    <n v="90"/>
    <n v="23.81"/>
    <n v="36.409999999999997"/>
  </r>
  <r>
    <x v="0"/>
    <x v="3"/>
    <x v="91"/>
    <n v="112"/>
    <n v="76"/>
    <n v="21.98"/>
    <n v="30.72"/>
  </r>
  <r>
    <x v="0"/>
    <x v="3"/>
    <x v="92"/>
    <n v="110"/>
    <n v="24"/>
    <n v="23.97"/>
    <n v="39.85"/>
  </r>
  <r>
    <x v="0"/>
    <x v="3"/>
    <x v="93"/>
    <n v="163"/>
    <n v="40"/>
    <n v="37.049999999999997"/>
    <n v="38.659999999999997"/>
  </r>
  <r>
    <x v="0"/>
    <x v="3"/>
    <x v="94"/>
    <n v="75"/>
    <n v="26"/>
    <n v="18"/>
    <n v="39.520000000000003"/>
  </r>
  <r>
    <x v="0"/>
    <x v="3"/>
    <x v="95"/>
    <n v="214"/>
    <n v="39"/>
    <n v="36.57"/>
    <n v="27.44"/>
  </r>
  <r>
    <x v="0"/>
    <x v="3"/>
    <x v="96"/>
    <n v="75"/>
    <n v="26"/>
    <n v="14.14"/>
    <n v="24.39"/>
  </r>
  <r>
    <x v="0"/>
    <x v="3"/>
    <x v="97"/>
    <n v="121"/>
    <n v="21"/>
    <n v="36.119999999999997"/>
    <n v="61.81"/>
  </r>
  <r>
    <x v="0"/>
    <x v="3"/>
    <x v="98"/>
    <n v="263"/>
    <n v="42"/>
    <n v="34.82"/>
    <n v="48.81"/>
  </r>
  <r>
    <x v="0"/>
    <x v="3"/>
    <x v="99"/>
    <n v="132"/>
    <n v="42"/>
    <n v="38.93"/>
    <n v="32.17"/>
  </r>
  <r>
    <x v="0"/>
    <x v="3"/>
    <x v="100"/>
    <n v="189"/>
    <n v="52"/>
    <n v="31.37"/>
    <n v="27.6"/>
  </r>
  <r>
    <x v="0"/>
    <x v="3"/>
    <x v="101"/>
    <n v="166"/>
    <n v="33"/>
    <n v="67.72"/>
    <n v="32.770000000000003"/>
  </r>
  <r>
    <x v="0"/>
    <x v="3"/>
    <x v="102"/>
    <n v="112"/>
    <n v="31"/>
    <n v="35.39"/>
    <n v="26.92"/>
  </r>
  <r>
    <x v="0"/>
    <x v="3"/>
    <x v="103"/>
    <n v="124"/>
    <n v="30"/>
    <n v="14.29"/>
    <n v="28.28"/>
  </r>
  <r>
    <x v="0"/>
    <x v="3"/>
    <x v="104"/>
    <n v="146"/>
    <n v="45"/>
    <n v="49.59"/>
    <n v="22.78"/>
  </r>
  <r>
    <x v="0"/>
    <x v="3"/>
    <x v="105"/>
    <n v="107"/>
    <n v="35"/>
    <n v="20.88"/>
    <n v="29.17"/>
  </r>
  <r>
    <x v="0"/>
    <x v="4"/>
    <x v="106"/>
    <n v="104"/>
    <n v="28"/>
    <n v="27.96"/>
    <n v="37.11"/>
  </r>
  <r>
    <x v="0"/>
    <x v="4"/>
    <x v="107"/>
    <n v="97"/>
    <n v="38"/>
    <n v="26.5"/>
    <n v="47.7"/>
  </r>
  <r>
    <x v="0"/>
    <x v="4"/>
    <x v="108"/>
    <n v="106"/>
    <n v="33"/>
    <n v="33.93"/>
    <n v="44.73"/>
  </r>
  <r>
    <x v="0"/>
    <x v="4"/>
    <x v="109"/>
    <n v="118"/>
    <n v="34"/>
    <n v="19.97"/>
    <n v="31.69"/>
  </r>
  <r>
    <x v="0"/>
    <x v="4"/>
    <x v="110"/>
    <n v="68"/>
    <n v="24"/>
    <n v="15.55"/>
    <n v="31.74"/>
  </r>
  <r>
    <x v="0"/>
    <x v="4"/>
    <x v="111"/>
    <n v="185"/>
    <n v="40"/>
    <n v="20.28"/>
    <n v="32.979999999999997"/>
  </r>
  <r>
    <x v="0"/>
    <x v="4"/>
    <x v="112"/>
    <n v="175"/>
    <n v="42"/>
    <n v="32.51"/>
    <n v="29.5"/>
  </r>
  <r>
    <x v="0"/>
    <x v="4"/>
    <x v="113"/>
    <n v="133"/>
    <n v="38"/>
    <n v="47.09"/>
    <n v="46.61"/>
  </r>
  <r>
    <x v="0"/>
    <x v="4"/>
    <x v="114"/>
    <n v="153"/>
    <n v="40"/>
    <n v="29.94"/>
    <n v="28.2"/>
  </r>
  <r>
    <x v="0"/>
    <x v="4"/>
    <x v="115"/>
    <n v="115"/>
    <n v="35"/>
    <n v="32.61"/>
    <n v="36.85"/>
  </r>
  <r>
    <x v="0"/>
    <x v="4"/>
    <x v="116"/>
    <n v="99"/>
    <n v="35"/>
    <n v="23.14"/>
    <n v="43.56"/>
  </r>
  <r>
    <x v="0"/>
    <x v="4"/>
    <x v="117"/>
    <n v="49"/>
    <n v="19"/>
    <n v="24.33"/>
    <n v="44.34"/>
  </r>
  <r>
    <x v="0"/>
    <x v="4"/>
    <x v="118"/>
    <n v="89"/>
    <n v="29"/>
    <n v="33.43"/>
    <n v="39.08"/>
  </r>
  <r>
    <x v="0"/>
    <x v="4"/>
    <x v="119"/>
    <n v="135"/>
    <n v="36"/>
    <n v="32.090000000000003"/>
    <n v="32.659999999999997"/>
  </r>
  <r>
    <x v="0"/>
    <x v="4"/>
    <x v="120"/>
    <n v="79"/>
    <n v="31"/>
    <n v="105.03"/>
    <n v="26.84"/>
  </r>
  <r>
    <x v="0"/>
    <x v="4"/>
    <x v="121"/>
    <n v="107"/>
    <n v="41"/>
    <n v="32.36"/>
    <n v="35.159999999999997"/>
  </r>
  <r>
    <x v="0"/>
    <x v="4"/>
    <x v="122"/>
    <n v="89"/>
    <n v="28"/>
    <n v="40.619999999999997"/>
    <n v="38.46"/>
  </r>
  <r>
    <x v="0"/>
    <x v="4"/>
    <x v="123"/>
    <n v="33"/>
    <n v="16"/>
    <n v="18.739999999999998"/>
    <n v="44.06"/>
  </r>
  <r>
    <x v="0"/>
    <x v="4"/>
    <x v="124"/>
    <n v="75"/>
    <n v="25"/>
    <n v="26.26"/>
    <n v="31.89"/>
  </r>
  <r>
    <x v="0"/>
    <x v="4"/>
    <x v="125"/>
    <n v="136"/>
    <n v="38"/>
    <n v="34.11"/>
    <n v="46.49"/>
  </r>
  <r>
    <x v="0"/>
    <x v="4"/>
    <x v="126"/>
    <n v="236"/>
    <n v="81"/>
    <n v="66.930000000000007"/>
    <n v="35.21"/>
  </r>
  <r>
    <x v="0"/>
    <x v="4"/>
    <x v="127"/>
    <n v="276"/>
    <n v="88"/>
    <n v="294.18"/>
    <n v="36.22"/>
  </r>
  <r>
    <x v="0"/>
    <x v="4"/>
    <x v="128"/>
    <n v="240"/>
    <n v="90"/>
    <n v="56.86"/>
    <n v="41.76"/>
  </r>
  <r>
    <x v="0"/>
    <x v="4"/>
    <x v="129"/>
    <n v="304"/>
    <n v="104"/>
    <n v="97.53"/>
    <n v="37.479999999999997"/>
  </r>
  <r>
    <x v="0"/>
    <x v="4"/>
    <x v="130"/>
    <n v="291"/>
    <n v="92"/>
    <n v="21.2"/>
    <n v="32.76"/>
  </r>
  <r>
    <x v="0"/>
    <x v="4"/>
    <x v="131"/>
    <n v="304"/>
    <n v="87"/>
    <n v="23.72"/>
    <n v="35.119999999999997"/>
  </r>
  <r>
    <x v="0"/>
    <x v="4"/>
    <x v="132"/>
    <n v="242"/>
    <n v="84"/>
    <n v="22.97"/>
    <n v="39.380000000000003"/>
  </r>
  <r>
    <x v="0"/>
    <x v="4"/>
    <x v="133"/>
    <n v="310"/>
    <n v="102"/>
    <n v="33.57"/>
    <n v="32.79"/>
  </r>
  <r>
    <x v="0"/>
    <x v="4"/>
    <x v="134"/>
    <n v="221"/>
    <n v="80"/>
    <n v="24.1"/>
    <n v="37.01"/>
  </r>
  <r>
    <x v="0"/>
    <x v="4"/>
    <x v="135"/>
    <n v="215"/>
    <n v="74"/>
    <n v="147.49"/>
    <n v="38.74"/>
  </r>
  <r>
    <x v="0"/>
    <x v="4"/>
    <x v="136"/>
    <n v="149"/>
    <n v="70"/>
    <n v="35.9"/>
    <n v="38.880000000000003"/>
  </r>
  <r>
    <x v="1"/>
    <x v="5"/>
    <x v="137"/>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d v="1899-12-30T10:40:00"/>
    <x v="0"/>
    <s v="400用户"/>
    <n v="1050864570"/>
    <m/>
    <m/>
    <s v="已预约"/>
    <m/>
  </r>
  <r>
    <x v="0"/>
    <x v="0"/>
    <x v="1"/>
    <d v="1899-12-30T17:04:00"/>
    <x v="0"/>
    <s v="400用户"/>
    <n v="18180909882"/>
    <m/>
    <m/>
    <s v="已预约"/>
    <m/>
  </r>
  <r>
    <x v="0"/>
    <x v="1"/>
    <x v="2"/>
    <d v="1899-12-30T13:58:00"/>
    <x v="1"/>
    <s v="400用户"/>
    <n v="18180327718"/>
    <m/>
    <m/>
    <s v="无意向"/>
    <m/>
  </r>
  <r>
    <x v="0"/>
    <x v="1"/>
    <x v="3"/>
    <d v="1899-12-30T16:04:00"/>
    <x v="2"/>
    <m/>
    <n v="15680073326"/>
    <m/>
    <m/>
    <s v="新订单"/>
    <m/>
  </r>
  <r>
    <x v="0"/>
    <x v="1"/>
    <x v="4"/>
    <d v="1899-12-30T23:17:00"/>
    <x v="3"/>
    <s v="咨询用户"/>
    <n v="15737170075"/>
    <m/>
    <m/>
    <s v="待跟进"/>
    <m/>
  </r>
  <r>
    <x v="0"/>
    <x v="2"/>
    <x v="5"/>
    <d v="1899-12-30T18:46:00"/>
    <x v="2"/>
    <m/>
    <n v="13699054575"/>
    <m/>
    <m/>
    <s v="新订单"/>
    <m/>
  </r>
  <r>
    <x v="0"/>
    <x v="2"/>
    <x v="5"/>
    <d v="1899-12-30T13:03:00"/>
    <x v="3"/>
    <s v="咨询用户"/>
    <n v="13982193630"/>
    <m/>
    <m/>
    <s v="新订单"/>
    <m/>
  </r>
  <r>
    <x v="0"/>
    <x v="2"/>
    <x v="6"/>
    <d v="1899-12-30T11:56:00"/>
    <x v="0"/>
    <s v="400用户"/>
    <s v="02061096326"/>
    <m/>
    <m/>
    <s v="已预约"/>
    <m/>
  </r>
  <r>
    <x v="0"/>
    <x v="2"/>
    <x v="6"/>
    <d v="1899-12-30T11:56:00"/>
    <x v="0"/>
    <s v="400用户"/>
    <n v="2061096326"/>
    <m/>
    <m/>
    <s v="已预约"/>
    <m/>
  </r>
  <r>
    <x v="0"/>
    <x v="2"/>
    <x v="7"/>
    <d v="1899-12-30T16:17:00"/>
    <x v="3"/>
    <s v="咨询用户"/>
    <n v="18332241679"/>
    <m/>
    <m/>
    <s v="无意向"/>
    <s v="已致电了解那边也是医院方，想给我们推荐医疗面膜渠道，暂时不需要"/>
  </r>
  <r>
    <x v="0"/>
    <x v="2"/>
    <x v="8"/>
    <d v="1899-12-30T15:52:00"/>
    <x v="2"/>
    <m/>
    <n v="15198273627"/>
    <m/>
    <m/>
    <s v="待跟进"/>
    <s v="无人接听电话，已经短信发送地址。"/>
  </r>
  <r>
    <x v="0"/>
    <x v="3"/>
    <x v="9"/>
    <d v="1899-12-30T17:56:00"/>
    <x v="3"/>
    <s v="咨询用户"/>
    <n v="17628362352"/>
    <m/>
    <m/>
    <s v="新订单"/>
    <m/>
  </r>
  <r>
    <x v="0"/>
    <x v="3"/>
    <x v="9"/>
    <d v="1899-12-30T11:21:00"/>
    <x v="2"/>
    <m/>
    <n v="18583959973"/>
    <m/>
    <m/>
    <s v="待跟进"/>
    <s v="已致电预约下午2点半到院操作黑脸娃娃跟脱毛，第一次来院"/>
  </r>
  <r>
    <x v="0"/>
    <x v="3"/>
    <x v="10"/>
    <d v="1899-12-30T15:01:00"/>
    <x v="3"/>
    <s v="咨询用户"/>
    <n v="18328405574"/>
    <m/>
    <m/>
    <s v="已到店"/>
    <s v="6月10日预约到院脱腋毛、小腿毛"/>
  </r>
  <r>
    <x v="0"/>
    <x v="3"/>
    <x v="11"/>
    <d v="1899-12-30T12:45:00"/>
    <x v="3"/>
    <s v="咨询用户"/>
    <n v="17308056731"/>
    <m/>
    <m/>
    <s v="待跟进"/>
    <s v="黑脸娃娃 已加微信"/>
  </r>
  <r>
    <x v="0"/>
    <x v="3"/>
    <x v="12"/>
    <d v="1899-12-30T23:38:00"/>
    <x v="3"/>
    <s v="咨询用户"/>
    <n v="15982324719"/>
    <m/>
    <m/>
    <s v="待跟进"/>
    <s v="咨询黑眼圈已加微信沟通"/>
  </r>
  <r>
    <x v="0"/>
    <x v="3"/>
    <x v="13"/>
    <d v="1899-12-30T09:31:00"/>
    <x v="2"/>
    <s v="苟丽"/>
    <n v="18148059952"/>
    <m/>
    <m/>
    <s v="已到店"/>
    <s v="脱腋毛、已到院"/>
  </r>
  <r>
    <x v="0"/>
    <x v="3"/>
    <x v="14"/>
    <d v="1899-12-30T18:51:00"/>
    <x v="3"/>
    <s v="咨询用户"/>
    <n v="15828541758"/>
    <m/>
    <m/>
    <s v="已到店"/>
    <s v="已消费腋毛"/>
  </r>
  <r>
    <x v="0"/>
    <x v="3"/>
    <x v="15"/>
    <d v="1899-12-30T16:35:00"/>
    <x v="2"/>
    <s v="唐欣欣"/>
    <n v="18982686313"/>
    <m/>
    <m/>
    <s v="已到店"/>
    <s v="脱腋毛"/>
  </r>
  <r>
    <x v="0"/>
    <x v="3"/>
    <x v="16"/>
    <d v="1899-12-30T09:35:00"/>
    <x v="3"/>
    <s v="咨询用户"/>
    <n v="15082190927"/>
    <m/>
    <m/>
    <s v="已到店"/>
    <s v="玻尿酸丰下巴、小气泡"/>
  </r>
  <r>
    <x v="0"/>
    <x v="3"/>
    <x v="17"/>
    <d v="1899-12-30T19:57:00"/>
    <x v="0"/>
    <s v="400用户"/>
    <n v="15928875573"/>
    <m/>
    <m/>
    <s v="待跟进"/>
    <s v="已加微信咨询黑眼圈，预约28号到院"/>
  </r>
  <r>
    <x v="0"/>
    <x v="3"/>
    <x v="17"/>
    <d v="1899-12-30T13:14:00"/>
    <x v="0"/>
    <s v="400用户"/>
    <n v="17364833015"/>
    <m/>
    <m/>
    <s v="已预约"/>
    <m/>
  </r>
  <r>
    <x v="0"/>
    <x v="3"/>
    <x v="18"/>
    <d v="1899-12-30T12:07:00"/>
    <x v="0"/>
    <s v="罗女士"/>
    <n v="15681816266"/>
    <m/>
    <m/>
    <s v="待跟进"/>
    <s v="美团顾客唐瑶朋友，下次约着一起做来做小气泡等皮肤项目，已加微信"/>
  </r>
  <r>
    <x v="0"/>
    <x v="3"/>
    <x v="18"/>
    <d v="1899-12-30T10:34:00"/>
    <x v="0"/>
    <s v="400用户"/>
    <n v="13240193027"/>
    <m/>
    <m/>
    <s v="已预约"/>
    <m/>
  </r>
  <r>
    <x v="0"/>
    <x v="3"/>
    <x v="19"/>
    <d v="1899-12-30T14:07:00"/>
    <x v="3"/>
    <s v="咨询用户"/>
    <n v="18780292148"/>
    <m/>
    <m/>
    <s v="新订单"/>
    <m/>
  </r>
  <r>
    <x v="0"/>
    <x v="4"/>
    <x v="20"/>
    <d v="1899-12-30T22:55:00"/>
    <x v="3"/>
    <s v="咨询用户"/>
    <n v="15884543692"/>
    <m/>
    <m/>
    <s v="待跟进"/>
    <s v="咨询玻尿酸隆鼻，已加微信，铺垫线雕隆鼻，再跟进"/>
  </r>
  <r>
    <x v="0"/>
    <x v="4"/>
    <x v="21"/>
    <d v="1899-12-30T15:10:00"/>
    <x v="2"/>
    <s v="罗女士"/>
    <n v="13551143586"/>
    <m/>
    <m/>
    <s v="待跟进"/>
    <s v="已致电预约10号一点到院。"/>
  </r>
  <r>
    <x v="0"/>
    <x v="4"/>
    <x v="22"/>
    <d v="1899-12-30T17:06:00"/>
    <x v="0"/>
    <s v="许女士"/>
    <n v="13550071306"/>
    <m/>
    <m/>
    <s v="已到店"/>
    <s v="和朋友胡女士预约13号11点左右到院操作小气泡"/>
  </r>
  <r>
    <x v="0"/>
    <x v="4"/>
    <x v="23"/>
    <d v="1899-12-30T09:13:00"/>
    <x v="0"/>
    <s v="王宛"/>
    <n v="18380367707"/>
    <m/>
    <m/>
    <s v="已到店"/>
    <s v="7.14脱小腿毛，已到院"/>
  </r>
  <r>
    <x v="0"/>
    <x v="4"/>
    <x v="23"/>
    <d v="1899-12-30T09:54:00"/>
    <x v="2"/>
    <m/>
    <n v="18067961441"/>
    <m/>
    <m/>
    <s v="待跟进"/>
    <s v="已致电，说是点错了，安排到时间再过来"/>
  </r>
  <r>
    <x v="0"/>
    <x v="4"/>
    <x v="24"/>
    <d v="1899-12-30T17:16:00"/>
    <x v="0"/>
    <s v="400用户"/>
    <n v="18602887310"/>
    <m/>
    <m/>
    <s v="已预约"/>
    <m/>
  </r>
  <r>
    <x v="0"/>
    <x v="4"/>
    <x v="24"/>
    <d v="1899-12-30T12:15:00"/>
    <x v="2"/>
    <s v="梁凤星"/>
    <n v="18111258520"/>
    <m/>
    <m/>
    <s v="待跟进"/>
    <s v="已加微信"/>
  </r>
  <r>
    <x v="0"/>
    <x v="4"/>
    <x v="25"/>
    <d v="1899-12-30T13:56:00"/>
    <x v="2"/>
    <s v="刘爽"/>
    <n v="18708109414"/>
    <m/>
    <m/>
    <s v="已到店"/>
    <m/>
  </r>
  <r>
    <x v="0"/>
    <x v="4"/>
    <x v="26"/>
    <d v="1899-12-30T11:46:00"/>
    <x v="0"/>
    <s v="徐小琳"/>
    <n v="15982397887"/>
    <m/>
    <m/>
    <s v="已到店"/>
    <s v="预约7.20上午10点到院脱小腿毛"/>
  </r>
  <r>
    <x v="0"/>
    <x v="4"/>
    <x v="27"/>
    <d v="1899-12-30T09:27:00"/>
    <x v="0"/>
    <s v="李亚男"/>
    <n v="18080975740"/>
    <m/>
    <m/>
    <s v="已到店"/>
    <s v="老客，预约第二次到院脱毛"/>
  </r>
  <r>
    <x v="0"/>
    <x v="4"/>
    <x v="28"/>
    <d v="1899-12-30T10:01:00"/>
    <x v="0"/>
    <s v="邹洋"/>
    <n v="17364833015"/>
    <m/>
    <m/>
    <s v="已到店"/>
    <s v="二次脱毛"/>
  </r>
  <r>
    <x v="0"/>
    <x v="4"/>
    <x v="29"/>
    <d v="1899-12-30T11:32:00"/>
    <x v="2"/>
    <s v="曾女士"/>
    <n v="15902831237"/>
    <m/>
    <m/>
    <s v="已到店"/>
    <s v="带儿子下午到院祛痣"/>
  </r>
  <r>
    <x v="0"/>
    <x v="4"/>
    <x v="30"/>
    <d v="1899-12-30T12:26:00"/>
    <x v="3"/>
    <s v="咨询用户"/>
    <n v="15982380853"/>
    <m/>
    <m/>
    <s v="待跟进"/>
    <s v="已加微信"/>
  </r>
  <r>
    <x v="0"/>
    <x v="4"/>
    <x v="31"/>
    <d v="1899-12-30T21:11:00"/>
    <x v="3"/>
    <s v="咨询用户"/>
    <n v="15828309590"/>
    <m/>
    <m/>
    <s v="新订单"/>
    <m/>
  </r>
  <r>
    <x v="0"/>
    <x v="4"/>
    <x v="32"/>
    <d v="1899-12-30T14:16:00"/>
    <x v="3"/>
    <s v="咨询用户"/>
    <n v="13132919549"/>
    <m/>
    <m/>
    <s v="新订单"/>
    <m/>
  </r>
  <r>
    <x v="0"/>
    <x v="4"/>
    <x v="33"/>
    <d v="1899-12-30T11:51:00"/>
    <x v="0"/>
    <s v="400用户"/>
    <n v="15228220011"/>
    <m/>
    <m/>
    <s v="已预约"/>
    <m/>
  </r>
  <r>
    <x v="0"/>
    <x v="4"/>
    <x v="34"/>
    <d v="1899-12-30T18:54:00"/>
    <x v="0"/>
    <s v="400用户"/>
    <n v="18284561355"/>
    <m/>
    <m/>
    <s v="已预约"/>
    <m/>
  </r>
  <r>
    <x v="0"/>
    <x v="5"/>
    <x v="35"/>
    <d v="1899-12-30T14:37:00"/>
    <x v="3"/>
    <s v="李女士"/>
    <n v="15813684312"/>
    <s v="我姓李，电话15813684312"/>
    <m/>
    <s v="已到店"/>
    <s v="预约4号下午到院"/>
  </r>
  <r>
    <x v="0"/>
    <x v="5"/>
    <x v="35"/>
    <d v="1899-12-30T15:55:00"/>
    <x v="0"/>
    <s v="范女士"/>
    <n v="13628046576"/>
    <m/>
    <m/>
    <s v="已到店"/>
    <s v="预约3号下午到院脱小腿毛，改约4号下午4点"/>
  </r>
  <r>
    <x v="0"/>
    <x v="5"/>
    <x v="36"/>
    <d v="1899-12-30T12:48:00"/>
    <x v="0"/>
    <s v="曾女士"/>
    <n v="15198159225"/>
    <m/>
    <m/>
    <s v="待跟进"/>
    <s v="预约6号下午到院咨询小腿毛、白瓷娃娃、无针水光等"/>
  </r>
  <r>
    <x v="0"/>
    <x v="5"/>
    <x v="36"/>
    <d v="1899-12-30T09:22:00"/>
    <x v="0"/>
    <s v="任女士"/>
    <n v="13608177400"/>
    <m/>
    <m/>
    <s v="待跟进"/>
    <s v="预约8.6到院操作白瓷娃娃"/>
  </r>
  <r>
    <x v="0"/>
    <x v="5"/>
    <x v="37"/>
    <d v="1899-12-30T17:12:00"/>
    <x v="0"/>
    <s v="刘女士"/>
    <n v="18200299887"/>
    <m/>
    <m/>
    <s v="待跟进"/>
    <s v="预约8号下午到院脱小腿毛"/>
  </r>
  <r>
    <x v="0"/>
    <x v="5"/>
    <x v="37"/>
    <d v="1899-12-30T22:25:00"/>
    <x v="3"/>
    <s v="咨询用户"/>
    <n v="15989141211"/>
    <s v="你好 想去你们哪做项目方便vx15989141211了解一下谢谢"/>
    <m/>
    <s v="新订单"/>
    <m/>
  </r>
  <r>
    <x v="0"/>
    <x v="5"/>
    <x v="38"/>
    <d v="1899-12-30T10:53:00"/>
    <x v="3"/>
    <s v="周苗苗"/>
    <n v="18982112858"/>
    <s v="周苗苗 18982112858"/>
    <m/>
    <s v="已到店"/>
    <s v="无针水光、玻尿酸9号到院"/>
  </r>
  <r>
    <x v="0"/>
    <x v="5"/>
    <x v="39"/>
    <d v="1899-12-30T12:39:00"/>
    <x v="0"/>
    <s v="杨婷"/>
    <n v="15756379116"/>
    <m/>
    <m/>
    <s v="已到店"/>
    <s v="预约10号下午到院咨询小气泡"/>
  </r>
  <r>
    <x v="0"/>
    <x v="5"/>
    <x v="40"/>
    <d v="1899-12-30T14:29:00"/>
    <x v="0"/>
    <s v="黄莓"/>
    <n v="18281781650"/>
    <m/>
    <m/>
    <s v="已到店"/>
    <s v="8.13到院脱腋毛唇毛"/>
  </r>
  <r>
    <x v="0"/>
    <x v="5"/>
    <x v="41"/>
    <d v="1899-12-30T12:15:00"/>
    <x v="3"/>
    <s v="咨询用户"/>
    <n v="18349327977"/>
    <s v="赵年春18349327977"/>
    <m/>
    <s v="新订单"/>
    <m/>
  </r>
  <r>
    <x v="0"/>
    <x v="5"/>
    <x v="42"/>
    <d v="1899-12-30T10:05:00"/>
    <x v="0"/>
    <s v="谢女士"/>
    <n v="13564583942"/>
    <m/>
    <m/>
    <s v="待跟进"/>
    <s v="预约19号下午到院咨询白瓷娃娃"/>
  </r>
  <r>
    <x v="0"/>
    <x v="5"/>
    <x v="43"/>
    <d v="1899-12-30T14:49:00"/>
    <x v="0"/>
    <s v="何女士"/>
    <n v="13540391395"/>
    <m/>
    <m/>
    <s v="待跟进"/>
    <s v="预约20号下午到院咨询小气泡"/>
  </r>
  <r>
    <x v="0"/>
    <x v="5"/>
    <x v="43"/>
    <d v="1899-12-30T09:58:00"/>
    <x v="0"/>
    <s v="唐瑶"/>
    <n v="18981711499"/>
    <m/>
    <m/>
    <s v="已到店"/>
    <s v="美团老客"/>
  </r>
  <r>
    <x v="0"/>
    <x v="5"/>
    <x v="44"/>
    <d v="1899-12-30T09:42:00"/>
    <x v="2"/>
    <m/>
    <n v="18729385777"/>
    <s v="你好，预约冰点脱毛，十点半到"/>
    <m/>
    <s v="新订单"/>
    <m/>
  </r>
  <r>
    <x v="0"/>
    <x v="5"/>
    <x v="45"/>
    <d v="1899-12-30T19:42:00"/>
    <x v="0"/>
    <s v="女士"/>
    <n v="18380340083"/>
    <m/>
    <m/>
    <s v="待跟进"/>
    <s v="咨询埋线提升，已加微信"/>
  </r>
  <r>
    <x v="0"/>
    <x v="5"/>
    <x v="46"/>
    <d v="1899-12-30T14:10:00"/>
    <x v="0"/>
    <s v="伍女士"/>
    <n v="18664340540"/>
    <m/>
    <m/>
    <s v="待跟进"/>
    <s v="咨询眼部除皱，已加微信"/>
  </r>
  <r>
    <x v="0"/>
    <x v="5"/>
    <x v="46"/>
    <d v="1899-12-30T12:11:00"/>
    <x v="0"/>
    <s v="杨艳玲"/>
    <n v="17828161151"/>
    <m/>
    <m/>
    <s v="已到店"/>
    <s v="小气泡"/>
  </r>
  <r>
    <x v="0"/>
    <x v="5"/>
    <x v="47"/>
    <d v="1899-12-30T15:41:00"/>
    <x v="3"/>
    <s v="刘佳丽"/>
    <n v="13688381219"/>
    <n v="13688381219"/>
    <m/>
    <s v="无意向"/>
    <s v="7月到院咨询未成交，网电顾客"/>
  </r>
  <r>
    <x v="0"/>
    <x v="5"/>
    <x v="47"/>
    <d v="1899-12-30T09:31:00"/>
    <x v="0"/>
    <s v="刘新"/>
    <n v="15599105130"/>
    <m/>
    <m/>
    <s v="已到店"/>
    <s v="小气泡"/>
  </r>
  <r>
    <x v="0"/>
    <x v="5"/>
    <x v="48"/>
    <d v="1899-12-30T16:22:00"/>
    <x v="1"/>
    <s v="龙东月"/>
    <n v="18380340083"/>
    <m/>
    <m/>
    <s v="待跟进"/>
    <s v="咨询埋线提升、已加微信"/>
  </r>
  <r>
    <x v="0"/>
    <x v="5"/>
    <x v="48"/>
    <d v="1899-12-30T10:46:00"/>
    <x v="0"/>
    <s v="张韵"/>
    <n v="18081971125"/>
    <m/>
    <m/>
    <s v="已到店"/>
    <m/>
  </r>
  <r>
    <x v="0"/>
    <x v="5"/>
    <x v="48"/>
    <d v="1899-12-30T11:57:00"/>
    <x v="0"/>
    <s v="王磊"/>
    <n v="15642534536"/>
    <m/>
    <m/>
    <s v="已到店"/>
    <s v="预约24号下午2点到院"/>
  </r>
  <r>
    <x v="0"/>
    <x v="5"/>
    <x v="46"/>
    <d v="1899-12-30T14:10:00"/>
    <x v="0"/>
    <s v="伍女士"/>
    <s v="186****0540"/>
    <m/>
    <m/>
    <s v="已到店"/>
    <s v="医生面诊不建议操作"/>
  </r>
  <r>
    <x v="0"/>
    <x v="5"/>
    <x v="49"/>
    <d v="1899-12-30T17:21:00"/>
    <x v="0"/>
    <s v="关倩"/>
    <s v="156****0651"/>
    <m/>
    <m/>
    <s v="已到店"/>
    <s v="预约30号到院咨询脱毛"/>
  </r>
  <r>
    <x v="0"/>
    <x v="5"/>
    <x v="50"/>
    <d v="1899-12-30T09:27:00"/>
    <x v="0"/>
    <s v="广告"/>
    <s v="185****8973"/>
    <m/>
    <m/>
    <s v="无意向"/>
    <m/>
  </r>
  <r>
    <x v="0"/>
    <x v="5"/>
    <x v="51"/>
    <d v="1899-12-30T10:24:00"/>
    <x v="0"/>
    <s v="曹女士"/>
    <s v="180****0139"/>
    <m/>
    <m/>
    <s v="已到店"/>
    <s v="预约29号到院咨询黑眼圈"/>
  </r>
  <r>
    <x v="0"/>
    <x v="5"/>
    <x v="49"/>
    <d v="1899-12-30T09:50:00"/>
    <x v="0"/>
    <s v="曹女士"/>
    <s v="186****9213"/>
    <m/>
    <m/>
    <s v="已到店"/>
    <s v="18030800139同号，改约30号到院"/>
  </r>
  <r>
    <x v="0"/>
    <x v="5"/>
    <x v="51"/>
    <d v="1899-12-30T16:39:00"/>
    <x v="3"/>
    <s v="陈女士"/>
    <s v="186****4959"/>
    <n v="18681224959"/>
    <m/>
    <s v="待跟进"/>
    <s v="预约1号到院咨询玻尿酸"/>
  </r>
  <r>
    <x v="0"/>
    <x v="5"/>
    <x v="49"/>
    <d v="1899-12-30T09:39:00"/>
    <x v="0"/>
    <s v="广告"/>
    <s v="131****7530"/>
    <m/>
    <m/>
    <s v="无意向"/>
    <m/>
  </r>
  <r>
    <x v="0"/>
    <x v="5"/>
    <x v="46"/>
    <d v="1899-12-30T12:11:00"/>
    <x v="0"/>
    <s v="杨艳玲"/>
    <s v="178****1151"/>
    <m/>
    <m/>
    <s v="已到店"/>
    <s v="小气泡"/>
  </r>
  <r>
    <x v="0"/>
    <x v="5"/>
    <x v="50"/>
    <d v="1899-12-30T14:42:00"/>
    <x v="0"/>
    <s v="广告"/>
    <s v="173****1697"/>
    <m/>
    <m/>
    <s v="无意向"/>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r>
    <x v="1"/>
    <x v="6"/>
    <x v="52"/>
    <m/>
    <x v="4"/>
    <m/>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x v="0"/>
    <s v="XRi943473606"/>
    <m/>
    <d v="2018-06-03T17:56:54"/>
    <d v="2018-06-03T18:00:05"/>
    <x v="0"/>
    <s v="成都健丽医疗美容"/>
  </r>
  <r>
    <x v="0"/>
    <x v="0"/>
    <s v="BdF240942407"/>
    <m/>
    <d v="2018-06-07T17:53:32"/>
    <d v="2018-06-07T18:03:09"/>
    <x v="0"/>
    <s v="成都健丽医疗美容"/>
  </r>
  <r>
    <x v="0"/>
    <x v="0"/>
    <s v="欢哥"/>
    <m/>
    <d v="2018-06-09T16:59:30"/>
    <d v="2018-06-09T17:12:43"/>
    <x v="1"/>
    <s v="成都健丽医疗美容"/>
  </r>
  <r>
    <x v="0"/>
    <x v="0"/>
    <s v="coO148544183"/>
    <m/>
    <d v="2018-06-09T14:47:34"/>
    <d v="2018-06-10T11:48:08"/>
    <x v="2"/>
    <s v="成都健丽医疗美容"/>
  </r>
  <r>
    <x v="0"/>
    <x v="0"/>
    <s v="nDa318444699"/>
    <m/>
    <d v="2018-06-12T10:20:48"/>
    <d v="2018-06-12T10:25:16"/>
    <x v="3"/>
    <s v="成都健丽医疗美容"/>
  </r>
  <r>
    <x v="0"/>
    <x v="0"/>
    <s v="Heartbeat.546"/>
    <m/>
    <d v="2018-06-12T14:58:26"/>
    <d v="2018-06-12T17:34:41"/>
    <x v="0"/>
    <s v="成都健丽医疗美容"/>
  </r>
  <r>
    <x v="0"/>
    <x v="0"/>
    <s v="akm436073927"/>
    <m/>
    <d v="2018-06-13T12:29:23"/>
    <d v="2018-06-13T12:46:21"/>
    <x v="3"/>
    <s v="成都健丽医疗美容"/>
  </r>
  <r>
    <x v="0"/>
    <x v="0"/>
    <s v="PGl349040336"/>
    <m/>
    <d v="2018-06-14T23:19:16"/>
    <d v="2018-06-14T23:39:00"/>
    <x v="1"/>
    <s v="成都健丽医疗美容"/>
  </r>
  <r>
    <x v="0"/>
    <x v="0"/>
    <s v="杨莉，！"/>
    <m/>
    <d v="2018-06-15T13:19:24"/>
    <d v="2018-06-15T16:23:56"/>
    <x v="3"/>
    <s v="成都健丽医疗美容"/>
  </r>
  <r>
    <x v="0"/>
    <x v="0"/>
    <s v="Xxp492064041"/>
    <m/>
    <d v="2018-06-17T14:51:47"/>
    <d v="2018-06-17T16:29:16"/>
    <x v="4"/>
    <s v="成都健丽医疗美容"/>
  </r>
  <r>
    <x v="0"/>
    <x v="0"/>
    <s v="PennyTinger"/>
    <m/>
    <d v="2018-06-17T22:37:01"/>
    <d v="2018-06-17T22:59:49"/>
    <x v="2"/>
    <s v="成都健丽医疗美容"/>
  </r>
  <r>
    <x v="0"/>
    <x v="0"/>
    <s v="玻璃杯_6329"/>
    <m/>
    <d v="2018-06-24T09:31:26"/>
    <d v="2018-06-24T09:40:07"/>
    <x v="0"/>
    <s v="成都健丽医疗美容"/>
  </r>
  <r>
    <x v="0"/>
    <x v="0"/>
    <s v="IBH412893444"/>
    <m/>
    <d v="2018-06-25T12:44:52"/>
    <d v="2018-06-25T15:18:52"/>
    <x v="3"/>
    <s v="成都健丽医疗美容"/>
  </r>
  <r>
    <x v="0"/>
    <x v="0"/>
    <s v="abby"/>
    <m/>
    <d v="2018-06-28T10:16:30"/>
    <d v="2018-06-28T11:25:40"/>
    <x v="2"/>
    <s v="成都健丽医疗美容"/>
  </r>
  <r>
    <x v="0"/>
    <x v="1"/>
    <s v="杜坤明"/>
    <m/>
    <d v="2018-06-24T13:18:04"/>
    <d v="2018-07-03T22:41:05"/>
    <x v="5"/>
    <s v="成都健丽医疗美容"/>
  </r>
  <r>
    <x v="0"/>
    <x v="1"/>
    <s v="egf889403387"/>
    <m/>
    <d v="2018-07-03T22:19:28"/>
    <d v="2018-07-03T22:57:01"/>
    <x v="0"/>
    <s v="成都健丽医疗美容"/>
  </r>
  <r>
    <x v="0"/>
    <x v="1"/>
    <s v="WLc13880737351"/>
    <m/>
    <d v="2018-07-05T12:45:43"/>
    <d v="2018-07-05T14:25:59"/>
    <x v="0"/>
    <s v="成都健丽医疗美容"/>
  </r>
  <r>
    <x v="0"/>
    <x v="1"/>
    <s v="EoV663773336"/>
    <m/>
    <d v="2018-07-06T14:49:11"/>
    <d v="2018-07-06T15:46:54"/>
    <x v="2"/>
    <s v="成都健丽医疗美容"/>
  </r>
  <r>
    <x v="0"/>
    <x v="1"/>
    <s v="Mtm842998577"/>
    <m/>
    <d v="2018-07-09T10:08:36"/>
    <d v="2018-07-09T14:49:09"/>
    <x v="0"/>
    <s v="成都健丽医疗美容"/>
  </r>
  <r>
    <x v="0"/>
    <x v="1"/>
    <s v="小爽子88"/>
    <m/>
    <d v="2018-07-13T12:26:59"/>
    <d v="2018-07-13T12:33:08"/>
    <x v="6"/>
    <s v="成都健丽医疗美容"/>
  </r>
  <r>
    <x v="0"/>
    <x v="1"/>
    <s v="IHU858452670"/>
    <m/>
    <d v="2018-07-15T01:22:19"/>
    <d v="2018-07-15T01:22:19"/>
    <x v="0"/>
    <s v="成都健丽医疗美容"/>
  </r>
  <r>
    <x v="0"/>
    <x v="1"/>
    <s v="鱼余余鱼"/>
    <m/>
    <d v="2018-07-14T09:00:36"/>
    <d v="2018-07-15T10:09:48"/>
    <x v="0"/>
    <s v="成都健丽医疗美容"/>
  </r>
  <r>
    <x v="0"/>
    <x v="1"/>
    <s v="CLe406435413"/>
    <m/>
    <d v="2018-07-18T10:39:35"/>
    <d v="2018-07-18T16:04:14"/>
    <x v="2"/>
    <s v="成都健丽医疗美容"/>
  </r>
  <r>
    <x v="0"/>
    <x v="1"/>
    <s v="淡茗_9766"/>
    <m/>
    <d v="2018-07-17T15:10:20"/>
    <d v="2018-07-19T14:07:20"/>
    <x v="7"/>
    <s v="成都健丽医疗美容"/>
  </r>
  <r>
    <x v="0"/>
    <x v="1"/>
    <s v="Linsy00"/>
    <m/>
    <d v="2018-07-17T15:51:14"/>
    <d v="2018-07-19T14:08:22"/>
    <x v="8"/>
    <s v="成都健丽医疗美容"/>
  </r>
  <r>
    <x v="0"/>
    <x v="1"/>
    <s v="liuhongling0204"/>
    <m/>
    <d v="2018-06-21T21:20:41"/>
    <d v="2018-07-19T14:08:59"/>
    <x v="0"/>
    <s v="成都健丽医疗美容"/>
  </r>
  <r>
    <x v="0"/>
    <x v="1"/>
    <s v="RGB667767054"/>
    <m/>
    <d v="2018-07-14T10:36:09"/>
    <d v="2018-07-19T14:11:50"/>
    <x v="1"/>
    <s v="成都健丽医疗美容"/>
  </r>
  <r>
    <x v="0"/>
    <x v="1"/>
    <s v="tlK186647612"/>
    <m/>
    <d v="2018-07-11T20:29:28"/>
    <d v="2018-07-19T14:12:30"/>
    <x v="2"/>
    <s v="成都健丽医疗美容"/>
  </r>
  <r>
    <x v="0"/>
    <x v="1"/>
    <s v="wIk240943030"/>
    <m/>
    <d v="2018-07-08T12:23:08"/>
    <d v="2018-07-19T14:14:08"/>
    <x v="9"/>
    <s v="成都健丽医疗美容"/>
  </r>
  <r>
    <x v="0"/>
    <x v="1"/>
    <s v="没有情绪就是最好的情绪。"/>
    <m/>
    <d v="2018-07-08T12:14:03"/>
    <d v="2018-07-19T14:14:58"/>
    <x v="9"/>
    <s v="成都健丽医疗美容"/>
  </r>
  <r>
    <x v="0"/>
    <x v="1"/>
    <s v="敏爷么么哒"/>
    <m/>
    <d v="2018-07-06T17:11:28"/>
    <d v="2018-07-19T14:15:36"/>
    <x v="0"/>
    <s v="成都健丽医疗美容"/>
  </r>
  <r>
    <x v="0"/>
    <x v="1"/>
    <s v="Lic732135530"/>
    <m/>
    <d v="2018-07-04T14:56:27"/>
    <d v="2018-07-19T14:16:16"/>
    <x v="1"/>
    <s v="成都健丽医疗美容"/>
  </r>
  <r>
    <x v="0"/>
    <x v="1"/>
    <s v="DzA343312327"/>
    <m/>
    <d v="2018-07-05T14:57:43"/>
    <d v="2018-07-19T14:16:53"/>
    <x v="8"/>
    <s v="成都健丽医疗美容"/>
  </r>
  <r>
    <x v="0"/>
    <x v="1"/>
    <s v="Hvo570612220"/>
    <m/>
    <d v="2018-07-04T10:19:54"/>
    <d v="2018-07-19T14:17:59"/>
    <x v="7"/>
    <s v="成都健丽医疗美容"/>
  </r>
  <r>
    <x v="0"/>
    <x v="1"/>
    <s v="taoyixuan0331"/>
    <m/>
    <d v="2018-07-04T10:09:01"/>
    <d v="2018-07-19T14:18:37"/>
    <x v="10"/>
    <s v="成都健丽医疗美容"/>
  </r>
  <r>
    <x v="0"/>
    <x v="1"/>
    <s v="Esther_蝶"/>
    <m/>
    <d v="2018-07-19T14:19:31"/>
    <d v="2018-07-19T14:19:31"/>
    <x v="2"/>
    <s v="成都健丽医疗美容"/>
  </r>
  <r>
    <x v="0"/>
    <x v="1"/>
    <s v="BOB344225138"/>
    <m/>
    <d v="2018-07-19T14:20:24"/>
    <d v="2018-07-19T14:20:24"/>
    <x v="11"/>
    <s v="成都健丽医疗美容"/>
  </r>
  <r>
    <x v="0"/>
    <x v="1"/>
    <s v="SeZ493059894"/>
    <m/>
    <d v="2018-06-25T16:24:58"/>
    <d v="2018-07-19T14:21:16"/>
    <x v="0"/>
    <s v="成都健丽医疗美容"/>
  </r>
  <r>
    <x v="0"/>
    <x v="1"/>
    <s v="李惠敏"/>
    <m/>
    <d v="2018-07-19T12:18:19"/>
    <d v="2018-07-19T14:28:06"/>
    <x v="3"/>
    <s v="成都健丽医疗美容"/>
  </r>
  <r>
    <x v="0"/>
    <x v="1"/>
    <s v="dpuser_5453540136"/>
    <m/>
    <d v="2018-07-20T22:40:00"/>
    <d v="2018-07-21T11:49:06"/>
    <x v="2"/>
    <s v="成都健丽医疗美容"/>
  </r>
  <r>
    <x v="0"/>
    <x v="1"/>
    <s v="Sdm994917094"/>
    <m/>
    <d v="2018-07-24T18:11:57"/>
    <d v="2018-07-24T18:31:36"/>
    <x v="3"/>
    <s v="成都健丽医疗美容"/>
  </r>
  <r>
    <x v="0"/>
    <x v="1"/>
    <s v="ZX（小雪）"/>
    <m/>
    <d v="2018-07-24T23:45:06"/>
    <d v="2018-07-24T23:48:31"/>
    <x v="0"/>
    <s v="成都健丽医疗美容"/>
  </r>
  <r>
    <x v="0"/>
    <x v="1"/>
    <s v="charlene陈陈"/>
    <m/>
    <d v="2018-07-25T11:44:16"/>
    <d v="2018-07-25T11:57:13"/>
    <x v="2"/>
    <s v="成都健丽医疗美容"/>
  </r>
  <r>
    <x v="0"/>
    <x v="1"/>
    <s v="付玉"/>
    <s v="159****0853"/>
    <d v="2018-07-25T11:18:28"/>
    <d v="2018-07-25T12:27:58"/>
    <x v="2"/>
    <s v="成都健丽医疗美容"/>
  </r>
  <r>
    <x v="0"/>
    <x v="1"/>
    <s v="薛定谔喵。"/>
    <m/>
    <d v="2018-07-26T10:14:12"/>
    <d v="2018-07-26T11:35:43"/>
    <x v="11"/>
    <s v="成都健丽医疗美容"/>
  </r>
  <r>
    <x v="0"/>
    <x v="1"/>
    <s v="FLW652496444"/>
    <m/>
    <d v="2018-07-24T21:53:43"/>
    <d v="2018-07-26T13:43:30"/>
    <x v="2"/>
    <s v="成都健丽医疗美容"/>
  </r>
  <r>
    <x v="0"/>
    <x v="1"/>
    <s v="jLX325171979"/>
    <m/>
    <d v="2018-07-24T07:19:23"/>
    <d v="2018-07-26T13:45:08"/>
    <x v="11"/>
    <s v="成都健丽医疗美容"/>
  </r>
  <r>
    <x v="0"/>
    <x v="1"/>
    <s v="七麻麻"/>
    <m/>
    <d v="2018-07-26T09:34:44"/>
    <d v="2018-07-26T21:11:36"/>
    <x v="5"/>
    <s v="成都健丽医疗美容"/>
  </r>
  <r>
    <x v="0"/>
    <x v="1"/>
    <s v="_qq7541430286508"/>
    <m/>
    <d v="2018-07-27T15:05:09"/>
    <d v="2018-07-27T15:09:07"/>
    <x v="11"/>
    <s v="成都健丽医疗美容"/>
  </r>
  <r>
    <x v="0"/>
    <x v="1"/>
    <s v="叮叮AAA"/>
    <m/>
    <d v="2018-07-27T13:36:49"/>
    <d v="2018-07-27T21:24:41"/>
    <x v="5"/>
    <s v="成都健丽医疗美容"/>
  </r>
  <r>
    <x v="0"/>
    <x v="1"/>
    <s v="CNr18228863719"/>
    <m/>
    <d v="2018-07-28T14:43:24"/>
    <d v="2018-07-28T14:45:44"/>
    <x v="11"/>
    <s v="成都健丽医疗美容"/>
  </r>
  <r>
    <x v="0"/>
    <x v="1"/>
    <s v="dpuser_63736492427"/>
    <m/>
    <d v="2018-07-28T15:50:27"/>
    <d v="2018-07-29T09:45:29"/>
    <x v="2"/>
    <s v="成都健丽医疗美容"/>
  </r>
  <r>
    <x v="0"/>
    <x v="1"/>
    <s v="小野丽莎lisa"/>
    <m/>
    <d v="2018-07-28T01:15:40"/>
    <d v="2018-07-29T14:56:58"/>
    <x v="0"/>
    <s v="成都健丽医疗美容"/>
  </r>
  <r>
    <x v="0"/>
    <x v="1"/>
    <s v="杜坤明"/>
    <m/>
    <d v="2018-06-24T13:18:04"/>
    <d v="2018-07-29T15:36:37"/>
    <x v="5"/>
    <s v="成都健丽医疗美容"/>
  </r>
  <r>
    <x v="0"/>
    <x v="1"/>
    <s v="伟哥莎妹"/>
    <m/>
    <d v="2018-07-30T23:27:23"/>
    <d v="2018-07-30T23:37:49"/>
    <x v="5"/>
    <s v="成都健丽医疗美容"/>
  </r>
  <r>
    <x v="0"/>
    <x v="1"/>
    <s v="开心妈咪"/>
    <m/>
    <d v="2018-07-31T12:33:29"/>
    <d v="2018-07-31T12:40:12"/>
    <x v="0"/>
    <s v="成都健丽医疗美容"/>
  </r>
  <r>
    <x v="0"/>
    <x v="1"/>
    <s v="IJL565737704"/>
    <m/>
    <d v="2018-07-31T14:28:47"/>
    <d v="2018-07-31T14:50:57"/>
    <x v="2"/>
    <s v="成都健丽医疗美容"/>
  </r>
  <r>
    <x v="0"/>
    <x v="2"/>
    <s v="FYR588166143"/>
    <m/>
    <d v="2018-07-31T20:34:09"/>
    <d v="2018-08-01T10:54:34"/>
    <x v="11"/>
    <s v="成都健丽医疗美容"/>
  </r>
  <r>
    <x v="0"/>
    <x v="2"/>
    <s v="dpuser_12122482208"/>
    <m/>
    <d v="2018-08-02T13:46:53"/>
    <d v="2018-08-02T13:58:50"/>
    <x v="0"/>
    <s v="成都健丽医疗美容"/>
  </r>
  <r>
    <x v="0"/>
    <x v="2"/>
    <s v="iSr558554664"/>
    <m/>
    <d v="2018-08-01T23:43:18"/>
    <d v="2018-08-03T14:23:27"/>
    <x v="1"/>
    <s v="成都健丽医疗美容"/>
  </r>
  <r>
    <x v="0"/>
    <x v="2"/>
    <s v="敏爷么么哒"/>
    <m/>
    <d v="2018-07-06T17:11:28"/>
    <d v="2018-08-03T14:25:15"/>
    <x v="0"/>
    <s v="成都健丽医疗美容"/>
  </r>
  <r>
    <x v="0"/>
    <x v="2"/>
    <s v="深情不及久伴7050"/>
    <m/>
    <d v="2018-08-03T00:40:04"/>
    <d v="2018-08-03T14:31:01"/>
    <x v="12"/>
    <s v="成都健丽医疗美容"/>
  </r>
  <r>
    <x v="0"/>
    <x v="2"/>
    <s v="durennanduji"/>
    <s v="158****4312"/>
    <d v="2018-08-02T20:21:17"/>
    <d v="2018-08-03T14:39:07"/>
    <x v="3"/>
    <s v="成都健丽医疗美容"/>
  </r>
  <r>
    <x v="0"/>
    <x v="2"/>
    <s v="兔兔爱吃糖～"/>
    <m/>
    <d v="2018-08-05T14:48:07"/>
    <d v="2018-08-05T15:07:44"/>
    <x v="0"/>
    <s v="成都健丽医疗美容"/>
  </r>
  <r>
    <x v="0"/>
    <x v="2"/>
    <s v="dpuser_4751240822"/>
    <m/>
    <d v="2018-08-05T12:41:19"/>
    <d v="2018-08-05T20:08:22"/>
    <x v="7"/>
    <s v="成都健丽医疗美容"/>
  </r>
  <r>
    <x v="0"/>
    <x v="2"/>
    <s v="zxy啦"/>
    <m/>
    <d v="2018-08-06T18:27:43"/>
    <d v="2018-08-06T18:32:40"/>
    <x v="5"/>
    <s v="成都健丽医疗美容"/>
  </r>
  <r>
    <x v="0"/>
    <x v="2"/>
    <s v="nlX899637121"/>
    <m/>
    <d v="2018-08-06T21:12:43"/>
    <d v="2018-08-06T21:16:05"/>
    <x v="12"/>
    <s v="成都健丽医疗美容"/>
  </r>
  <r>
    <x v="0"/>
    <x v="2"/>
    <s v="kcL458146179"/>
    <m/>
    <d v="2018-08-06T22:14:48"/>
    <d v="2018-08-07T23:13:03"/>
    <x v="8"/>
    <s v="成都健丽医疗美容"/>
  </r>
  <r>
    <x v="0"/>
    <x v="2"/>
    <s v="tDK684186854"/>
    <m/>
    <d v="2018-08-08T20:54:39"/>
    <d v="2018-08-08T22:29:02"/>
    <x v="0"/>
    <s v="成都健丽医疗美容"/>
  </r>
  <r>
    <x v="0"/>
    <x v="2"/>
    <s v="miaoxuan8"/>
    <m/>
    <d v="2018-08-08T15:17:39"/>
    <d v="2018-08-09T14:13:35"/>
    <x v="0"/>
    <s v="成都健丽医疗美容"/>
  </r>
  <r>
    <x v="0"/>
    <x v="2"/>
    <s v="xln803334543"/>
    <m/>
    <d v="2018-08-09T15:05:50"/>
    <d v="2018-08-09T15:12:40"/>
    <x v="5"/>
    <s v="成都健丽医疗美容"/>
  </r>
  <r>
    <x v="0"/>
    <x v="2"/>
    <s v="GGq987725490"/>
    <m/>
    <d v="2018-08-09T16:18:20"/>
    <d v="2018-08-09T16:24:12"/>
    <x v="2"/>
    <s v="成都健丽医疗美容"/>
  </r>
  <r>
    <x v="0"/>
    <x v="2"/>
    <s v="sWh216955277"/>
    <m/>
    <d v="2018-08-11T02:00:20"/>
    <d v="2018-08-11T08:34:20"/>
    <x v="12"/>
    <s v="成都健丽医疗美容"/>
  </r>
  <r>
    <x v="0"/>
    <x v="2"/>
    <s v="小玉米"/>
    <m/>
    <d v="2018-08-10T15:13:07"/>
    <d v="2018-08-11T14:21:22"/>
    <x v="13"/>
    <s v="成都健丽医疗美容"/>
  </r>
  <r>
    <x v="0"/>
    <x v="2"/>
    <s v="vRV610529465"/>
    <m/>
    <d v="2018-08-07T20:08:40"/>
    <d v="2018-08-11T14:25:27"/>
    <x v="2"/>
    <s v="成都健丽医疗美容"/>
  </r>
  <r>
    <x v="0"/>
    <x v="2"/>
    <s v="dpuser_7002493063"/>
    <m/>
    <d v="2018-08-09T01:10:05"/>
    <d v="2018-08-11T14:26:29"/>
    <x v="7"/>
    <s v="成都健丽医疗美容"/>
  </r>
  <r>
    <x v="0"/>
    <x v="2"/>
    <s v="粗人°"/>
    <m/>
    <d v="2018-08-08T09:51:34"/>
    <d v="2018-08-11T14:28:27"/>
    <x v="5"/>
    <s v="成都健丽医疗美容"/>
  </r>
  <r>
    <x v="0"/>
    <x v="2"/>
    <s v="shq750243495"/>
    <m/>
    <d v="2018-08-04T15:53:23"/>
    <d v="2018-08-11T14:29:56"/>
    <x v="0"/>
    <s v="成都健丽医疗美容"/>
  </r>
  <r>
    <x v="0"/>
    <x v="2"/>
    <s v="ufr353852130"/>
    <m/>
    <d v="2018-08-11T16:57:03"/>
    <d v="2018-08-11T17:10:07"/>
    <x v="11"/>
    <s v="成都健丽医疗美容"/>
  </r>
  <r>
    <x v="0"/>
    <x v="2"/>
    <s v="BYN204050949"/>
    <m/>
    <d v="2018-08-11T21:15:47"/>
    <d v="2018-08-11T21:24:06"/>
    <x v="3"/>
    <s v="成都健丽医疗美容"/>
  </r>
  <r>
    <x v="0"/>
    <x v="2"/>
    <s v="KIp815698640"/>
    <m/>
    <d v="2018-08-13T10:08:40"/>
    <d v="2018-08-13T11:31:06"/>
    <x v="11"/>
    <s v="成都健丽医疗美容"/>
  </r>
  <r>
    <x v="0"/>
    <x v="2"/>
    <s v="wei960205"/>
    <m/>
    <d v="2018-08-12T06:41:52"/>
    <d v="2018-08-13T11:33:27"/>
    <x v="11"/>
    <s v="成都健丽医疗美容"/>
  </r>
  <r>
    <x v="0"/>
    <x v="2"/>
    <s v="彩虹的微笑_7616"/>
    <m/>
    <d v="2018-08-13T21:18:33"/>
    <d v="2018-08-13T21:23:57"/>
    <x v="14"/>
    <s v="成都健丽医疗美容"/>
  </r>
  <r>
    <x v="0"/>
    <x v="2"/>
    <s v="ewS402371479"/>
    <m/>
    <d v="2018-08-14T11:59:29"/>
    <d v="2018-08-14T12:14:09"/>
    <x v="1"/>
    <s v="成都健丽医疗美容"/>
  </r>
  <r>
    <x v="0"/>
    <x v="2"/>
    <s v="dpuser_9814225841"/>
    <m/>
    <d v="2018-08-14T12:10:10"/>
    <d v="2018-08-14T12:16:11"/>
    <x v="14"/>
    <s v="成都健丽医疗美容"/>
  </r>
  <r>
    <x v="0"/>
    <x v="2"/>
    <s v="lZw342232697"/>
    <m/>
    <d v="2018-08-15T22:38:34"/>
    <d v="2018-08-15T23:34:14"/>
    <x v="14"/>
    <s v="成都健丽医疗美容"/>
  </r>
  <r>
    <x v="0"/>
    <x v="2"/>
    <s v="妲己再美终是妖o"/>
    <m/>
    <d v="2018-08-16T19:17:10"/>
    <d v="2018-08-16T19:22:35"/>
    <x v="5"/>
    <s v="成都健丽医疗美容"/>
  </r>
  <r>
    <x v="0"/>
    <x v="2"/>
    <s v="hy18380466602"/>
    <m/>
    <d v="2018-08-14T20:07:56"/>
    <d v="2018-08-17T13:18:06"/>
    <x v="11"/>
    <s v="成都健丽医疗美容"/>
  </r>
  <r>
    <x v="0"/>
    <x v="2"/>
    <s v="hBC564197679"/>
    <m/>
    <d v="2018-08-18T10:44:55"/>
    <d v="2018-08-18T10:51:23"/>
    <x v="1"/>
    <s v="成都健丽医疗美容"/>
  </r>
  <r>
    <x v="0"/>
    <x v="2"/>
    <s v="dpuser_5453540136"/>
    <m/>
    <d v="2018-07-20T22:40:00"/>
    <d v="2018-08-18T16:04:31"/>
    <x v="0"/>
    <s v="成都健丽医疗美容"/>
  </r>
  <r>
    <x v="0"/>
    <x v="2"/>
    <s v="hZC21923178"/>
    <m/>
    <d v="2018-08-18T11:23:18"/>
    <d v="2018-08-19T13:16:41"/>
    <x v="5"/>
    <s v="成都健丽医疗美容"/>
  </r>
  <r>
    <x v="0"/>
    <x v="2"/>
    <s v="招财猫娟子"/>
    <m/>
    <d v="2018-08-20T18:48:37"/>
    <d v="2018-08-20T18:54:30"/>
    <x v="2"/>
    <s v="成都健丽医疗美容"/>
  </r>
  <r>
    <x v="0"/>
    <x v="2"/>
    <s v="Hvo570612220"/>
    <m/>
    <d v="2018-07-04T10:19:54"/>
    <d v="2018-08-21T17:58:57"/>
    <x v="6"/>
    <s v="成都健丽医疗美容"/>
  </r>
  <r>
    <x v="0"/>
    <x v="2"/>
    <s v="孲baekhyeol"/>
    <m/>
    <d v="2018-08-22T09:20:19"/>
    <d v="2018-08-22T09:50:15"/>
    <x v="2"/>
    <s v="成都健丽医疗美容"/>
  </r>
  <r>
    <x v="0"/>
    <x v="2"/>
    <s v="dengdaiyou小邓子"/>
    <m/>
    <d v="2018-08-22T10:11:24"/>
    <d v="2018-08-22T10:11:38"/>
    <x v="12"/>
    <s v="成都健丽医疗美容"/>
  </r>
  <r>
    <x v="0"/>
    <x v="2"/>
    <s v="will海皇后"/>
    <m/>
    <d v="2018-08-22T13:36:49"/>
    <d v="2018-08-22T14:39:26"/>
    <x v="2"/>
    <s v="成都健丽医疗美容"/>
  </r>
  <r>
    <x v="0"/>
    <x v="2"/>
    <s v="DRk514403808"/>
    <m/>
    <d v="2018-08-21T17:15:38"/>
    <d v="2018-08-23T11:11:46"/>
    <x v="11"/>
    <s v="成都健丽医疗美容"/>
  </r>
  <r>
    <x v="0"/>
    <x v="2"/>
    <s v="糖不乖..."/>
    <m/>
    <d v="2018-08-23T17:30:28"/>
    <d v="2018-08-23T17:31:58"/>
    <x v="2"/>
    <s v="成都健丽医疗美容"/>
  </r>
  <r>
    <x v="0"/>
    <x v="2"/>
    <s v="kCo309508868"/>
    <m/>
    <d v="2018-08-26T14:35:38"/>
    <d v="2018-08-26T14:40:48"/>
    <x v="11"/>
    <s v="成都健丽医疗美容"/>
  </r>
  <r>
    <x v="0"/>
    <x v="2"/>
    <s v="阳光下的花海、美"/>
    <s v="136****1219"/>
    <d v="2018-08-25T15:19:46"/>
    <d v="2018-08-25T16:12:06"/>
    <x v="14"/>
    <s v="成都健丽医疗美容"/>
  </r>
  <r>
    <x v="0"/>
    <x v="2"/>
    <s v="_qqvcn1380352047"/>
    <m/>
    <d v="2018-08-25T00:44:32"/>
    <d v="2018-08-25T09:36:58"/>
    <x v="11"/>
    <s v="成都健丽医疗美容"/>
  </r>
  <r>
    <x v="0"/>
    <x v="2"/>
    <s v="MKZ922643304"/>
    <m/>
    <d v="2018-08-24T20:38:17"/>
    <d v="2018-08-24T20:44:32"/>
    <x v="2"/>
    <s v="成都健丽医疗美容"/>
  </r>
  <r>
    <x v="0"/>
    <x v="2"/>
    <s v="Aimee000111"/>
    <m/>
    <d v="2018-08-24T17:45:46"/>
    <d v="2018-08-24T18:06:04"/>
    <x v="2"/>
    <s v="成都健丽医疗美容"/>
  </r>
  <r>
    <x v="0"/>
    <x v="2"/>
    <s v="sMU206018262"/>
    <m/>
    <d v="2018-08-24T16:04:53"/>
    <d v="2018-08-24T16:12:49"/>
    <x v="2"/>
    <s v="成都健丽医疗美容"/>
  </r>
  <r>
    <x v="0"/>
    <x v="2"/>
    <s v="溜达找猪"/>
    <m/>
    <d v="2018-08-24T11:53:28"/>
    <d v="2018-08-24T11:55:55"/>
    <x v="5"/>
    <s v="成都健丽医疗美容"/>
  </r>
  <r>
    <x v="0"/>
    <x v="2"/>
    <s v="kAJ272180047"/>
    <m/>
    <d v="2018-08-29T20:24:16"/>
    <d v="2018-08-29T20:44:35"/>
    <x v="2"/>
    <s v="成都健丽医疗美容"/>
  </r>
  <r>
    <x v="0"/>
    <x v="2"/>
    <s v="duyi19908558"/>
    <m/>
    <d v="2018-08-29T16:44:35"/>
    <d v="2018-08-29T16:54:07"/>
    <x v="2"/>
    <s v="成都健丽医疗美容"/>
  </r>
  <r>
    <x v="0"/>
    <x v="2"/>
    <s v="lsp837554737"/>
    <m/>
    <d v="2018-08-28T23:08:05"/>
    <d v="2018-08-28T23:29:36"/>
    <x v="2"/>
    <s v="成都健丽医疗美容"/>
  </r>
  <r>
    <x v="0"/>
    <x v="2"/>
    <s v="dpuser_5453540136"/>
    <s v="186****4959"/>
    <d v="2018-07-20T22:40:00"/>
    <d v="2018-08-28T16:41:44"/>
    <x v="0"/>
    <s v="成都健丽医疗美容"/>
  </r>
  <r>
    <x v="0"/>
    <x v="2"/>
    <s v="wrS149170853"/>
    <m/>
    <d v="2018-08-27T20:27:36"/>
    <d v="2018-08-28T14:45:54"/>
    <x v="2"/>
    <s v="成都健丽医疗美容"/>
  </r>
  <r>
    <x v="0"/>
    <x v="2"/>
    <s v="魏芳0000"/>
    <m/>
    <d v="2018-08-28T09:34:58"/>
    <d v="2018-08-28T10:00:29"/>
    <x v="2"/>
    <s v="成都健丽医疗美容"/>
  </r>
  <r>
    <x v="0"/>
    <x v="2"/>
    <s v="qingchen清晨"/>
    <m/>
    <d v="2018-08-28T09:29:47"/>
    <d v="2018-08-28T09:31:24"/>
    <x v="2"/>
    <s v="成都健丽医疗美容"/>
  </r>
  <r>
    <x v="0"/>
    <x v="2"/>
    <s v="美汐子酱"/>
    <m/>
    <d v="2018-08-28T00:16:12"/>
    <d v="2018-08-28T07:50:56"/>
    <x v="0"/>
    <s v="成都健丽医疗美容"/>
  </r>
  <r>
    <x v="0"/>
    <x v="2"/>
    <s v="dpuser_1469970984"/>
    <m/>
    <d v="2018-08-27T16:12:52"/>
    <d v="2018-08-27T16:36:41"/>
    <x v="7"/>
    <s v="成都健丽医疗美容"/>
  </r>
  <r>
    <x v="0"/>
    <x v="2"/>
    <s v="dpuser_5453540136"/>
    <s v="186****4959"/>
    <d v="2018-07-20T22:40:00"/>
    <d v="2018-08-31T21:20:04"/>
    <x v="0"/>
    <s v="成都健丽医疗美容"/>
  </r>
  <r>
    <x v="0"/>
    <x v="2"/>
    <s v="怡_"/>
    <m/>
    <d v="2018-08-31T17:09:37"/>
    <d v="2018-08-31T17:16:12"/>
    <x v="0"/>
    <s v="成都健丽医疗美容"/>
  </r>
  <r>
    <x v="0"/>
    <x v="2"/>
    <s v="KgW988813828"/>
    <m/>
    <d v="2018-08-31T11:56:32"/>
    <d v="2018-08-31T12:03:48"/>
    <x v="14"/>
    <s v="成都健丽医疗美容"/>
  </r>
  <r>
    <x v="1"/>
    <x v="3"/>
    <m/>
    <m/>
    <m/>
    <m/>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数据透视表16"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X15:AB16" firstHeaderRow="0" firstDataRow="1" firstDataCol="0" rowPageCount="3" colPageCount="1"/>
  <pivotFields count="15">
    <pivotField axis="axisPage" multipleItemSelectionAllowed="1" showAll="0">
      <items count="3">
        <item x="0"/>
        <item h="1" x="1"/>
        <item t="default"/>
      </items>
    </pivotField>
    <pivotField axis="axisPage" multipleItemSelectionAllowed="1" showAll="0">
      <items count="7">
        <item m="1" x="2"/>
        <item h="1" x="1"/>
        <item m="1" x="4"/>
        <item h="1" m="1" x="5"/>
        <item h="1" x="0"/>
        <item m="1" x="3"/>
        <item t="default"/>
      </items>
    </pivotField>
    <pivotField axis="axisPage" showAll="0">
      <items count="103">
        <item m="1" x="18"/>
        <item m="1" x="56"/>
        <item m="1" x="93"/>
        <item m="1" x="42"/>
        <item m="1" x="79"/>
        <item m="1" x="29"/>
        <item m="1" x="66"/>
        <item m="1" x="15"/>
        <item m="1" x="53"/>
        <item m="1" x="90"/>
        <item m="1" x="39"/>
        <item m="1" x="76"/>
        <item m="1" x="25"/>
        <item m="1" x="63"/>
        <item m="1" x="100"/>
        <item m="1" x="49"/>
        <item m="1" x="86"/>
        <item m="1" x="35"/>
        <item m="1" x="72"/>
        <item m="1" x="21"/>
        <item m="1" x="58"/>
        <item m="1" x="96"/>
        <item m="1" x="45"/>
        <item m="1" x="82"/>
        <item m="1" x="32"/>
        <item m="1" x="70"/>
        <item m="1" x="17"/>
        <item x="12"/>
        <item m="1" x="62"/>
        <item m="1" x="99"/>
        <item m="1" x="48"/>
        <item m="1" x="85"/>
        <item m="1" x="34"/>
        <item m="1" x="71"/>
        <item m="1" x="19"/>
        <item m="1" x="57"/>
        <item m="1" x="95"/>
        <item m="1" x="43"/>
        <item m="1" x="80"/>
        <item m="1" x="31"/>
        <item m="1" x="69"/>
        <item m="1" x="16"/>
        <item m="1" x="55"/>
        <item m="1" x="54"/>
        <item m="1" x="91"/>
        <item m="1" x="40"/>
        <item m="1" x="77"/>
        <item m="1" x="26"/>
        <item m="1" x="64"/>
        <item m="1" x="101"/>
        <item m="1" x="50"/>
        <item m="1" x="87"/>
        <item m="1" x="36"/>
        <item m="1" x="73"/>
        <item m="1" x="22"/>
        <item m="1" x="59"/>
        <item m="1" x="97"/>
        <item m="1" x="46"/>
        <item m="1" x="92"/>
        <item m="1" x="41"/>
        <item m="1" x="78"/>
        <item m="1" x="27"/>
        <item m="1" x="65"/>
        <item m="1" x="13"/>
        <item m="1" x="51"/>
        <item m="1" x="88"/>
        <item m="1" x="37"/>
        <item m="1" x="74"/>
        <item m="1" x="24"/>
        <item m="1" x="61"/>
        <item m="1" x="98"/>
        <item m="1" x="47"/>
        <item m="1" x="84"/>
        <item m="1" x="33"/>
        <item m="1" x="94"/>
        <item m="1" x="14"/>
        <item m="1" x="20"/>
        <item m="1" x="28"/>
        <item m="1" x="23"/>
        <item m="1" x="30"/>
        <item m="1" x="38"/>
        <item m="1" x="44"/>
        <item m="1" x="52"/>
        <item m="1" x="60"/>
        <item m="1" x="83"/>
        <item m="1" x="89"/>
        <item m="1" x="81"/>
        <item m="1" x="75"/>
        <item m="1" x="68"/>
        <item x="8"/>
        <item x="9"/>
        <item x="10"/>
        <item x="11"/>
        <item m="1" x="67"/>
        <item x="5"/>
        <item x="6"/>
        <item x="7"/>
        <item x="0"/>
        <item x="1"/>
        <item x="2"/>
        <item x="3"/>
        <item x="4"/>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dataField name="求和项:曝光" fld="6" baseField="0" baseItem="0"/>
    <dataField name="求和项:商户浏览量" fld="9" baseField="0" baseItem="0"/>
  </dataFields>
  <formats count="6">
    <format dxfId="71">
      <pivotArea type="all" dataOnly="0" outline="0" fieldPosition="0"/>
    </format>
    <format dxfId="70">
      <pivotArea outline="0" collapsedLevelsAreSubtotals="1" fieldPosition="0"/>
    </format>
    <format dxfId="69">
      <pivotArea dataOnly="0" labelOnly="1" outline="0" fieldPosition="0">
        <references count="1">
          <reference field="4294967294" count="5">
            <x v="0"/>
            <x v="1"/>
            <x v="2"/>
            <x v="3"/>
            <x v="4"/>
          </reference>
        </references>
      </pivotArea>
    </format>
    <format dxfId="68">
      <pivotArea type="all" dataOnly="0" outline="0" fieldPosition="0"/>
    </format>
    <format dxfId="67">
      <pivotArea outline="0" collapsedLevelsAreSubtotals="1" fieldPosition="0"/>
    </format>
    <format dxfId="66">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数据透视表12" cacheId="7"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4">
  <location ref="AU3:AW19" firstHeaderRow="1" firstDataRow="2" firstDataCol="1"/>
  <pivotFields count="8">
    <pivotField showAll="0"/>
    <pivotField axis="axisCol" showAll="0" sortType="descending">
      <items count="8">
        <item h="1" x="3"/>
        <item x="2"/>
        <item x="1"/>
        <item h="1" x="0"/>
        <item h="1" m="1" x="6"/>
        <item h="1" m="1" x="5"/>
        <item h="1" m="1" x="4"/>
        <item t="default"/>
      </items>
    </pivotField>
    <pivotField dataField="1" showAll="0"/>
    <pivotField showAll="0"/>
    <pivotField showAll="0"/>
    <pivotField showAll="0"/>
    <pivotField axis="axisRow" showAll="0" sortType="descending">
      <items count="17">
        <item x="0"/>
        <item x="11"/>
        <item x="13"/>
        <item x="3"/>
        <item x="5"/>
        <item x="4"/>
        <item x="12"/>
        <item x="10"/>
        <item x="9"/>
        <item x="14"/>
        <item x="8"/>
        <item x="6"/>
        <item x="2"/>
        <item x="1"/>
        <item x="7"/>
        <item x="15"/>
        <item t="default"/>
      </items>
      <autoSortScope>
        <pivotArea dataOnly="0" outline="0" fieldPosition="0">
          <references count="2">
            <reference field="4294967294" count="1" selected="0">
              <x v="0"/>
            </reference>
            <reference field="1" count="1" selected="0">
              <x v="1"/>
            </reference>
          </references>
        </pivotArea>
      </autoSortScope>
    </pivotField>
    <pivotField showAll="0"/>
  </pivotFields>
  <rowFields count="1">
    <field x="6"/>
  </rowFields>
  <rowItems count="15">
    <i>
      <x v="12"/>
    </i>
    <i>
      <x/>
    </i>
    <i>
      <x v="1"/>
    </i>
    <i>
      <x v="4"/>
    </i>
    <i>
      <x v="9"/>
    </i>
    <i>
      <x v="6"/>
    </i>
    <i>
      <x v="13"/>
    </i>
    <i>
      <x v="14"/>
    </i>
    <i>
      <x v="3"/>
    </i>
    <i>
      <x v="11"/>
    </i>
    <i>
      <x v="2"/>
    </i>
    <i>
      <x v="10"/>
    </i>
    <i>
      <x v="8"/>
    </i>
    <i>
      <x v="7"/>
    </i>
    <i t="grand">
      <x/>
    </i>
  </rowItems>
  <colFields count="1">
    <field x="1"/>
  </colFields>
  <colItems count="2">
    <i>
      <x v="1"/>
    </i>
    <i>
      <x v="2"/>
    </i>
  </colItems>
  <dataFields count="1">
    <dataField name="计数项:姓名" fld="2" subtotal="count" baseField="0" baseItem="0"/>
  </dataFields>
  <formats count="18">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 type="button" dataOnly="0" labelOnly="1" outline="0" axis="axisCol" fieldPosition="0"/>
    </format>
    <format dxfId="185">
      <pivotArea type="topRight" dataOnly="0" labelOnly="1" outline="0" fieldPosition="0"/>
    </format>
    <format dxfId="184">
      <pivotArea field="6" type="button" dataOnly="0" labelOnly="1" outline="0" axis="axisRow" fieldPosition="0"/>
    </format>
    <format dxfId="183">
      <pivotArea dataOnly="0" labelOnly="1" fieldPosition="0">
        <references count="1">
          <reference field="6" count="14">
            <x v="0"/>
            <x v="1"/>
            <x v="2"/>
            <x v="3"/>
            <x v="4"/>
            <x v="6"/>
            <x v="7"/>
            <x v="8"/>
            <x v="9"/>
            <x v="10"/>
            <x v="11"/>
            <x v="12"/>
            <x v="13"/>
            <x v="14"/>
          </reference>
        </references>
      </pivotArea>
    </format>
    <format dxfId="182">
      <pivotArea dataOnly="0" labelOnly="1" grandRow="1" outline="0" fieldPosition="0"/>
    </format>
    <format dxfId="181">
      <pivotArea dataOnly="0" labelOnly="1" fieldPosition="0">
        <references count="1">
          <reference field="1" count="0"/>
        </references>
      </pivotArea>
    </format>
    <format dxfId="180">
      <pivotArea type="all" dataOnly="0" outline="0" fieldPosition="0"/>
    </format>
    <format dxfId="179">
      <pivotArea outline="0" collapsedLevelsAreSubtotals="1" fieldPosition="0"/>
    </format>
    <format dxfId="178">
      <pivotArea type="origin" dataOnly="0" labelOnly="1" outline="0" fieldPosition="0"/>
    </format>
    <format dxfId="177">
      <pivotArea field="1" type="button" dataOnly="0" labelOnly="1" outline="0" axis="axisCol" fieldPosition="0"/>
    </format>
    <format dxfId="176">
      <pivotArea type="topRight" dataOnly="0" labelOnly="1" outline="0" fieldPosition="0"/>
    </format>
    <format dxfId="175">
      <pivotArea field="6" type="button" dataOnly="0" labelOnly="1" outline="0" axis="axisRow" fieldPosition="0"/>
    </format>
    <format dxfId="174">
      <pivotArea dataOnly="0" labelOnly="1" fieldPosition="0">
        <references count="1">
          <reference field="6" count="14">
            <x v="0"/>
            <x v="1"/>
            <x v="2"/>
            <x v="3"/>
            <x v="4"/>
            <x v="6"/>
            <x v="7"/>
            <x v="8"/>
            <x v="9"/>
            <x v="10"/>
            <x v="11"/>
            <x v="12"/>
            <x v="13"/>
            <x v="14"/>
          </reference>
        </references>
      </pivotArea>
    </format>
    <format dxfId="173">
      <pivotArea dataOnly="0" labelOnly="1" grandRow="1" outline="0" fieldPosition="0"/>
    </format>
    <format dxfId="172">
      <pivotArea dataOnly="0" labelOnly="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数据透视表1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R5:S8" firstHeaderRow="1" firstDataRow="1" firstDataCol="1" rowPageCount="2" colPageCount="1"/>
  <pivotFields count="15">
    <pivotField axis="axisPage" multipleItemSelectionAllowed="1" showAll="0">
      <items count="3">
        <item x="0"/>
        <item h="1" x="1"/>
        <item t="default"/>
      </items>
    </pivotField>
    <pivotField axis="axisPage" multipleItemSelectionAllowed="1" showAll="0">
      <items count="5">
        <item h="1" x="0"/>
        <item x="1"/>
        <item h="1" x="2"/>
        <item h="1" x="3"/>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2">
    <pageField fld="0" hier="-1"/>
    <pageField fld="1" hier="-1"/>
  </pageFields>
  <dataFields count="1">
    <dataField name="计数项:星级" fld="7" subtotal="count" baseField="0" baseItem="0"/>
  </dataFields>
  <formats count="12">
    <format dxfId="201">
      <pivotArea type="all" dataOnly="0" outline="0" fieldPosition="0"/>
    </format>
    <format dxfId="200">
      <pivotArea outline="0" collapsedLevelsAreSubtotals="1" fieldPosition="0"/>
    </format>
    <format dxfId="199">
      <pivotArea field="7" type="button" dataOnly="0" labelOnly="1" outline="0" axis="axisRow" fieldPosition="0"/>
    </format>
    <format dxfId="198">
      <pivotArea dataOnly="0" labelOnly="1" fieldPosition="0">
        <references count="1">
          <reference field="7" count="2">
            <x v="0"/>
            <x v="1"/>
          </reference>
        </references>
      </pivotArea>
    </format>
    <format dxfId="197">
      <pivotArea dataOnly="0" labelOnly="1" grandRow="1" outline="0"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7" type="button" dataOnly="0" labelOnly="1" outline="0" axis="axisRow" fieldPosition="0"/>
    </format>
    <format dxfId="192">
      <pivotArea dataOnly="0" labelOnly="1" fieldPosition="0">
        <references count="1">
          <reference field="7" count="2">
            <x v="0"/>
            <x v="1"/>
          </reference>
        </references>
      </pivotArea>
    </format>
    <format dxfId="191">
      <pivotArea dataOnly="0" labelOnly="1" grandRow="1" outline="0" fieldPosition="0"/>
    </format>
    <format dxfId="1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数据透视表13"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6:U7" firstHeaderRow="1" firstDataRow="1" firstDataCol="0" rowPageCount="3" colPageCount="1"/>
  <pivotFields count="12">
    <pivotField axis="axisPage" multipleItemSelectionAllowed="1" showAll="0">
      <items count="3">
        <item x="0"/>
        <item h="1" x="1"/>
        <item t="default"/>
      </items>
    </pivotField>
    <pivotField axis="axisPage" multipleItemSelectionAllowed="1" showAll="0">
      <items count="10">
        <item h="1" m="1" x="6"/>
        <item h="1" m="1" x="5"/>
        <item h="1" x="3"/>
        <item h="1" m="1" x="7"/>
        <item h="1" m="1" x="8"/>
        <item m="1" x="4"/>
        <item h="1" x="0"/>
        <item h="1" x="1"/>
        <item x="2"/>
        <item t="default"/>
      </items>
    </pivotField>
    <pivotField axis="axisPage" showAll="0">
      <items count="53">
        <item m="1" x="27"/>
        <item m="1" x="17"/>
        <item m="1" x="29"/>
        <item m="1" x="40"/>
        <item m="1" x="21"/>
        <item m="1" x="33"/>
        <item m="1" x="50"/>
        <item m="1" x="36"/>
        <item m="1" x="38"/>
        <item x="16"/>
        <item m="1" x="25"/>
        <item m="1" x="47"/>
        <item m="1" x="31"/>
        <item m="1" x="22"/>
        <item m="1" x="41"/>
        <item m="1" x="43"/>
        <item m="1" x="44"/>
        <item m="1" x="26"/>
        <item m="1" x="49"/>
        <item m="1" x="32"/>
        <item m="1" x="20"/>
        <item m="1" x="39"/>
        <item m="1" x="24"/>
        <item m="1" x="45"/>
        <item m="1" x="30"/>
        <item m="1" x="19"/>
        <item m="1" x="35"/>
        <item m="1" x="28"/>
        <item m="1" x="51"/>
        <item m="1" x="34"/>
        <item m="1" x="18"/>
        <item m="1" x="46"/>
        <item m="1" x="42"/>
        <item m="1" x="23"/>
        <item m="1" x="48"/>
        <item x="4"/>
        <item x="3"/>
        <item x="2"/>
        <item x="0"/>
        <item x="1"/>
        <item x="5"/>
        <item x="8"/>
        <item x="6"/>
        <item m="1" x="37"/>
        <item x="7"/>
        <item x="13"/>
        <item x="14"/>
        <item x="15"/>
        <item x="9"/>
        <item x="10"/>
        <item x="11"/>
        <item x="12"/>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用户昵称" fld="6" subtotal="count" baseField="0" baseItem="0"/>
  </dataFields>
  <formats count="6">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数据透视表15"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X6:AB7" firstHeaderRow="0" firstDataRow="1" firstDataCol="0" rowPageCount="3" colPageCount="1"/>
  <pivotFields count="15">
    <pivotField axis="axisPage" multipleItemSelectionAllowed="1" showAll="0">
      <items count="3">
        <item x="0"/>
        <item h="1" x="1"/>
        <item t="default"/>
      </items>
    </pivotField>
    <pivotField axis="axisPage" multipleItemSelectionAllowed="1" showAll="0">
      <items count="7">
        <item h="1" m="1" x="2"/>
        <item h="1" x="1"/>
        <item h="1" m="1" x="4"/>
        <item m="1" x="5"/>
        <item x="0"/>
        <item h="1" m="1" x="3"/>
        <item t="default"/>
      </items>
    </pivotField>
    <pivotField axis="axisPage" showAll="0">
      <items count="103">
        <item m="1" x="18"/>
        <item m="1" x="56"/>
        <item m="1" x="93"/>
        <item m="1" x="42"/>
        <item m="1" x="79"/>
        <item m="1" x="29"/>
        <item m="1" x="66"/>
        <item m="1" x="15"/>
        <item m="1" x="53"/>
        <item m="1" x="90"/>
        <item m="1" x="39"/>
        <item m="1" x="76"/>
        <item m="1" x="25"/>
        <item m="1" x="63"/>
        <item m="1" x="100"/>
        <item m="1" x="49"/>
        <item m="1" x="86"/>
        <item m="1" x="35"/>
        <item m="1" x="72"/>
        <item m="1" x="21"/>
        <item m="1" x="58"/>
        <item m="1" x="96"/>
        <item m="1" x="45"/>
        <item m="1" x="82"/>
        <item m="1" x="32"/>
        <item m="1" x="70"/>
        <item m="1" x="17"/>
        <item x="12"/>
        <item m="1" x="62"/>
        <item m="1" x="99"/>
        <item m="1" x="48"/>
        <item m="1" x="85"/>
        <item m="1" x="34"/>
        <item m="1" x="71"/>
        <item m="1" x="19"/>
        <item m="1" x="57"/>
        <item m="1" x="95"/>
        <item m="1" x="43"/>
        <item m="1" x="80"/>
        <item m="1" x="31"/>
        <item m="1" x="69"/>
        <item m="1" x="16"/>
        <item m="1" x="55"/>
        <item m="1" x="54"/>
        <item m="1" x="91"/>
        <item m="1" x="40"/>
        <item m="1" x="77"/>
        <item m="1" x="26"/>
        <item m="1" x="64"/>
        <item m="1" x="101"/>
        <item m="1" x="50"/>
        <item m="1" x="87"/>
        <item m="1" x="36"/>
        <item m="1" x="73"/>
        <item m="1" x="22"/>
        <item m="1" x="59"/>
        <item m="1" x="97"/>
        <item m="1" x="46"/>
        <item m="1" x="92"/>
        <item m="1" x="41"/>
        <item m="1" x="78"/>
        <item m="1" x="27"/>
        <item m="1" x="65"/>
        <item m="1" x="13"/>
        <item m="1" x="51"/>
        <item m="1" x="88"/>
        <item m="1" x="37"/>
        <item m="1" x="74"/>
        <item m="1" x="24"/>
        <item m="1" x="61"/>
        <item m="1" x="98"/>
        <item m="1" x="47"/>
        <item m="1" x="84"/>
        <item m="1" x="33"/>
        <item m="1" x="94"/>
        <item m="1" x="14"/>
        <item m="1" x="20"/>
        <item m="1" x="28"/>
        <item m="1" x="23"/>
        <item m="1" x="30"/>
        <item m="1" x="38"/>
        <item m="1" x="44"/>
        <item m="1" x="52"/>
        <item m="1" x="60"/>
        <item m="1" x="83"/>
        <item m="1" x="89"/>
        <item m="1" x="81"/>
        <item m="1" x="75"/>
        <item m="1" x="68"/>
        <item x="8"/>
        <item x="9"/>
        <item x="10"/>
        <item x="11"/>
        <item m="1" x="67"/>
        <item x="5"/>
        <item x="6"/>
        <item x="7"/>
        <item x="0"/>
        <item x="1"/>
        <item x="2"/>
        <item x="3"/>
        <item x="4"/>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pageFields count="3">
    <pageField fld="0" hier="-1"/>
    <pageField fld="1" hier="-1"/>
    <pageField fld="2" hier="-1"/>
  </pageFields>
  <dataFields count="5">
    <dataField name="求和项:花费" fld="5" baseField="0" baseItem="0"/>
    <dataField name="求和项:点击" fld="7" baseField="0" baseItem="0"/>
    <dataField name="平均值项:点击均价" fld="8" subtotal="average" baseField="0" baseItem="1" numFmtId="2"/>
    <dataField name="求和项:曝光" fld="6" baseField="0" baseItem="0"/>
    <dataField name="求和项:商户浏览量" fld="9" baseField="0" baseItem="0"/>
  </dataFields>
  <formats count="7">
    <format dxfId="214">
      <pivotArea outline="0" collapsedLevelsAreSubtotals="1" fieldPosition="0">
        <references count="1">
          <reference field="4294967294" count="1" selected="0">
            <x v="2"/>
          </reference>
        </references>
      </pivotArea>
    </format>
    <format dxfId="213">
      <pivotArea type="all" dataOnly="0" outline="0" fieldPosition="0"/>
    </format>
    <format dxfId="212">
      <pivotArea outline="0" collapsedLevelsAreSubtotals="1" fieldPosition="0"/>
    </format>
    <format dxfId="211">
      <pivotArea dataOnly="0" labelOnly="1" outline="0" fieldPosition="0">
        <references count="1">
          <reference field="4294967294" count="5">
            <x v="0"/>
            <x v="1"/>
            <x v="2"/>
            <x v="3"/>
            <x v="4"/>
          </reference>
        </references>
      </pivotArea>
    </format>
    <format dxfId="210">
      <pivotArea type="all" dataOnly="0" outline="0" fieldPosition="0"/>
    </format>
    <format dxfId="209">
      <pivotArea outline="0" collapsedLevelsAreSubtotals="1" fieldPosition="0"/>
    </format>
    <format dxfId="208">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数据透视表7"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O5:P7" firstHeaderRow="1" firstDataRow="1" firstDataCol="1" rowPageCount="2" colPageCount="1"/>
  <pivotFields count="15">
    <pivotField axis="axisPage" multipleItemSelectionAllowed="1" showAll="0">
      <items count="3">
        <item x="0"/>
        <item h="1" x="1"/>
        <item t="default"/>
      </items>
    </pivotField>
    <pivotField axis="axisPage" multipleItemSelectionAllowed="1" showAll="0">
      <items count="5">
        <item h="1" x="0"/>
        <item h="1" x="1"/>
        <item x="2"/>
        <item h="1" x="3"/>
        <item t="default"/>
      </items>
    </pivotField>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7"/>
  </rowFields>
  <rowItems count="2">
    <i>
      <x v="1"/>
    </i>
    <i t="grand">
      <x/>
    </i>
  </rowItems>
  <colItems count="1">
    <i/>
  </colItems>
  <pageFields count="2">
    <pageField fld="0" hier="-1"/>
    <pageField fld="1" hier="-1"/>
  </pageFields>
  <dataFields count="1">
    <dataField name="计数项:星级" fld="7" subtotal="count" baseField="0" baseItem="0"/>
  </dataFields>
  <formats count="12">
    <format dxfId="226">
      <pivotArea type="all" dataOnly="0" outline="0" fieldPosition="0"/>
    </format>
    <format dxfId="225">
      <pivotArea outline="0" collapsedLevelsAreSubtotals="1" fieldPosition="0"/>
    </format>
    <format dxfId="224">
      <pivotArea field="7" type="button" dataOnly="0" labelOnly="1" outline="0" axis="axisRow" fieldPosition="0"/>
    </format>
    <format dxfId="223">
      <pivotArea dataOnly="0" labelOnly="1" fieldPosition="0">
        <references count="1">
          <reference field="7" count="1">
            <x v="1"/>
          </reference>
        </references>
      </pivotArea>
    </format>
    <format dxfId="222">
      <pivotArea dataOnly="0" labelOnly="1" grandRow="1" outline="0" fieldPosition="0"/>
    </format>
    <format dxfId="221">
      <pivotArea dataOnly="0" labelOnly="1" outline="0" axis="axisValues" fieldPosition="0"/>
    </format>
    <format dxfId="220">
      <pivotArea type="all" dataOnly="0" outline="0" fieldPosition="0"/>
    </format>
    <format dxfId="219">
      <pivotArea outline="0" collapsedLevelsAreSubtotals="1" fieldPosition="0"/>
    </format>
    <format dxfId="218">
      <pivotArea field="7" type="button" dataOnly="0" labelOnly="1" outline="0" axis="axisRow" fieldPosition="0"/>
    </format>
    <format dxfId="217">
      <pivotArea dataOnly="0" labelOnly="1" fieldPosition="0">
        <references count="1">
          <reference field="7" count="1">
            <x v="1"/>
          </reference>
        </references>
      </pivotArea>
    </format>
    <format dxfId="216">
      <pivotArea dataOnly="0" labelOnly="1" grandRow="1" outline="0" fieldPosition="0"/>
    </format>
    <format dxfId="2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数据透视表10" cacheId="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5:F6" firstHeaderRow="1" firstDataRow="1" firstDataCol="0" rowPageCount="2" colPageCount="1"/>
  <pivotFields count="8">
    <pivotField axis="axisPage" multipleItemSelectionAllowed="1" showAll="0">
      <items count="3">
        <item x="0"/>
        <item h="1" x="1"/>
        <item t="default"/>
      </items>
    </pivotField>
    <pivotField axis="axisPage" multipleItemSelectionAllowed="1" showAll="0">
      <items count="8">
        <item h="1" m="1" x="4"/>
        <item h="1" m="1" x="5"/>
        <item h="1" x="3"/>
        <item m="1" x="6"/>
        <item h="1" x="0"/>
        <item h="1" x="1"/>
        <item x="2"/>
        <item t="default"/>
      </items>
    </pivotField>
    <pivotField dataField="1"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6">
    <format dxfId="232">
      <pivotArea type="all" dataOnly="0" outline="0" fieldPosition="0"/>
    </format>
    <format dxfId="231">
      <pivotArea outline="0" collapsedLevelsAreSubtotals="1" fieldPosition="0"/>
    </format>
    <format dxfId="230">
      <pivotArea dataOnly="0" labelOnly="1" outline="0" axis="axisValues" fieldPosition="0"/>
    </format>
    <format dxfId="229">
      <pivotArea type="all" dataOnly="0" outline="0" fieldPosition="0"/>
    </format>
    <format dxfId="228">
      <pivotArea outline="0" collapsedLevelsAreSubtotals="1" fieldPosition="0"/>
    </format>
    <format dxfId="2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数据透视表3" cacheId="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location ref="AO3:AS13" firstHeaderRow="1" firstDataRow="3" firstDataCol="1"/>
  <pivotFields count="6">
    <pivotField showAll="0"/>
    <pivotField axis="axisCol" showAll="0">
      <items count="5">
        <item h="1" x="0"/>
        <item h="1" x="3"/>
        <item x="1"/>
        <item x="2"/>
        <item t="default"/>
      </items>
    </pivotField>
    <pivotField showAll="0"/>
    <pivotField showAll="0"/>
    <pivotField axis="axisRow" showAll="0">
      <items count="11">
        <item x="1"/>
        <item x="4"/>
        <item x="0"/>
        <item x="2"/>
        <item x="3"/>
        <item x="9"/>
        <item x="5"/>
        <item x="6"/>
        <item x="7"/>
        <item x="8"/>
        <item t="default"/>
      </items>
    </pivotField>
    <pivotField dataField="1" showAll="0"/>
  </pivotFields>
  <rowFields count="1">
    <field x="4"/>
  </rowFields>
  <rowItems count="8">
    <i>
      <x/>
    </i>
    <i>
      <x v="2"/>
    </i>
    <i>
      <x v="3"/>
    </i>
    <i>
      <x v="6"/>
    </i>
    <i>
      <x v="7"/>
    </i>
    <i>
      <x v="8"/>
    </i>
    <i>
      <x v="9"/>
    </i>
    <i t="grand">
      <x/>
    </i>
  </rowItems>
  <colFields count="2">
    <field x="1"/>
    <field x="-2"/>
  </colFields>
  <colItems count="4">
    <i>
      <x v="2"/>
      <x/>
    </i>
    <i r="1" i="1">
      <x v="1"/>
    </i>
    <i>
      <x v="3"/>
      <x/>
    </i>
    <i r="1" i="1">
      <x v="1"/>
    </i>
  </colItems>
  <dataFields count="2">
    <dataField name="计数项:金额" fld="5" subtotal="count" baseField="4" baseItem="0"/>
    <dataField name="求和项:金额2" fld="5" baseField="0" baseItem="0"/>
  </dataFields>
  <formats count="24">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field="-2" type="button" dataOnly="0" labelOnly="1" outline="0" axis="axisCol" fieldPosition="1"/>
    </format>
    <format dxfId="90">
      <pivotArea type="topRight" dataOnly="0" labelOnly="1" outline="0" fieldPosition="0"/>
    </format>
    <format dxfId="89">
      <pivotArea field="4" type="button" dataOnly="0" labelOnly="1" outline="0" axis="axisRow" fieldPosition="0"/>
    </format>
    <format dxfId="88">
      <pivotArea dataOnly="0" labelOnly="1" fieldPosition="0">
        <references count="1">
          <reference field="4" count="7">
            <x v="0"/>
            <x v="2"/>
            <x v="3"/>
            <x v="6"/>
            <x v="7"/>
            <x v="8"/>
            <x v="9"/>
          </reference>
        </references>
      </pivotArea>
    </format>
    <format dxfId="87">
      <pivotArea dataOnly="0" labelOnly="1" grandRow="1" outline="0" fieldPosition="0"/>
    </format>
    <format dxfId="86">
      <pivotArea dataOnly="0" labelOnly="1" fieldPosition="0">
        <references count="1">
          <reference field="1" count="0"/>
        </references>
      </pivotArea>
    </format>
    <format dxfId="85">
      <pivotArea dataOnly="0" labelOnly="1" outline="0" fieldPosition="0">
        <references count="2">
          <reference field="4294967294" count="2">
            <x v="0"/>
            <x v="1"/>
          </reference>
          <reference field="1" count="1" selected="0">
            <x v="2"/>
          </reference>
        </references>
      </pivotArea>
    </format>
    <format dxfId="84">
      <pivotArea dataOnly="0" labelOnly="1" outline="0" fieldPosition="0">
        <references count="2">
          <reference field="4294967294" count="2">
            <x v="0"/>
            <x v="1"/>
          </reference>
          <reference field="1" count="1" selected="0">
            <x v="3"/>
          </reference>
        </references>
      </pivotArea>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1" type="button" dataOnly="0" labelOnly="1" outline="0" axis="axisCol" fieldPosition="0"/>
    </format>
    <format dxfId="79">
      <pivotArea field="-2" type="button" dataOnly="0" labelOnly="1" outline="0" axis="axisCol" fieldPosition="1"/>
    </format>
    <format dxfId="78">
      <pivotArea type="topRight" dataOnly="0" labelOnly="1" outline="0" fieldPosition="0"/>
    </format>
    <format dxfId="77">
      <pivotArea field="4" type="button" dataOnly="0" labelOnly="1" outline="0" axis="axisRow" fieldPosition="0"/>
    </format>
    <format dxfId="76">
      <pivotArea dataOnly="0" labelOnly="1" fieldPosition="0">
        <references count="1">
          <reference field="4" count="7">
            <x v="0"/>
            <x v="2"/>
            <x v="3"/>
            <x v="6"/>
            <x v="7"/>
            <x v="8"/>
            <x v="9"/>
          </reference>
        </references>
      </pivotArea>
    </format>
    <format dxfId="75">
      <pivotArea dataOnly="0" labelOnly="1" grandRow="1" outline="0" fieldPosition="0"/>
    </format>
    <format dxfId="74">
      <pivotArea dataOnly="0" labelOnly="1" fieldPosition="0">
        <references count="1">
          <reference field="1" count="0"/>
        </references>
      </pivotArea>
    </format>
    <format dxfId="73">
      <pivotArea dataOnly="0" labelOnly="1" outline="0" fieldPosition="0">
        <references count="2">
          <reference field="4294967294" count="2">
            <x v="0"/>
            <x v="1"/>
          </reference>
          <reference field="1" count="1" selected="0">
            <x v="2"/>
          </reference>
        </references>
      </pivotArea>
    </format>
    <format dxfId="72">
      <pivotArea dataOnly="0" labelOnly="1" outline="0" fieldPosition="0">
        <references count="2">
          <reference field="4294967294" count="2">
            <x v="0"/>
            <x v="1"/>
          </reference>
          <reference field="1"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数据透视表14"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U15:U16" firstHeaderRow="1" firstDataRow="1" firstDataCol="0" rowPageCount="3" colPageCount="1"/>
  <pivotFields count="12">
    <pivotField axis="axisPage" multipleItemSelectionAllowed="1" showAll="0">
      <items count="3">
        <item x="0"/>
        <item h="1" x="1"/>
        <item t="default"/>
      </items>
    </pivotField>
    <pivotField axis="axisPage" multipleItemSelectionAllowed="1" showAll="0">
      <items count="10">
        <item h="1" m="1" x="6"/>
        <item m="1" x="5"/>
        <item h="1" x="3"/>
        <item m="1" x="7"/>
        <item m="1" x="8"/>
        <item m="1" x="4"/>
        <item h="1" x="0"/>
        <item x="1"/>
        <item h="1" x="2"/>
        <item t="default"/>
      </items>
    </pivotField>
    <pivotField axis="axisPage" showAll="0">
      <items count="53">
        <item m="1" x="27"/>
        <item m="1" x="17"/>
        <item m="1" x="29"/>
        <item m="1" x="40"/>
        <item m="1" x="21"/>
        <item m="1" x="33"/>
        <item m="1" x="50"/>
        <item m="1" x="36"/>
        <item m="1" x="38"/>
        <item x="16"/>
        <item m="1" x="25"/>
        <item m="1" x="47"/>
        <item m="1" x="31"/>
        <item m="1" x="22"/>
        <item m="1" x="41"/>
        <item m="1" x="43"/>
        <item m="1" x="44"/>
        <item m="1" x="26"/>
        <item m="1" x="49"/>
        <item m="1" x="32"/>
        <item m="1" x="20"/>
        <item m="1" x="39"/>
        <item m="1" x="24"/>
        <item m="1" x="45"/>
        <item m="1" x="30"/>
        <item m="1" x="19"/>
        <item m="1" x="35"/>
        <item m="1" x="28"/>
        <item m="1" x="51"/>
        <item m="1" x="34"/>
        <item m="1" x="18"/>
        <item m="1" x="46"/>
        <item m="1" x="42"/>
        <item m="1" x="23"/>
        <item m="1" x="48"/>
        <item x="4"/>
        <item x="3"/>
        <item x="2"/>
        <item x="0"/>
        <item x="1"/>
        <item x="5"/>
        <item x="8"/>
        <item x="6"/>
        <item m="1" x="37"/>
        <item x="7"/>
        <item x="13"/>
        <item x="14"/>
        <item x="15"/>
        <item x="9"/>
        <item x="10"/>
        <item x="11"/>
        <item x="12"/>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pageFields count="3">
    <pageField fld="0" hier="-1"/>
    <pageField fld="1" hier="-1"/>
    <pageField fld="2" hier="-1"/>
  </pageFields>
  <dataFields count="1">
    <dataField name="计数项:用户昵称" fld="6" subtotal="count" baseField="0" baseItem="0"/>
  </dataFields>
  <formats count="6">
    <format dxfId="101">
      <pivotArea type="all" dataOnly="0" outline="0" fieldPosition="0"/>
    </format>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数据透视表9"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L6:M10" firstHeaderRow="1" firstDataRow="1" firstDataCol="1" rowPageCount="3" colPageCount="1"/>
  <pivotFields count="11">
    <pivotField axis="axisPage" multipleItemSelectionAllowed="1" showAll="0">
      <items count="3">
        <item x="0"/>
        <item h="1" x="1"/>
        <item t="default"/>
      </items>
    </pivotField>
    <pivotField axis="axisPage" multipleItemSelectionAllowed="1" showAll="0">
      <items count="10">
        <item h="1" m="1" x="8"/>
        <item m="1" x="7"/>
        <item h="1" x="0"/>
        <item h="1" x="6"/>
        <item h="1" x="1"/>
        <item h="1" x="2"/>
        <item h="1" x="3"/>
        <item x="4"/>
        <item h="1" x="5"/>
        <item t="default"/>
      </items>
    </pivotField>
    <pivotField axis="axisPage" multipleItemSelectionAllowed="1" showAll="0">
      <items count="170">
        <item m="1" x="94"/>
        <item m="1" x="147"/>
        <item m="1" x="129"/>
        <item m="1" x="143"/>
        <item m="1" x="74"/>
        <item m="1" x="125"/>
        <item m="1" x="104"/>
        <item m="1" x="86"/>
        <item m="1" x="138"/>
        <item m="1" x="69"/>
        <item m="1" x="53"/>
        <item m="1" x="110"/>
        <item m="1" x="157"/>
        <item m="1" x="89"/>
        <item m="1" x="141"/>
        <item m="1" x="72"/>
        <item m="1" x="124"/>
        <item m="1" x="103"/>
        <item m="1" x="152"/>
        <item m="1" x="83"/>
        <item m="1" x="136"/>
        <item m="1" x="67"/>
        <item m="1" x="98"/>
        <item m="1" x="79"/>
        <item m="1" x="113"/>
        <item m="1" x="161"/>
        <item m="1" x="145"/>
        <item m="1" x="127"/>
        <item m="1" x="58"/>
        <item m="1" x="117"/>
        <item m="1" x="166"/>
        <item m="1" x="95"/>
        <item m="1" x="148"/>
        <item m="1" x="78"/>
        <item m="1" x="130"/>
        <item m="1" x="61"/>
        <item m="1" x="112"/>
        <item m="1" x="159"/>
        <item m="1" x="90"/>
        <item m="1" x="144"/>
        <item m="1" x="75"/>
        <item m="1" x="126"/>
        <item m="1" x="57"/>
        <item m="1" x="105"/>
        <item x="52"/>
        <item m="1" x="70"/>
        <item m="1" x="139"/>
        <item m="1" x="87"/>
        <item m="1" x="155"/>
        <item m="1" x="116"/>
        <item m="1" x="119"/>
        <item m="1" x="54"/>
        <item m="1" x="81"/>
        <item m="1" x="66"/>
        <item m="1" x="71"/>
        <item m="1" x="121"/>
        <item m="1" x="163"/>
        <item m="1" x="115"/>
        <item m="1" x="96"/>
        <item m="1" x="101"/>
        <item m="1" x="64"/>
        <item m="1" x="85"/>
        <item m="1" x="109"/>
        <item m="1" x="154"/>
        <item m="1" x="128"/>
        <item m="1" x="60"/>
        <item m="1" x="97"/>
        <item m="1" x="106"/>
        <item m="1" x="132"/>
        <item m="1" x="65"/>
        <item m="1" x="108"/>
        <item m="1" x="133"/>
        <item m="1" x="164"/>
        <item m="1" x="56"/>
        <item m="1" x="122"/>
        <item m="1" x="167"/>
        <item m="1" x="142"/>
        <item m="1" x="158"/>
        <item m="1" x="63"/>
        <item m="1" x="111"/>
        <item m="1" x="80"/>
        <item m="1" x="160"/>
        <item m="1" x="73"/>
        <item m="1" x="120"/>
        <item m="1" x="100"/>
        <item m="1" x="150"/>
        <item m="1" x="165"/>
        <item m="1" x="93"/>
        <item x="0"/>
        <item x="1"/>
        <item m="1" x="149"/>
        <item m="1" x="99"/>
        <item m="1" x="168"/>
        <item m="1" x="118"/>
        <item m="1" x="68"/>
        <item m="1" x="137"/>
        <item m="1" x="84"/>
        <item m="1" x="153"/>
        <item x="2"/>
        <item x="3"/>
        <item m="1" x="131"/>
        <item m="1" x="62"/>
        <item m="1" x="114"/>
        <item m="1" x="162"/>
        <item m="1" x="92"/>
        <item m="1" x="146"/>
        <item m="1" x="77"/>
        <item x="4"/>
        <item m="1" x="59"/>
        <item m="1" x="107"/>
        <item m="1" x="156"/>
        <item m="1" x="88"/>
        <item m="1" x="140"/>
        <item m="1" x="123"/>
        <item m="1" x="135"/>
        <item m="1" x="102"/>
        <item m="1" x="82"/>
        <item m="1" x="151"/>
        <item m="1" x="55"/>
        <item x="5"/>
        <item m="1" x="76"/>
        <item m="1" x="134"/>
        <item m="1" x="91"/>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1"/>
        <item x="42"/>
        <item x="44"/>
        <item x="43"/>
        <item x="45"/>
        <item x="46"/>
        <item x="47"/>
        <item x="48"/>
        <item x="49"/>
        <item x="50"/>
        <item x="51"/>
        <item t="default"/>
      </items>
    </pivotField>
    <pivotField showAll="0"/>
    <pivotField axis="axisRow" dataField="1" showAll="0">
      <items count="8">
        <item x="1"/>
        <item x="0"/>
        <item m="1" x="6"/>
        <item x="2"/>
        <item m="1" x="5"/>
        <item x="3"/>
        <item x="4"/>
        <item t="default"/>
      </items>
    </pivotField>
    <pivotField showAll="0"/>
    <pivotField showAll="0"/>
    <pivotField showAll="0"/>
    <pivotField showAll="0"/>
    <pivotField showAll="0"/>
    <pivotField showAll="0"/>
  </pivotFields>
  <rowFields count="1">
    <field x="4"/>
  </rowFields>
  <rowItems count="4">
    <i>
      <x v="1"/>
    </i>
    <i>
      <x v="3"/>
    </i>
    <i>
      <x v="5"/>
    </i>
    <i t="grand">
      <x/>
    </i>
  </rowItems>
  <colItems count="1">
    <i/>
  </colItems>
  <pageFields count="3">
    <pageField fld="0" hier="-1"/>
    <pageField fld="1" hier="-1"/>
    <pageField fld="2" hier="-1"/>
  </pageFields>
  <dataFields count="1">
    <dataField name="计数项:订单来源" fld="4" subtotal="count" baseField="0" baseItem="0"/>
  </dataFields>
  <formats count="12">
    <format dxfId="113">
      <pivotArea type="all" dataOnly="0" outline="0" fieldPosition="0"/>
    </format>
    <format dxfId="112">
      <pivotArea outline="0" collapsedLevelsAreSubtotals="1" fieldPosition="0"/>
    </format>
    <format dxfId="111">
      <pivotArea field="4" type="button" dataOnly="0" labelOnly="1" outline="0" axis="axisRow" fieldPosition="0"/>
    </format>
    <format dxfId="110">
      <pivotArea dataOnly="0" labelOnly="1" fieldPosition="0">
        <references count="1">
          <reference field="4" count="4">
            <x v="0"/>
            <x v="1"/>
            <x v="3"/>
            <x v="5"/>
          </reference>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4" type="button" dataOnly="0" labelOnly="1" outline="0" axis="axisRow" fieldPosition="0"/>
    </format>
    <format dxfId="104">
      <pivotArea dataOnly="0" labelOnly="1" fieldPosition="0">
        <references count="1">
          <reference field="4" count="4">
            <x v="0"/>
            <x v="1"/>
            <x v="3"/>
            <x v="5"/>
          </reference>
        </references>
      </pivotArea>
    </format>
    <format dxfId="103">
      <pivotArea dataOnly="0" labelOnly="1" grandRow="1" outline="0" fieldPosition="0"/>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数据透视表1"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6:D7" firstHeaderRow="0" firstDataRow="1" firstDataCol="0" rowPageCount="3" colPageCount="1"/>
  <pivotFields count="7">
    <pivotField axis="axisPage" multipleItemSelectionAllowed="1" showAll="0">
      <items count="3">
        <item x="0"/>
        <item h="1" x="1"/>
        <item t="default"/>
      </items>
    </pivotField>
    <pivotField axis="axisPage" multipleItemSelectionAllowed="1" showAll="0">
      <items count="9">
        <item h="1" m="1" x="6"/>
        <item h="1" m="1" x="7"/>
        <item h="1" x="5"/>
        <item h="1" x="0"/>
        <item h="1" x="1"/>
        <item h="1" x="2"/>
        <item h="1" x="3"/>
        <item x="4"/>
        <item t="default"/>
      </items>
    </pivotField>
    <pivotField axis="axisPage" multipleItemSelectionAllowed="1" showAll="0">
      <items count="206">
        <item m="1" x="139"/>
        <item m="1" x="167"/>
        <item m="1" x="195"/>
        <item m="1" x="156"/>
        <item m="1" x="184"/>
        <item m="1" x="146"/>
        <item m="1" x="175"/>
        <item m="1" x="203"/>
        <item m="1" x="164"/>
        <item m="1" x="192"/>
        <item m="1" x="153"/>
        <item m="1" x="181"/>
        <item m="1" x="143"/>
        <item m="1" x="171"/>
        <item m="1" x="199"/>
        <item m="1" x="160"/>
        <item m="1" x="188"/>
        <item m="1" x="150"/>
        <item m="1" x="179"/>
        <item m="1" x="141"/>
        <item m="1" x="174"/>
        <item m="1" x="202"/>
        <item m="1" x="163"/>
        <item m="1" x="191"/>
        <item m="1" x="152"/>
        <item m="1" x="180"/>
        <item m="1" x="142"/>
        <item m="1" x="170"/>
        <item m="1" x="198"/>
        <item m="1" x="159"/>
        <item m="1" x="187"/>
        <item m="1" x="149"/>
        <item m="1" x="178"/>
        <item m="1" x="140"/>
        <item m="1" x="169"/>
        <item m="1" x="197"/>
        <item m="1" x="158"/>
        <item m="1" x="186"/>
        <item m="1" x="148"/>
        <item x="137"/>
        <item m="1" x="145"/>
        <item m="1" x="183"/>
        <item m="1" x="155"/>
        <item m="1" x="194"/>
        <item m="1" x="166"/>
        <item m="1" x="138"/>
        <item m="1" x="177"/>
        <item m="1" x="151"/>
        <item m="1" x="190"/>
        <item m="1" x="162"/>
        <item m="1" x="201"/>
        <item m="1" x="173"/>
        <item m="1" x="168"/>
        <item m="1" x="196"/>
        <item m="1" x="157"/>
        <item m="1" x="185"/>
        <item m="1" x="147"/>
        <item m="1" x="176"/>
        <item m="1" x="204"/>
        <item m="1" x="165"/>
        <item m="1" x="193"/>
        <item m="1" x="154"/>
        <item m="1" x="182"/>
        <item m="1" x="144"/>
        <item m="1" x="200"/>
        <item m="1" x="172"/>
        <item m="1" x="161"/>
        <item m="1" x="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5"/>
        <item x="34"/>
        <item x="33"/>
        <item x="32"/>
        <item x="31"/>
        <item x="36"/>
        <item x="37"/>
        <item x="38"/>
        <item x="39"/>
        <item x="40"/>
        <item x="41"/>
        <item x="42"/>
        <item x="43"/>
        <item x="44"/>
        <item x="50"/>
        <item x="49"/>
        <item x="48"/>
        <item x="47"/>
        <item x="46"/>
        <item x="45"/>
        <item x="51"/>
        <item x="52"/>
        <item x="53"/>
        <item x="54"/>
        <item x="55"/>
        <item x="56"/>
        <item x="57"/>
        <item x="58"/>
        <item x="59"/>
        <item x="60"/>
        <item x="61"/>
        <item x="62"/>
        <item x="63"/>
        <item x="64"/>
        <item x="68"/>
        <item x="67"/>
        <item x="66"/>
        <item x="65"/>
        <item x="72"/>
        <item x="71"/>
        <item x="70"/>
        <item x="69"/>
        <item x="73"/>
        <item x="74"/>
        <item x="76"/>
        <item x="75"/>
        <item x="77"/>
        <item x="78"/>
        <item x="79"/>
        <item x="80"/>
        <item x="81"/>
        <item x="82"/>
        <item x="83"/>
        <item x="84"/>
        <item x="86"/>
        <item x="85"/>
        <item x="87"/>
        <item x="88"/>
        <item x="89"/>
        <item x="91"/>
        <item x="90"/>
        <item x="92"/>
        <item x="93"/>
        <item x="94"/>
        <item x="95"/>
        <item x="96"/>
        <item x="97"/>
        <item x="98"/>
        <item x="99"/>
        <item x="100"/>
        <item x="103"/>
        <item x="102"/>
        <item x="101"/>
        <item x="105"/>
        <item x="104"/>
        <item x="111"/>
        <item x="110"/>
        <item x="109"/>
        <item x="108"/>
        <item x="107"/>
        <item x="106"/>
        <item x="112"/>
        <item x="114"/>
        <item x="113"/>
        <item x="116"/>
        <item x="115"/>
        <item x="117"/>
        <item x="118"/>
        <item x="119"/>
        <item x="120"/>
        <item x="121"/>
        <item x="123"/>
        <item x="122"/>
        <item x="124"/>
        <item x="127"/>
        <item x="126"/>
        <item x="125"/>
        <item x="128"/>
        <item x="129"/>
        <item x="130"/>
        <item x="131"/>
        <item x="132"/>
        <item x="133"/>
        <item x="134"/>
        <item x="135"/>
        <item x="136"/>
        <item t="default"/>
      </items>
    </pivotField>
    <pivotField dataField="1" showAll="0"/>
    <pivotField dataField="1" showAll="0"/>
    <pivotField dataField="1" showAll="0"/>
    <pivotField dataField="1" showAll="0"/>
  </pivotFields>
  <rowItems count="1">
    <i/>
  </rowItems>
  <colFields count="1">
    <field x="-2"/>
  </colFields>
  <colItems count="4">
    <i>
      <x/>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numFmtId="177"/>
    <dataField name="跳失率" fld="6" subtotal="average" baseField="0" baseItem="3" numFmtId="177"/>
  </dataFields>
  <formats count="8">
    <format dxfId="121">
      <pivotArea outline="0" collapsedLevelsAreSubtotals="1" fieldPosition="0"/>
    </format>
    <format dxfId="120">
      <pivotArea outline="0" collapsedLevelsAreSubtotals="1" fieldPosition="0">
        <references count="1">
          <reference field="4294967294" count="2" selected="0">
            <x v="2"/>
            <x v="3"/>
          </reference>
        </references>
      </pivotArea>
    </format>
    <format dxfId="119">
      <pivotArea type="all" dataOnly="0" outline="0" fieldPosition="0"/>
    </format>
    <format dxfId="118">
      <pivotArea outline="0" collapsedLevelsAreSubtotals="1" fieldPosition="0"/>
    </format>
    <format dxfId="117">
      <pivotArea dataOnly="0" labelOnly="1" outline="0" fieldPosition="0">
        <references count="1">
          <reference field="4294967294" count="4">
            <x v="0"/>
            <x v="1"/>
            <x v="2"/>
            <x v="3"/>
          </reference>
        </references>
      </pivotArea>
    </format>
    <format dxfId="116">
      <pivotArea type="all" dataOnly="0" outline="0" fieldPosition="0"/>
    </format>
    <format dxfId="115">
      <pivotArea outline="0" collapsedLevelsAreSubtotals="1" fieldPosition="0"/>
    </format>
    <format dxfId="11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数据透视表5"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6:D17" firstHeaderRow="0" firstDataRow="1" firstDataCol="0" rowPageCount="3" colPageCount="1"/>
  <pivotFields count="7">
    <pivotField axis="axisPage" multipleItemSelectionAllowed="1" showAll="0">
      <items count="3">
        <item x="0"/>
        <item h="1" x="1"/>
        <item t="default"/>
      </items>
    </pivotField>
    <pivotField axis="axisPage" multipleItemSelectionAllowed="1" showAll="0">
      <items count="9">
        <item h="1" m="1" x="6"/>
        <item m="1" x="7"/>
        <item h="1" x="5"/>
        <item h="1" x="0"/>
        <item h="1" x="1"/>
        <item h="1" x="2"/>
        <item x="3"/>
        <item h="1" x="4"/>
        <item t="default"/>
      </items>
    </pivotField>
    <pivotField axis="axisPage" showAll="0">
      <items count="206">
        <item m="1" x="139"/>
        <item m="1" x="167"/>
        <item m="1" x="195"/>
        <item m="1" x="156"/>
        <item m="1" x="184"/>
        <item m="1" x="146"/>
        <item m="1" x="175"/>
        <item m="1" x="203"/>
        <item m="1" x="164"/>
        <item m="1" x="192"/>
        <item m="1" x="153"/>
        <item m="1" x="181"/>
        <item m="1" x="143"/>
        <item m="1" x="171"/>
        <item m="1" x="199"/>
        <item m="1" x="160"/>
        <item m="1" x="188"/>
        <item m="1" x="150"/>
        <item m="1" x="179"/>
        <item m="1" x="141"/>
        <item m="1" x="174"/>
        <item m="1" x="202"/>
        <item m="1" x="163"/>
        <item m="1" x="191"/>
        <item m="1" x="152"/>
        <item m="1" x="180"/>
        <item m="1" x="142"/>
        <item m="1" x="170"/>
        <item m="1" x="198"/>
        <item m="1" x="159"/>
        <item m="1" x="187"/>
        <item m="1" x="149"/>
        <item m="1" x="178"/>
        <item m="1" x="140"/>
        <item m="1" x="169"/>
        <item m="1" x="197"/>
        <item m="1" x="158"/>
        <item m="1" x="186"/>
        <item m="1" x="148"/>
        <item x="137"/>
        <item m="1" x="145"/>
        <item m="1" x="183"/>
        <item m="1" x="155"/>
        <item m="1" x="194"/>
        <item m="1" x="166"/>
        <item m="1" x="138"/>
        <item m="1" x="177"/>
        <item m="1" x="151"/>
        <item m="1" x="190"/>
        <item m="1" x="162"/>
        <item m="1" x="201"/>
        <item m="1" x="173"/>
        <item m="1" x="168"/>
        <item m="1" x="196"/>
        <item m="1" x="157"/>
        <item m="1" x="185"/>
        <item m="1" x="147"/>
        <item m="1" x="176"/>
        <item m="1" x="204"/>
        <item m="1" x="165"/>
        <item m="1" x="193"/>
        <item m="1" x="154"/>
        <item m="1" x="182"/>
        <item m="1" x="144"/>
        <item m="1" x="200"/>
        <item m="1" x="172"/>
        <item m="1" x="161"/>
        <item m="1" x="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5"/>
        <item x="34"/>
        <item x="33"/>
        <item x="32"/>
        <item x="31"/>
        <item x="36"/>
        <item x="37"/>
        <item x="38"/>
        <item x="39"/>
        <item x="40"/>
        <item x="41"/>
        <item x="42"/>
        <item x="43"/>
        <item x="44"/>
        <item x="50"/>
        <item x="49"/>
        <item x="48"/>
        <item x="47"/>
        <item x="46"/>
        <item x="45"/>
        <item x="51"/>
        <item x="52"/>
        <item x="53"/>
        <item x="54"/>
        <item x="55"/>
        <item x="56"/>
        <item x="57"/>
        <item x="58"/>
        <item x="59"/>
        <item x="60"/>
        <item x="61"/>
        <item x="62"/>
        <item x="63"/>
        <item x="64"/>
        <item x="68"/>
        <item x="67"/>
        <item x="66"/>
        <item x="65"/>
        <item x="72"/>
        <item x="71"/>
        <item x="70"/>
        <item x="69"/>
        <item x="73"/>
        <item x="74"/>
        <item x="76"/>
        <item x="75"/>
        <item x="77"/>
        <item x="78"/>
        <item x="79"/>
        <item x="80"/>
        <item x="81"/>
        <item x="82"/>
        <item x="83"/>
        <item x="84"/>
        <item x="86"/>
        <item x="85"/>
        <item x="87"/>
        <item x="88"/>
        <item x="89"/>
        <item x="91"/>
        <item x="90"/>
        <item x="92"/>
        <item x="93"/>
        <item x="94"/>
        <item x="95"/>
        <item x="96"/>
        <item x="97"/>
        <item x="98"/>
        <item x="99"/>
        <item x="100"/>
        <item x="103"/>
        <item x="102"/>
        <item x="101"/>
        <item x="105"/>
        <item x="104"/>
        <item x="111"/>
        <item x="110"/>
        <item x="109"/>
        <item x="108"/>
        <item x="107"/>
        <item x="106"/>
        <item x="112"/>
        <item x="114"/>
        <item x="113"/>
        <item x="116"/>
        <item x="115"/>
        <item x="117"/>
        <item x="118"/>
        <item x="119"/>
        <item x="120"/>
        <item x="121"/>
        <item x="123"/>
        <item x="122"/>
        <item x="124"/>
        <item x="127"/>
        <item x="126"/>
        <item x="125"/>
        <item x="128"/>
        <item x="129"/>
        <item x="130"/>
        <item x="131"/>
        <item x="132"/>
        <item x="133"/>
        <item x="134"/>
        <item x="135"/>
        <item x="136"/>
        <item t="default"/>
      </items>
    </pivotField>
    <pivotField dataField="1" showAll="0"/>
    <pivotField dataField="1" showAll="0"/>
    <pivotField dataField="1" showAll="0"/>
    <pivotField dataField="1" showAll="0"/>
  </pivotFields>
  <rowItems count="1">
    <i/>
  </rowItems>
  <colFields count="1">
    <field x="-2"/>
  </colFields>
  <colItems count="4">
    <i>
      <x/>
    </i>
    <i i="1">
      <x v="1"/>
    </i>
    <i i="2">
      <x v="2"/>
    </i>
    <i i="3">
      <x v="3"/>
    </i>
  </colItems>
  <pageFields count="3">
    <pageField fld="0" hier="-1"/>
    <pageField fld="1" hier="-1"/>
    <pageField fld="2" hier="-1"/>
  </pageFields>
  <dataFields count="4">
    <dataField name="浏览量" fld="3" baseField="0" baseItem="1"/>
    <dataField name="访客数" fld="4" baseField="0" baseItem="1"/>
    <dataField name="平均停留时长" fld="5" subtotal="average" baseField="0" baseItem="2" numFmtId="177"/>
    <dataField name="跳失率" fld="6" subtotal="average" baseField="0" baseItem="3" numFmtId="177"/>
  </dataFields>
  <formats count="8">
    <format dxfId="129">
      <pivotArea outline="0" collapsedLevelsAreSubtotals="1" fieldPosition="0"/>
    </format>
    <format dxfId="128">
      <pivotArea outline="0" collapsedLevelsAreSubtotals="1" fieldPosition="0">
        <references count="1">
          <reference field="4294967294" count="2" selected="0">
            <x v="2"/>
            <x v="3"/>
          </reference>
        </references>
      </pivotArea>
    </format>
    <format dxfId="127">
      <pivotArea type="all" dataOnly="0" outline="0" fieldPosition="0"/>
    </format>
    <format dxfId="126">
      <pivotArea outline="0" collapsedLevelsAreSubtotals="1" fieldPosition="0"/>
    </format>
    <format dxfId="125">
      <pivotArea dataOnly="0" labelOnly="1" outline="0" fieldPosition="0">
        <references count="1">
          <reference field="4294967294" count="4">
            <x v="0"/>
            <x v="1"/>
            <x v="2"/>
            <x v="3"/>
          </reference>
        </references>
      </pivotArea>
    </format>
    <format dxfId="124">
      <pivotArea type="all" dataOnly="0" outline="0" fieldPosition="0"/>
    </format>
    <format dxfId="123">
      <pivotArea outline="0" collapsedLevelsAreSubtotals="1" fieldPosition="0"/>
    </format>
    <format dxfId="12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6" minRefreshableVersion="3" useAutoFormatting="1" colGrandTotals="0" itemPrintTitles="1" createdVersion="6" indent="0" compact="0" compactData="0" multipleFieldFilters="0">
  <location ref="AI1:AM31" firstHeaderRow="1" firstDataRow="3" firstDataCol="1"/>
  <pivotFields count="15">
    <pivotField compact="0" outline="0" showAll="0" defaultSubtotal="0"/>
    <pivotField axis="axisCol" compact="0" outline="0" showAll="0" defaultSubtotal="0">
      <items count="8">
        <item h="1" m="1" x="7"/>
        <item h="1" x="0"/>
        <item h="1" x="5"/>
        <item h="1" x="1"/>
        <item h="1" m="1" x="6"/>
        <item h="1" x="2"/>
        <item x="3"/>
        <item x="4"/>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descending" defaultSubtotal="0">
      <items count="83">
        <item m="1" x="53"/>
        <item m="1" x="54"/>
        <item m="1" x="77"/>
        <item m="1" x="71"/>
        <item m="1" x="65"/>
        <item m="1" x="61"/>
        <item m="1" x="60"/>
        <item m="1" x="72"/>
        <item m="1" x="73"/>
        <item m="1" x="81"/>
        <item m="1" x="56"/>
        <item m="1" x="75"/>
        <item m="1" x="70"/>
        <item m="1" x="66"/>
        <item m="1" x="58"/>
        <item x="51"/>
        <item m="1" x="76"/>
        <item m="1" x="82"/>
        <item m="1" x="67"/>
        <item m="1" x="64"/>
        <item m="1" x="63"/>
        <item m="1" x="59"/>
        <item m="1" x="74"/>
        <item m="1" x="80"/>
        <item m="1" x="78"/>
        <item m="1" x="79"/>
        <item m="1" x="62"/>
        <item m="1" x="69"/>
        <item m="1" x="55"/>
        <item m="1" x="57"/>
        <item m="1" x="52"/>
        <item m="1" x="68"/>
        <item x="2"/>
        <item x="3"/>
        <item x="5"/>
        <item x="1"/>
        <item x="0"/>
        <item x="4"/>
        <item x="8"/>
        <item x="7"/>
        <item x="6"/>
        <item x="9"/>
        <item x="12"/>
        <item x="10"/>
        <item x="11"/>
        <item x="13"/>
        <item x="14"/>
        <item x="15"/>
        <item x="16"/>
        <item x="17"/>
        <item x="18"/>
        <item x="19"/>
        <item x="20"/>
        <item x="21"/>
        <item x="22"/>
        <item x="23"/>
        <item x="24"/>
        <item x="25"/>
        <item x="26"/>
        <item x="28"/>
        <item x="27"/>
        <item x="30"/>
        <item x="29"/>
        <item x="32"/>
        <item x="31"/>
        <item x="34"/>
        <item x="33"/>
        <item x="35"/>
        <item x="36"/>
        <item x="37"/>
        <item x="38"/>
        <item x="39"/>
        <item x="40"/>
        <item x="42"/>
        <item x="41"/>
        <item x="43"/>
        <item x="44"/>
        <item x="45"/>
        <item x="46"/>
        <item x="47"/>
        <item x="48"/>
        <item x="49"/>
        <item x="50"/>
      </items>
      <autoSortScope>
        <pivotArea dataOnly="0" outline="0" fieldPosition="0">
          <references count="2">
            <reference field="4294967294" count="1" selected="0">
              <x v="0"/>
            </reference>
            <reference field="1" count="1" selected="0">
              <x v="7"/>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7"/>
  </rowFields>
  <rowItems count="28">
    <i>
      <x v="78"/>
    </i>
    <i>
      <x v="63"/>
    </i>
    <i>
      <x v="71"/>
    </i>
    <i>
      <x v="66"/>
    </i>
    <i>
      <x v="72"/>
    </i>
    <i>
      <x v="76"/>
    </i>
    <i>
      <x v="77"/>
    </i>
    <i>
      <x v="64"/>
    </i>
    <i>
      <x v="75"/>
    </i>
    <i>
      <x v="45"/>
    </i>
    <i>
      <x v="73"/>
    </i>
    <i>
      <x v="74"/>
    </i>
    <i>
      <x v="79"/>
    </i>
    <i>
      <x v="48"/>
    </i>
    <i>
      <x v="67"/>
    </i>
    <i>
      <x v="80"/>
    </i>
    <i>
      <x v="44"/>
    </i>
    <i>
      <x v="81"/>
    </i>
    <i>
      <x v="70"/>
    </i>
    <i>
      <x v="82"/>
    </i>
    <i>
      <x v="43"/>
    </i>
    <i>
      <x v="62"/>
    </i>
    <i>
      <x v="65"/>
    </i>
    <i>
      <x v="59"/>
    </i>
    <i>
      <x v="61"/>
    </i>
    <i>
      <x v="68"/>
    </i>
    <i>
      <x v="69"/>
    </i>
    <i t="grand">
      <x/>
    </i>
  </rowItems>
  <colFields count="2">
    <field x="1"/>
    <field x="-2"/>
  </colFields>
  <colItems count="4">
    <i>
      <x v="6"/>
      <x/>
    </i>
    <i r="1" i="1">
      <x v="1"/>
    </i>
    <i>
      <x v="7"/>
      <x/>
    </i>
    <i r="1" i="1">
      <x v="1"/>
    </i>
  </colItems>
  <dataFields count="2">
    <dataField name="计数项:套餐信息" fld="7" subtotal="count" baseField="0" baseItem="0"/>
    <dataField name="求和项:成交价" fld="2" baseField="0" baseItem="0"/>
  </dataFields>
  <formats count="24">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1" type="button" dataOnly="0" labelOnly="1" outline="0" axis="axisCol" fieldPosition="0"/>
    </format>
    <format dxfId="149">
      <pivotArea field="-2" type="button" dataOnly="0" labelOnly="1" outline="0" axis="axisCol" fieldPosition="1"/>
    </format>
    <format dxfId="148">
      <pivotArea type="topRight" dataOnly="0" labelOnly="1" outline="0" fieldPosition="0"/>
    </format>
    <format dxfId="147">
      <pivotArea field="7" type="button" dataOnly="0" labelOnly="1" outline="0" axis="axisRow" fieldPosition="0"/>
    </format>
    <format dxfId="146">
      <pivotArea dataOnly="0" labelOnly="1" outline="0" fieldPosition="0">
        <references count="1">
          <reference field="7" count="27">
            <x v="43"/>
            <x v="44"/>
            <x v="45"/>
            <x v="48"/>
            <x v="59"/>
            <x v="61"/>
            <x v="62"/>
            <x v="63"/>
            <x v="64"/>
            <x v="65"/>
            <x v="66"/>
            <x v="67"/>
            <x v="68"/>
            <x v="69"/>
            <x v="70"/>
            <x v="71"/>
            <x v="72"/>
            <x v="73"/>
            <x v="74"/>
            <x v="75"/>
            <x v="76"/>
            <x v="77"/>
            <x v="78"/>
            <x v="79"/>
            <x v="80"/>
            <x v="81"/>
            <x v="82"/>
          </reference>
        </references>
      </pivotArea>
    </format>
    <format dxfId="145">
      <pivotArea dataOnly="0" labelOnly="1" grandRow="1" outline="0" fieldPosition="0"/>
    </format>
    <format dxfId="144">
      <pivotArea dataOnly="0" labelOnly="1" outline="0" fieldPosition="0">
        <references count="1">
          <reference field="1" count="0"/>
        </references>
      </pivotArea>
    </format>
    <format dxfId="143">
      <pivotArea dataOnly="0" labelOnly="1" outline="0" fieldPosition="0">
        <references count="2">
          <reference field="4294967294" count="2">
            <x v="0"/>
            <x v="1"/>
          </reference>
          <reference field="1" count="1" selected="0">
            <x v="6"/>
          </reference>
        </references>
      </pivotArea>
    </format>
    <format dxfId="142">
      <pivotArea dataOnly="0" labelOnly="1" outline="0" fieldPosition="0">
        <references count="2">
          <reference field="4294967294" count="2">
            <x v="0"/>
            <x v="1"/>
          </reference>
          <reference field="1" count="1" selected="0">
            <x v="7"/>
          </reference>
        </references>
      </pivotArea>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1" type="button" dataOnly="0" labelOnly="1" outline="0" axis="axisCol" fieldPosition="0"/>
    </format>
    <format dxfId="137">
      <pivotArea field="-2" type="button" dataOnly="0" labelOnly="1" outline="0" axis="axisCol" fieldPosition="1"/>
    </format>
    <format dxfId="136">
      <pivotArea type="topRight" dataOnly="0" labelOnly="1" outline="0" fieldPosition="0"/>
    </format>
    <format dxfId="135">
      <pivotArea field="7" type="button" dataOnly="0" labelOnly="1" outline="0" axis="axisRow" fieldPosition="0"/>
    </format>
    <format dxfId="134">
      <pivotArea dataOnly="0" labelOnly="1" outline="0" fieldPosition="0">
        <references count="1">
          <reference field="7" count="27">
            <x v="43"/>
            <x v="44"/>
            <x v="45"/>
            <x v="48"/>
            <x v="59"/>
            <x v="61"/>
            <x v="62"/>
            <x v="63"/>
            <x v="64"/>
            <x v="65"/>
            <x v="66"/>
            <x v="67"/>
            <x v="68"/>
            <x v="69"/>
            <x v="70"/>
            <x v="71"/>
            <x v="72"/>
            <x v="73"/>
            <x v="74"/>
            <x v="75"/>
            <x v="76"/>
            <x v="77"/>
            <x v="78"/>
            <x v="79"/>
            <x v="80"/>
            <x v="81"/>
            <x v="82"/>
          </reference>
        </references>
      </pivotArea>
    </format>
    <format dxfId="133">
      <pivotArea dataOnly="0" labelOnly="1" grandRow="1" outline="0" fieldPosition="0"/>
    </format>
    <format dxfId="132">
      <pivotArea dataOnly="0" labelOnly="1" outline="0" fieldPosition="0">
        <references count="1">
          <reference field="1" count="0"/>
        </references>
      </pivotArea>
    </format>
    <format dxfId="131">
      <pivotArea dataOnly="0" labelOnly="1" outline="0" fieldPosition="0">
        <references count="2">
          <reference field="4294967294" count="2">
            <x v="0"/>
            <x v="1"/>
          </reference>
          <reference field="1" count="1" selected="0">
            <x v="6"/>
          </reference>
        </references>
      </pivotArea>
    </format>
    <format dxfId="130">
      <pivotArea dataOnly="0" labelOnly="1" outline="0" fieldPosition="0">
        <references count="2">
          <reference field="4294967294" count="2">
            <x v="0"/>
            <x v="1"/>
          </reference>
          <reference field="1"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数据透视表8"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I6:J11" firstHeaderRow="1" firstDataRow="1" firstDataCol="1" rowPageCount="3" colPageCount="1"/>
  <pivotFields count="11">
    <pivotField axis="axisPage" multipleItemSelectionAllowed="1" showAll="0">
      <items count="3">
        <item x="0"/>
        <item h="1" x="1"/>
        <item t="default"/>
      </items>
    </pivotField>
    <pivotField axis="axisPage" multipleItemSelectionAllowed="1" showAll="0">
      <items count="10">
        <item h="1" m="1" x="8"/>
        <item h="1" m="1" x="7"/>
        <item h="1" x="0"/>
        <item h="1" x="6"/>
        <item h="1" x="1"/>
        <item h="1" x="2"/>
        <item h="1" x="3"/>
        <item h="1" x="4"/>
        <item x="5"/>
        <item t="default"/>
      </items>
    </pivotField>
    <pivotField axis="axisPage" multipleItemSelectionAllowed="1" showAll="0">
      <items count="170">
        <item m="1" x="94"/>
        <item m="1" x="147"/>
        <item m="1" x="129"/>
        <item m="1" x="143"/>
        <item m="1" x="74"/>
        <item m="1" x="125"/>
        <item m="1" x="104"/>
        <item m="1" x="86"/>
        <item m="1" x="138"/>
        <item m="1" x="69"/>
        <item m="1" x="53"/>
        <item m="1" x="110"/>
        <item m="1" x="157"/>
        <item m="1" x="89"/>
        <item m="1" x="141"/>
        <item m="1" x="72"/>
        <item m="1" x="124"/>
        <item m="1" x="103"/>
        <item m="1" x="152"/>
        <item m="1" x="83"/>
        <item m="1" x="136"/>
        <item m="1" x="67"/>
        <item m="1" x="98"/>
        <item m="1" x="79"/>
        <item m="1" x="113"/>
        <item m="1" x="161"/>
        <item m="1" x="145"/>
        <item m="1" x="127"/>
        <item m="1" x="58"/>
        <item m="1" x="117"/>
        <item m="1" x="166"/>
        <item m="1" x="95"/>
        <item m="1" x="148"/>
        <item m="1" x="78"/>
        <item m="1" x="130"/>
        <item m="1" x="61"/>
        <item m="1" x="112"/>
        <item m="1" x="159"/>
        <item m="1" x="90"/>
        <item m="1" x="144"/>
        <item m="1" x="75"/>
        <item m="1" x="126"/>
        <item m="1" x="57"/>
        <item m="1" x="105"/>
        <item x="52"/>
        <item m="1" x="70"/>
        <item m="1" x="139"/>
        <item m="1" x="87"/>
        <item m="1" x="155"/>
        <item m="1" x="116"/>
        <item m="1" x="119"/>
        <item m="1" x="54"/>
        <item m="1" x="81"/>
        <item m="1" x="66"/>
        <item m="1" x="71"/>
        <item m="1" x="121"/>
        <item m="1" x="163"/>
        <item m="1" x="115"/>
        <item m="1" x="96"/>
        <item m="1" x="101"/>
        <item m="1" x="64"/>
        <item m="1" x="85"/>
        <item m="1" x="109"/>
        <item m="1" x="154"/>
        <item m="1" x="128"/>
        <item m="1" x="60"/>
        <item m="1" x="97"/>
        <item m="1" x="106"/>
        <item m="1" x="132"/>
        <item m="1" x="65"/>
        <item m="1" x="108"/>
        <item m="1" x="133"/>
        <item m="1" x="164"/>
        <item m="1" x="56"/>
        <item m="1" x="122"/>
        <item m="1" x="167"/>
        <item m="1" x="142"/>
        <item m="1" x="158"/>
        <item m="1" x="63"/>
        <item m="1" x="111"/>
        <item m="1" x="80"/>
        <item m="1" x="160"/>
        <item m="1" x="73"/>
        <item m="1" x="120"/>
        <item m="1" x="100"/>
        <item m="1" x="150"/>
        <item m="1" x="165"/>
        <item m="1" x="93"/>
        <item x="0"/>
        <item x="1"/>
        <item m="1" x="149"/>
        <item m="1" x="99"/>
        <item m="1" x="168"/>
        <item m="1" x="118"/>
        <item m="1" x="68"/>
        <item m="1" x="137"/>
        <item m="1" x="84"/>
        <item m="1" x="153"/>
        <item x="2"/>
        <item x="3"/>
        <item m="1" x="131"/>
        <item m="1" x="62"/>
        <item m="1" x="114"/>
        <item m="1" x="162"/>
        <item m="1" x="92"/>
        <item m="1" x="146"/>
        <item m="1" x="77"/>
        <item x="4"/>
        <item m="1" x="59"/>
        <item m="1" x="107"/>
        <item m="1" x="156"/>
        <item m="1" x="88"/>
        <item m="1" x="140"/>
        <item m="1" x="123"/>
        <item m="1" x="135"/>
        <item m="1" x="102"/>
        <item m="1" x="82"/>
        <item m="1" x="151"/>
        <item m="1" x="55"/>
        <item x="5"/>
        <item m="1" x="76"/>
        <item m="1" x="134"/>
        <item m="1" x="91"/>
        <item x="6"/>
        <item x="7"/>
        <item x="8"/>
        <item x="9"/>
        <item x="10"/>
        <item x="11"/>
        <item x="12"/>
        <item x="13"/>
        <item x="14"/>
        <item x="15"/>
        <item x="16"/>
        <item x="17"/>
        <item x="18"/>
        <item x="19"/>
        <item x="20"/>
        <item x="21"/>
        <item x="22"/>
        <item x="23"/>
        <item x="24"/>
        <item x="25"/>
        <item x="26"/>
        <item x="27"/>
        <item x="28"/>
        <item x="29"/>
        <item x="30"/>
        <item x="31"/>
        <item x="33"/>
        <item x="32"/>
        <item x="34"/>
        <item x="35"/>
        <item x="36"/>
        <item x="37"/>
        <item x="38"/>
        <item x="39"/>
        <item x="40"/>
        <item x="41"/>
        <item x="42"/>
        <item x="44"/>
        <item x="43"/>
        <item x="45"/>
        <item x="46"/>
        <item x="47"/>
        <item x="48"/>
        <item x="49"/>
        <item x="50"/>
        <item x="51"/>
        <item t="default"/>
      </items>
    </pivotField>
    <pivotField showAll="0"/>
    <pivotField axis="axisRow" dataField="1" showAll="0">
      <items count="8">
        <item x="1"/>
        <item x="0"/>
        <item m="1" x="6"/>
        <item x="2"/>
        <item m="1" x="5"/>
        <item x="3"/>
        <item x="4"/>
        <item t="default"/>
      </items>
    </pivotField>
    <pivotField showAll="0"/>
    <pivotField showAll="0"/>
    <pivotField showAll="0"/>
    <pivotField showAll="0"/>
    <pivotField showAll="0"/>
    <pivotField showAll="0"/>
  </pivotFields>
  <rowFields count="1">
    <field x="4"/>
  </rowFields>
  <rowItems count="5">
    <i>
      <x/>
    </i>
    <i>
      <x v="1"/>
    </i>
    <i>
      <x v="3"/>
    </i>
    <i>
      <x v="5"/>
    </i>
    <i t="grand">
      <x/>
    </i>
  </rowItems>
  <colItems count="1">
    <i/>
  </colItems>
  <pageFields count="3">
    <pageField fld="0" hier="-1"/>
    <pageField fld="1" hier="-1"/>
    <pageField fld="2" hier="-1"/>
  </pageFields>
  <dataFields count="1">
    <dataField name="计数项:订单来源" fld="4" subtotal="count" baseField="0" baseItem="0"/>
  </dataFields>
  <formats count="12">
    <format dxfId="165">
      <pivotArea type="all" dataOnly="0" outline="0" fieldPosition="0"/>
    </format>
    <format dxfId="164">
      <pivotArea outline="0" collapsedLevelsAreSubtotals="1" fieldPosition="0"/>
    </format>
    <format dxfId="163">
      <pivotArea field="4" type="button" dataOnly="0" labelOnly="1" outline="0" axis="axisRow" fieldPosition="0"/>
    </format>
    <format dxfId="162">
      <pivotArea dataOnly="0" labelOnly="1" fieldPosition="0">
        <references count="1">
          <reference field="4" count="2">
            <x v="1"/>
            <x v="5"/>
          </reference>
        </references>
      </pivotArea>
    </format>
    <format dxfId="161">
      <pivotArea dataOnly="0" labelOnly="1" grandRow="1" outline="0"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field="4" type="button" dataOnly="0" labelOnly="1" outline="0" axis="axisRow" fieldPosition="0"/>
    </format>
    <format dxfId="156">
      <pivotArea dataOnly="0" labelOnly="1" fieldPosition="0">
        <references count="1">
          <reference field="4" count="2">
            <x v="1"/>
            <x v="5"/>
          </reference>
        </references>
      </pivotArea>
    </format>
    <format dxfId="155">
      <pivotArea dataOnly="0" labelOnly="1" grandRow="1" outline="0" fieldPosition="0"/>
    </format>
    <format dxfId="1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数据透视表17" cacheId="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15:F16" firstHeaderRow="1" firstDataRow="1" firstDataCol="0" rowPageCount="2" colPageCount="1"/>
  <pivotFields count="8">
    <pivotField axis="axisPage" multipleItemSelectionAllowed="1" showAll="0">
      <items count="3">
        <item x="0"/>
        <item h="1" x="1"/>
        <item t="default"/>
      </items>
    </pivotField>
    <pivotField axis="axisPage" multipleItemSelectionAllowed="1" showAll="0">
      <items count="8">
        <item h="1" m="1" x="4"/>
        <item m="1" x="5"/>
        <item h="1" x="3"/>
        <item h="1" m="1" x="6"/>
        <item h="1" x="0"/>
        <item x="1"/>
        <item h="1" x="2"/>
        <item t="default"/>
      </items>
    </pivotField>
    <pivotField dataField="1" showAll="0"/>
    <pivotField showAll="0"/>
    <pivotField showAll="0"/>
    <pivotField showAll="0"/>
    <pivotField showAll="0"/>
    <pivotField showAll="0"/>
  </pivotFields>
  <rowItems count="1">
    <i/>
  </rowItems>
  <colItems count="1">
    <i/>
  </colItems>
  <pageFields count="2">
    <pageField fld="0" hier="-1"/>
    <pageField fld="1" hier="-1"/>
  </pageFields>
  <dataFields count="1">
    <dataField name="计数项:姓名" fld="2" subtotal="count" baseField="0" baseItem="0"/>
  </dataFields>
  <formats count="6">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39997558519241921"/>
  </sheetPr>
  <dimension ref="B1:I21"/>
  <sheetViews>
    <sheetView showGridLines="0" zoomScale="80" zoomScaleNormal="80" workbookViewId="0">
      <selection activeCell="M17" sqref="M17"/>
    </sheetView>
  </sheetViews>
  <sheetFormatPr defaultColWidth="11" defaultRowHeight="31.5" customHeight="1"/>
  <cols>
    <col min="1" max="1" width="4.375" style="1" customWidth="1"/>
    <col min="2" max="2" width="13.125" style="1" customWidth="1"/>
    <col min="3" max="3" width="24.5" style="1" customWidth="1"/>
    <col min="4" max="4" width="15.375" style="1" customWidth="1"/>
    <col min="5" max="5" width="17" style="1" customWidth="1"/>
    <col min="6" max="6" width="13.5" style="1" customWidth="1"/>
    <col min="7" max="8" width="22" style="1" customWidth="1"/>
    <col min="9" max="16384" width="11" style="1"/>
  </cols>
  <sheetData>
    <row r="1" spans="2:9" ht="16.5" customHeight="1">
      <c r="B1" s="14" t="str">
        <f>"数据截止时间："&amp;透视表!G26</f>
        <v>数据截止时间：8月31日</v>
      </c>
      <c r="C1" s="16"/>
    </row>
    <row r="2" spans="2:9" ht="16.5" customHeight="1" thickBot="1">
      <c r="B2" s="15" t="s">
        <v>275</v>
      </c>
      <c r="C2" s="13"/>
    </row>
    <row r="3" spans="2:9" ht="22.5" customHeight="1">
      <c r="B3" s="305" t="s">
        <v>30</v>
      </c>
      <c r="C3" s="306"/>
      <c r="D3" s="119" t="str">
        <f>透视表!$G$22</f>
        <v>8月</v>
      </c>
      <c r="E3" s="119" t="str">
        <f>透视表!$G$21</f>
        <v>日均环比</v>
      </c>
      <c r="F3" s="119" t="str">
        <f>透视表!$G$23</f>
        <v>7月</v>
      </c>
      <c r="G3" s="112" t="s">
        <v>276</v>
      </c>
      <c r="H3" s="113" t="s">
        <v>277</v>
      </c>
    </row>
    <row r="4" spans="2:9" ht="22.5" customHeight="1">
      <c r="B4" s="307" t="s">
        <v>31</v>
      </c>
      <c r="C4" s="288" t="s">
        <v>32</v>
      </c>
      <c r="D4" s="289">
        <f>GETPIVOTDATA("浏览量",透视表!$A$6)</f>
        <v>4933</v>
      </c>
      <c r="E4" s="290">
        <f>IFERROR((D4/透视表!$G$24)/(F4/透视表!$G$25)-1,"-")</f>
        <v>0.3942905596382138</v>
      </c>
      <c r="F4" s="289">
        <f>GETPIVOTDATA("浏览量",透视表!$A$16)</f>
        <v>3538</v>
      </c>
      <c r="G4" s="291" t="str">
        <f>IF(E4&gt;=10%,"优",IF(E4&gt;=-10%,"健康",IF(E4&gt;-20%,"关注",IF(E4&lt;=-20%,"重点关注"))))</f>
        <v>优</v>
      </c>
      <c r="H4" s="115">
        <v>9443</v>
      </c>
      <c r="I4" s="202">
        <f>D4/H4</f>
        <v>0.52239754315365883</v>
      </c>
    </row>
    <row r="5" spans="2:9" ht="22.5" customHeight="1">
      <c r="B5" s="307"/>
      <c r="C5" s="288" t="s">
        <v>33</v>
      </c>
      <c r="D5" s="289">
        <f>GETPIVOTDATA("访客数",透视表!$A$6)</f>
        <v>1602</v>
      </c>
      <c r="E5" s="292">
        <f>IFERROR((D5/透视表!$G$24)/(F5/透视表!$G$25)-1,"-")</f>
        <v>0.58613861386138622</v>
      </c>
      <c r="F5" s="289">
        <f>GETPIVOTDATA("访客数",透视表!$A$16)</f>
        <v>1010</v>
      </c>
      <c r="G5" s="291" t="str">
        <f t="shared" ref="G5:G18" si="0">IF(E5&gt;=10%,"优",IF(E5&gt;=-10%,"健康",IF(E5&gt;-20%,"关注",IF(E5&lt;=-20%,"重点关注"))))</f>
        <v>优</v>
      </c>
      <c r="H5" s="115">
        <v>3030</v>
      </c>
      <c r="I5" s="181"/>
    </row>
    <row r="6" spans="2:9" ht="22.5" customHeight="1">
      <c r="B6" s="307"/>
      <c r="C6" s="90" t="s">
        <v>149</v>
      </c>
      <c r="D6" s="91">
        <f>ROUND(GETPIVOTDATA("跳失率",透视表!$A$6)&amp;"%",3)</f>
        <v>0.373</v>
      </c>
      <c r="E6" s="91">
        <f>D6-F6</f>
        <v>8.0000000000000071E-3</v>
      </c>
      <c r="F6" s="91">
        <f>ROUND(GETPIVOTDATA("跳失率",透视表!$A$16)&amp;"%",3)</f>
        <v>0.36499999999999999</v>
      </c>
      <c r="G6" s="114" t="str">
        <f>IF(E6&lt;0,"优",IF(E6&gt;=2%,"重点关注","健康"))</f>
        <v>健康</v>
      </c>
      <c r="H6" s="116">
        <v>0.37</v>
      </c>
    </row>
    <row r="7" spans="2:9" ht="22.5" customHeight="1">
      <c r="B7" s="307"/>
      <c r="C7" s="90" t="s">
        <v>6</v>
      </c>
      <c r="D7" s="17">
        <f>GETPIVOTDATA("平均停留时长",透视表!$A$6)</f>
        <v>47.770967741935486</v>
      </c>
      <c r="E7" s="91">
        <f>D7/F7-1</f>
        <v>0.46143370307504061</v>
      </c>
      <c r="F7" s="17">
        <f>GETPIVOTDATA("平均停留时长",透视表!$A$16)</f>
        <v>32.687741935483871</v>
      </c>
      <c r="G7" s="114" t="str">
        <f t="shared" si="0"/>
        <v>优</v>
      </c>
      <c r="H7" s="115">
        <v>27</v>
      </c>
    </row>
    <row r="8" spans="2:9" ht="22.5" customHeight="1">
      <c r="B8" s="307" t="s">
        <v>154</v>
      </c>
      <c r="C8" s="288" t="s">
        <v>34</v>
      </c>
      <c r="D8" s="289">
        <f>透视表!$K$25</f>
        <v>85</v>
      </c>
      <c r="E8" s="292">
        <f>IFERROR((D8/透视表!$G$24)/(F8/透视表!$G$25)-1,"-")</f>
        <v>0.51785714285714279</v>
      </c>
      <c r="F8" s="289">
        <f>透视表!$L$25</f>
        <v>56</v>
      </c>
      <c r="G8" s="291" t="str">
        <f t="shared" si="0"/>
        <v>优</v>
      </c>
      <c r="H8" s="115"/>
    </row>
    <row r="9" spans="2:9" ht="22.5" customHeight="1">
      <c r="B9" s="307"/>
      <c r="C9" s="90" t="s">
        <v>35</v>
      </c>
      <c r="D9" s="18">
        <f>D8/D5</f>
        <v>5.305867665418227E-2</v>
      </c>
      <c r="E9" s="18">
        <f>D9-F9</f>
        <v>-2.3868679002731763E-3</v>
      </c>
      <c r="F9" s="18">
        <f>F8/F5</f>
        <v>5.5445544554455446E-2</v>
      </c>
      <c r="G9" s="114" t="str">
        <f t="shared" si="0"/>
        <v>健康</v>
      </c>
      <c r="H9" s="116">
        <v>0.04</v>
      </c>
    </row>
    <row r="10" spans="2:9" ht="22.5" customHeight="1">
      <c r="B10" s="307" t="s">
        <v>153</v>
      </c>
      <c r="C10" s="92" t="s">
        <v>159</v>
      </c>
      <c r="D10" s="35">
        <v>45</v>
      </c>
      <c r="E10" s="36">
        <f>IFERROR((D10/透视表!$G$24)/(F10/透视表!$G$25)-1,"-")</f>
        <v>-6.25E-2</v>
      </c>
      <c r="F10" s="35">
        <v>48</v>
      </c>
      <c r="G10" s="114" t="str">
        <f t="shared" si="0"/>
        <v>健康</v>
      </c>
      <c r="H10" s="115"/>
    </row>
    <row r="11" spans="2:9" ht="22.5" customHeight="1">
      <c r="B11" s="307"/>
      <c r="C11" s="93" t="s">
        <v>85</v>
      </c>
      <c r="D11" s="284">
        <f>D10/D8</f>
        <v>0.52941176470588236</v>
      </c>
      <c r="E11" s="34">
        <f>D11-F11</f>
        <v>-0.32773109243697474</v>
      </c>
      <c r="F11" s="19">
        <f>F10/F8</f>
        <v>0.8571428571428571</v>
      </c>
      <c r="G11" s="114" t="str">
        <f t="shared" si="0"/>
        <v>重点关注</v>
      </c>
      <c r="H11" s="115" t="s">
        <v>599</v>
      </c>
    </row>
    <row r="12" spans="2:9" ht="22.5" customHeight="1">
      <c r="B12" s="307"/>
      <c r="C12" s="92" t="s">
        <v>160</v>
      </c>
      <c r="D12" s="37">
        <v>45</v>
      </c>
      <c r="E12" s="36">
        <f>IFERROR((D12/透视表!$G$24)/(F12/透视表!$G$25)-1,"-")</f>
        <v>-4.2553191489361653E-2</v>
      </c>
      <c r="F12" s="37">
        <v>47</v>
      </c>
      <c r="G12" s="114" t="str">
        <f t="shared" si="0"/>
        <v>健康</v>
      </c>
      <c r="H12" s="115"/>
    </row>
    <row r="13" spans="2:9" ht="22.5" customHeight="1">
      <c r="B13" s="307"/>
      <c r="C13" s="93" t="s">
        <v>161</v>
      </c>
      <c r="D13" s="19">
        <f>D12/D10</f>
        <v>1</v>
      </c>
      <c r="E13" s="34">
        <f>D13-F13</f>
        <v>2.083333333333337E-2</v>
      </c>
      <c r="F13" s="19">
        <f>F12/F10</f>
        <v>0.97916666666666663</v>
      </c>
      <c r="G13" s="114" t="str">
        <f t="shared" si="0"/>
        <v>健康</v>
      </c>
      <c r="H13" s="116">
        <v>0.8</v>
      </c>
    </row>
    <row r="14" spans="2:9" ht="22.5" customHeight="1">
      <c r="B14" s="307"/>
      <c r="C14" s="92" t="s">
        <v>36</v>
      </c>
      <c r="D14" s="35">
        <v>7317.7</v>
      </c>
      <c r="E14" s="36">
        <f>IFERROR((D14/透视表!$G$24)/(F14/透视表!$G$25)-1,"-")</f>
        <v>-0.70753766835857879</v>
      </c>
      <c r="F14" s="35">
        <v>25021</v>
      </c>
      <c r="G14" s="114" t="str">
        <f t="shared" si="0"/>
        <v>重点关注</v>
      </c>
      <c r="H14" s="115"/>
      <c r="I14" s="1" t="s">
        <v>679</v>
      </c>
    </row>
    <row r="15" spans="2:9" ht="22.5" customHeight="1">
      <c r="B15" s="307"/>
      <c r="C15" s="92" t="s">
        <v>37</v>
      </c>
      <c r="D15" s="35">
        <v>66</v>
      </c>
      <c r="E15" s="36">
        <f>IFERROR((D15/透视表!$G$24)/(F15/透视表!$G$25)-1,"-")</f>
        <v>3.125E-2</v>
      </c>
      <c r="F15" s="35">
        <v>64</v>
      </c>
      <c r="G15" s="114" t="str">
        <f t="shared" si="0"/>
        <v>健康</v>
      </c>
      <c r="H15" s="115"/>
    </row>
    <row r="16" spans="2:9" ht="22.5" customHeight="1">
      <c r="B16" s="307"/>
      <c r="C16" s="93" t="s">
        <v>278</v>
      </c>
      <c r="D16" s="94">
        <f>D14/D12</f>
        <v>162.61555555555555</v>
      </c>
      <c r="E16" s="91">
        <f>IFERROR((D16/透视表!$G$24)/(F16/透视表!$G$25)-1,"-")</f>
        <v>-0.58405357277664538</v>
      </c>
      <c r="F16" s="94">
        <f>F14/F15</f>
        <v>390.953125</v>
      </c>
      <c r="G16" s="114" t="str">
        <f t="shared" si="0"/>
        <v>重点关注</v>
      </c>
      <c r="H16" s="115"/>
    </row>
    <row r="17" spans="2:8" ht="22.5" customHeight="1">
      <c r="B17" s="307" t="s">
        <v>244</v>
      </c>
      <c r="C17" s="90" t="s">
        <v>245</v>
      </c>
      <c r="D17" s="17">
        <f>透视表!$P$25</f>
        <v>14</v>
      </c>
      <c r="E17" s="91">
        <f>IFERROR((D17/透视表!$G$24)/(F17/透视表!$G$25)-1,"-")</f>
        <v>0.27272727272727271</v>
      </c>
      <c r="F17" s="17">
        <f>透视表!$Q$25</f>
        <v>11</v>
      </c>
      <c r="G17" s="114" t="str">
        <f t="shared" si="0"/>
        <v>优</v>
      </c>
      <c r="H17" s="115"/>
    </row>
    <row r="18" spans="2:8" ht="22.5" customHeight="1" thickBot="1">
      <c r="B18" s="308"/>
      <c r="C18" s="95" t="s">
        <v>90</v>
      </c>
      <c r="D18" s="127">
        <v>3</v>
      </c>
      <c r="E18" s="58">
        <f>IFERROR((D18/透视表!$G$24)/(F18/透视表!$G$25)-1,"-")</f>
        <v>-0.5</v>
      </c>
      <c r="F18" s="41">
        <f>'体验报告-案例'!$E$16</f>
        <v>6</v>
      </c>
      <c r="G18" s="117" t="str">
        <f t="shared" si="0"/>
        <v>重点关注</v>
      </c>
      <c r="H18" s="118"/>
    </row>
    <row r="19" spans="2:8" ht="19.5" customHeight="1">
      <c r="B19" s="296" t="s">
        <v>681</v>
      </c>
      <c r="C19" s="297"/>
      <c r="D19" s="297"/>
      <c r="E19" s="297"/>
      <c r="F19" s="297"/>
      <c r="G19" s="297"/>
      <c r="H19" s="298"/>
    </row>
    <row r="20" spans="2:8" ht="19.5" customHeight="1">
      <c r="B20" s="299"/>
      <c r="C20" s="300"/>
      <c r="D20" s="300"/>
      <c r="E20" s="300"/>
      <c r="F20" s="300"/>
      <c r="G20" s="300"/>
      <c r="H20" s="301"/>
    </row>
    <row r="21" spans="2:8" ht="93" customHeight="1" thickBot="1">
      <c r="B21" s="302"/>
      <c r="C21" s="303"/>
      <c r="D21" s="303"/>
      <c r="E21" s="303"/>
      <c r="F21" s="303"/>
      <c r="G21" s="303"/>
      <c r="H21" s="304"/>
    </row>
  </sheetData>
  <mergeCells count="6">
    <mergeCell ref="B19:H21"/>
    <mergeCell ref="B3:C3"/>
    <mergeCell ref="B4:B7"/>
    <mergeCell ref="B17:B18"/>
    <mergeCell ref="B8:B9"/>
    <mergeCell ref="B10:B16"/>
  </mergeCells>
  <phoneticPr fontId="23" type="noConversion"/>
  <conditionalFormatting sqref="E1:E18 E22:E1048576">
    <cfRule type="cellIs" dxfId="65" priority="3" operator="lessThan">
      <formula>0</formula>
    </cfRule>
  </conditionalFormatting>
  <conditionalFormatting sqref="E6">
    <cfRule type="cellIs" dxfId="64" priority="1" operator="greaterThan">
      <formula>0</formula>
    </cfRule>
  </conditionalFormatting>
  <pageMargins left="0.23622047244094491" right="0.23622047244094491" top="0.39370078740157483" bottom="0.39370078740157483" header="0.31496062992125984" footer="0.31496062992125984"/>
  <pageSetup paperSize="9" orientation="landscape" r:id="rId1"/>
  <ignoredErrors>
    <ignoredError sqref="G6 E6 E9" formula="1"/>
  </ignoredError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38"/>
  <sheetViews>
    <sheetView topLeftCell="A100" workbookViewId="0">
      <selection activeCell="E136" sqref="E136"/>
    </sheetView>
  </sheetViews>
  <sheetFormatPr defaultColWidth="8.875" defaultRowHeight="16.5"/>
  <cols>
    <col min="1" max="2" width="10.5" style="101" customWidth="1"/>
    <col min="3" max="3" width="14.5" style="84" customWidth="1"/>
    <col min="4" max="5" width="12.375" style="85" customWidth="1"/>
    <col min="6" max="7" width="15.875" style="85" customWidth="1"/>
    <col min="8" max="16384" width="8.875" style="83"/>
  </cols>
  <sheetData>
    <row r="1" spans="1:7">
      <c r="A1" s="101" t="s">
        <v>52</v>
      </c>
      <c r="B1" s="101" t="s">
        <v>98</v>
      </c>
      <c r="C1" s="84" t="s">
        <v>100</v>
      </c>
      <c r="D1" s="85" t="s">
        <v>91</v>
      </c>
      <c r="E1" s="85" t="s">
        <v>92</v>
      </c>
      <c r="F1" s="85" t="s">
        <v>93</v>
      </c>
      <c r="G1" s="85" t="s">
        <v>94</v>
      </c>
    </row>
    <row r="2" spans="1:7">
      <c r="A2" s="101">
        <f t="shared" ref="A2:A33" si="0">YEAR(C2)</f>
        <v>2018</v>
      </c>
      <c r="B2" s="101">
        <f t="shared" ref="B2:B33" si="1">MONTH(C2)</f>
        <v>4</v>
      </c>
      <c r="C2" s="84">
        <v>43207</v>
      </c>
      <c r="D2" s="85">
        <v>122</v>
      </c>
      <c r="E2" s="85">
        <v>25</v>
      </c>
      <c r="F2" s="85">
        <v>48.67</v>
      </c>
      <c r="G2" s="85">
        <v>30.06</v>
      </c>
    </row>
    <row r="3" spans="1:7">
      <c r="A3" s="101">
        <f t="shared" si="0"/>
        <v>2018</v>
      </c>
      <c r="B3" s="101">
        <f t="shared" si="1"/>
        <v>4</v>
      </c>
      <c r="C3" s="84">
        <v>43208</v>
      </c>
      <c r="D3" s="85">
        <v>76</v>
      </c>
      <c r="E3" s="85">
        <v>20</v>
      </c>
      <c r="F3" s="85">
        <v>43.2</v>
      </c>
      <c r="G3" s="85">
        <v>23.68</v>
      </c>
    </row>
    <row r="4" spans="1:7">
      <c r="A4" s="101">
        <f t="shared" si="0"/>
        <v>2018</v>
      </c>
      <c r="B4" s="101">
        <f t="shared" si="1"/>
        <v>4</v>
      </c>
      <c r="C4" s="84">
        <v>43209</v>
      </c>
      <c r="D4" s="85">
        <v>16</v>
      </c>
      <c r="E4" s="85">
        <v>7</v>
      </c>
      <c r="F4" s="85">
        <v>18.86</v>
      </c>
      <c r="G4" s="85">
        <v>31.25</v>
      </c>
    </row>
    <row r="5" spans="1:7">
      <c r="A5" s="101">
        <f t="shared" si="0"/>
        <v>2018</v>
      </c>
      <c r="B5" s="101">
        <f t="shared" si="1"/>
        <v>4</v>
      </c>
      <c r="C5" s="84">
        <v>43210</v>
      </c>
      <c r="D5" s="85">
        <v>64</v>
      </c>
      <c r="E5" s="85">
        <v>19</v>
      </c>
      <c r="F5" s="85">
        <v>24.43</v>
      </c>
      <c r="G5" s="85">
        <v>31.3</v>
      </c>
    </row>
    <row r="6" spans="1:7">
      <c r="A6" s="101">
        <f t="shared" si="0"/>
        <v>2018</v>
      </c>
      <c r="B6" s="101">
        <f t="shared" si="1"/>
        <v>4</v>
      </c>
      <c r="C6" s="84">
        <v>43211</v>
      </c>
      <c r="D6" s="85">
        <v>24</v>
      </c>
      <c r="E6" s="85">
        <v>7</v>
      </c>
      <c r="F6" s="85">
        <v>18.29</v>
      </c>
      <c r="G6" s="85">
        <v>45.83</v>
      </c>
    </row>
    <row r="7" spans="1:7">
      <c r="A7" s="101">
        <f t="shared" si="0"/>
        <v>2018</v>
      </c>
      <c r="B7" s="101">
        <f t="shared" si="1"/>
        <v>4</v>
      </c>
      <c r="C7" s="84">
        <v>43212</v>
      </c>
      <c r="D7" s="85">
        <v>27</v>
      </c>
      <c r="E7" s="85">
        <v>8</v>
      </c>
      <c r="F7" s="85">
        <v>76.75</v>
      </c>
      <c r="G7" s="85">
        <v>36.11</v>
      </c>
    </row>
    <row r="8" spans="1:7">
      <c r="A8" s="101">
        <f t="shared" si="0"/>
        <v>2018</v>
      </c>
      <c r="B8" s="101">
        <f t="shared" si="1"/>
        <v>4</v>
      </c>
      <c r="C8" s="84">
        <v>43213</v>
      </c>
      <c r="D8" s="85">
        <v>84</v>
      </c>
      <c r="E8" s="85">
        <v>17</v>
      </c>
      <c r="F8" s="85">
        <v>82.19</v>
      </c>
      <c r="G8" s="85">
        <v>25.56</v>
      </c>
    </row>
    <row r="9" spans="1:7">
      <c r="A9" s="101">
        <f t="shared" si="0"/>
        <v>2018</v>
      </c>
      <c r="B9" s="101">
        <f t="shared" si="1"/>
        <v>4</v>
      </c>
      <c r="C9" s="84">
        <v>43214</v>
      </c>
      <c r="D9" s="85">
        <v>17</v>
      </c>
      <c r="E9" s="85">
        <v>7</v>
      </c>
      <c r="F9" s="85">
        <v>29</v>
      </c>
      <c r="G9" s="85">
        <v>11.76</v>
      </c>
    </row>
    <row r="10" spans="1:7">
      <c r="A10" s="101">
        <f t="shared" si="0"/>
        <v>2018</v>
      </c>
      <c r="B10" s="101">
        <f t="shared" si="1"/>
        <v>4</v>
      </c>
      <c r="C10" s="84">
        <v>43215</v>
      </c>
      <c r="D10" s="85">
        <v>32</v>
      </c>
      <c r="E10" s="85">
        <v>9</v>
      </c>
      <c r="F10" s="85">
        <v>20.22</v>
      </c>
      <c r="G10" s="85">
        <v>33.590000000000003</v>
      </c>
    </row>
    <row r="11" spans="1:7">
      <c r="A11" s="101">
        <f t="shared" si="0"/>
        <v>2018</v>
      </c>
      <c r="B11" s="101">
        <f t="shared" si="1"/>
        <v>4</v>
      </c>
      <c r="C11" s="84">
        <v>43216</v>
      </c>
      <c r="D11" s="85">
        <v>51</v>
      </c>
      <c r="E11" s="85">
        <v>18</v>
      </c>
      <c r="F11" s="85">
        <v>55.51</v>
      </c>
      <c r="G11" s="85">
        <v>33.11</v>
      </c>
    </row>
    <row r="12" spans="1:7">
      <c r="A12" s="101">
        <f t="shared" si="0"/>
        <v>2018</v>
      </c>
      <c r="B12" s="101">
        <f t="shared" si="1"/>
        <v>4</v>
      </c>
      <c r="C12" s="84">
        <v>43217</v>
      </c>
      <c r="D12" s="85">
        <v>32</v>
      </c>
      <c r="E12" s="85">
        <v>15</v>
      </c>
      <c r="F12" s="85">
        <v>43.07</v>
      </c>
      <c r="G12" s="85">
        <v>34.380000000000003</v>
      </c>
    </row>
    <row r="13" spans="1:7">
      <c r="A13" s="101">
        <f t="shared" si="0"/>
        <v>2018</v>
      </c>
      <c r="B13" s="101">
        <f t="shared" si="1"/>
        <v>4</v>
      </c>
      <c r="C13" s="84">
        <v>43218</v>
      </c>
      <c r="D13" s="85">
        <v>16</v>
      </c>
      <c r="E13" s="85">
        <v>8</v>
      </c>
      <c r="F13" s="85">
        <v>123.47</v>
      </c>
      <c r="G13" s="85">
        <v>40.340000000000003</v>
      </c>
    </row>
    <row r="14" spans="1:7">
      <c r="A14" s="101">
        <f t="shared" si="0"/>
        <v>2018</v>
      </c>
      <c r="B14" s="101">
        <f t="shared" si="1"/>
        <v>4</v>
      </c>
      <c r="C14" s="84">
        <v>43219</v>
      </c>
      <c r="D14" s="85">
        <v>17</v>
      </c>
      <c r="E14" s="85">
        <v>8</v>
      </c>
      <c r="F14" s="85">
        <v>84.35</v>
      </c>
      <c r="G14" s="85">
        <v>25.21</v>
      </c>
    </row>
    <row r="15" spans="1:7">
      <c r="A15" s="101">
        <f t="shared" si="0"/>
        <v>2018</v>
      </c>
      <c r="B15" s="101">
        <f t="shared" si="1"/>
        <v>4</v>
      </c>
      <c r="C15" s="84">
        <v>43220</v>
      </c>
      <c r="D15" s="85">
        <v>19</v>
      </c>
      <c r="E15" s="85">
        <v>12</v>
      </c>
      <c r="F15" s="85">
        <v>22.52</v>
      </c>
      <c r="G15" s="85">
        <v>7.02</v>
      </c>
    </row>
    <row r="16" spans="1:7">
      <c r="A16" s="101">
        <f t="shared" si="0"/>
        <v>2018</v>
      </c>
      <c r="B16" s="101">
        <f t="shared" si="1"/>
        <v>5</v>
      </c>
      <c r="C16" s="84">
        <v>43221</v>
      </c>
      <c r="D16" s="85">
        <v>44</v>
      </c>
      <c r="E16" s="85">
        <v>15</v>
      </c>
      <c r="F16" s="85">
        <v>13.93</v>
      </c>
      <c r="G16" s="85">
        <v>13.76</v>
      </c>
    </row>
    <row r="17" spans="1:7">
      <c r="A17" s="101">
        <f t="shared" si="0"/>
        <v>2018</v>
      </c>
      <c r="B17" s="101">
        <f t="shared" si="1"/>
        <v>5</v>
      </c>
      <c r="C17" s="84">
        <v>43222</v>
      </c>
      <c r="D17" s="85">
        <v>83</v>
      </c>
      <c r="E17" s="85">
        <v>23</v>
      </c>
      <c r="F17" s="85">
        <v>40.57</v>
      </c>
      <c r="G17" s="85">
        <v>29.35</v>
      </c>
    </row>
    <row r="18" spans="1:7">
      <c r="A18" s="101">
        <f t="shared" si="0"/>
        <v>2018</v>
      </c>
      <c r="B18" s="101">
        <f t="shared" si="1"/>
        <v>5</v>
      </c>
      <c r="C18" s="84">
        <v>43223</v>
      </c>
      <c r="D18" s="85">
        <v>37</v>
      </c>
      <c r="E18" s="85">
        <v>17</v>
      </c>
      <c r="F18" s="85">
        <v>43.59</v>
      </c>
      <c r="G18" s="85">
        <v>16.8</v>
      </c>
    </row>
    <row r="19" spans="1:7">
      <c r="A19" s="101">
        <f t="shared" si="0"/>
        <v>2018</v>
      </c>
      <c r="B19" s="101">
        <f t="shared" si="1"/>
        <v>5</v>
      </c>
      <c r="C19" s="84">
        <v>43224</v>
      </c>
      <c r="D19" s="85">
        <v>25</v>
      </c>
      <c r="E19" s="85">
        <v>11</v>
      </c>
      <c r="F19" s="85">
        <v>24.27</v>
      </c>
      <c r="G19" s="85">
        <v>20</v>
      </c>
    </row>
    <row r="20" spans="1:7">
      <c r="A20" s="101">
        <f t="shared" si="0"/>
        <v>2018</v>
      </c>
      <c r="B20" s="101">
        <f t="shared" si="1"/>
        <v>5</v>
      </c>
      <c r="C20" s="84">
        <v>43225</v>
      </c>
      <c r="D20" s="85">
        <v>23</v>
      </c>
      <c r="E20" s="85">
        <v>9</v>
      </c>
      <c r="F20" s="85">
        <v>44.89</v>
      </c>
      <c r="G20" s="85">
        <v>39.130000000000003</v>
      </c>
    </row>
    <row r="21" spans="1:7">
      <c r="A21" s="101">
        <f t="shared" si="0"/>
        <v>2018</v>
      </c>
      <c r="B21" s="101">
        <f t="shared" si="1"/>
        <v>5</v>
      </c>
      <c r="C21" s="84">
        <v>43226</v>
      </c>
      <c r="D21" s="85">
        <v>35</v>
      </c>
      <c r="E21" s="85">
        <v>12</v>
      </c>
      <c r="F21" s="85">
        <v>136.26</v>
      </c>
      <c r="G21" s="85">
        <v>48.57</v>
      </c>
    </row>
    <row r="22" spans="1:7">
      <c r="A22" s="101">
        <f t="shared" si="0"/>
        <v>2018</v>
      </c>
      <c r="B22" s="101">
        <f t="shared" si="1"/>
        <v>5</v>
      </c>
      <c r="C22" s="84">
        <v>43227</v>
      </c>
      <c r="D22" s="85">
        <v>39</v>
      </c>
      <c r="E22" s="85">
        <v>20</v>
      </c>
      <c r="F22" s="85">
        <v>51.24</v>
      </c>
      <c r="G22" s="85">
        <v>30.55</v>
      </c>
    </row>
    <row r="23" spans="1:7">
      <c r="A23" s="101">
        <f t="shared" si="0"/>
        <v>2018</v>
      </c>
      <c r="B23" s="101">
        <f t="shared" si="1"/>
        <v>5</v>
      </c>
      <c r="C23" s="84">
        <v>43228</v>
      </c>
      <c r="D23" s="85">
        <v>49</v>
      </c>
      <c r="E23" s="85">
        <v>14</v>
      </c>
      <c r="F23" s="85">
        <v>62.29</v>
      </c>
      <c r="G23" s="85">
        <v>23.31</v>
      </c>
    </row>
    <row r="24" spans="1:7">
      <c r="A24" s="101">
        <f t="shared" si="0"/>
        <v>2018</v>
      </c>
      <c r="B24" s="101">
        <f t="shared" si="1"/>
        <v>5</v>
      </c>
      <c r="C24" s="84">
        <v>43229</v>
      </c>
      <c r="D24" s="85">
        <v>52</v>
      </c>
      <c r="E24" s="85">
        <v>26</v>
      </c>
      <c r="F24" s="85">
        <v>11.91</v>
      </c>
      <c r="G24" s="85">
        <v>31.1</v>
      </c>
    </row>
    <row r="25" spans="1:7">
      <c r="A25" s="101">
        <f t="shared" si="0"/>
        <v>2018</v>
      </c>
      <c r="B25" s="101">
        <f t="shared" si="1"/>
        <v>5</v>
      </c>
      <c r="C25" s="84">
        <v>43230</v>
      </c>
      <c r="D25" s="85">
        <v>51</v>
      </c>
      <c r="E25" s="85">
        <v>19</v>
      </c>
      <c r="F25" s="85">
        <v>37.11</v>
      </c>
      <c r="G25" s="85">
        <v>52.67</v>
      </c>
    </row>
    <row r="26" spans="1:7">
      <c r="A26" s="101">
        <f t="shared" si="0"/>
        <v>2018</v>
      </c>
      <c r="B26" s="101">
        <f t="shared" si="1"/>
        <v>5</v>
      </c>
      <c r="C26" s="84">
        <v>43231</v>
      </c>
      <c r="D26" s="85">
        <v>23</v>
      </c>
      <c r="E26" s="85">
        <v>10</v>
      </c>
      <c r="F26" s="85">
        <v>20.6</v>
      </c>
      <c r="G26" s="85">
        <v>30.43</v>
      </c>
    </row>
    <row r="27" spans="1:7">
      <c r="A27" s="101">
        <f t="shared" si="0"/>
        <v>2018</v>
      </c>
      <c r="B27" s="101">
        <f t="shared" si="1"/>
        <v>5</v>
      </c>
      <c r="C27" s="84">
        <v>43232</v>
      </c>
      <c r="D27" s="85">
        <v>41</v>
      </c>
      <c r="E27" s="85">
        <v>17</v>
      </c>
      <c r="F27" s="85">
        <v>28.22</v>
      </c>
      <c r="G27" s="85">
        <v>17.07</v>
      </c>
    </row>
    <row r="28" spans="1:7">
      <c r="A28" s="101">
        <f t="shared" si="0"/>
        <v>2018</v>
      </c>
      <c r="B28" s="101">
        <f t="shared" si="1"/>
        <v>5</v>
      </c>
      <c r="C28" s="84">
        <v>43233</v>
      </c>
      <c r="D28" s="85">
        <v>34</v>
      </c>
      <c r="E28" s="85">
        <v>12</v>
      </c>
      <c r="F28" s="85">
        <v>18.75</v>
      </c>
      <c r="G28" s="85">
        <v>36.51</v>
      </c>
    </row>
    <row r="29" spans="1:7">
      <c r="A29" s="101">
        <f t="shared" si="0"/>
        <v>2018</v>
      </c>
      <c r="B29" s="101">
        <f t="shared" si="1"/>
        <v>5</v>
      </c>
      <c r="C29" s="84">
        <v>43234</v>
      </c>
      <c r="D29" s="85">
        <v>50</v>
      </c>
      <c r="E29" s="85">
        <v>11</v>
      </c>
      <c r="F29" s="85">
        <v>52.09</v>
      </c>
      <c r="G29" s="85">
        <v>25.51</v>
      </c>
    </row>
    <row r="30" spans="1:7">
      <c r="A30" s="101">
        <f t="shared" si="0"/>
        <v>2018</v>
      </c>
      <c r="B30" s="101">
        <f t="shared" si="1"/>
        <v>5</v>
      </c>
      <c r="C30" s="84">
        <v>43235</v>
      </c>
      <c r="D30" s="85">
        <v>137</v>
      </c>
      <c r="E30" s="85">
        <v>27</v>
      </c>
      <c r="F30" s="85">
        <v>54.96</v>
      </c>
      <c r="G30" s="85">
        <v>25.24</v>
      </c>
    </row>
    <row r="31" spans="1:7">
      <c r="A31" s="101">
        <f t="shared" si="0"/>
        <v>2018</v>
      </c>
      <c r="B31" s="101">
        <f t="shared" si="1"/>
        <v>5</v>
      </c>
      <c r="C31" s="84">
        <v>43236</v>
      </c>
      <c r="D31" s="85">
        <v>102</v>
      </c>
      <c r="E31" s="85">
        <v>22</v>
      </c>
      <c r="F31" s="85">
        <v>20.53</v>
      </c>
      <c r="G31" s="85">
        <v>14.35</v>
      </c>
    </row>
    <row r="32" spans="1:7">
      <c r="A32" s="101">
        <f t="shared" si="0"/>
        <v>2018</v>
      </c>
      <c r="B32" s="101">
        <f t="shared" si="1"/>
        <v>5</v>
      </c>
      <c r="C32" s="84">
        <v>43237</v>
      </c>
      <c r="D32" s="85">
        <v>118</v>
      </c>
      <c r="E32" s="85">
        <v>25</v>
      </c>
      <c r="F32" s="85">
        <v>110.68</v>
      </c>
      <c r="G32" s="85">
        <v>23.51</v>
      </c>
    </row>
    <row r="33" spans="1:7">
      <c r="A33" s="101">
        <f t="shared" si="0"/>
        <v>2018</v>
      </c>
      <c r="B33" s="101">
        <f t="shared" si="1"/>
        <v>5</v>
      </c>
      <c r="C33" s="84">
        <v>43238</v>
      </c>
      <c r="D33" s="85">
        <v>51</v>
      </c>
      <c r="E33" s="85">
        <v>16</v>
      </c>
      <c r="F33" s="85">
        <v>264</v>
      </c>
      <c r="G33" s="85">
        <v>38.72</v>
      </c>
    </row>
    <row r="34" spans="1:7">
      <c r="A34" s="101">
        <f t="shared" ref="A34:A65" si="2">YEAR(C34)</f>
        <v>2018</v>
      </c>
      <c r="B34" s="101">
        <f t="shared" ref="B34:B65" si="3">MONTH(C34)</f>
        <v>5</v>
      </c>
      <c r="C34" s="84">
        <v>43239</v>
      </c>
      <c r="D34" s="85">
        <v>55</v>
      </c>
      <c r="E34" s="85">
        <v>18</v>
      </c>
      <c r="F34" s="85">
        <v>84.31</v>
      </c>
      <c r="G34" s="85">
        <v>35.51</v>
      </c>
    </row>
    <row r="35" spans="1:7">
      <c r="A35" s="101">
        <f t="shared" si="2"/>
        <v>2018</v>
      </c>
      <c r="B35" s="101">
        <f t="shared" si="3"/>
        <v>5</v>
      </c>
      <c r="C35" s="84">
        <v>43240</v>
      </c>
      <c r="D35" s="85">
        <v>42</v>
      </c>
      <c r="E35" s="85">
        <v>10</v>
      </c>
      <c r="F35" s="85">
        <v>46.24</v>
      </c>
      <c r="G35" s="85">
        <v>15.56</v>
      </c>
    </row>
    <row r="36" spans="1:7">
      <c r="A36" s="101">
        <f t="shared" si="2"/>
        <v>2018</v>
      </c>
      <c r="B36" s="101">
        <f t="shared" si="3"/>
        <v>5</v>
      </c>
      <c r="C36" s="84">
        <v>43241</v>
      </c>
      <c r="D36" s="85">
        <v>50</v>
      </c>
      <c r="E36" s="85">
        <v>16</v>
      </c>
      <c r="F36" s="85">
        <v>192.46</v>
      </c>
      <c r="G36" s="85">
        <v>31</v>
      </c>
    </row>
    <row r="37" spans="1:7">
      <c r="A37" s="101">
        <f t="shared" si="2"/>
        <v>2018</v>
      </c>
      <c r="B37" s="101">
        <f t="shared" si="3"/>
        <v>5</v>
      </c>
      <c r="C37" s="84">
        <v>43242</v>
      </c>
      <c r="D37" s="85">
        <v>40</v>
      </c>
      <c r="E37" s="85">
        <v>15</v>
      </c>
      <c r="F37" s="85">
        <v>116.01</v>
      </c>
      <c r="G37" s="85">
        <v>24.88</v>
      </c>
    </row>
    <row r="38" spans="1:7">
      <c r="A38" s="101">
        <f t="shared" si="2"/>
        <v>2018</v>
      </c>
      <c r="B38" s="101">
        <f t="shared" si="3"/>
        <v>5</v>
      </c>
      <c r="C38" s="84">
        <v>43243</v>
      </c>
      <c r="D38" s="85">
        <v>66</v>
      </c>
      <c r="E38" s="85">
        <v>13</v>
      </c>
      <c r="F38" s="85">
        <v>252.31</v>
      </c>
      <c r="G38" s="85">
        <v>20.7</v>
      </c>
    </row>
    <row r="39" spans="1:7">
      <c r="A39" s="101">
        <f t="shared" si="2"/>
        <v>2018</v>
      </c>
      <c r="B39" s="101">
        <f t="shared" si="3"/>
        <v>5</v>
      </c>
      <c r="C39" s="84">
        <v>43244</v>
      </c>
      <c r="D39" s="85">
        <v>37</v>
      </c>
      <c r="E39" s="85">
        <v>13</v>
      </c>
      <c r="F39" s="85">
        <v>67.92</v>
      </c>
      <c r="G39" s="85">
        <v>31.53</v>
      </c>
    </row>
    <row r="40" spans="1:7">
      <c r="A40" s="101">
        <f t="shared" si="2"/>
        <v>2018</v>
      </c>
      <c r="B40" s="101">
        <f t="shared" si="3"/>
        <v>5</v>
      </c>
      <c r="C40" s="84">
        <v>43245</v>
      </c>
      <c r="D40" s="85">
        <v>57</v>
      </c>
      <c r="E40" s="85">
        <v>10</v>
      </c>
      <c r="F40" s="85">
        <v>259.5</v>
      </c>
      <c r="G40" s="85">
        <v>14.62</v>
      </c>
    </row>
    <row r="41" spans="1:7">
      <c r="A41" s="101">
        <f t="shared" si="2"/>
        <v>2018</v>
      </c>
      <c r="B41" s="101">
        <f t="shared" si="3"/>
        <v>5</v>
      </c>
      <c r="C41" s="84">
        <v>43246</v>
      </c>
      <c r="D41" s="85">
        <v>45</v>
      </c>
      <c r="E41" s="85">
        <v>12</v>
      </c>
      <c r="F41" s="85">
        <v>137.19999999999999</v>
      </c>
      <c r="G41" s="85">
        <v>25.75</v>
      </c>
    </row>
    <row r="42" spans="1:7">
      <c r="A42" s="101">
        <f t="shared" si="2"/>
        <v>2018</v>
      </c>
      <c r="B42" s="101">
        <f t="shared" si="3"/>
        <v>5</v>
      </c>
      <c r="C42" s="84">
        <v>43247</v>
      </c>
      <c r="D42" s="85">
        <v>65</v>
      </c>
      <c r="E42" s="85">
        <v>14</v>
      </c>
      <c r="F42" s="85">
        <v>69.14</v>
      </c>
      <c r="G42" s="85">
        <v>18.11</v>
      </c>
    </row>
    <row r="43" spans="1:7">
      <c r="A43" s="101">
        <f t="shared" si="2"/>
        <v>2018</v>
      </c>
      <c r="B43" s="101">
        <f t="shared" si="3"/>
        <v>5</v>
      </c>
      <c r="C43" s="84">
        <v>43248</v>
      </c>
      <c r="D43" s="85">
        <v>91</v>
      </c>
      <c r="E43" s="85">
        <v>31</v>
      </c>
      <c r="F43" s="85">
        <v>129.66999999999999</v>
      </c>
      <c r="G43" s="85">
        <v>25.66</v>
      </c>
    </row>
    <row r="44" spans="1:7">
      <c r="A44" s="101">
        <f t="shared" si="2"/>
        <v>2018</v>
      </c>
      <c r="B44" s="101">
        <f t="shared" si="3"/>
        <v>5</v>
      </c>
      <c r="C44" s="84">
        <v>43249</v>
      </c>
      <c r="D44" s="85">
        <v>115</v>
      </c>
      <c r="E44" s="85">
        <v>24</v>
      </c>
      <c r="F44" s="85">
        <v>89.21</v>
      </c>
      <c r="G44" s="85">
        <v>28.36</v>
      </c>
    </row>
    <row r="45" spans="1:7">
      <c r="A45" s="101">
        <f t="shared" si="2"/>
        <v>2018</v>
      </c>
      <c r="B45" s="101">
        <f t="shared" si="3"/>
        <v>5</v>
      </c>
      <c r="C45" s="84">
        <v>43250</v>
      </c>
      <c r="D45" s="85">
        <v>46</v>
      </c>
      <c r="E45" s="85">
        <v>17</v>
      </c>
      <c r="F45" s="85">
        <v>63.29</v>
      </c>
      <c r="G45" s="85">
        <v>34.08</v>
      </c>
    </row>
    <row r="46" spans="1:7">
      <c r="A46" s="101">
        <f t="shared" si="2"/>
        <v>2018</v>
      </c>
      <c r="B46" s="101">
        <f t="shared" si="3"/>
        <v>5</v>
      </c>
      <c r="C46" s="84">
        <v>43251</v>
      </c>
      <c r="D46" s="85">
        <v>74</v>
      </c>
      <c r="E46" s="85">
        <v>29</v>
      </c>
      <c r="F46" s="85">
        <v>66.52</v>
      </c>
      <c r="G46" s="85">
        <v>26.58</v>
      </c>
    </row>
    <row r="47" spans="1:7">
      <c r="A47" s="101">
        <f t="shared" si="2"/>
        <v>2018</v>
      </c>
      <c r="B47" s="101">
        <f t="shared" si="3"/>
        <v>6</v>
      </c>
      <c r="C47" s="84">
        <v>43252</v>
      </c>
      <c r="D47" s="85">
        <v>51</v>
      </c>
      <c r="E47" s="85">
        <v>16</v>
      </c>
      <c r="F47" s="85">
        <v>45.79</v>
      </c>
      <c r="G47" s="85">
        <v>19.61</v>
      </c>
    </row>
    <row r="48" spans="1:7">
      <c r="A48" s="101">
        <f t="shared" si="2"/>
        <v>2018</v>
      </c>
      <c r="B48" s="101">
        <f t="shared" si="3"/>
        <v>6</v>
      </c>
      <c r="C48" s="84">
        <v>43253</v>
      </c>
      <c r="D48" s="85">
        <v>79</v>
      </c>
      <c r="E48" s="85">
        <v>17</v>
      </c>
      <c r="F48" s="85">
        <v>45.94</v>
      </c>
      <c r="G48" s="85">
        <v>27.06</v>
      </c>
    </row>
    <row r="49" spans="1:7">
      <c r="A49" s="101">
        <f t="shared" si="2"/>
        <v>2018</v>
      </c>
      <c r="B49" s="101">
        <f t="shared" si="3"/>
        <v>6</v>
      </c>
      <c r="C49" s="84">
        <v>43254</v>
      </c>
      <c r="D49" s="85">
        <v>83</v>
      </c>
      <c r="E49" s="85">
        <v>21</v>
      </c>
      <c r="F49" s="85">
        <v>23.21</v>
      </c>
      <c r="G49" s="85">
        <v>28.92</v>
      </c>
    </row>
    <row r="50" spans="1:7">
      <c r="A50" s="101">
        <f t="shared" si="2"/>
        <v>2018</v>
      </c>
      <c r="B50" s="101">
        <f t="shared" si="3"/>
        <v>6</v>
      </c>
      <c r="C50" s="84">
        <v>43255</v>
      </c>
      <c r="D50" s="85">
        <v>68</v>
      </c>
      <c r="E50" s="85">
        <v>22</v>
      </c>
      <c r="F50" s="85">
        <v>66.59</v>
      </c>
      <c r="G50" s="85">
        <v>35.96</v>
      </c>
    </row>
    <row r="51" spans="1:7">
      <c r="A51" s="101">
        <f t="shared" si="2"/>
        <v>2018</v>
      </c>
      <c r="B51" s="101">
        <f t="shared" si="3"/>
        <v>6</v>
      </c>
      <c r="C51" s="84">
        <v>43256</v>
      </c>
      <c r="D51" s="85">
        <v>75</v>
      </c>
      <c r="E51" s="85">
        <v>24</v>
      </c>
      <c r="F51" s="85">
        <v>69.260000000000005</v>
      </c>
      <c r="G51" s="85">
        <v>28.68</v>
      </c>
    </row>
    <row r="52" spans="1:7">
      <c r="A52" s="101">
        <f t="shared" si="2"/>
        <v>2018</v>
      </c>
      <c r="B52" s="101">
        <f t="shared" si="3"/>
        <v>6</v>
      </c>
      <c r="C52" s="84">
        <v>43257</v>
      </c>
      <c r="D52" s="85">
        <v>82</v>
      </c>
      <c r="E52" s="85">
        <v>28</v>
      </c>
      <c r="F52" s="85">
        <v>49.68</v>
      </c>
      <c r="G52" s="85">
        <v>41.33</v>
      </c>
    </row>
    <row r="53" spans="1:7">
      <c r="A53" s="101">
        <f t="shared" si="2"/>
        <v>2018</v>
      </c>
      <c r="B53" s="101">
        <f t="shared" si="3"/>
        <v>6</v>
      </c>
      <c r="C53" s="84">
        <v>43258</v>
      </c>
      <c r="D53" s="85">
        <v>119</v>
      </c>
      <c r="E53" s="85">
        <v>22</v>
      </c>
      <c r="F53" s="85">
        <v>139.25</v>
      </c>
      <c r="G53" s="85">
        <v>27.05</v>
      </c>
    </row>
    <row r="54" spans="1:7">
      <c r="A54" s="101">
        <f t="shared" si="2"/>
        <v>2018</v>
      </c>
      <c r="B54" s="101">
        <f t="shared" si="3"/>
        <v>6</v>
      </c>
      <c r="C54" s="84">
        <v>43259</v>
      </c>
      <c r="D54" s="85">
        <v>53</v>
      </c>
      <c r="E54" s="85">
        <v>21</v>
      </c>
      <c r="F54" s="85">
        <v>33.14</v>
      </c>
      <c r="G54" s="85">
        <v>27.42</v>
      </c>
    </row>
    <row r="55" spans="1:7">
      <c r="A55" s="101">
        <f t="shared" si="2"/>
        <v>2018</v>
      </c>
      <c r="B55" s="101">
        <f t="shared" si="3"/>
        <v>6</v>
      </c>
      <c r="C55" s="84">
        <v>43260</v>
      </c>
      <c r="D55" s="85">
        <v>89</v>
      </c>
      <c r="E55" s="85">
        <v>27</v>
      </c>
      <c r="F55" s="85">
        <v>52</v>
      </c>
      <c r="G55" s="85">
        <v>30.67</v>
      </c>
    </row>
    <row r="56" spans="1:7">
      <c r="A56" s="101">
        <f t="shared" si="2"/>
        <v>2018</v>
      </c>
      <c r="B56" s="101">
        <f t="shared" si="3"/>
        <v>6</v>
      </c>
      <c r="C56" s="84">
        <v>43261</v>
      </c>
      <c r="D56" s="85">
        <v>107</v>
      </c>
      <c r="E56" s="85">
        <v>29</v>
      </c>
      <c r="F56" s="85">
        <v>32.659999999999997</v>
      </c>
      <c r="G56" s="85">
        <v>20.76</v>
      </c>
    </row>
    <row r="57" spans="1:7">
      <c r="A57" s="101">
        <f t="shared" si="2"/>
        <v>2018</v>
      </c>
      <c r="B57" s="101">
        <f t="shared" si="3"/>
        <v>6</v>
      </c>
      <c r="C57" s="84">
        <v>43262</v>
      </c>
      <c r="D57" s="85">
        <v>86</v>
      </c>
      <c r="E57" s="85">
        <v>20</v>
      </c>
      <c r="F57" s="85">
        <v>115</v>
      </c>
      <c r="G57" s="85">
        <v>25.1</v>
      </c>
    </row>
    <row r="58" spans="1:7">
      <c r="A58" s="101">
        <f t="shared" si="2"/>
        <v>2018</v>
      </c>
      <c r="B58" s="101">
        <f t="shared" si="3"/>
        <v>6</v>
      </c>
      <c r="C58" s="84">
        <v>43263</v>
      </c>
      <c r="D58" s="85">
        <v>88</v>
      </c>
      <c r="E58" s="85">
        <v>30</v>
      </c>
      <c r="F58" s="85">
        <v>52.2</v>
      </c>
      <c r="G58" s="85">
        <v>35.28</v>
      </c>
    </row>
    <row r="59" spans="1:7">
      <c r="A59" s="101">
        <f t="shared" si="2"/>
        <v>2018</v>
      </c>
      <c r="B59" s="101">
        <f t="shared" si="3"/>
        <v>6</v>
      </c>
      <c r="C59" s="84">
        <v>43264</v>
      </c>
      <c r="D59" s="85">
        <v>162</v>
      </c>
      <c r="E59" s="85">
        <v>38</v>
      </c>
      <c r="F59" s="85">
        <v>49.5</v>
      </c>
      <c r="G59" s="85">
        <v>26.22</v>
      </c>
    </row>
    <row r="60" spans="1:7">
      <c r="A60" s="101">
        <f t="shared" si="2"/>
        <v>2018</v>
      </c>
      <c r="B60" s="101">
        <f t="shared" si="3"/>
        <v>6</v>
      </c>
      <c r="C60" s="84">
        <v>43265</v>
      </c>
      <c r="D60" s="85">
        <v>167</v>
      </c>
      <c r="E60" s="85">
        <v>36</v>
      </c>
      <c r="F60" s="85">
        <v>167</v>
      </c>
      <c r="G60" s="85">
        <v>36</v>
      </c>
    </row>
    <row r="61" spans="1:7">
      <c r="A61" s="101">
        <f t="shared" si="2"/>
        <v>2018</v>
      </c>
      <c r="B61" s="101">
        <f t="shared" si="3"/>
        <v>6</v>
      </c>
      <c r="C61" s="84">
        <v>43266</v>
      </c>
      <c r="D61" s="85">
        <v>84</v>
      </c>
      <c r="E61" s="85">
        <v>25</v>
      </c>
      <c r="F61" s="85">
        <v>84</v>
      </c>
      <c r="G61" s="85">
        <v>25</v>
      </c>
    </row>
    <row r="62" spans="1:7">
      <c r="A62" s="101">
        <f t="shared" si="2"/>
        <v>2018</v>
      </c>
      <c r="B62" s="101">
        <f t="shared" si="3"/>
        <v>6</v>
      </c>
      <c r="C62" s="84">
        <v>43267</v>
      </c>
      <c r="D62" s="85">
        <v>37</v>
      </c>
      <c r="E62" s="85">
        <v>16</v>
      </c>
      <c r="F62" s="85">
        <v>37</v>
      </c>
      <c r="G62" s="85">
        <v>16</v>
      </c>
    </row>
    <row r="63" spans="1:7">
      <c r="A63" s="101">
        <f t="shared" si="2"/>
        <v>2018</v>
      </c>
      <c r="B63" s="101">
        <f t="shared" si="3"/>
        <v>6</v>
      </c>
      <c r="C63" s="84">
        <v>43268</v>
      </c>
      <c r="D63" s="85">
        <v>100</v>
      </c>
      <c r="E63" s="85">
        <v>19</v>
      </c>
      <c r="F63" s="85">
        <v>100</v>
      </c>
      <c r="G63" s="85">
        <v>19</v>
      </c>
    </row>
    <row r="64" spans="1:7">
      <c r="A64" s="101">
        <f t="shared" si="2"/>
        <v>2018</v>
      </c>
      <c r="B64" s="101">
        <f t="shared" si="3"/>
        <v>6</v>
      </c>
      <c r="C64" s="84">
        <v>43269</v>
      </c>
      <c r="D64" s="85">
        <v>100</v>
      </c>
      <c r="E64" s="85">
        <v>30</v>
      </c>
      <c r="F64" s="85">
        <v>100</v>
      </c>
      <c r="G64" s="85">
        <v>30</v>
      </c>
    </row>
    <row r="65" spans="1:7">
      <c r="A65" s="101">
        <f t="shared" si="2"/>
        <v>2018</v>
      </c>
      <c r="B65" s="101">
        <f t="shared" si="3"/>
        <v>6</v>
      </c>
      <c r="C65" s="84">
        <v>43270</v>
      </c>
      <c r="D65" s="85">
        <v>68</v>
      </c>
      <c r="E65" s="85">
        <v>30</v>
      </c>
      <c r="F65" s="85">
        <v>68</v>
      </c>
      <c r="G65" s="85">
        <v>30</v>
      </c>
    </row>
    <row r="66" spans="1:7">
      <c r="A66" s="101">
        <f t="shared" ref="A66:A97" si="4">YEAR(C66)</f>
        <v>2018</v>
      </c>
      <c r="B66" s="101">
        <f t="shared" ref="B66:B97" si="5">MONTH(C66)</f>
        <v>6</v>
      </c>
      <c r="C66" s="84">
        <v>43271</v>
      </c>
      <c r="D66" s="85">
        <v>106</v>
      </c>
      <c r="E66" s="85">
        <v>26</v>
      </c>
      <c r="F66" s="85">
        <v>49.71</v>
      </c>
      <c r="G66" s="85">
        <v>26.57</v>
      </c>
    </row>
    <row r="67" spans="1:7">
      <c r="A67" s="101">
        <f t="shared" si="4"/>
        <v>2018</v>
      </c>
      <c r="B67" s="101">
        <f t="shared" si="5"/>
        <v>6</v>
      </c>
      <c r="C67" s="84">
        <v>43272</v>
      </c>
      <c r="D67" s="85">
        <v>151</v>
      </c>
      <c r="E67" s="85">
        <v>28</v>
      </c>
      <c r="F67" s="85">
        <v>73.78</v>
      </c>
      <c r="G67" s="85">
        <v>37.06</v>
      </c>
    </row>
    <row r="68" spans="1:7">
      <c r="A68" s="101">
        <f t="shared" si="4"/>
        <v>2018</v>
      </c>
      <c r="B68" s="101">
        <f t="shared" si="5"/>
        <v>6</v>
      </c>
      <c r="C68" s="84">
        <v>43273</v>
      </c>
      <c r="D68" s="85">
        <v>161</v>
      </c>
      <c r="E68" s="85">
        <v>33</v>
      </c>
      <c r="F68" s="85">
        <v>46.13</v>
      </c>
      <c r="G68" s="85">
        <v>37.04</v>
      </c>
    </row>
    <row r="69" spans="1:7">
      <c r="A69" s="101">
        <f t="shared" si="4"/>
        <v>2018</v>
      </c>
      <c r="B69" s="101">
        <f t="shared" si="5"/>
        <v>6</v>
      </c>
      <c r="C69" s="84">
        <v>43274</v>
      </c>
      <c r="D69" s="85">
        <v>138</v>
      </c>
      <c r="E69" s="85">
        <v>36</v>
      </c>
      <c r="F69" s="85">
        <v>15.91</v>
      </c>
      <c r="G69" s="85">
        <v>33.97</v>
      </c>
    </row>
    <row r="70" spans="1:7">
      <c r="A70" s="101">
        <f t="shared" si="4"/>
        <v>2018</v>
      </c>
      <c r="B70" s="101">
        <f t="shared" si="5"/>
        <v>6</v>
      </c>
      <c r="C70" s="84">
        <v>43275</v>
      </c>
      <c r="D70" s="85">
        <v>157</v>
      </c>
      <c r="E70" s="85">
        <v>31</v>
      </c>
      <c r="F70" s="85">
        <v>16.61</v>
      </c>
      <c r="G70" s="85">
        <v>26.27</v>
      </c>
    </row>
    <row r="71" spans="1:7">
      <c r="A71" s="101">
        <f t="shared" si="4"/>
        <v>2018</v>
      </c>
      <c r="B71" s="101">
        <f t="shared" si="5"/>
        <v>6</v>
      </c>
      <c r="C71" s="84">
        <v>43276</v>
      </c>
      <c r="D71" s="85">
        <v>220</v>
      </c>
      <c r="E71" s="85">
        <v>40</v>
      </c>
      <c r="F71" s="85">
        <v>46.54</v>
      </c>
      <c r="G71" s="85">
        <v>35.659999999999997</v>
      </c>
    </row>
    <row r="72" spans="1:7">
      <c r="A72" s="101">
        <f t="shared" si="4"/>
        <v>2018</v>
      </c>
      <c r="B72" s="101">
        <f t="shared" si="5"/>
        <v>6</v>
      </c>
      <c r="C72" s="84">
        <v>43277</v>
      </c>
      <c r="D72" s="85">
        <v>257</v>
      </c>
      <c r="E72" s="85">
        <v>41</v>
      </c>
      <c r="F72" s="85">
        <v>57.36</v>
      </c>
      <c r="G72" s="85">
        <v>37.979999999999997</v>
      </c>
    </row>
    <row r="73" spans="1:7">
      <c r="A73" s="101">
        <f t="shared" si="4"/>
        <v>2018</v>
      </c>
      <c r="B73" s="101">
        <f t="shared" si="5"/>
        <v>6</v>
      </c>
      <c r="C73" s="84">
        <v>43278</v>
      </c>
      <c r="D73" s="85">
        <v>283</v>
      </c>
      <c r="E73" s="85">
        <v>34</v>
      </c>
      <c r="F73" s="85">
        <v>16.649999999999999</v>
      </c>
      <c r="G73" s="85">
        <v>31.61</v>
      </c>
    </row>
    <row r="74" spans="1:7">
      <c r="A74" s="101">
        <f t="shared" si="4"/>
        <v>2018</v>
      </c>
      <c r="B74" s="101">
        <f t="shared" si="5"/>
        <v>6</v>
      </c>
      <c r="C74" s="84">
        <v>43279</v>
      </c>
      <c r="D74" s="85">
        <v>168</v>
      </c>
      <c r="E74" s="85">
        <v>37</v>
      </c>
      <c r="F74" s="85">
        <v>25.78</v>
      </c>
      <c r="G74" s="85">
        <v>44.42</v>
      </c>
    </row>
    <row r="75" spans="1:7">
      <c r="A75" s="101">
        <f t="shared" si="4"/>
        <v>2018</v>
      </c>
      <c r="B75" s="101">
        <f t="shared" si="5"/>
        <v>6</v>
      </c>
      <c r="C75" s="84">
        <v>43280</v>
      </c>
      <c r="D75" s="85">
        <v>183</v>
      </c>
      <c r="E75" s="85">
        <v>39</v>
      </c>
      <c r="F75" s="85">
        <v>39.97</v>
      </c>
      <c r="G75" s="85">
        <v>28.52</v>
      </c>
    </row>
    <row r="76" spans="1:7">
      <c r="A76" s="101">
        <f t="shared" si="4"/>
        <v>2018</v>
      </c>
      <c r="B76" s="101">
        <f t="shared" si="5"/>
        <v>6</v>
      </c>
      <c r="C76" s="84">
        <v>43281</v>
      </c>
      <c r="D76" s="85">
        <v>75</v>
      </c>
      <c r="E76" s="85">
        <v>28</v>
      </c>
      <c r="F76" s="85">
        <v>21.36</v>
      </c>
      <c r="G76" s="85">
        <v>40.18</v>
      </c>
    </row>
    <row r="77" spans="1:7">
      <c r="A77" s="101">
        <f t="shared" si="4"/>
        <v>2018</v>
      </c>
      <c r="B77" s="101">
        <f t="shared" si="5"/>
        <v>7</v>
      </c>
      <c r="C77" s="84">
        <v>43282</v>
      </c>
      <c r="D77" s="85">
        <v>58</v>
      </c>
      <c r="E77" s="85">
        <v>17</v>
      </c>
      <c r="F77" s="85">
        <v>15.94</v>
      </c>
      <c r="G77" s="85">
        <v>57.07</v>
      </c>
    </row>
    <row r="78" spans="1:7">
      <c r="A78" s="101">
        <f t="shared" si="4"/>
        <v>2018</v>
      </c>
      <c r="B78" s="101">
        <f t="shared" si="5"/>
        <v>7</v>
      </c>
      <c r="C78" s="84">
        <v>43283</v>
      </c>
      <c r="D78" s="85">
        <v>89</v>
      </c>
      <c r="E78" s="85">
        <v>23</v>
      </c>
      <c r="F78" s="85">
        <v>29.57</v>
      </c>
      <c r="G78" s="85">
        <v>36.299999999999997</v>
      </c>
    </row>
    <row r="79" spans="1:7">
      <c r="A79" s="101">
        <f t="shared" si="4"/>
        <v>2018</v>
      </c>
      <c r="B79" s="101">
        <f t="shared" si="5"/>
        <v>7</v>
      </c>
      <c r="C79" s="84">
        <v>43284</v>
      </c>
      <c r="D79" s="85">
        <v>87</v>
      </c>
      <c r="E79" s="85">
        <v>27</v>
      </c>
      <c r="F79" s="85">
        <v>47.85</v>
      </c>
      <c r="G79" s="85">
        <v>39.58</v>
      </c>
    </row>
    <row r="80" spans="1:7">
      <c r="A80" s="101">
        <f t="shared" si="4"/>
        <v>2018</v>
      </c>
      <c r="B80" s="101">
        <f t="shared" si="5"/>
        <v>7</v>
      </c>
      <c r="C80" s="84">
        <v>43285</v>
      </c>
      <c r="D80" s="85">
        <v>104</v>
      </c>
      <c r="E80" s="85">
        <v>29</v>
      </c>
      <c r="F80" s="85">
        <v>20.87</v>
      </c>
      <c r="G80" s="85">
        <v>38.24</v>
      </c>
    </row>
    <row r="81" spans="1:7">
      <c r="A81" s="101">
        <f t="shared" si="4"/>
        <v>2018</v>
      </c>
      <c r="B81" s="101">
        <f t="shared" si="5"/>
        <v>7</v>
      </c>
      <c r="C81" s="84">
        <v>43286</v>
      </c>
      <c r="D81" s="85">
        <v>102</v>
      </c>
      <c r="E81" s="85">
        <v>23</v>
      </c>
      <c r="F81" s="85">
        <v>32.68</v>
      </c>
      <c r="G81" s="85">
        <v>40.04</v>
      </c>
    </row>
    <row r="82" spans="1:7">
      <c r="A82" s="101">
        <f t="shared" si="4"/>
        <v>2018</v>
      </c>
      <c r="B82" s="101">
        <f t="shared" si="5"/>
        <v>7</v>
      </c>
      <c r="C82" s="84">
        <v>43287</v>
      </c>
      <c r="D82" s="85">
        <v>94</v>
      </c>
      <c r="E82" s="85">
        <v>23</v>
      </c>
      <c r="F82" s="85">
        <v>47.14</v>
      </c>
      <c r="G82" s="85">
        <v>43.85</v>
      </c>
    </row>
    <row r="83" spans="1:7">
      <c r="A83" s="101">
        <f t="shared" si="4"/>
        <v>2018</v>
      </c>
      <c r="B83" s="101">
        <f t="shared" si="5"/>
        <v>7</v>
      </c>
      <c r="C83" s="84">
        <v>43288</v>
      </c>
      <c r="D83" s="85">
        <v>71</v>
      </c>
      <c r="E83" s="85">
        <v>22</v>
      </c>
      <c r="F83" s="85">
        <v>17.68</v>
      </c>
      <c r="G83" s="85">
        <v>47.66</v>
      </c>
    </row>
    <row r="84" spans="1:7">
      <c r="A84" s="101">
        <f t="shared" si="4"/>
        <v>2018</v>
      </c>
      <c r="B84" s="101">
        <f t="shared" si="5"/>
        <v>7</v>
      </c>
      <c r="C84" s="84">
        <v>43289</v>
      </c>
      <c r="D84" s="85">
        <v>57</v>
      </c>
      <c r="E84" s="85">
        <v>19</v>
      </c>
      <c r="F84" s="85">
        <v>60.58</v>
      </c>
      <c r="G84" s="85">
        <v>23.03</v>
      </c>
    </row>
    <row r="85" spans="1:7">
      <c r="A85" s="101">
        <f t="shared" si="4"/>
        <v>2018</v>
      </c>
      <c r="B85" s="101">
        <f t="shared" si="5"/>
        <v>7</v>
      </c>
      <c r="C85" s="84">
        <v>43290</v>
      </c>
      <c r="D85" s="85">
        <v>81</v>
      </c>
      <c r="E85" s="85">
        <v>27</v>
      </c>
      <c r="F85" s="85">
        <v>35.57</v>
      </c>
      <c r="G85" s="85">
        <v>37.369999999999997</v>
      </c>
    </row>
    <row r="86" spans="1:7">
      <c r="A86" s="101">
        <f t="shared" si="4"/>
        <v>2018</v>
      </c>
      <c r="B86" s="101">
        <f t="shared" si="5"/>
        <v>7</v>
      </c>
      <c r="C86" s="84">
        <v>43291</v>
      </c>
      <c r="D86" s="85">
        <v>148</v>
      </c>
      <c r="E86" s="85">
        <v>31</v>
      </c>
      <c r="F86" s="85">
        <v>62.74</v>
      </c>
      <c r="G86" s="85">
        <v>47.85</v>
      </c>
    </row>
    <row r="87" spans="1:7">
      <c r="A87" s="101">
        <f t="shared" si="4"/>
        <v>2018</v>
      </c>
      <c r="B87" s="101">
        <f t="shared" si="5"/>
        <v>7</v>
      </c>
      <c r="C87" s="84">
        <v>43292</v>
      </c>
      <c r="D87" s="85">
        <v>64</v>
      </c>
      <c r="E87" s="85">
        <v>17</v>
      </c>
      <c r="F87" s="85">
        <v>41.3</v>
      </c>
      <c r="G87" s="85">
        <v>36.479999999999997</v>
      </c>
    </row>
    <row r="88" spans="1:7">
      <c r="A88" s="101">
        <f t="shared" si="4"/>
        <v>2018</v>
      </c>
      <c r="B88" s="101">
        <f t="shared" si="5"/>
        <v>7</v>
      </c>
      <c r="C88" s="84">
        <v>43293</v>
      </c>
      <c r="D88" s="85">
        <v>61</v>
      </c>
      <c r="E88" s="85">
        <v>21</v>
      </c>
      <c r="F88" s="85">
        <v>21.12</v>
      </c>
      <c r="G88" s="85">
        <v>34.53</v>
      </c>
    </row>
    <row r="89" spans="1:7">
      <c r="A89" s="101">
        <f t="shared" si="4"/>
        <v>2018</v>
      </c>
      <c r="B89" s="101">
        <f t="shared" si="5"/>
        <v>7</v>
      </c>
      <c r="C89" s="84">
        <v>43294</v>
      </c>
      <c r="D89" s="85">
        <v>94</v>
      </c>
      <c r="E89" s="85">
        <v>31</v>
      </c>
      <c r="F89" s="85">
        <v>24.88</v>
      </c>
      <c r="G89" s="85">
        <v>30.58</v>
      </c>
    </row>
    <row r="90" spans="1:7">
      <c r="A90" s="101">
        <f t="shared" si="4"/>
        <v>2018</v>
      </c>
      <c r="B90" s="101">
        <f t="shared" si="5"/>
        <v>7</v>
      </c>
      <c r="C90" s="84">
        <v>43295</v>
      </c>
      <c r="D90" s="85">
        <v>91</v>
      </c>
      <c r="E90" s="85">
        <v>26</v>
      </c>
      <c r="F90" s="85">
        <v>14.91</v>
      </c>
      <c r="G90" s="85">
        <v>37.57</v>
      </c>
    </row>
    <row r="91" spans="1:7">
      <c r="A91" s="101">
        <f t="shared" si="4"/>
        <v>2018</v>
      </c>
      <c r="B91" s="101">
        <f t="shared" si="5"/>
        <v>7</v>
      </c>
      <c r="C91" s="84">
        <v>43296</v>
      </c>
      <c r="D91" s="85">
        <v>77</v>
      </c>
      <c r="E91" s="85">
        <v>22</v>
      </c>
      <c r="F91" s="85">
        <v>35.86</v>
      </c>
      <c r="G91" s="85">
        <v>32.74</v>
      </c>
    </row>
    <row r="92" spans="1:7">
      <c r="A92" s="101">
        <f t="shared" si="4"/>
        <v>2018</v>
      </c>
      <c r="B92" s="101">
        <f t="shared" si="5"/>
        <v>7</v>
      </c>
      <c r="C92" s="84">
        <v>43297</v>
      </c>
      <c r="D92" s="85">
        <v>151</v>
      </c>
      <c r="E92" s="85">
        <v>90</v>
      </c>
      <c r="F92" s="85">
        <v>23.81</v>
      </c>
      <c r="G92" s="85">
        <v>36.409999999999997</v>
      </c>
    </row>
    <row r="93" spans="1:7">
      <c r="A93" s="101">
        <f t="shared" si="4"/>
        <v>2018</v>
      </c>
      <c r="B93" s="101">
        <f t="shared" si="5"/>
        <v>7</v>
      </c>
      <c r="C93" s="84">
        <v>43298</v>
      </c>
      <c r="D93" s="85">
        <v>112</v>
      </c>
      <c r="E93" s="85">
        <v>76</v>
      </c>
      <c r="F93" s="85">
        <v>21.98</v>
      </c>
      <c r="G93" s="85">
        <v>30.72</v>
      </c>
    </row>
    <row r="94" spans="1:7">
      <c r="A94" s="101">
        <f t="shared" si="4"/>
        <v>2018</v>
      </c>
      <c r="B94" s="101">
        <f t="shared" si="5"/>
        <v>7</v>
      </c>
      <c r="C94" s="84">
        <v>43299</v>
      </c>
      <c r="D94" s="85">
        <v>110</v>
      </c>
      <c r="E94" s="85">
        <v>24</v>
      </c>
      <c r="F94" s="85">
        <v>23.97</v>
      </c>
      <c r="G94" s="85">
        <v>39.85</v>
      </c>
    </row>
    <row r="95" spans="1:7">
      <c r="A95" s="101">
        <f t="shared" si="4"/>
        <v>2018</v>
      </c>
      <c r="B95" s="101">
        <f t="shared" si="5"/>
        <v>7</v>
      </c>
      <c r="C95" s="84">
        <v>43300</v>
      </c>
      <c r="D95" s="85">
        <v>163</v>
      </c>
      <c r="E95" s="85">
        <v>40</v>
      </c>
      <c r="F95" s="85">
        <v>37.049999999999997</v>
      </c>
      <c r="G95" s="85">
        <v>38.659999999999997</v>
      </c>
    </row>
    <row r="96" spans="1:7">
      <c r="A96" s="101">
        <f t="shared" si="4"/>
        <v>2018</v>
      </c>
      <c r="B96" s="101">
        <f t="shared" si="5"/>
        <v>7</v>
      </c>
      <c r="C96" s="84">
        <v>43301</v>
      </c>
      <c r="D96" s="85">
        <v>75</v>
      </c>
      <c r="E96" s="85">
        <v>26</v>
      </c>
      <c r="F96" s="85">
        <v>18</v>
      </c>
      <c r="G96" s="85">
        <v>39.520000000000003</v>
      </c>
    </row>
    <row r="97" spans="1:7">
      <c r="A97" s="101">
        <f t="shared" si="4"/>
        <v>2018</v>
      </c>
      <c r="B97" s="101">
        <f t="shared" si="5"/>
        <v>7</v>
      </c>
      <c r="C97" s="84">
        <v>43302</v>
      </c>
      <c r="D97" s="85">
        <v>214</v>
      </c>
      <c r="E97" s="85">
        <v>39</v>
      </c>
      <c r="F97" s="85">
        <v>36.57</v>
      </c>
      <c r="G97" s="85">
        <v>27.44</v>
      </c>
    </row>
    <row r="98" spans="1:7">
      <c r="A98" s="101">
        <f t="shared" ref="A98:A133" si="6">YEAR(C98)</f>
        <v>2018</v>
      </c>
      <c r="B98" s="101">
        <f t="shared" ref="B98:B129" si="7">MONTH(C98)</f>
        <v>7</v>
      </c>
      <c r="C98" s="84">
        <v>43303</v>
      </c>
      <c r="D98" s="85">
        <v>75</v>
      </c>
      <c r="E98" s="85">
        <v>26</v>
      </c>
      <c r="F98" s="85">
        <v>14.14</v>
      </c>
      <c r="G98" s="85">
        <v>24.39</v>
      </c>
    </row>
    <row r="99" spans="1:7">
      <c r="A99" s="101">
        <f t="shared" si="6"/>
        <v>2018</v>
      </c>
      <c r="B99" s="101">
        <f t="shared" si="7"/>
        <v>7</v>
      </c>
      <c r="C99" s="84">
        <v>43304</v>
      </c>
      <c r="D99" s="85">
        <v>121</v>
      </c>
      <c r="E99" s="85">
        <v>21</v>
      </c>
      <c r="F99" s="85">
        <v>36.119999999999997</v>
      </c>
      <c r="G99" s="85">
        <v>61.81</v>
      </c>
    </row>
    <row r="100" spans="1:7">
      <c r="A100" s="101">
        <f t="shared" si="6"/>
        <v>2018</v>
      </c>
      <c r="B100" s="101">
        <f t="shared" si="7"/>
        <v>7</v>
      </c>
      <c r="C100" s="84">
        <v>43305</v>
      </c>
      <c r="D100" s="85">
        <v>263</v>
      </c>
      <c r="E100" s="85">
        <v>42</v>
      </c>
      <c r="F100" s="85">
        <v>34.82</v>
      </c>
      <c r="G100" s="85">
        <v>48.81</v>
      </c>
    </row>
    <row r="101" spans="1:7">
      <c r="A101" s="101">
        <f t="shared" si="6"/>
        <v>2018</v>
      </c>
      <c r="B101" s="101">
        <f t="shared" si="7"/>
        <v>7</v>
      </c>
      <c r="C101" s="84">
        <v>43306</v>
      </c>
      <c r="D101" s="85">
        <v>132</v>
      </c>
      <c r="E101" s="85">
        <v>42</v>
      </c>
      <c r="F101" s="85">
        <v>38.93</v>
      </c>
      <c r="G101" s="85">
        <v>32.17</v>
      </c>
    </row>
    <row r="102" spans="1:7">
      <c r="A102" s="101">
        <f t="shared" si="6"/>
        <v>2018</v>
      </c>
      <c r="B102" s="101">
        <f t="shared" si="7"/>
        <v>7</v>
      </c>
      <c r="C102" s="84">
        <v>43307</v>
      </c>
      <c r="D102" s="85">
        <v>189</v>
      </c>
      <c r="E102" s="85">
        <v>52</v>
      </c>
      <c r="F102" s="85">
        <v>31.37</v>
      </c>
      <c r="G102" s="85">
        <v>27.6</v>
      </c>
    </row>
    <row r="103" spans="1:7">
      <c r="A103" s="101">
        <f t="shared" si="6"/>
        <v>2018</v>
      </c>
      <c r="B103" s="101">
        <f t="shared" si="7"/>
        <v>7</v>
      </c>
      <c r="C103" s="84">
        <v>43308</v>
      </c>
      <c r="D103" s="85">
        <v>166</v>
      </c>
      <c r="E103" s="85">
        <v>33</v>
      </c>
      <c r="F103" s="85">
        <v>67.72</v>
      </c>
      <c r="G103" s="85">
        <v>32.770000000000003</v>
      </c>
    </row>
    <row r="104" spans="1:7">
      <c r="A104" s="101">
        <f t="shared" si="6"/>
        <v>2018</v>
      </c>
      <c r="B104" s="101">
        <f t="shared" si="7"/>
        <v>7</v>
      </c>
      <c r="C104" s="84">
        <v>43309</v>
      </c>
      <c r="D104" s="85">
        <v>112</v>
      </c>
      <c r="E104" s="85">
        <v>31</v>
      </c>
      <c r="F104" s="85">
        <v>35.39</v>
      </c>
      <c r="G104" s="85">
        <v>26.92</v>
      </c>
    </row>
    <row r="105" spans="1:7">
      <c r="A105" s="101">
        <f t="shared" si="6"/>
        <v>2018</v>
      </c>
      <c r="B105" s="101">
        <f t="shared" si="7"/>
        <v>7</v>
      </c>
      <c r="C105" s="84">
        <v>43310</v>
      </c>
      <c r="D105" s="85">
        <v>124</v>
      </c>
      <c r="E105" s="85">
        <v>30</v>
      </c>
      <c r="F105" s="85">
        <v>14.29</v>
      </c>
      <c r="G105" s="85">
        <v>28.28</v>
      </c>
    </row>
    <row r="106" spans="1:7">
      <c r="A106" s="101">
        <f t="shared" si="6"/>
        <v>2018</v>
      </c>
      <c r="B106" s="101">
        <f t="shared" si="7"/>
        <v>7</v>
      </c>
      <c r="C106" s="84">
        <v>43311</v>
      </c>
      <c r="D106" s="85">
        <v>146</v>
      </c>
      <c r="E106" s="85">
        <v>45</v>
      </c>
      <c r="F106" s="85">
        <v>49.59</v>
      </c>
      <c r="G106" s="85">
        <v>22.78</v>
      </c>
    </row>
    <row r="107" spans="1:7">
      <c r="A107" s="101">
        <f t="shared" si="6"/>
        <v>2018</v>
      </c>
      <c r="B107" s="101">
        <f t="shared" si="7"/>
        <v>7</v>
      </c>
      <c r="C107" s="84">
        <v>43312</v>
      </c>
      <c r="D107" s="85">
        <v>107</v>
      </c>
      <c r="E107" s="85">
        <v>35</v>
      </c>
      <c r="F107" s="85">
        <v>20.88</v>
      </c>
      <c r="G107" s="85">
        <v>29.17</v>
      </c>
    </row>
    <row r="108" spans="1:7">
      <c r="A108" s="101">
        <f t="shared" si="6"/>
        <v>2018</v>
      </c>
      <c r="B108" s="101">
        <f t="shared" si="7"/>
        <v>8</v>
      </c>
      <c r="C108" s="84">
        <v>43313</v>
      </c>
      <c r="D108" s="85">
        <v>104</v>
      </c>
      <c r="E108" s="85">
        <v>28</v>
      </c>
      <c r="F108" s="85">
        <v>27.96</v>
      </c>
      <c r="G108" s="85">
        <v>37.11</v>
      </c>
    </row>
    <row r="109" spans="1:7">
      <c r="A109" s="101">
        <f t="shared" si="6"/>
        <v>2018</v>
      </c>
      <c r="B109" s="101">
        <f t="shared" si="7"/>
        <v>8</v>
      </c>
      <c r="C109" s="84">
        <v>43314</v>
      </c>
      <c r="D109" s="85">
        <v>97</v>
      </c>
      <c r="E109" s="85">
        <v>38</v>
      </c>
      <c r="F109" s="85">
        <v>26.5</v>
      </c>
      <c r="G109" s="85">
        <v>47.7</v>
      </c>
    </row>
    <row r="110" spans="1:7">
      <c r="A110" s="101">
        <f t="shared" si="6"/>
        <v>2018</v>
      </c>
      <c r="B110" s="101">
        <f t="shared" si="7"/>
        <v>8</v>
      </c>
      <c r="C110" s="84">
        <v>43315</v>
      </c>
      <c r="D110" s="85">
        <v>106</v>
      </c>
      <c r="E110" s="85">
        <v>33</v>
      </c>
      <c r="F110" s="85">
        <v>33.93</v>
      </c>
      <c r="G110" s="85">
        <v>44.73</v>
      </c>
    </row>
    <row r="111" spans="1:7">
      <c r="A111" s="101">
        <f t="shared" si="6"/>
        <v>2018</v>
      </c>
      <c r="B111" s="101">
        <f t="shared" si="7"/>
        <v>8</v>
      </c>
      <c r="C111" s="84">
        <v>43316</v>
      </c>
      <c r="D111" s="85">
        <v>118</v>
      </c>
      <c r="E111" s="85">
        <v>34</v>
      </c>
      <c r="F111" s="85">
        <v>19.97</v>
      </c>
      <c r="G111" s="85">
        <v>31.69</v>
      </c>
    </row>
    <row r="112" spans="1:7">
      <c r="A112" s="101">
        <f t="shared" si="6"/>
        <v>2018</v>
      </c>
      <c r="B112" s="101">
        <f t="shared" si="7"/>
        <v>8</v>
      </c>
      <c r="C112" s="84">
        <v>43317</v>
      </c>
      <c r="D112" s="85">
        <v>68</v>
      </c>
      <c r="E112" s="85">
        <v>24</v>
      </c>
      <c r="F112" s="85">
        <v>15.55</v>
      </c>
      <c r="G112" s="85">
        <v>31.74</v>
      </c>
    </row>
    <row r="113" spans="1:7">
      <c r="A113" s="101">
        <f t="shared" si="6"/>
        <v>2018</v>
      </c>
      <c r="B113" s="101">
        <f t="shared" si="7"/>
        <v>8</v>
      </c>
      <c r="C113" s="84">
        <v>43318</v>
      </c>
      <c r="D113" s="85">
        <v>185</v>
      </c>
      <c r="E113" s="85">
        <v>40</v>
      </c>
      <c r="F113" s="85">
        <v>20.28</v>
      </c>
      <c r="G113" s="85">
        <v>32.979999999999997</v>
      </c>
    </row>
    <row r="114" spans="1:7">
      <c r="A114" s="101">
        <f t="shared" si="6"/>
        <v>2018</v>
      </c>
      <c r="B114" s="101">
        <f t="shared" si="7"/>
        <v>8</v>
      </c>
      <c r="C114" s="84">
        <v>43319</v>
      </c>
      <c r="D114" s="85">
        <v>175</v>
      </c>
      <c r="E114" s="85">
        <v>42</v>
      </c>
      <c r="F114" s="85">
        <v>32.51</v>
      </c>
      <c r="G114" s="85">
        <v>29.5</v>
      </c>
    </row>
    <row r="115" spans="1:7">
      <c r="A115" s="101">
        <f t="shared" si="6"/>
        <v>2018</v>
      </c>
      <c r="B115" s="101">
        <f t="shared" si="7"/>
        <v>8</v>
      </c>
      <c r="C115" s="84">
        <v>43320</v>
      </c>
      <c r="D115" s="85">
        <v>133</v>
      </c>
      <c r="E115" s="85">
        <v>38</v>
      </c>
      <c r="F115" s="85">
        <v>47.09</v>
      </c>
      <c r="G115" s="85">
        <v>46.61</v>
      </c>
    </row>
    <row r="116" spans="1:7">
      <c r="A116" s="101">
        <f t="shared" si="6"/>
        <v>2018</v>
      </c>
      <c r="B116" s="101">
        <f t="shared" si="7"/>
        <v>8</v>
      </c>
      <c r="C116" s="84">
        <v>43321</v>
      </c>
      <c r="D116" s="85">
        <v>153</v>
      </c>
      <c r="E116" s="85">
        <v>40</v>
      </c>
      <c r="F116" s="85">
        <v>29.94</v>
      </c>
      <c r="G116" s="85">
        <v>28.2</v>
      </c>
    </row>
    <row r="117" spans="1:7">
      <c r="A117" s="101">
        <f t="shared" si="6"/>
        <v>2018</v>
      </c>
      <c r="B117" s="101">
        <f t="shared" si="7"/>
        <v>8</v>
      </c>
      <c r="C117" s="84">
        <v>43322</v>
      </c>
      <c r="D117" s="85">
        <v>115</v>
      </c>
      <c r="E117" s="85">
        <v>35</v>
      </c>
      <c r="F117" s="85">
        <v>32.61</v>
      </c>
      <c r="G117" s="85">
        <v>36.85</v>
      </c>
    </row>
    <row r="118" spans="1:7">
      <c r="A118" s="101">
        <f t="shared" si="6"/>
        <v>2018</v>
      </c>
      <c r="B118" s="101">
        <f t="shared" si="7"/>
        <v>8</v>
      </c>
      <c r="C118" s="84">
        <v>43323</v>
      </c>
      <c r="D118" s="85">
        <v>99</v>
      </c>
      <c r="E118" s="85">
        <v>35</v>
      </c>
      <c r="F118" s="85">
        <v>23.14</v>
      </c>
      <c r="G118" s="85">
        <v>43.56</v>
      </c>
    </row>
    <row r="119" spans="1:7">
      <c r="A119" s="101">
        <f t="shared" si="6"/>
        <v>2018</v>
      </c>
      <c r="B119" s="101">
        <f t="shared" si="7"/>
        <v>8</v>
      </c>
      <c r="C119" s="84">
        <v>43324</v>
      </c>
      <c r="D119" s="85">
        <v>49</v>
      </c>
      <c r="E119" s="85">
        <v>19</v>
      </c>
      <c r="F119" s="85">
        <v>24.33</v>
      </c>
      <c r="G119" s="85">
        <v>44.34</v>
      </c>
    </row>
    <row r="120" spans="1:7">
      <c r="A120" s="101">
        <f t="shared" si="6"/>
        <v>2018</v>
      </c>
      <c r="B120" s="101">
        <f t="shared" si="7"/>
        <v>8</v>
      </c>
      <c r="C120" s="84">
        <v>43325</v>
      </c>
      <c r="D120" s="85">
        <v>89</v>
      </c>
      <c r="E120" s="85">
        <v>29</v>
      </c>
      <c r="F120" s="85">
        <v>33.43</v>
      </c>
      <c r="G120" s="85">
        <v>39.08</v>
      </c>
    </row>
    <row r="121" spans="1:7">
      <c r="A121" s="101">
        <f t="shared" si="6"/>
        <v>2018</v>
      </c>
      <c r="B121" s="101">
        <f t="shared" si="7"/>
        <v>8</v>
      </c>
      <c r="C121" s="84">
        <v>43326</v>
      </c>
      <c r="D121" s="85">
        <v>135</v>
      </c>
      <c r="E121" s="85">
        <v>36</v>
      </c>
      <c r="F121" s="85">
        <v>32.090000000000003</v>
      </c>
      <c r="G121" s="85">
        <v>32.659999999999997</v>
      </c>
    </row>
    <row r="122" spans="1:7">
      <c r="A122" s="101">
        <f t="shared" si="6"/>
        <v>2018</v>
      </c>
      <c r="B122" s="101">
        <f t="shared" si="7"/>
        <v>8</v>
      </c>
      <c r="C122" s="84">
        <v>43327</v>
      </c>
      <c r="D122" s="85">
        <v>79</v>
      </c>
      <c r="E122" s="85">
        <v>31</v>
      </c>
      <c r="F122" s="85">
        <v>105.03</v>
      </c>
      <c r="G122" s="85">
        <v>26.84</v>
      </c>
    </row>
    <row r="123" spans="1:7">
      <c r="A123" s="101">
        <f t="shared" si="6"/>
        <v>2018</v>
      </c>
      <c r="B123" s="101">
        <f t="shared" si="7"/>
        <v>8</v>
      </c>
      <c r="C123" s="84">
        <v>43328</v>
      </c>
      <c r="D123" s="85">
        <v>107</v>
      </c>
      <c r="E123" s="85">
        <v>41</v>
      </c>
      <c r="F123" s="85">
        <v>32.36</v>
      </c>
      <c r="G123" s="85">
        <v>35.159999999999997</v>
      </c>
    </row>
    <row r="124" spans="1:7">
      <c r="A124" s="101">
        <f t="shared" si="6"/>
        <v>2018</v>
      </c>
      <c r="B124" s="101">
        <f t="shared" si="7"/>
        <v>8</v>
      </c>
      <c r="C124" s="84">
        <v>43329</v>
      </c>
      <c r="D124" s="85">
        <v>89</v>
      </c>
      <c r="E124" s="85">
        <v>28</v>
      </c>
      <c r="F124" s="85">
        <v>40.619999999999997</v>
      </c>
      <c r="G124" s="85">
        <v>38.46</v>
      </c>
    </row>
    <row r="125" spans="1:7">
      <c r="A125" s="101">
        <f t="shared" si="6"/>
        <v>2018</v>
      </c>
      <c r="B125" s="101">
        <f t="shared" si="7"/>
        <v>8</v>
      </c>
      <c r="C125" s="84">
        <v>43330</v>
      </c>
      <c r="D125" s="85">
        <v>33</v>
      </c>
      <c r="E125" s="85">
        <v>16</v>
      </c>
      <c r="F125" s="85">
        <v>18.739999999999998</v>
      </c>
      <c r="G125" s="85">
        <v>44.06</v>
      </c>
    </row>
    <row r="126" spans="1:7">
      <c r="A126" s="101">
        <f t="shared" si="6"/>
        <v>2018</v>
      </c>
      <c r="B126" s="101">
        <f t="shared" si="7"/>
        <v>8</v>
      </c>
      <c r="C126" s="84">
        <v>43331</v>
      </c>
      <c r="D126" s="85">
        <v>75</v>
      </c>
      <c r="E126" s="85">
        <v>25</v>
      </c>
      <c r="F126" s="85">
        <v>26.26</v>
      </c>
      <c r="G126" s="85">
        <v>31.89</v>
      </c>
    </row>
    <row r="127" spans="1:7">
      <c r="A127" s="101">
        <f t="shared" si="6"/>
        <v>2018</v>
      </c>
      <c r="B127" s="101">
        <f t="shared" si="7"/>
        <v>8</v>
      </c>
      <c r="C127" s="84">
        <v>43332</v>
      </c>
      <c r="D127" s="85">
        <v>136</v>
      </c>
      <c r="E127" s="85">
        <v>38</v>
      </c>
      <c r="F127" s="85">
        <v>34.11</v>
      </c>
      <c r="G127" s="85">
        <v>46.49</v>
      </c>
    </row>
    <row r="128" spans="1:7">
      <c r="A128" s="101">
        <f t="shared" si="6"/>
        <v>2018</v>
      </c>
      <c r="B128" s="101">
        <f t="shared" si="7"/>
        <v>8</v>
      </c>
      <c r="C128" s="84">
        <v>43333</v>
      </c>
      <c r="D128" s="85">
        <v>236</v>
      </c>
      <c r="E128" s="85">
        <v>81</v>
      </c>
      <c r="F128" s="85">
        <v>66.930000000000007</v>
      </c>
      <c r="G128" s="85">
        <v>35.21</v>
      </c>
    </row>
    <row r="129" spans="1:7">
      <c r="A129" s="101">
        <f t="shared" si="6"/>
        <v>2018</v>
      </c>
      <c r="B129" s="101">
        <f t="shared" si="7"/>
        <v>8</v>
      </c>
      <c r="C129" s="84">
        <v>43334</v>
      </c>
      <c r="D129" s="85">
        <v>276</v>
      </c>
      <c r="E129" s="85">
        <v>88</v>
      </c>
      <c r="F129" s="85">
        <v>294.18</v>
      </c>
      <c r="G129" s="85">
        <v>36.22</v>
      </c>
    </row>
    <row r="130" spans="1:7">
      <c r="A130" s="101">
        <f t="shared" si="6"/>
        <v>2018</v>
      </c>
      <c r="B130" s="101">
        <f t="shared" ref="B130:B133" si="8">MONTH(C130)</f>
        <v>8</v>
      </c>
      <c r="C130" s="84">
        <v>43335</v>
      </c>
      <c r="D130" s="85">
        <v>240</v>
      </c>
      <c r="E130" s="85">
        <v>90</v>
      </c>
      <c r="F130" s="85">
        <v>56.86</v>
      </c>
      <c r="G130" s="85">
        <v>41.76</v>
      </c>
    </row>
    <row r="131" spans="1:7">
      <c r="A131" s="101">
        <f t="shared" si="6"/>
        <v>2018</v>
      </c>
      <c r="B131" s="101">
        <f t="shared" si="8"/>
        <v>8</v>
      </c>
      <c r="C131" s="84">
        <v>43336</v>
      </c>
      <c r="D131" s="85">
        <v>304</v>
      </c>
      <c r="E131" s="85">
        <v>104</v>
      </c>
      <c r="F131" s="85">
        <v>97.53</v>
      </c>
      <c r="G131" s="85">
        <v>37.479999999999997</v>
      </c>
    </row>
    <row r="132" spans="1:7">
      <c r="A132" s="101">
        <f t="shared" si="6"/>
        <v>2018</v>
      </c>
      <c r="B132" s="101">
        <f t="shared" si="8"/>
        <v>8</v>
      </c>
      <c r="C132" s="84">
        <v>43337</v>
      </c>
      <c r="D132" s="85">
        <v>291</v>
      </c>
      <c r="E132" s="85">
        <v>92</v>
      </c>
      <c r="F132" s="85">
        <v>21.2</v>
      </c>
      <c r="G132" s="85">
        <v>32.76</v>
      </c>
    </row>
    <row r="133" spans="1:7">
      <c r="A133" s="101">
        <f t="shared" si="6"/>
        <v>2018</v>
      </c>
      <c r="B133" s="101">
        <f t="shared" si="8"/>
        <v>8</v>
      </c>
      <c r="C133" s="84">
        <v>43338</v>
      </c>
      <c r="D133" s="85">
        <v>304</v>
      </c>
      <c r="E133" s="85">
        <v>87</v>
      </c>
      <c r="F133" s="85">
        <v>23.72</v>
      </c>
      <c r="G133" s="85">
        <v>35.119999999999997</v>
      </c>
    </row>
    <row r="134" spans="1:7">
      <c r="A134" s="101">
        <f t="shared" ref="A134:A138" si="9">YEAR(C134)</f>
        <v>2018</v>
      </c>
      <c r="B134" s="101">
        <f t="shared" ref="B134:B138" si="10">MONTH(C134)</f>
        <v>8</v>
      </c>
      <c r="C134" s="84">
        <v>43339</v>
      </c>
      <c r="D134" s="85">
        <v>242</v>
      </c>
      <c r="E134" s="85">
        <v>84</v>
      </c>
      <c r="F134" s="85">
        <v>22.97</v>
      </c>
      <c r="G134" s="85">
        <v>39.380000000000003</v>
      </c>
    </row>
    <row r="135" spans="1:7">
      <c r="A135" s="101">
        <f t="shared" si="9"/>
        <v>2018</v>
      </c>
      <c r="B135" s="101">
        <f t="shared" si="10"/>
        <v>8</v>
      </c>
      <c r="C135" s="84">
        <v>43340</v>
      </c>
      <c r="D135" s="85">
        <v>310</v>
      </c>
      <c r="E135" s="85">
        <v>102</v>
      </c>
      <c r="F135" s="85">
        <v>33.57</v>
      </c>
      <c r="G135" s="85">
        <v>32.79</v>
      </c>
    </row>
    <row r="136" spans="1:7">
      <c r="A136" s="101">
        <f t="shared" si="9"/>
        <v>2018</v>
      </c>
      <c r="B136" s="101">
        <f t="shared" si="10"/>
        <v>8</v>
      </c>
      <c r="C136" s="84">
        <v>43341</v>
      </c>
      <c r="D136" s="85">
        <v>221</v>
      </c>
      <c r="E136" s="85">
        <v>80</v>
      </c>
      <c r="F136" s="85">
        <v>24.1</v>
      </c>
      <c r="G136" s="85">
        <v>37.01</v>
      </c>
    </row>
    <row r="137" spans="1:7">
      <c r="A137" s="101">
        <f t="shared" si="9"/>
        <v>2018</v>
      </c>
      <c r="B137" s="101">
        <f t="shared" si="10"/>
        <v>8</v>
      </c>
      <c r="C137" s="84">
        <v>43342</v>
      </c>
      <c r="D137" s="85">
        <v>215</v>
      </c>
      <c r="E137" s="85">
        <v>74</v>
      </c>
      <c r="F137" s="85">
        <v>147.49</v>
      </c>
      <c r="G137" s="85">
        <v>38.74</v>
      </c>
    </row>
    <row r="138" spans="1:7">
      <c r="A138" s="101">
        <f t="shared" si="9"/>
        <v>2018</v>
      </c>
      <c r="B138" s="101">
        <f t="shared" si="10"/>
        <v>8</v>
      </c>
      <c r="C138" s="84">
        <v>43343</v>
      </c>
      <c r="D138" s="85">
        <v>149</v>
      </c>
      <c r="E138" s="85">
        <v>70</v>
      </c>
      <c r="F138" s="85">
        <v>35.9</v>
      </c>
      <c r="G138" s="85">
        <v>38.880000000000003</v>
      </c>
    </row>
  </sheetData>
  <sortState ref="A2:C136">
    <sortCondition ref="C2:C136"/>
  </sortState>
  <phoneticPr fontId="2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57"/>
  <sheetViews>
    <sheetView workbookViewId="0">
      <selection activeCell="E22" sqref="E22"/>
    </sheetView>
  </sheetViews>
  <sheetFormatPr defaultColWidth="8.875" defaultRowHeight="16.5"/>
  <cols>
    <col min="1" max="2" width="7.5" style="137" customWidth="1"/>
    <col min="3" max="3" width="26.125" style="140" customWidth="1"/>
    <col min="4" max="5" width="18.5" style="140" bestFit="1" customWidth="1"/>
    <col min="6" max="6" width="13.875" style="140" bestFit="1" customWidth="1"/>
    <col min="7" max="7" width="18.375" style="140" bestFit="1" customWidth="1"/>
    <col min="8" max="16384" width="8.875" style="136"/>
  </cols>
  <sheetData>
    <row r="1" spans="1:7">
      <c r="A1" s="141" t="s">
        <v>95</v>
      </c>
      <c r="B1" s="141" t="s">
        <v>97</v>
      </c>
      <c r="C1" s="142" t="s">
        <v>518</v>
      </c>
      <c r="D1" s="142" t="s">
        <v>519</v>
      </c>
      <c r="E1" s="142" t="s">
        <v>520</v>
      </c>
      <c r="F1" s="142" t="s">
        <v>521</v>
      </c>
      <c r="G1" s="142" t="s">
        <v>522</v>
      </c>
    </row>
    <row r="2" spans="1:7">
      <c r="A2" s="125"/>
      <c r="B2" s="125"/>
      <c r="C2" s="138"/>
      <c r="D2" s="139"/>
      <c r="E2" s="139"/>
      <c r="F2" s="138"/>
      <c r="G2" s="138"/>
    </row>
    <row r="3" spans="1:7">
      <c r="A3" s="125"/>
      <c r="B3" s="125"/>
      <c r="C3" s="138"/>
      <c r="D3" s="139"/>
      <c r="E3" s="139"/>
      <c r="F3" s="138"/>
      <c r="G3" s="138"/>
    </row>
    <row r="4" spans="1:7">
      <c r="A4" s="125"/>
      <c r="B4" s="125"/>
      <c r="C4" s="138"/>
      <c r="D4" s="139"/>
      <c r="E4" s="139"/>
      <c r="F4" s="138"/>
      <c r="G4" s="138"/>
    </row>
    <row r="5" spans="1:7">
      <c r="A5" s="125"/>
      <c r="B5" s="125"/>
      <c r="C5" s="138"/>
      <c r="D5" s="139"/>
      <c r="E5" s="139"/>
      <c r="F5" s="138"/>
      <c r="G5" s="138"/>
    </row>
    <row r="6" spans="1:7">
      <c r="A6" s="125"/>
      <c r="B6" s="125"/>
      <c r="C6" s="138"/>
      <c r="D6" s="139"/>
      <c r="E6" s="139"/>
      <c r="F6" s="138"/>
      <c r="G6" s="138"/>
    </row>
    <row r="7" spans="1:7">
      <c r="A7" s="125"/>
      <c r="B7" s="125"/>
      <c r="C7" s="138"/>
      <c r="D7" s="139"/>
      <c r="E7" s="139"/>
      <c r="F7" s="138"/>
      <c r="G7" s="138"/>
    </row>
    <row r="8" spans="1:7">
      <c r="A8" s="125"/>
      <c r="B8" s="125"/>
      <c r="C8" s="138"/>
      <c r="D8" s="139"/>
      <c r="E8" s="139"/>
      <c r="F8" s="138"/>
      <c r="G8" s="138"/>
    </row>
    <row r="9" spans="1:7">
      <c r="A9" s="125"/>
      <c r="B9" s="125"/>
      <c r="C9" s="138"/>
      <c r="D9" s="139"/>
      <c r="E9" s="139"/>
      <c r="F9" s="138"/>
      <c r="G9" s="138"/>
    </row>
    <row r="10" spans="1:7">
      <c r="A10" s="125"/>
      <c r="B10" s="125"/>
      <c r="C10" s="138"/>
      <c r="D10" s="139"/>
      <c r="E10" s="139"/>
      <c r="F10" s="138"/>
      <c r="G10" s="138"/>
    </row>
    <row r="11" spans="1:7">
      <c r="A11" s="125"/>
      <c r="B11" s="125"/>
      <c r="C11" s="138"/>
      <c r="D11" s="139"/>
      <c r="E11" s="139"/>
      <c r="F11" s="138"/>
      <c r="G11" s="138"/>
    </row>
    <row r="12" spans="1:7">
      <c r="A12" s="125"/>
      <c r="B12" s="125"/>
      <c r="C12" s="138"/>
      <c r="D12" s="139"/>
      <c r="E12" s="139"/>
      <c r="F12" s="138"/>
      <c r="G12" s="138"/>
    </row>
    <row r="13" spans="1:7">
      <c r="A13" s="125"/>
      <c r="B13" s="125"/>
      <c r="C13" s="138"/>
      <c r="D13" s="139"/>
      <c r="E13" s="139"/>
      <c r="F13" s="138"/>
      <c r="G13" s="138"/>
    </row>
    <row r="14" spans="1:7">
      <c r="A14" s="125"/>
      <c r="B14" s="125"/>
      <c r="C14" s="138"/>
      <c r="D14" s="139"/>
      <c r="E14" s="139"/>
      <c r="F14" s="138"/>
      <c r="G14" s="138"/>
    </row>
    <row r="15" spans="1:7">
      <c r="A15" s="125"/>
      <c r="B15" s="125"/>
      <c r="C15" s="138"/>
      <c r="D15" s="139"/>
      <c r="E15" s="139"/>
      <c r="F15" s="138"/>
      <c r="G15" s="138"/>
    </row>
    <row r="16" spans="1:7">
      <c r="A16" s="125"/>
      <c r="B16" s="125"/>
      <c r="C16" s="138"/>
      <c r="D16" s="139"/>
      <c r="E16" s="139"/>
      <c r="F16" s="138"/>
      <c r="G16" s="138"/>
    </row>
    <row r="17" spans="1:7">
      <c r="A17" s="125"/>
      <c r="B17" s="125"/>
      <c r="C17" s="138"/>
      <c r="D17" s="139"/>
      <c r="E17" s="139"/>
      <c r="F17" s="138"/>
      <c r="G17" s="138"/>
    </row>
    <row r="18" spans="1:7">
      <c r="A18" s="125"/>
      <c r="B18" s="125"/>
      <c r="C18" s="138"/>
      <c r="D18" s="139"/>
      <c r="E18" s="139"/>
      <c r="F18" s="138"/>
      <c r="G18" s="138"/>
    </row>
    <row r="19" spans="1:7">
      <c r="A19" s="125"/>
      <c r="B19" s="125"/>
      <c r="C19" s="138"/>
      <c r="D19" s="139"/>
      <c r="E19" s="139"/>
      <c r="F19" s="138"/>
      <c r="G19" s="138"/>
    </row>
    <row r="20" spans="1:7">
      <c r="A20" s="125"/>
      <c r="B20" s="125"/>
      <c r="C20" s="138"/>
      <c r="D20" s="139"/>
      <c r="E20" s="139"/>
      <c r="F20" s="138"/>
      <c r="G20" s="138"/>
    </row>
    <row r="21" spans="1:7">
      <c r="A21" s="125"/>
      <c r="B21" s="125"/>
      <c r="C21" s="138"/>
      <c r="D21" s="139"/>
      <c r="E21" s="139"/>
      <c r="F21" s="138"/>
      <c r="G21" s="138"/>
    </row>
    <row r="22" spans="1:7">
      <c r="A22" s="125"/>
      <c r="B22" s="125"/>
      <c r="C22" s="138"/>
      <c r="D22" s="139"/>
      <c r="E22" s="139"/>
      <c r="F22" s="138"/>
      <c r="G22" s="138"/>
    </row>
    <row r="23" spans="1:7">
      <c r="A23" s="125"/>
      <c r="B23" s="125"/>
      <c r="C23" s="138"/>
      <c r="D23" s="139"/>
      <c r="E23" s="139"/>
      <c r="F23" s="138"/>
      <c r="G23" s="138"/>
    </row>
    <row r="24" spans="1:7">
      <c r="A24" s="125"/>
      <c r="B24" s="125"/>
      <c r="C24" s="138"/>
      <c r="D24" s="139"/>
      <c r="E24" s="139"/>
      <c r="F24" s="138"/>
      <c r="G24" s="138"/>
    </row>
    <row r="25" spans="1:7">
      <c r="A25" s="125"/>
      <c r="B25" s="125"/>
      <c r="C25" s="138"/>
      <c r="D25" s="139"/>
      <c r="E25" s="139"/>
      <c r="F25" s="138"/>
      <c r="G25" s="138"/>
    </row>
    <row r="26" spans="1:7">
      <c r="A26" s="125"/>
      <c r="B26" s="125"/>
      <c r="C26" s="138"/>
      <c r="D26" s="139"/>
      <c r="E26" s="139"/>
      <c r="F26" s="138"/>
      <c r="G26" s="138"/>
    </row>
    <row r="27" spans="1:7">
      <c r="A27" s="125"/>
      <c r="B27" s="125"/>
      <c r="C27" s="138"/>
      <c r="D27" s="139"/>
      <c r="E27" s="139"/>
      <c r="F27" s="138"/>
      <c r="G27" s="138"/>
    </row>
    <row r="28" spans="1:7">
      <c r="A28" s="125"/>
      <c r="B28" s="125"/>
      <c r="C28" s="138"/>
      <c r="D28" s="139"/>
      <c r="E28" s="139"/>
      <c r="F28" s="138"/>
      <c r="G28" s="138"/>
    </row>
    <row r="29" spans="1:7">
      <c r="A29" s="125"/>
      <c r="B29" s="125"/>
      <c r="C29" s="138"/>
      <c r="D29" s="139"/>
      <c r="E29" s="139"/>
      <c r="F29" s="138"/>
      <c r="G29" s="138"/>
    </row>
    <row r="30" spans="1:7">
      <c r="A30" s="125"/>
      <c r="B30" s="125"/>
      <c r="C30" s="138"/>
      <c r="D30" s="139"/>
      <c r="E30" s="139"/>
      <c r="F30" s="138"/>
      <c r="G30" s="138"/>
    </row>
    <row r="31" spans="1:7">
      <c r="A31" s="125"/>
      <c r="B31" s="125"/>
      <c r="C31" s="138"/>
      <c r="D31" s="139"/>
      <c r="E31" s="139"/>
      <c r="F31" s="138"/>
      <c r="G31" s="138"/>
    </row>
    <row r="32" spans="1:7">
      <c r="A32" s="125"/>
      <c r="B32" s="125"/>
      <c r="C32" s="138"/>
      <c r="D32" s="139"/>
      <c r="E32" s="139"/>
      <c r="F32" s="138"/>
      <c r="G32" s="138"/>
    </row>
    <row r="33" spans="1:7">
      <c r="A33" s="125"/>
      <c r="B33" s="125"/>
      <c r="C33" s="138"/>
      <c r="D33" s="139"/>
      <c r="E33" s="139"/>
      <c r="F33" s="138"/>
      <c r="G33" s="138"/>
    </row>
    <row r="34" spans="1:7">
      <c r="A34" s="125"/>
      <c r="B34" s="125"/>
      <c r="C34" s="138"/>
      <c r="D34" s="139"/>
      <c r="E34" s="139"/>
      <c r="F34" s="138"/>
      <c r="G34" s="138"/>
    </row>
    <row r="35" spans="1:7">
      <c r="A35" s="125"/>
      <c r="B35" s="125"/>
      <c r="C35" s="138"/>
      <c r="D35" s="139"/>
      <c r="E35" s="139"/>
      <c r="F35" s="138"/>
      <c r="G35" s="138"/>
    </row>
    <row r="36" spans="1:7">
      <c r="A36" s="125"/>
      <c r="B36" s="125"/>
      <c r="C36" s="138"/>
      <c r="D36" s="139"/>
      <c r="E36" s="139"/>
      <c r="F36" s="138"/>
      <c r="G36" s="138"/>
    </row>
    <row r="37" spans="1:7">
      <c r="A37" s="125"/>
      <c r="B37" s="125"/>
      <c r="C37" s="138"/>
      <c r="D37" s="139"/>
      <c r="E37" s="139"/>
      <c r="F37" s="138"/>
      <c r="G37" s="138"/>
    </row>
    <row r="38" spans="1:7">
      <c r="A38" s="125"/>
      <c r="B38" s="125"/>
      <c r="C38" s="138"/>
      <c r="D38" s="139"/>
      <c r="E38" s="139"/>
      <c r="F38" s="138"/>
      <c r="G38" s="138"/>
    </row>
    <row r="39" spans="1:7">
      <c r="A39" s="125"/>
      <c r="B39" s="125"/>
      <c r="C39" s="138"/>
      <c r="D39" s="139"/>
      <c r="E39" s="139"/>
      <c r="F39" s="138"/>
      <c r="G39" s="138"/>
    </row>
    <row r="40" spans="1:7">
      <c r="A40" s="125"/>
      <c r="B40" s="125"/>
      <c r="C40" s="138"/>
      <c r="D40" s="139"/>
      <c r="E40" s="139"/>
      <c r="F40" s="138"/>
      <c r="G40" s="138"/>
    </row>
    <row r="41" spans="1:7">
      <c r="A41" s="125"/>
      <c r="B41" s="125"/>
      <c r="C41" s="138"/>
      <c r="D41" s="139"/>
      <c r="E41" s="139"/>
      <c r="F41" s="138"/>
      <c r="G41" s="138"/>
    </row>
    <row r="42" spans="1:7">
      <c r="A42" s="125"/>
      <c r="B42" s="125"/>
      <c r="C42" s="138"/>
      <c r="D42" s="139"/>
      <c r="E42" s="139"/>
      <c r="F42" s="138"/>
      <c r="G42" s="138"/>
    </row>
    <row r="43" spans="1:7">
      <c r="A43" s="125"/>
      <c r="B43" s="125"/>
      <c r="C43" s="138"/>
      <c r="D43" s="139"/>
      <c r="E43" s="139"/>
      <c r="F43" s="138"/>
      <c r="G43" s="138"/>
    </row>
    <row r="44" spans="1:7">
      <c r="A44" s="125"/>
      <c r="B44" s="125"/>
      <c r="C44" s="138"/>
      <c r="D44" s="139"/>
      <c r="E44" s="139"/>
      <c r="F44" s="138"/>
      <c r="G44" s="138"/>
    </row>
    <row r="45" spans="1:7">
      <c r="A45" s="125"/>
      <c r="B45" s="125"/>
      <c r="C45" s="138"/>
      <c r="D45" s="139"/>
      <c r="E45" s="139"/>
      <c r="F45" s="138"/>
      <c r="G45" s="138"/>
    </row>
    <row r="46" spans="1:7">
      <c r="A46" s="125"/>
      <c r="B46" s="125"/>
      <c r="C46" s="138"/>
      <c r="D46" s="139"/>
      <c r="E46" s="139"/>
      <c r="F46" s="138"/>
      <c r="G46" s="138"/>
    </row>
    <row r="47" spans="1:7">
      <c r="A47" s="125"/>
      <c r="B47" s="125"/>
      <c r="C47" s="138"/>
      <c r="D47" s="139"/>
      <c r="E47" s="139"/>
      <c r="F47" s="138"/>
      <c r="G47" s="138"/>
    </row>
    <row r="48" spans="1:7">
      <c r="A48" s="125"/>
      <c r="B48" s="125"/>
      <c r="C48" s="138"/>
      <c r="D48" s="139"/>
      <c r="E48" s="139"/>
      <c r="F48" s="138"/>
      <c r="G48" s="138"/>
    </row>
    <row r="49" spans="1:7">
      <c r="A49" s="125"/>
      <c r="B49" s="125"/>
      <c r="C49" s="138"/>
      <c r="D49" s="139"/>
      <c r="E49" s="139"/>
      <c r="F49" s="138"/>
      <c r="G49" s="138"/>
    </row>
    <row r="50" spans="1:7">
      <c r="A50" s="125"/>
      <c r="B50" s="125"/>
      <c r="C50" s="138"/>
      <c r="D50" s="139"/>
      <c r="E50" s="139"/>
      <c r="F50" s="138"/>
      <c r="G50" s="138"/>
    </row>
    <row r="51" spans="1:7">
      <c r="A51" s="125"/>
      <c r="B51" s="125"/>
      <c r="C51" s="138"/>
      <c r="D51" s="139"/>
      <c r="E51" s="139"/>
      <c r="F51" s="138"/>
      <c r="G51" s="158"/>
    </row>
    <row r="52" spans="1:7">
      <c r="A52" s="125"/>
      <c r="B52" s="125"/>
      <c r="C52" s="138"/>
      <c r="D52" s="139"/>
      <c r="E52" s="139"/>
      <c r="F52" s="138"/>
      <c r="G52" s="158"/>
    </row>
    <row r="53" spans="1:7">
      <c r="A53" s="125"/>
      <c r="B53" s="125"/>
      <c r="C53" s="138"/>
      <c r="D53" s="139"/>
      <c r="E53" s="139"/>
      <c r="F53" s="138"/>
      <c r="G53" s="158"/>
    </row>
    <row r="54" spans="1:7">
      <c r="A54" s="125"/>
      <c r="B54" s="125"/>
      <c r="C54" s="138"/>
      <c r="D54" s="139"/>
      <c r="E54" s="139"/>
      <c r="F54" s="138"/>
      <c r="G54" s="158"/>
    </row>
    <row r="55" spans="1:7">
      <c r="A55" s="125"/>
      <c r="B55" s="125"/>
      <c r="C55" s="138"/>
      <c r="D55" s="139"/>
      <c r="E55" s="139"/>
      <c r="F55" s="138"/>
      <c r="G55" s="158"/>
    </row>
    <row r="56" spans="1:7">
      <c r="A56" s="125"/>
      <c r="B56" s="125"/>
      <c r="C56" s="138"/>
      <c r="D56" s="139"/>
      <c r="E56" s="139"/>
      <c r="F56" s="138"/>
      <c r="G56" s="138"/>
    </row>
    <row r="57" spans="1:7">
      <c r="A57" s="125"/>
      <c r="B57" s="125"/>
      <c r="C57" s="138"/>
      <c r="D57" s="139"/>
      <c r="E57" s="139"/>
      <c r="F57" s="138"/>
      <c r="G57" s="138"/>
    </row>
    <row r="58" spans="1:7">
      <c r="A58" s="125"/>
      <c r="B58" s="125"/>
      <c r="C58" s="138"/>
      <c r="D58" s="139"/>
      <c r="E58" s="139"/>
      <c r="F58" s="138"/>
      <c r="G58" s="138"/>
    </row>
    <row r="59" spans="1:7">
      <c r="A59" s="125"/>
      <c r="B59" s="125"/>
      <c r="C59" s="138"/>
      <c r="D59" s="139"/>
      <c r="E59" s="139"/>
      <c r="F59" s="138"/>
      <c r="G59" s="138"/>
    </row>
    <row r="60" spans="1:7">
      <c r="A60" s="125"/>
      <c r="B60" s="125"/>
      <c r="C60" s="138"/>
      <c r="D60" s="139"/>
      <c r="E60" s="139"/>
      <c r="F60" s="138"/>
      <c r="G60" s="138"/>
    </row>
    <row r="61" spans="1:7">
      <c r="A61" s="125"/>
      <c r="B61" s="125"/>
      <c r="C61" s="138"/>
      <c r="D61" s="139"/>
      <c r="E61" s="139"/>
      <c r="F61" s="138"/>
      <c r="G61" s="138"/>
    </row>
    <row r="62" spans="1:7">
      <c r="A62" s="125"/>
      <c r="B62" s="125"/>
      <c r="C62" s="138"/>
      <c r="D62" s="139"/>
      <c r="E62" s="139"/>
      <c r="F62" s="138"/>
      <c r="G62" s="138"/>
    </row>
    <row r="63" spans="1:7">
      <c r="A63" s="125"/>
      <c r="B63" s="125"/>
      <c r="C63" s="138"/>
      <c r="D63" s="139"/>
      <c r="E63" s="139"/>
      <c r="F63" s="138"/>
      <c r="G63" s="138"/>
    </row>
    <row r="64" spans="1:7">
      <c r="A64" s="125"/>
      <c r="B64" s="125"/>
      <c r="C64" s="138"/>
      <c r="D64" s="139"/>
      <c r="E64" s="139"/>
      <c r="F64" s="138"/>
      <c r="G64" s="138"/>
    </row>
    <row r="65" spans="1:7">
      <c r="A65" s="125"/>
      <c r="B65" s="125"/>
      <c r="C65" s="138"/>
      <c r="D65" s="139"/>
      <c r="E65" s="139"/>
      <c r="F65" s="138"/>
      <c r="G65" s="138"/>
    </row>
    <row r="66" spans="1:7">
      <c r="A66" s="125"/>
      <c r="B66" s="125"/>
      <c r="C66" s="138"/>
      <c r="D66" s="139"/>
      <c r="E66" s="139"/>
      <c r="F66" s="138"/>
      <c r="G66" s="138"/>
    </row>
    <row r="67" spans="1:7">
      <c r="A67" s="125"/>
      <c r="B67" s="125"/>
      <c r="C67" s="138"/>
      <c r="D67" s="139"/>
      <c r="E67" s="139"/>
      <c r="F67" s="138"/>
      <c r="G67" s="138"/>
    </row>
    <row r="68" spans="1:7">
      <c r="A68" s="125"/>
      <c r="B68" s="125"/>
      <c r="C68" s="138"/>
      <c r="D68" s="139"/>
      <c r="E68" s="139"/>
      <c r="F68" s="138"/>
      <c r="G68" s="138"/>
    </row>
    <row r="69" spans="1:7">
      <c r="A69" s="125"/>
      <c r="B69" s="125"/>
      <c r="C69" s="138"/>
      <c r="D69" s="139"/>
      <c r="E69" s="139"/>
      <c r="F69" s="138"/>
      <c r="G69" s="138"/>
    </row>
    <row r="70" spans="1:7">
      <c r="A70" s="125"/>
      <c r="B70" s="125"/>
      <c r="C70" s="138"/>
      <c r="D70" s="139"/>
      <c r="E70" s="139"/>
      <c r="F70" s="138"/>
      <c r="G70" s="138"/>
    </row>
    <row r="71" spans="1:7">
      <c r="A71" s="125"/>
      <c r="B71" s="125"/>
      <c r="C71" s="138"/>
      <c r="D71" s="139"/>
      <c r="E71" s="139"/>
      <c r="F71" s="138"/>
      <c r="G71" s="138"/>
    </row>
    <row r="72" spans="1:7">
      <c r="A72" s="125"/>
      <c r="B72" s="125"/>
      <c r="C72" s="138"/>
      <c r="D72" s="139"/>
      <c r="E72" s="139"/>
      <c r="F72" s="138"/>
      <c r="G72" s="138"/>
    </row>
    <row r="73" spans="1:7">
      <c r="A73" s="125"/>
      <c r="B73" s="125"/>
      <c r="C73" s="138"/>
      <c r="D73" s="139"/>
      <c r="E73" s="139"/>
      <c r="F73" s="138"/>
      <c r="G73" s="138"/>
    </row>
    <row r="74" spans="1:7">
      <c r="A74" s="125"/>
      <c r="B74" s="125"/>
      <c r="C74" s="138"/>
      <c r="D74" s="139"/>
      <c r="E74" s="139"/>
      <c r="F74" s="138"/>
      <c r="G74" s="138"/>
    </row>
    <row r="75" spans="1:7">
      <c r="A75" s="125"/>
      <c r="B75" s="125"/>
      <c r="C75" s="138"/>
      <c r="D75" s="139"/>
      <c r="E75" s="139"/>
      <c r="F75" s="138"/>
      <c r="G75" s="138"/>
    </row>
    <row r="76" spans="1:7">
      <c r="A76" s="125"/>
      <c r="B76" s="125"/>
      <c r="C76" s="138"/>
      <c r="D76" s="139"/>
      <c r="E76" s="139"/>
      <c r="F76" s="138"/>
      <c r="G76" s="138"/>
    </row>
    <row r="77" spans="1:7">
      <c r="A77" s="125"/>
      <c r="B77" s="125"/>
      <c r="C77" s="138"/>
      <c r="D77" s="139"/>
      <c r="E77" s="139"/>
      <c r="F77" s="138"/>
      <c r="G77" s="138"/>
    </row>
    <row r="78" spans="1:7">
      <c r="A78" s="125"/>
      <c r="B78" s="125"/>
      <c r="C78" s="138"/>
      <c r="D78" s="139"/>
      <c r="E78" s="139"/>
      <c r="F78" s="138"/>
      <c r="G78" s="138"/>
    </row>
    <row r="79" spans="1:7">
      <c r="A79" s="125"/>
      <c r="B79" s="125"/>
      <c r="C79" s="138"/>
      <c r="D79" s="139"/>
      <c r="E79" s="139"/>
      <c r="F79" s="138"/>
      <c r="G79" s="138"/>
    </row>
    <row r="80" spans="1:7">
      <c r="A80" s="125"/>
      <c r="B80" s="125"/>
      <c r="C80" s="138"/>
      <c r="D80" s="139"/>
      <c r="E80" s="139"/>
      <c r="F80" s="138"/>
      <c r="G80" s="138"/>
    </row>
    <row r="81" spans="1:7">
      <c r="A81" s="125"/>
      <c r="B81" s="125"/>
      <c r="C81" s="138"/>
      <c r="D81" s="139"/>
      <c r="E81" s="139"/>
      <c r="F81" s="138"/>
      <c r="G81" s="138"/>
    </row>
    <row r="82" spans="1:7">
      <c r="A82" s="125"/>
      <c r="B82" s="125"/>
      <c r="C82" s="138"/>
      <c r="D82" s="139"/>
      <c r="E82" s="139"/>
      <c r="F82" s="138"/>
      <c r="G82" s="138"/>
    </row>
    <row r="83" spans="1:7">
      <c r="A83" s="125"/>
      <c r="B83" s="125"/>
      <c r="C83" s="138"/>
      <c r="D83" s="139"/>
      <c r="E83" s="139"/>
      <c r="F83" s="138"/>
      <c r="G83" s="138"/>
    </row>
    <row r="84" spans="1:7">
      <c r="A84" s="125"/>
      <c r="B84" s="125"/>
      <c r="C84" s="138"/>
      <c r="D84" s="139"/>
      <c r="E84" s="139"/>
      <c r="F84" s="138"/>
      <c r="G84" s="138"/>
    </row>
    <row r="85" spans="1:7">
      <c r="A85" s="125"/>
      <c r="B85" s="125"/>
      <c r="C85" s="138"/>
      <c r="D85" s="139"/>
      <c r="E85" s="139"/>
      <c r="F85" s="138"/>
      <c r="G85" s="138"/>
    </row>
    <row r="86" spans="1:7">
      <c r="A86" s="125"/>
      <c r="B86" s="125"/>
      <c r="C86" s="138"/>
      <c r="D86" s="139"/>
      <c r="E86" s="139"/>
      <c r="F86" s="138"/>
      <c r="G86" s="138"/>
    </row>
    <row r="87" spans="1:7">
      <c r="A87" s="125"/>
      <c r="B87" s="125"/>
      <c r="C87" s="138"/>
      <c r="D87" s="139"/>
      <c r="E87" s="139"/>
      <c r="F87" s="138"/>
      <c r="G87" s="138"/>
    </row>
    <row r="88" spans="1:7">
      <c r="A88" s="125"/>
      <c r="B88" s="125"/>
      <c r="C88" s="138"/>
      <c r="D88" s="139"/>
      <c r="E88" s="139"/>
      <c r="F88" s="138"/>
      <c r="G88" s="138"/>
    </row>
    <row r="89" spans="1:7">
      <c r="A89" s="125"/>
      <c r="B89" s="125"/>
      <c r="C89" s="138"/>
      <c r="D89" s="139"/>
      <c r="E89" s="139"/>
      <c r="F89" s="138"/>
      <c r="G89" s="138"/>
    </row>
    <row r="90" spans="1:7">
      <c r="A90" s="125"/>
      <c r="B90" s="125"/>
      <c r="C90" s="138"/>
      <c r="D90" s="139"/>
      <c r="E90" s="139"/>
      <c r="F90" s="138"/>
      <c r="G90" s="138"/>
    </row>
    <row r="91" spans="1:7">
      <c r="A91" s="125"/>
      <c r="B91" s="125"/>
      <c r="C91" s="138"/>
      <c r="D91" s="139"/>
      <c r="E91" s="139"/>
      <c r="F91" s="138"/>
      <c r="G91" s="138"/>
    </row>
    <row r="92" spans="1:7">
      <c r="A92" s="125"/>
      <c r="B92" s="125"/>
      <c r="C92" s="138"/>
      <c r="D92" s="139"/>
      <c r="E92" s="139"/>
      <c r="F92" s="138"/>
      <c r="G92" s="138"/>
    </row>
    <row r="93" spans="1:7">
      <c r="A93" s="125"/>
      <c r="B93" s="125"/>
      <c r="C93" s="138"/>
      <c r="D93" s="139"/>
      <c r="E93" s="139"/>
      <c r="F93" s="138"/>
      <c r="G93" s="138"/>
    </row>
    <row r="94" spans="1:7">
      <c r="A94" s="125"/>
      <c r="B94" s="125"/>
      <c r="C94" s="138"/>
      <c r="D94" s="139"/>
      <c r="E94" s="139"/>
      <c r="F94" s="138"/>
      <c r="G94" s="138"/>
    </row>
    <row r="95" spans="1:7">
      <c r="A95" s="125"/>
      <c r="B95" s="125"/>
      <c r="C95" s="138"/>
      <c r="D95" s="139"/>
      <c r="E95" s="139"/>
      <c r="F95" s="138"/>
      <c r="G95" s="138"/>
    </row>
    <row r="96" spans="1:7">
      <c r="A96" s="125"/>
      <c r="B96" s="125"/>
      <c r="C96" s="138"/>
      <c r="D96" s="139"/>
      <c r="E96" s="139"/>
      <c r="F96" s="138"/>
      <c r="G96" s="138"/>
    </row>
    <row r="97" spans="1:7">
      <c r="A97" s="125"/>
      <c r="B97" s="125"/>
      <c r="C97" s="138"/>
      <c r="D97" s="139"/>
      <c r="E97" s="139"/>
      <c r="F97" s="138"/>
      <c r="G97" s="138"/>
    </row>
    <row r="98" spans="1:7">
      <c r="A98" s="125"/>
      <c r="B98" s="125"/>
      <c r="C98" s="138"/>
      <c r="D98" s="139"/>
      <c r="E98" s="139"/>
      <c r="F98" s="138"/>
      <c r="G98" s="138"/>
    </row>
    <row r="99" spans="1:7">
      <c r="A99" s="125"/>
      <c r="B99" s="125"/>
      <c r="C99" s="138"/>
      <c r="D99" s="139"/>
      <c r="E99" s="139"/>
      <c r="F99" s="138"/>
      <c r="G99" s="138"/>
    </row>
    <row r="100" spans="1:7">
      <c r="A100" s="125"/>
      <c r="B100" s="125"/>
      <c r="C100" s="138"/>
      <c r="D100" s="139"/>
      <c r="E100" s="139"/>
      <c r="F100" s="138"/>
      <c r="G100" s="138"/>
    </row>
    <row r="101" spans="1:7">
      <c r="A101" s="125"/>
      <c r="B101" s="125"/>
      <c r="C101" s="138"/>
      <c r="D101" s="139"/>
      <c r="E101" s="139"/>
      <c r="F101" s="138"/>
      <c r="G101" s="138"/>
    </row>
    <row r="102" spans="1:7">
      <c r="A102" s="125"/>
      <c r="B102" s="125"/>
      <c r="C102" s="138"/>
      <c r="D102" s="139"/>
      <c r="E102" s="139"/>
      <c r="F102" s="138"/>
      <c r="G102" s="138"/>
    </row>
    <row r="103" spans="1:7">
      <c r="A103" s="125"/>
      <c r="B103" s="125"/>
      <c r="C103" s="138"/>
      <c r="D103" s="139"/>
      <c r="E103" s="139"/>
      <c r="F103" s="138"/>
      <c r="G103" s="138"/>
    </row>
    <row r="104" spans="1:7">
      <c r="A104" s="125"/>
      <c r="B104" s="125"/>
      <c r="C104" s="138"/>
      <c r="D104" s="139"/>
      <c r="E104" s="139"/>
      <c r="F104" s="138"/>
      <c r="G104" s="138"/>
    </row>
    <row r="105" spans="1:7">
      <c r="A105" s="125"/>
      <c r="B105" s="125"/>
      <c r="C105" s="138"/>
      <c r="D105" s="139"/>
      <c r="E105" s="139"/>
      <c r="F105" s="138"/>
      <c r="G105" s="138"/>
    </row>
    <row r="106" spans="1:7">
      <c r="A106" s="125"/>
      <c r="B106" s="125"/>
      <c r="C106" s="138"/>
      <c r="D106" s="139"/>
      <c r="E106" s="139"/>
      <c r="F106" s="138"/>
      <c r="G106" s="138"/>
    </row>
    <row r="107" spans="1:7">
      <c r="A107" s="125"/>
      <c r="B107" s="125"/>
      <c r="C107" s="138"/>
      <c r="D107" s="139"/>
      <c r="E107" s="139"/>
      <c r="F107" s="138"/>
      <c r="G107" s="138"/>
    </row>
    <row r="108" spans="1:7">
      <c r="A108" s="125"/>
      <c r="B108" s="125"/>
      <c r="C108" s="138"/>
      <c r="D108" s="139"/>
      <c r="E108" s="139"/>
      <c r="F108" s="138"/>
      <c r="G108" s="138"/>
    </row>
    <row r="109" spans="1:7">
      <c r="A109" s="125"/>
      <c r="B109" s="125"/>
      <c r="C109" s="138"/>
      <c r="D109" s="139"/>
      <c r="E109" s="139"/>
      <c r="F109" s="138"/>
      <c r="G109" s="138"/>
    </row>
    <row r="110" spans="1:7">
      <c r="A110" s="125"/>
      <c r="B110" s="125"/>
      <c r="C110" s="138"/>
      <c r="D110" s="139"/>
      <c r="E110" s="139"/>
      <c r="F110" s="138"/>
      <c r="G110" s="138"/>
    </row>
    <row r="111" spans="1:7">
      <c r="A111" s="125"/>
      <c r="B111" s="125"/>
      <c r="C111" s="138"/>
      <c r="D111" s="139"/>
      <c r="E111" s="139"/>
      <c r="F111" s="138"/>
      <c r="G111" s="138"/>
    </row>
    <row r="112" spans="1:7">
      <c r="A112" s="125"/>
      <c r="B112" s="125"/>
      <c r="C112" s="138"/>
      <c r="D112" s="139"/>
      <c r="E112" s="139"/>
      <c r="F112" s="138"/>
      <c r="G112" s="138"/>
    </row>
    <row r="113" spans="1:7">
      <c r="A113" s="125"/>
      <c r="B113" s="125"/>
      <c r="C113" s="138"/>
      <c r="D113" s="139"/>
      <c r="E113" s="139"/>
      <c r="F113" s="138"/>
      <c r="G113" s="138"/>
    </row>
    <row r="114" spans="1:7">
      <c r="A114" s="125"/>
      <c r="B114" s="125"/>
      <c r="C114" s="138"/>
      <c r="D114" s="139"/>
      <c r="E114" s="139"/>
      <c r="F114" s="138"/>
      <c r="G114" s="138"/>
    </row>
    <row r="115" spans="1:7">
      <c r="A115" s="125"/>
      <c r="B115" s="125"/>
      <c r="C115" s="138"/>
      <c r="D115" s="139"/>
      <c r="E115" s="139"/>
      <c r="F115" s="138"/>
      <c r="G115" s="138"/>
    </row>
    <row r="116" spans="1:7">
      <c r="A116" s="125"/>
      <c r="B116" s="125"/>
      <c r="C116" s="138"/>
      <c r="D116" s="139"/>
      <c r="E116" s="139"/>
      <c r="F116" s="138"/>
      <c r="G116" s="138"/>
    </row>
    <row r="117" spans="1:7">
      <c r="A117" s="125"/>
      <c r="B117" s="125"/>
      <c r="C117" s="138"/>
      <c r="D117" s="139"/>
      <c r="E117" s="139"/>
      <c r="F117" s="138"/>
      <c r="G117" s="138"/>
    </row>
    <row r="118" spans="1:7">
      <c r="A118" s="125"/>
      <c r="B118" s="125"/>
      <c r="C118" s="138"/>
      <c r="D118" s="139"/>
      <c r="E118" s="139"/>
      <c r="F118" s="138"/>
      <c r="G118" s="138"/>
    </row>
    <row r="119" spans="1:7">
      <c r="A119" s="125"/>
      <c r="B119" s="125"/>
      <c r="C119" s="138"/>
      <c r="D119" s="139"/>
      <c r="E119" s="139"/>
      <c r="F119" s="138"/>
      <c r="G119" s="138"/>
    </row>
    <row r="120" spans="1:7">
      <c r="A120" s="125"/>
      <c r="B120" s="125"/>
      <c r="C120" s="138"/>
      <c r="D120" s="139"/>
      <c r="E120" s="139"/>
      <c r="F120" s="138"/>
      <c r="G120" s="138"/>
    </row>
    <row r="121" spans="1:7">
      <c r="A121" s="125"/>
      <c r="B121" s="125"/>
      <c r="C121" s="138"/>
      <c r="D121" s="139"/>
      <c r="E121" s="139"/>
      <c r="F121" s="138"/>
      <c r="G121" s="138"/>
    </row>
    <row r="122" spans="1:7">
      <c r="A122" s="125"/>
      <c r="B122" s="125"/>
      <c r="C122" s="138"/>
      <c r="D122" s="139"/>
      <c r="E122" s="139"/>
      <c r="F122" s="138"/>
      <c r="G122" s="138"/>
    </row>
    <row r="123" spans="1:7">
      <c r="A123" s="125"/>
      <c r="B123" s="125"/>
      <c r="C123" s="138"/>
      <c r="D123" s="139"/>
      <c r="E123" s="139"/>
      <c r="F123" s="138"/>
      <c r="G123" s="138"/>
    </row>
    <row r="124" spans="1:7">
      <c r="A124" s="125"/>
      <c r="B124" s="125"/>
      <c r="C124" s="138"/>
      <c r="D124" s="139"/>
      <c r="E124" s="139"/>
      <c r="F124" s="138"/>
      <c r="G124" s="138"/>
    </row>
    <row r="125" spans="1:7">
      <c r="A125" s="125"/>
      <c r="B125" s="125"/>
      <c r="C125" s="138"/>
      <c r="D125" s="139"/>
      <c r="E125" s="139"/>
      <c r="F125" s="138"/>
      <c r="G125" s="138"/>
    </row>
    <row r="126" spans="1:7">
      <c r="A126" s="125"/>
      <c r="B126" s="125"/>
      <c r="C126" s="138"/>
      <c r="D126" s="139"/>
      <c r="E126" s="139"/>
      <c r="F126" s="138"/>
      <c r="G126" s="138"/>
    </row>
    <row r="127" spans="1:7">
      <c r="A127" s="125"/>
      <c r="B127" s="125"/>
      <c r="C127" s="138"/>
      <c r="D127" s="139"/>
      <c r="E127" s="139"/>
      <c r="F127" s="138"/>
      <c r="G127" s="138"/>
    </row>
    <row r="128" spans="1:7">
      <c r="A128" s="125"/>
      <c r="B128" s="125"/>
      <c r="C128" s="138"/>
      <c r="D128" s="139"/>
      <c r="E128" s="139"/>
      <c r="F128" s="138"/>
      <c r="G128" s="138"/>
    </row>
    <row r="129" spans="1:7">
      <c r="A129" s="125"/>
      <c r="B129" s="125"/>
      <c r="C129" s="138"/>
      <c r="D129" s="139"/>
      <c r="E129" s="139"/>
      <c r="F129" s="138"/>
      <c r="G129" s="138"/>
    </row>
    <row r="130" spans="1:7">
      <c r="A130" s="125"/>
      <c r="B130" s="125"/>
      <c r="C130" s="138"/>
      <c r="D130" s="139"/>
      <c r="E130" s="139"/>
      <c r="F130" s="138"/>
      <c r="G130" s="138"/>
    </row>
    <row r="131" spans="1:7">
      <c r="A131" s="125"/>
      <c r="B131" s="125"/>
      <c r="C131" s="138"/>
      <c r="D131" s="139"/>
      <c r="E131" s="139"/>
      <c r="F131" s="138"/>
      <c r="G131" s="138"/>
    </row>
    <row r="132" spans="1:7">
      <c r="A132" s="125"/>
      <c r="B132" s="125"/>
      <c r="C132" s="138"/>
      <c r="D132" s="139"/>
      <c r="E132" s="139"/>
      <c r="F132" s="138"/>
      <c r="G132" s="138"/>
    </row>
    <row r="133" spans="1:7">
      <c r="A133" s="125"/>
      <c r="B133" s="125"/>
      <c r="C133" s="138"/>
      <c r="D133" s="139"/>
      <c r="E133" s="139"/>
      <c r="F133" s="138"/>
      <c r="G133" s="138"/>
    </row>
    <row r="134" spans="1:7">
      <c r="A134" s="125"/>
      <c r="B134" s="125"/>
      <c r="C134" s="138"/>
      <c r="D134" s="139"/>
      <c r="E134" s="139"/>
      <c r="F134" s="138"/>
      <c r="G134" s="138"/>
    </row>
    <row r="135" spans="1:7">
      <c r="A135" s="125"/>
      <c r="B135" s="125"/>
      <c r="C135" s="138"/>
      <c r="D135" s="139"/>
      <c r="E135" s="139"/>
      <c r="F135" s="138"/>
      <c r="G135" s="138"/>
    </row>
    <row r="136" spans="1:7">
      <c r="A136" s="125"/>
      <c r="B136" s="125"/>
      <c r="C136" s="138"/>
      <c r="D136" s="139"/>
      <c r="E136" s="139"/>
      <c r="F136" s="138"/>
      <c r="G136" s="138"/>
    </row>
    <row r="137" spans="1:7">
      <c r="A137" s="125"/>
      <c r="B137" s="125"/>
      <c r="C137" s="138"/>
      <c r="D137" s="139"/>
      <c r="E137" s="139"/>
      <c r="F137" s="138"/>
      <c r="G137" s="138"/>
    </row>
    <row r="138" spans="1:7">
      <c r="A138" s="125"/>
      <c r="B138" s="125"/>
      <c r="C138" s="138"/>
      <c r="D138" s="139"/>
      <c r="E138" s="139"/>
      <c r="F138" s="138"/>
      <c r="G138" s="138"/>
    </row>
    <row r="139" spans="1:7">
      <c r="A139" s="125"/>
      <c r="B139" s="125"/>
      <c r="C139" s="138"/>
      <c r="D139" s="139"/>
      <c r="E139" s="139"/>
      <c r="F139" s="138"/>
      <c r="G139" s="138"/>
    </row>
    <row r="140" spans="1:7">
      <c r="A140" s="125"/>
      <c r="B140" s="125"/>
      <c r="C140" s="138"/>
      <c r="D140" s="139"/>
      <c r="E140" s="139"/>
      <c r="F140" s="138"/>
      <c r="G140" s="138"/>
    </row>
    <row r="141" spans="1:7">
      <c r="A141" s="125"/>
      <c r="B141" s="125"/>
      <c r="C141" s="138"/>
      <c r="D141" s="139"/>
      <c r="E141" s="139"/>
      <c r="F141" s="138"/>
      <c r="G141" s="138"/>
    </row>
    <row r="142" spans="1:7">
      <c r="A142" s="125"/>
      <c r="B142" s="125"/>
      <c r="C142" s="138"/>
      <c r="D142" s="139"/>
      <c r="E142" s="139"/>
      <c r="F142" s="138"/>
      <c r="G142" s="138"/>
    </row>
    <row r="143" spans="1:7">
      <c r="A143" s="125"/>
      <c r="B143" s="125"/>
      <c r="C143" s="138"/>
      <c r="D143" s="139"/>
      <c r="E143" s="139"/>
      <c r="F143" s="138"/>
      <c r="G143" s="138"/>
    </row>
    <row r="144" spans="1:7">
      <c r="A144" s="125"/>
      <c r="B144" s="125"/>
      <c r="C144" s="138"/>
      <c r="D144" s="139"/>
      <c r="E144" s="139"/>
      <c r="F144" s="138"/>
      <c r="G144" s="138"/>
    </row>
    <row r="145" spans="1:7">
      <c r="A145" s="125"/>
      <c r="B145" s="125"/>
      <c r="C145" s="138"/>
      <c r="D145" s="139"/>
      <c r="E145" s="139"/>
      <c r="F145" s="138"/>
      <c r="G145" s="138"/>
    </row>
    <row r="146" spans="1:7">
      <c r="A146" s="125"/>
      <c r="B146" s="125"/>
      <c r="C146" s="138"/>
      <c r="D146" s="139"/>
      <c r="E146" s="139"/>
      <c r="F146" s="138"/>
      <c r="G146" s="138"/>
    </row>
    <row r="147" spans="1:7">
      <c r="A147" s="125"/>
      <c r="B147" s="125"/>
      <c r="C147" s="138"/>
      <c r="D147" s="139"/>
      <c r="E147" s="139"/>
      <c r="F147" s="138"/>
      <c r="G147" s="138"/>
    </row>
    <row r="148" spans="1:7">
      <c r="A148" s="125"/>
      <c r="B148" s="125"/>
      <c r="C148" s="138"/>
      <c r="D148" s="139"/>
      <c r="E148" s="139"/>
      <c r="F148" s="138"/>
      <c r="G148" s="138"/>
    </row>
    <row r="149" spans="1:7">
      <c r="A149" s="125"/>
      <c r="B149" s="125"/>
      <c r="C149" s="138"/>
      <c r="D149" s="139"/>
      <c r="E149" s="139"/>
      <c r="F149" s="138"/>
      <c r="G149" s="138"/>
    </row>
    <row r="150" spans="1:7">
      <c r="A150" s="125"/>
      <c r="B150" s="125"/>
      <c r="C150" s="138"/>
      <c r="D150" s="139"/>
      <c r="E150" s="139"/>
      <c r="F150" s="138"/>
      <c r="G150" s="138"/>
    </row>
    <row r="151" spans="1:7">
      <c r="A151" s="125"/>
      <c r="B151" s="125"/>
      <c r="C151" s="138"/>
      <c r="D151" s="139"/>
      <c r="E151" s="139"/>
      <c r="F151" s="138"/>
      <c r="G151" s="138"/>
    </row>
    <row r="152" spans="1:7">
      <c r="A152" s="125"/>
      <c r="B152" s="125"/>
      <c r="C152" s="138"/>
      <c r="D152" s="139"/>
      <c r="E152" s="139"/>
      <c r="F152" s="138"/>
      <c r="G152" s="138"/>
    </row>
    <row r="153" spans="1:7">
      <c r="A153" s="125"/>
      <c r="B153" s="125"/>
      <c r="C153" s="138"/>
      <c r="D153" s="139"/>
      <c r="E153" s="139"/>
      <c r="F153" s="138"/>
      <c r="G153" s="138"/>
    </row>
    <row r="154" spans="1:7">
      <c r="A154" s="125"/>
      <c r="B154" s="125"/>
      <c r="C154" s="138"/>
      <c r="D154" s="139"/>
      <c r="E154" s="139"/>
      <c r="F154" s="138"/>
      <c r="G154" s="138"/>
    </row>
    <row r="155" spans="1:7">
      <c r="A155" s="125"/>
      <c r="B155" s="125"/>
      <c r="C155" s="138"/>
      <c r="D155" s="139"/>
      <c r="E155" s="139"/>
      <c r="F155" s="138"/>
      <c r="G155" s="138"/>
    </row>
    <row r="156" spans="1:7">
      <c r="A156" s="125"/>
      <c r="B156" s="125"/>
      <c r="C156" s="138"/>
      <c r="D156" s="139"/>
      <c r="E156" s="139"/>
      <c r="F156" s="138"/>
      <c r="G156" s="138"/>
    </row>
    <row r="157" spans="1:7">
      <c r="A157" s="125"/>
      <c r="B157" s="125"/>
      <c r="C157" s="138"/>
      <c r="D157" s="139"/>
      <c r="E157" s="139"/>
      <c r="F157" s="138"/>
      <c r="G157" s="138"/>
    </row>
  </sheetData>
  <sortState ref="A2:H105">
    <sortCondition ref="E2:E105"/>
  </sortState>
  <phoneticPr fontId="23" type="noConversion"/>
  <conditionalFormatting sqref="D1:D1048576">
    <cfRule type="duplicateValues" dxfId="3" priority="14"/>
  </conditionalFormatting>
  <conditionalFormatting sqref="E1:E1048576">
    <cfRule type="duplicateValues" dxfId="2" priority="13"/>
  </conditionalFormatting>
  <conditionalFormatting sqref="F1:F1048576">
    <cfRule type="containsText" dxfId="1" priority="12" operator="containsText" text="广告">
      <formula>NOT(ISERROR(SEARCH("广告",F1)))</formula>
    </cfRule>
  </conditionalFormatting>
  <conditionalFormatting sqref="C1:C1048576">
    <cfRule type="duplicateValues" dxfId="0" priority="1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85"/>
  <sheetViews>
    <sheetView tabSelected="1" workbookViewId="0">
      <selection activeCell="H15" sqref="H15"/>
    </sheetView>
  </sheetViews>
  <sheetFormatPr defaultColWidth="9" defaultRowHeight="16.5"/>
  <cols>
    <col min="1" max="2" width="11.625" style="120" customWidth="1"/>
    <col min="3" max="3" width="11.625" style="44" customWidth="1"/>
    <col min="4" max="4" width="11.625" style="87" customWidth="1"/>
    <col min="5" max="6" width="11.625" style="46" customWidth="1"/>
    <col min="7" max="8" width="16.125" style="46" customWidth="1"/>
    <col min="9" max="9" width="12.125" style="46" customWidth="1"/>
    <col min="10" max="16384" width="9" style="43"/>
  </cols>
  <sheetData>
    <row r="1" spans="1:9" s="46" customFormat="1">
      <c r="A1" s="102" t="s">
        <v>107</v>
      </c>
      <c r="B1" s="102" t="s">
        <v>108</v>
      </c>
      <c r="C1" s="48" t="s">
        <v>109</v>
      </c>
      <c r="D1" s="86" t="s">
        <v>148</v>
      </c>
      <c r="E1" s="50" t="s">
        <v>10</v>
      </c>
      <c r="F1" s="50" t="s">
        <v>11</v>
      </c>
      <c r="G1" s="50" t="s">
        <v>12</v>
      </c>
      <c r="H1" s="50" t="s">
        <v>554</v>
      </c>
      <c r="I1" s="50" t="s">
        <v>13</v>
      </c>
    </row>
    <row r="2" spans="1:9" s="46" customFormat="1" ht="12" customHeight="1">
      <c r="A2" s="103"/>
      <c r="B2" s="103"/>
      <c r="C2" s="82"/>
      <c r="D2" s="88"/>
      <c r="E2" s="81"/>
      <c r="F2" s="81"/>
      <c r="G2" s="81"/>
      <c r="H2" s="81"/>
      <c r="I2" s="81"/>
    </row>
    <row r="3" spans="1:9" s="46" customFormat="1" ht="12" customHeight="1">
      <c r="A3" s="103"/>
      <c r="B3" s="103"/>
      <c r="C3" s="82"/>
      <c r="D3" s="88"/>
      <c r="E3" s="81"/>
      <c r="F3" s="81"/>
      <c r="G3" s="81"/>
      <c r="H3" s="81"/>
      <c r="I3" s="81"/>
    </row>
    <row r="4" spans="1:9" s="46" customFormat="1" ht="12" customHeight="1">
      <c r="A4" s="103"/>
      <c r="B4" s="103"/>
      <c r="C4" s="82"/>
      <c r="D4" s="88"/>
      <c r="E4" s="81"/>
      <c r="F4" s="81"/>
      <c r="G4" s="81"/>
      <c r="H4" s="81"/>
      <c r="I4" s="81"/>
    </row>
    <row r="5" spans="1:9" s="46" customFormat="1" ht="12" customHeight="1">
      <c r="A5" s="103"/>
      <c r="B5" s="103"/>
      <c r="C5" s="82"/>
      <c r="D5" s="88"/>
      <c r="E5" s="81"/>
      <c r="F5" s="81"/>
      <c r="G5" s="81"/>
      <c r="H5" s="81"/>
      <c r="I5" s="81"/>
    </row>
    <row r="6" spans="1:9" s="46" customFormat="1">
      <c r="A6" s="103"/>
      <c r="B6" s="103"/>
      <c r="C6" s="82"/>
      <c r="D6" s="98"/>
      <c r="E6" s="81"/>
      <c r="F6" s="81"/>
      <c r="G6" s="81"/>
      <c r="H6" s="81"/>
      <c r="I6" s="81"/>
    </row>
    <row r="7" spans="1:9" s="46" customFormat="1">
      <c r="A7" s="103"/>
      <c r="B7" s="103"/>
      <c r="C7" s="82"/>
      <c r="D7" s="88"/>
      <c r="E7" s="81"/>
      <c r="F7" s="81"/>
      <c r="G7" s="81"/>
      <c r="H7" s="81"/>
      <c r="I7" s="81"/>
    </row>
    <row r="8" spans="1:9" s="46" customFormat="1">
      <c r="A8" s="103"/>
      <c r="B8" s="103"/>
      <c r="C8" s="82"/>
      <c r="D8" s="88"/>
      <c r="E8" s="81"/>
      <c r="F8" s="81"/>
      <c r="G8" s="81"/>
      <c r="H8" s="81"/>
      <c r="I8" s="81"/>
    </row>
    <row r="9" spans="1:9" s="46" customFormat="1">
      <c r="A9" s="103"/>
      <c r="B9" s="103"/>
      <c r="C9" s="82"/>
      <c r="D9" s="88"/>
      <c r="E9" s="81"/>
      <c r="F9" s="81"/>
      <c r="G9" s="89"/>
      <c r="H9" s="89"/>
      <c r="I9" s="81"/>
    </row>
    <row r="10" spans="1:9" s="46" customFormat="1">
      <c r="A10" s="103"/>
      <c r="B10" s="103"/>
      <c r="C10" s="82"/>
      <c r="D10" s="99"/>
      <c r="E10" s="88"/>
      <c r="F10" s="81"/>
      <c r="G10" s="81"/>
      <c r="H10" s="81"/>
      <c r="I10" s="81"/>
    </row>
    <row r="11" spans="1:9" s="46" customFormat="1">
      <c r="A11" s="103"/>
      <c r="B11" s="103"/>
      <c r="C11" s="82"/>
      <c r="D11" s="98"/>
      <c r="E11" s="81"/>
      <c r="F11" s="81"/>
      <c r="G11" s="81"/>
      <c r="H11" s="81"/>
      <c r="I11" s="81"/>
    </row>
    <row r="12" spans="1:9" s="46" customFormat="1">
      <c r="A12" s="103"/>
      <c r="B12" s="103"/>
      <c r="C12" s="82"/>
      <c r="D12" s="98"/>
      <c r="E12" s="81"/>
      <c r="F12" s="81"/>
      <c r="G12" s="81"/>
      <c r="H12" s="81"/>
      <c r="I12" s="81"/>
    </row>
    <row r="13" spans="1:9" s="46" customFormat="1">
      <c r="A13" s="103"/>
      <c r="B13" s="103"/>
      <c r="C13" s="82"/>
      <c r="D13" s="98"/>
      <c r="E13" s="81"/>
      <c r="F13" s="81"/>
      <c r="G13" s="81"/>
      <c r="H13" s="81"/>
      <c r="I13" s="81"/>
    </row>
    <row r="14" spans="1:9" s="46" customFormat="1" ht="20.45" customHeight="1">
      <c r="A14" s="103"/>
      <c r="B14" s="103"/>
      <c r="C14" s="82"/>
      <c r="D14" s="98"/>
      <c r="E14" s="81"/>
      <c r="F14" s="81"/>
      <c r="G14" s="81"/>
      <c r="H14" s="81"/>
      <c r="I14" s="81"/>
    </row>
    <row r="15" spans="1:9" s="46" customFormat="1">
      <c r="A15" s="103"/>
      <c r="B15" s="103"/>
      <c r="C15" s="82"/>
      <c r="D15" s="98"/>
      <c r="E15" s="81"/>
      <c r="F15" s="81"/>
      <c r="G15" s="81"/>
      <c r="H15" s="81"/>
      <c r="I15" s="81"/>
    </row>
    <row r="16" spans="1:9" s="46" customFormat="1">
      <c r="A16" s="103"/>
      <c r="B16" s="103"/>
      <c r="C16" s="82"/>
      <c r="D16" s="98"/>
      <c r="E16" s="81"/>
      <c r="F16" s="81"/>
      <c r="G16" s="81"/>
      <c r="H16" s="81"/>
      <c r="I16" s="81"/>
    </row>
    <row r="17" spans="1:9" s="46" customFormat="1" ht="15" customHeight="1">
      <c r="A17" s="103"/>
      <c r="B17" s="103"/>
      <c r="C17" s="82"/>
      <c r="D17" s="98"/>
      <c r="E17" s="81"/>
      <c r="F17" s="81"/>
      <c r="G17" s="81"/>
      <c r="H17" s="81"/>
      <c r="I17" s="81"/>
    </row>
    <row r="18" spans="1:9" s="46" customFormat="1">
      <c r="A18" s="103"/>
      <c r="B18" s="103"/>
      <c r="C18" s="82"/>
      <c r="D18" s="98"/>
      <c r="E18" s="81"/>
      <c r="F18" s="81"/>
      <c r="G18" s="81"/>
      <c r="H18" s="81"/>
      <c r="I18" s="81"/>
    </row>
    <row r="19" spans="1:9" s="46" customFormat="1" ht="15" customHeight="1">
      <c r="A19" s="103"/>
      <c r="B19" s="103"/>
      <c r="C19" s="82"/>
      <c r="D19" s="98"/>
      <c r="E19" s="81"/>
      <c r="F19" s="81"/>
      <c r="G19" s="81"/>
      <c r="H19" s="81"/>
      <c r="I19" s="81"/>
    </row>
    <row r="20" spans="1:9" s="46" customFormat="1">
      <c r="A20" s="103"/>
      <c r="B20" s="103"/>
      <c r="C20" s="82"/>
      <c r="D20" s="98"/>
      <c r="E20" s="81"/>
      <c r="F20" s="81"/>
      <c r="G20" s="81"/>
      <c r="H20" s="81"/>
      <c r="I20" s="81"/>
    </row>
    <row r="21" spans="1:9" s="46" customFormat="1">
      <c r="A21" s="103"/>
      <c r="B21" s="103"/>
      <c r="C21" s="82"/>
      <c r="D21" s="98"/>
      <c r="E21" s="81"/>
      <c r="F21" s="81"/>
      <c r="G21" s="81"/>
      <c r="H21" s="81"/>
      <c r="I21" s="81"/>
    </row>
    <row r="22" spans="1:9" s="46" customFormat="1">
      <c r="A22" s="103"/>
      <c r="B22" s="103"/>
      <c r="C22" s="44"/>
      <c r="D22" s="99"/>
      <c r="E22" s="87"/>
    </row>
    <row r="23" spans="1:9" s="46" customFormat="1">
      <c r="A23" s="103"/>
      <c r="B23" s="103"/>
      <c r="C23" s="44"/>
      <c r="D23" s="99"/>
      <c r="E23" s="87"/>
    </row>
    <row r="24" spans="1:9" s="46" customFormat="1">
      <c r="A24" s="103"/>
      <c r="B24" s="103"/>
      <c r="C24" s="44"/>
      <c r="D24" s="99"/>
      <c r="E24" s="99"/>
      <c r="F24" s="87"/>
    </row>
    <row r="25" spans="1:9" s="46" customFormat="1">
      <c r="A25" s="103"/>
      <c r="B25" s="103"/>
      <c r="C25" s="44"/>
      <c r="D25" s="99"/>
      <c r="E25" s="87"/>
    </row>
    <row r="26" spans="1:9" s="46" customFormat="1">
      <c r="A26" s="103"/>
      <c r="B26" s="103"/>
      <c r="C26" s="44"/>
      <c r="D26" s="99"/>
      <c r="E26" s="99"/>
      <c r="F26" s="87"/>
    </row>
    <row r="27" spans="1:9" s="46" customFormat="1">
      <c r="A27" s="103"/>
      <c r="B27" s="103"/>
      <c r="C27" s="44"/>
      <c r="D27" s="99"/>
      <c r="E27" s="99"/>
      <c r="F27" s="87"/>
    </row>
    <row r="28" spans="1:9" s="46" customFormat="1">
      <c r="A28" s="103"/>
      <c r="B28" s="103"/>
      <c r="C28" s="44"/>
      <c r="D28" s="99"/>
      <c r="E28" s="99"/>
      <c r="F28" s="87"/>
    </row>
    <row r="29" spans="1:9" s="46" customFormat="1">
      <c r="A29" s="103"/>
      <c r="B29" s="103"/>
      <c r="C29" s="44"/>
      <c r="D29" s="99"/>
      <c r="E29" s="99"/>
      <c r="F29" s="87"/>
    </row>
    <row r="30" spans="1:9" s="46" customFormat="1">
      <c r="A30" s="103"/>
      <c r="B30" s="103"/>
      <c r="C30" s="44"/>
      <c r="D30" s="99"/>
      <c r="E30" s="87"/>
    </row>
    <row r="31" spans="1:9" s="46" customFormat="1">
      <c r="A31" s="103"/>
      <c r="B31" s="103"/>
      <c r="C31" s="44"/>
      <c r="D31" s="99"/>
      <c r="E31" s="87"/>
    </row>
    <row r="32" spans="1:9" s="46" customFormat="1">
      <c r="A32" s="103"/>
      <c r="B32" s="103"/>
      <c r="C32" s="44"/>
      <c r="D32" s="99"/>
      <c r="E32" s="99"/>
      <c r="F32" s="87"/>
    </row>
    <row r="33" spans="1:6" s="46" customFormat="1">
      <c r="A33" s="103"/>
      <c r="B33" s="103"/>
      <c r="C33" s="44"/>
      <c r="D33" s="99"/>
      <c r="E33" s="87"/>
    </row>
    <row r="34" spans="1:6" s="46" customFormat="1">
      <c r="A34" s="103"/>
      <c r="B34" s="103"/>
      <c r="C34" s="44"/>
      <c r="D34" s="99"/>
      <c r="E34" s="99"/>
      <c r="F34" s="99"/>
    </row>
    <row r="35" spans="1:6" s="46" customFormat="1">
      <c r="A35" s="103"/>
      <c r="B35" s="103"/>
      <c r="C35" s="44"/>
      <c r="D35" s="99"/>
      <c r="E35" s="99"/>
      <c r="F35" s="99"/>
    </row>
    <row r="36" spans="1:6" s="46" customFormat="1">
      <c r="A36" s="103"/>
      <c r="B36" s="103"/>
      <c r="C36" s="44"/>
      <c r="D36" s="99"/>
      <c r="E36" s="87"/>
    </row>
    <row r="37" spans="1:6" s="46" customFormat="1">
      <c r="A37" s="103"/>
      <c r="B37" s="103"/>
      <c r="C37" s="44"/>
      <c r="D37" s="99"/>
      <c r="E37" s="87"/>
    </row>
    <row r="38" spans="1:6" s="46" customFormat="1">
      <c r="A38" s="103"/>
      <c r="B38" s="103"/>
      <c r="C38" s="44"/>
      <c r="D38" s="99"/>
      <c r="E38" s="99"/>
      <c r="F38" s="87"/>
    </row>
    <row r="39" spans="1:6" s="46" customFormat="1">
      <c r="A39" s="103"/>
      <c r="B39" s="103"/>
      <c r="C39" s="44"/>
      <c r="D39" s="99"/>
      <c r="E39" s="99"/>
      <c r="F39" s="87"/>
    </row>
    <row r="40" spans="1:6" s="46" customFormat="1">
      <c r="A40" s="103"/>
      <c r="B40" s="103"/>
      <c r="C40" s="44"/>
      <c r="D40" s="99"/>
      <c r="E40" s="99"/>
      <c r="F40" s="87"/>
    </row>
    <row r="41" spans="1:6" s="46" customFormat="1">
      <c r="A41" s="103"/>
      <c r="B41" s="103"/>
      <c r="C41" s="44"/>
      <c r="D41" s="99"/>
      <c r="E41" s="99"/>
      <c r="F41" s="87"/>
    </row>
    <row r="42" spans="1:6" s="46" customFormat="1">
      <c r="A42" s="103"/>
      <c r="B42" s="103"/>
      <c r="C42" s="44"/>
      <c r="D42" s="99"/>
      <c r="E42" s="99"/>
      <c r="F42" s="87"/>
    </row>
    <row r="43" spans="1:6" s="46" customFormat="1">
      <c r="A43" s="103"/>
      <c r="B43" s="103"/>
      <c r="C43" s="44"/>
      <c r="D43" s="99"/>
      <c r="E43" s="99"/>
      <c r="F43" s="87"/>
    </row>
    <row r="44" spans="1:6" s="46" customFormat="1">
      <c r="A44" s="103"/>
      <c r="B44" s="103"/>
      <c r="C44" s="44"/>
      <c r="D44" s="87"/>
    </row>
    <row r="45" spans="1:6" s="46" customFormat="1">
      <c r="A45" s="103"/>
      <c r="B45" s="103"/>
      <c r="C45" s="44"/>
      <c r="D45" s="87"/>
    </row>
    <row r="46" spans="1:6" s="46" customFormat="1">
      <c r="A46" s="103"/>
      <c r="B46" s="103"/>
      <c r="C46" s="44"/>
      <c r="D46" s="87"/>
    </row>
    <row r="47" spans="1:6" s="46" customFormat="1">
      <c r="A47" s="103"/>
      <c r="B47" s="103"/>
      <c r="C47" s="44"/>
      <c r="D47" s="87"/>
    </row>
    <row r="48" spans="1:6" s="46" customFormat="1">
      <c r="A48" s="103"/>
      <c r="B48" s="103"/>
      <c r="C48" s="44"/>
      <c r="D48" s="87"/>
    </row>
    <row r="49" spans="1:5" s="46" customFormat="1">
      <c r="A49" s="103"/>
      <c r="B49" s="103"/>
      <c r="C49" s="44"/>
      <c r="D49" s="87"/>
    </row>
    <row r="50" spans="1:5" s="46" customFormat="1">
      <c r="A50" s="103"/>
      <c r="B50" s="103"/>
      <c r="C50" s="44"/>
      <c r="D50" s="87"/>
    </row>
    <row r="51" spans="1:5" s="46" customFormat="1">
      <c r="A51" s="103"/>
      <c r="B51" s="103"/>
      <c r="C51" s="44"/>
      <c r="D51" s="99"/>
      <c r="E51" s="87"/>
    </row>
    <row r="52" spans="1:5" s="46" customFormat="1">
      <c r="A52" s="103"/>
      <c r="B52" s="103"/>
      <c r="C52" s="44"/>
      <c r="D52" s="99"/>
      <c r="E52" s="87"/>
    </row>
    <row r="53" spans="1:5" s="46" customFormat="1">
      <c r="A53" s="103"/>
      <c r="B53" s="103"/>
      <c r="C53" s="44"/>
      <c r="D53" s="99"/>
      <c r="E53" s="87"/>
    </row>
    <row r="54" spans="1:5" s="46" customFormat="1">
      <c r="A54" s="103"/>
      <c r="B54" s="103"/>
      <c r="C54" s="44"/>
      <c r="D54" s="99"/>
      <c r="E54" s="87"/>
    </row>
    <row r="55" spans="1:5">
      <c r="A55" s="103"/>
      <c r="B55" s="103"/>
      <c r="D55" s="99"/>
      <c r="E55" s="87"/>
    </row>
    <row r="56" spans="1:5">
      <c r="A56" s="103"/>
      <c r="B56" s="103"/>
      <c r="D56" s="99"/>
      <c r="E56" s="87"/>
    </row>
    <row r="57" spans="1:5">
      <c r="A57" s="103"/>
      <c r="B57" s="103"/>
      <c r="D57" s="99"/>
      <c r="E57" s="87"/>
    </row>
    <row r="58" spans="1:5">
      <c r="A58" s="103"/>
      <c r="B58" s="103"/>
      <c r="D58" s="99"/>
      <c r="E58" s="87"/>
    </row>
    <row r="59" spans="1:5">
      <c r="A59" s="103"/>
      <c r="B59" s="103"/>
      <c r="D59" s="99"/>
      <c r="E59" s="87"/>
    </row>
    <row r="60" spans="1:5">
      <c r="A60" s="103"/>
      <c r="B60" s="103"/>
      <c r="D60" s="99"/>
      <c r="E60" s="87"/>
    </row>
    <row r="61" spans="1:5">
      <c r="A61" s="103"/>
      <c r="B61" s="103"/>
      <c r="D61" s="99"/>
      <c r="E61" s="87"/>
    </row>
    <row r="62" spans="1:5">
      <c r="A62" s="103"/>
      <c r="B62" s="103"/>
      <c r="D62" s="99"/>
      <c r="E62" s="87"/>
    </row>
    <row r="63" spans="1:5">
      <c r="A63" s="103"/>
      <c r="B63" s="103"/>
      <c r="D63" s="99"/>
      <c r="E63" s="87"/>
    </row>
    <row r="64" spans="1:5">
      <c r="A64" s="103"/>
      <c r="B64" s="103"/>
      <c r="D64" s="99"/>
      <c r="E64" s="87"/>
    </row>
    <row r="65" spans="1:9">
      <c r="A65" s="103"/>
      <c r="B65" s="103"/>
      <c r="D65" s="99"/>
      <c r="E65" s="87"/>
    </row>
    <row r="66" spans="1:9">
      <c r="A66" s="103"/>
      <c r="B66" s="103"/>
      <c r="D66" s="99"/>
      <c r="E66" s="87"/>
    </row>
    <row r="67" spans="1:9">
      <c r="A67" s="103"/>
      <c r="B67" s="103"/>
      <c r="D67" s="99"/>
      <c r="E67" s="87"/>
    </row>
    <row r="68" spans="1:9">
      <c r="A68" s="103"/>
      <c r="B68" s="103"/>
      <c r="D68" s="99"/>
      <c r="E68" s="87"/>
    </row>
    <row r="69" spans="1:9">
      <c r="A69" s="103"/>
      <c r="B69" s="103"/>
      <c r="D69" s="99"/>
      <c r="E69" s="87"/>
    </row>
    <row r="70" spans="1:9">
      <c r="A70" s="103"/>
      <c r="B70" s="103"/>
      <c r="D70" s="99"/>
      <c r="E70" s="87"/>
    </row>
    <row r="71" spans="1:9">
      <c r="A71" s="103"/>
      <c r="B71" s="103"/>
      <c r="D71" s="99"/>
      <c r="E71" s="87"/>
    </row>
    <row r="72" spans="1:9">
      <c r="A72" s="103"/>
      <c r="B72" s="103"/>
      <c r="D72" s="99"/>
      <c r="E72" s="87"/>
    </row>
    <row r="73" spans="1:9">
      <c r="A73" s="103"/>
      <c r="B73" s="103"/>
      <c r="D73" s="99"/>
      <c r="E73" s="87"/>
    </row>
    <row r="74" spans="1:9">
      <c r="A74" s="103"/>
      <c r="B74" s="103"/>
      <c r="D74" s="99"/>
      <c r="E74" s="87"/>
    </row>
    <row r="76" spans="1:9">
      <c r="A76"/>
      <c r="B76"/>
      <c r="C76"/>
      <c r="D76"/>
      <c r="E76"/>
      <c r="F76"/>
      <c r="G76"/>
      <c r="H76"/>
      <c r="I76"/>
    </row>
    <row r="77" spans="1:9">
      <c r="A77"/>
      <c r="B77"/>
      <c r="C77"/>
      <c r="D77"/>
      <c r="E77"/>
      <c r="F77"/>
      <c r="G77"/>
      <c r="H77"/>
      <c r="I77"/>
    </row>
    <row r="78" spans="1:9">
      <c r="A78"/>
      <c r="B78"/>
      <c r="C78"/>
      <c r="D78"/>
      <c r="E78"/>
      <c r="F78"/>
      <c r="G78"/>
      <c r="H78"/>
      <c r="I78"/>
    </row>
    <row r="79" spans="1:9">
      <c r="A79"/>
      <c r="B79"/>
      <c r="C79"/>
      <c r="D79"/>
      <c r="E79"/>
      <c r="F79"/>
      <c r="G79"/>
      <c r="H79"/>
      <c r="I79"/>
    </row>
    <row r="80" spans="1:9">
      <c r="A80"/>
      <c r="B80"/>
      <c r="C80"/>
      <c r="D80"/>
      <c r="E80"/>
      <c r="F80"/>
      <c r="G80"/>
      <c r="H80"/>
      <c r="I80"/>
    </row>
    <row r="81" spans="1:9">
      <c r="A81"/>
      <c r="B81"/>
      <c r="C81"/>
      <c r="D81"/>
      <c r="E81"/>
      <c r="F81"/>
      <c r="G81"/>
      <c r="H81"/>
      <c r="I81"/>
    </row>
    <row r="82" spans="1:9">
      <c r="A82"/>
      <c r="B82"/>
      <c r="C82"/>
      <c r="D82"/>
      <c r="E82"/>
      <c r="F82"/>
      <c r="G82"/>
      <c r="H82"/>
      <c r="I82"/>
    </row>
    <row r="83" spans="1:9">
      <c r="A83"/>
      <c r="B83"/>
      <c r="C83"/>
      <c r="D83"/>
      <c r="E83"/>
      <c r="F83"/>
      <c r="G83"/>
      <c r="H83"/>
      <c r="I83"/>
    </row>
    <row r="84" spans="1:9">
      <c r="A84"/>
      <c r="B84"/>
      <c r="C84"/>
      <c r="D84"/>
      <c r="E84"/>
      <c r="F84"/>
      <c r="G84"/>
      <c r="H84"/>
      <c r="I84"/>
    </row>
    <row r="85" spans="1:9">
      <c r="A85"/>
      <c r="B85"/>
      <c r="C85"/>
      <c r="D85"/>
      <c r="E85"/>
      <c r="F85"/>
      <c r="G85"/>
      <c r="H85"/>
      <c r="I85"/>
    </row>
  </sheetData>
  <sortState ref="A2:O59">
    <sortCondition ref="C2:C59"/>
  </sortState>
  <phoneticPr fontId="23" type="noConversion"/>
  <conditionalFormatting sqref="G41:H41">
    <cfRule type="duplicateValues" dxfId="26" priority="13"/>
  </conditionalFormatting>
  <conditionalFormatting sqref="G42:H42">
    <cfRule type="duplicateValues" dxfId="25" priority="11"/>
  </conditionalFormatting>
  <conditionalFormatting sqref="D86:D1048576 D1:D47">
    <cfRule type="duplicateValues" dxfId="24" priority="47"/>
  </conditionalFormatting>
  <conditionalFormatting sqref="D48:D50">
    <cfRule type="duplicateValues" dxfId="23" priority="53"/>
  </conditionalFormatting>
  <conditionalFormatting sqref="G86:G1048576 G1:G57">
    <cfRule type="duplicateValues" dxfId="22" priority="7"/>
  </conditionalFormatting>
  <conditionalFormatting sqref="G58:G65">
    <cfRule type="duplicateValues" dxfId="21" priority="5"/>
  </conditionalFormatting>
  <conditionalFormatting sqref="G66:G72">
    <cfRule type="duplicateValues" dxfId="20" priority="3"/>
  </conditionalFormatting>
  <conditionalFormatting sqref="G73:G75">
    <cfRule type="duplicateValues" dxfId="19" priority="1"/>
  </conditionalFormatting>
  <conditionalFormatting sqref="G86:H1048576 G44:H47 H55:H57 G1:H40">
    <cfRule type="duplicateValues" dxfId="18" priority="61"/>
  </conditionalFormatting>
  <conditionalFormatting sqref="G48:H50 H51:H54">
    <cfRule type="duplicateValues" dxfId="17" priority="65"/>
  </conditionalFormatting>
  <conditionalFormatting sqref="H58:H65">
    <cfRule type="duplicateValues" dxfId="16" priority="67"/>
  </conditionalFormatting>
  <conditionalFormatting sqref="H66:H72">
    <cfRule type="duplicateValues" dxfId="15" priority="68"/>
  </conditionalFormatting>
  <conditionalFormatting sqref="H73:H75">
    <cfRule type="duplicateValues" dxfId="14" priority="69"/>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397"/>
  <sheetViews>
    <sheetView workbookViewId="0">
      <pane xSplit="4" topLeftCell="E1" activePane="topRight" state="frozen"/>
      <selection activeCell="J22" sqref="J22"/>
      <selection pane="topRight" activeCell="K4" sqref="K4"/>
    </sheetView>
  </sheetViews>
  <sheetFormatPr defaultColWidth="8.875" defaultRowHeight="14.25"/>
  <cols>
    <col min="1" max="1" width="6" style="228" bestFit="1" customWidth="1"/>
    <col min="2" max="2" width="3.5" style="228" bestFit="1" customWidth="1"/>
    <col min="3" max="3" width="15.375" style="228" customWidth="1"/>
    <col min="4" max="4" width="15.125" style="221" customWidth="1"/>
    <col min="5" max="5" width="14.5" style="221" bestFit="1" customWidth="1"/>
    <col min="6" max="6" width="12.125" style="224" bestFit="1" customWidth="1"/>
    <col min="7" max="7" width="9.875" style="221" bestFit="1" customWidth="1"/>
    <col min="8" max="8" width="36.5" style="225" customWidth="1"/>
    <col min="9" max="9" width="7.125" style="221" bestFit="1" customWidth="1"/>
    <col min="10" max="10" width="13.125" style="221" bestFit="1" customWidth="1"/>
    <col min="11" max="11" width="24.875" style="221" customWidth="1"/>
    <col min="12" max="12" width="18.375" style="221" bestFit="1" customWidth="1"/>
    <col min="13" max="13" width="12.375" style="221" bestFit="1" customWidth="1"/>
    <col min="14" max="14" width="11.625" style="222" bestFit="1" customWidth="1"/>
    <col min="15" max="16384" width="8.875" style="222"/>
  </cols>
  <sheetData>
    <row r="1" spans="1:14" s="212" customFormat="1" ht="15" customHeight="1">
      <c r="A1" s="337" t="s">
        <v>95</v>
      </c>
      <c r="B1" s="337" t="s">
        <v>97</v>
      </c>
      <c r="C1" s="337" t="s">
        <v>683</v>
      </c>
      <c r="D1" s="338" t="s">
        <v>77</v>
      </c>
      <c r="E1" s="339" t="s">
        <v>78</v>
      </c>
      <c r="F1" s="338" t="s">
        <v>23</v>
      </c>
      <c r="G1" s="338" t="s">
        <v>538</v>
      </c>
      <c r="H1" s="338" t="s">
        <v>165</v>
      </c>
      <c r="I1" s="338" t="s">
        <v>79</v>
      </c>
      <c r="J1" s="338" t="s">
        <v>80</v>
      </c>
      <c r="K1" s="338" t="s">
        <v>81</v>
      </c>
      <c r="L1" s="338" t="s">
        <v>82</v>
      </c>
      <c r="M1" s="338" t="s">
        <v>83</v>
      </c>
    </row>
    <row r="2" spans="1:14">
      <c r="A2" s="213"/>
      <c r="B2" s="213"/>
      <c r="C2" s="214"/>
      <c r="D2" s="215"/>
      <c r="E2" s="216"/>
      <c r="F2" s="217"/>
      <c r="G2" s="218"/>
      <c r="H2" s="219"/>
      <c r="I2" s="215"/>
      <c r="J2" s="220"/>
      <c r="K2" s="215"/>
      <c r="L2" s="216"/>
      <c r="M2" s="216"/>
      <c r="N2" s="221"/>
    </row>
    <row r="3" spans="1:14">
      <c r="A3" s="213"/>
      <c r="B3" s="213"/>
      <c r="C3" s="214"/>
      <c r="D3" s="215"/>
      <c r="E3" s="216"/>
      <c r="F3" s="217"/>
      <c r="G3" s="218"/>
      <c r="H3" s="219"/>
      <c r="I3" s="215"/>
      <c r="J3" s="220"/>
      <c r="K3" s="215"/>
      <c r="L3" s="216"/>
      <c r="M3" s="216"/>
      <c r="N3" s="221"/>
    </row>
    <row r="4" spans="1:14">
      <c r="A4" s="213"/>
      <c r="B4" s="213"/>
      <c r="C4" s="214"/>
      <c r="D4" s="215"/>
      <c r="E4" s="216"/>
      <c r="F4" s="217"/>
      <c r="G4" s="218"/>
      <c r="H4" s="219"/>
      <c r="I4" s="215"/>
      <c r="J4" s="220"/>
      <c r="K4" s="215"/>
      <c r="L4" s="216"/>
      <c r="M4" s="216"/>
      <c r="N4" s="221"/>
    </row>
    <row r="5" spans="1:14">
      <c r="A5" s="213"/>
      <c r="B5" s="213"/>
      <c r="C5" s="214"/>
      <c r="D5" s="215"/>
      <c r="E5" s="216"/>
      <c r="F5" s="217"/>
      <c r="G5" s="218"/>
      <c r="H5" s="219"/>
      <c r="I5" s="215"/>
      <c r="J5" s="220"/>
      <c r="K5" s="215"/>
      <c r="L5" s="216"/>
      <c r="M5" s="216"/>
      <c r="N5" s="221"/>
    </row>
    <row r="6" spans="1:14">
      <c r="A6" s="213"/>
      <c r="B6" s="213"/>
      <c r="C6" s="214"/>
      <c r="D6" s="215"/>
      <c r="E6" s="216"/>
      <c r="F6" s="217"/>
      <c r="G6" s="218"/>
      <c r="H6" s="219"/>
      <c r="I6" s="215"/>
      <c r="J6" s="220"/>
      <c r="K6" s="215"/>
      <c r="L6" s="216"/>
      <c r="M6" s="216"/>
      <c r="N6" s="221"/>
    </row>
    <row r="7" spans="1:14">
      <c r="A7" s="213"/>
      <c r="B7" s="213"/>
      <c r="C7" s="214"/>
      <c r="D7" s="215"/>
      <c r="E7" s="216"/>
      <c r="F7" s="217"/>
      <c r="G7" s="218"/>
      <c r="H7" s="219"/>
      <c r="I7" s="215"/>
      <c r="J7" s="220"/>
      <c r="K7" s="215"/>
      <c r="L7" s="216"/>
      <c r="M7" s="216"/>
      <c r="N7" s="221"/>
    </row>
    <row r="8" spans="1:14">
      <c r="A8" s="213"/>
      <c r="B8" s="213"/>
      <c r="C8" s="214"/>
      <c r="D8" s="215"/>
      <c r="E8" s="216"/>
      <c r="F8" s="217"/>
      <c r="G8" s="218"/>
      <c r="H8" s="219"/>
      <c r="I8" s="215"/>
      <c r="J8" s="220"/>
      <c r="K8" s="215"/>
      <c r="L8" s="216"/>
      <c r="M8" s="216"/>
      <c r="N8" s="221"/>
    </row>
    <row r="9" spans="1:14">
      <c r="A9" s="213"/>
      <c r="B9" s="213"/>
      <c r="C9" s="214"/>
      <c r="D9" s="215"/>
      <c r="E9" s="216"/>
      <c r="F9" s="217"/>
      <c r="G9" s="218"/>
      <c r="H9" s="219"/>
      <c r="I9" s="215"/>
      <c r="J9" s="220"/>
      <c r="K9" s="215"/>
      <c r="L9" s="216"/>
      <c r="M9" s="216"/>
      <c r="N9" s="221"/>
    </row>
    <row r="10" spans="1:14">
      <c r="A10" s="213"/>
      <c r="B10" s="213"/>
      <c r="C10" s="214"/>
      <c r="D10" s="215"/>
      <c r="E10" s="216"/>
      <c r="F10" s="217"/>
      <c r="G10" s="218"/>
      <c r="H10" s="219"/>
      <c r="I10" s="215"/>
      <c r="J10" s="220"/>
      <c r="K10" s="215"/>
      <c r="L10" s="216"/>
      <c r="M10" s="216"/>
      <c r="N10" s="221"/>
    </row>
    <row r="11" spans="1:14">
      <c r="A11" s="213"/>
      <c r="B11" s="213"/>
      <c r="C11" s="214"/>
      <c r="D11" s="215"/>
      <c r="E11" s="216"/>
      <c r="F11" s="217"/>
      <c r="G11" s="218"/>
      <c r="H11" s="219"/>
      <c r="I11" s="215"/>
      <c r="J11" s="220"/>
      <c r="K11" s="215"/>
      <c r="L11" s="216"/>
      <c r="M11" s="216"/>
      <c r="N11" s="221"/>
    </row>
    <row r="12" spans="1:14">
      <c r="A12" s="213"/>
      <c r="B12" s="213"/>
      <c r="C12" s="214"/>
      <c r="D12" s="215"/>
      <c r="E12" s="216"/>
      <c r="F12" s="217"/>
      <c r="G12" s="218"/>
      <c r="H12" s="219"/>
      <c r="I12" s="215"/>
      <c r="J12" s="220"/>
      <c r="K12" s="215"/>
      <c r="L12" s="216"/>
      <c r="M12" s="216"/>
      <c r="N12" s="221"/>
    </row>
    <row r="13" spans="1:14">
      <c r="A13" s="213"/>
      <c r="B13" s="213"/>
      <c r="C13" s="214"/>
      <c r="D13" s="215"/>
      <c r="E13" s="216"/>
      <c r="F13" s="217"/>
      <c r="G13" s="218"/>
      <c r="H13" s="219"/>
      <c r="I13" s="215"/>
      <c r="J13" s="220"/>
      <c r="K13" s="215"/>
      <c r="L13" s="216"/>
      <c r="M13" s="216"/>
      <c r="N13" s="221"/>
    </row>
    <row r="14" spans="1:14">
      <c r="A14" s="213"/>
      <c r="B14" s="213"/>
      <c r="C14" s="214"/>
      <c r="D14" s="215"/>
      <c r="E14" s="216"/>
      <c r="F14" s="217"/>
      <c r="G14" s="218"/>
      <c r="H14" s="219"/>
      <c r="I14" s="215"/>
      <c r="J14" s="220"/>
      <c r="K14" s="215"/>
      <c r="L14" s="216"/>
      <c r="M14" s="216"/>
      <c r="N14" s="221"/>
    </row>
    <row r="15" spans="1:14">
      <c r="A15" s="213"/>
      <c r="B15" s="213"/>
      <c r="C15" s="214"/>
      <c r="D15" s="215"/>
      <c r="E15" s="216"/>
      <c r="F15" s="217"/>
      <c r="G15" s="218"/>
      <c r="H15" s="219"/>
      <c r="I15" s="215"/>
      <c r="J15" s="220"/>
      <c r="K15" s="215"/>
      <c r="L15" s="216"/>
      <c r="M15" s="216"/>
      <c r="N15" s="221"/>
    </row>
    <row r="16" spans="1:14">
      <c r="A16" s="213"/>
      <c r="B16" s="213"/>
      <c r="C16" s="214"/>
      <c r="D16" s="215"/>
      <c r="E16" s="216"/>
      <c r="F16" s="217"/>
      <c r="G16" s="218"/>
      <c r="H16" s="219"/>
      <c r="I16" s="215"/>
      <c r="J16" s="220"/>
      <c r="K16" s="215"/>
      <c r="L16" s="216"/>
      <c r="M16" s="216"/>
      <c r="N16" s="221"/>
    </row>
    <row r="17" spans="1:14">
      <c r="A17" s="213"/>
      <c r="B17" s="213"/>
      <c r="C17" s="214"/>
      <c r="D17" s="215"/>
      <c r="E17" s="216"/>
      <c r="F17" s="217"/>
      <c r="G17" s="218"/>
      <c r="H17" s="219"/>
      <c r="I17" s="215"/>
      <c r="J17" s="220"/>
      <c r="K17" s="215"/>
      <c r="L17" s="216"/>
      <c r="M17" s="216"/>
      <c r="N17" s="221"/>
    </row>
    <row r="18" spans="1:14">
      <c r="A18" s="213"/>
      <c r="B18" s="213"/>
      <c r="C18" s="214"/>
      <c r="D18" s="215"/>
      <c r="E18" s="216"/>
      <c r="F18" s="217"/>
      <c r="G18" s="218"/>
      <c r="H18" s="219"/>
      <c r="I18" s="215"/>
      <c r="J18" s="220"/>
      <c r="K18" s="215"/>
      <c r="L18" s="216"/>
      <c r="M18" s="216"/>
      <c r="N18" s="221"/>
    </row>
    <row r="19" spans="1:14">
      <c r="A19" s="213"/>
      <c r="B19" s="213"/>
      <c r="C19" s="214"/>
      <c r="D19" s="215"/>
      <c r="E19" s="216"/>
      <c r="F19" s="217"/>
      <c r="G19" s="218"/>
      <c r="H19" s="219"/>
      <c r="I19" s="215"/>
      <c r="J19" s="220"/>
      <c r="K19" s="215"/>
      <c r="L19" s="216"/>
      <c r="M19" s="216"/>
      <c r="N19" s="221"/>
    </row>
    <row r="20" spans="1:14">
      <c r="A20" s="213"/>
      <c r="B20" s="213"/>
      <c r="C20" s="214"/>
      <c r="D20" s="215"/>
      <c r="E20" s="216"/>
      <c r="F20" s="217"/>
      <c r="G20" s="218"/>
      <c r="H20" s="219"/>
      <c r="I20" s="215"/>
      <c r="J20" s="220"/>
      <c r="K20" s="215"/>
      <c r="L20" s="216"/>
      <c r="M20" s="216"/>
      <c r="N20" s="221"/>
    </row>
    <row r="21" spans="1:14">
      <c r="A21" s="213"/>
      <c r="B21" s="213"/>
      <c r="C21" s="214"/>
      <c r="D21" s="215"/>
      <c r="E21" s="216"/>
      <c r="F21" s="217"/>
      <c r="G21" s="218"/>
      <c r="H21" s="219"/>
      <c r="I21" s="215"/>
      <c r="J21" s="220"/>
      <c r="K21" s="215"/>
      <c r="L21" s="216"/>
      <c r="M21" s="216"/>
      <c r="N21" s="221"/>
    </row>
    <row r="22" spans="1:14">
      <c r="A22" s="213"/>
      <c r="B22" s="213"/>
      <c r="C22" s="214"/>
      <c r="D22" s="215"/>
      <c r="E22" s="216"/>
      <c r="F22" s="217"/>
      <c r="G22" s="218"/>
      <c r="H22" s="219"/>
      <c r="I22" s="215"/>
      <c r="J22" s="220"/>
      <c r="K22" s="215"/>
      <c r="L22" s="216"/>
      <c r="M22" s="216"/>
      <c r="N22" s="221"/>
    </row>
    <row r="23" spans="1:14">
      <c r="A23" s="213"/>
      <c r="B23" s="213"/>
      <c r="C23" s="214"/>
      <c r="D23" s="215"/>
      <c r="E23" s="216"/>
      <c r="F23" s="217"/>
      <c r="G23" s="218"/>
      <c r="H23" s="219"/>
      <c r="I23" s="215"/>
      <c r="J23" s="220"/>
      <c r="K23" s="215"/>
      <c r="L23" s="216"/>
      <c r="M23" s="216"/>
      <c r="N23" s="221"/>
    </row>
    <row r="24" spans="1:14">
      <c r="A24" s="213"/>
      <c r="B24" s="213"/>
      <c r="C24" s="214"/>
      <c r="D24" s="215"/>
      <c r="E24" s="216"/>
      <c r="F24" s="217"/>
      <c r="G24" s="218"/>
      <c r="H24" s="219"/>
      <c r="I24" s="215"/>
      <c r="J24" s="220"/>
      <c r="K24" s="215"/>
      <c r="L24" s="216"/>
      <c r="M24" s="216"/>
      <c r="N24" s="221"/>
    </row>
    <row r="25" spans="1:14">
      <c r="A25" s="213"/>
      <c r="B25" s="213"/>
      <c r="C25" s="214"/>
      <c r="D25" s="215"/>
      <c r="E25" s="216"/>
      <c r="F25" s="217"/>
      <c r="G25" s="218"/>
      <c r="H25" s="219"/>
      <c r="I25" s="215"/>
      <c r="J25" s="220"/>
      <c r="K25" s="215"/>
      <c r="L25" s="216"/>
      <c r="M25" s="216"/>
      <c r="N25" s="221"/>
    </row>
    <row r="26" spans="1:14">
      <c r="A26" s="213"/>
      <c r="B26" s="213"/>
      <c r="C26" s="214"/>
      <c r="D26" s="215"/>
      <c r="E26" s="216"/>
      <c r="F26" s="217"/>
      <c r="G26" s="218"/>
      <c r="H26" s="219"/>
      <c r="I26" s="215"/>
      <c r="J26" s="220"/>
      <c r="K26" s="215"/>
      <c r="L26" s="216"/>
      <c r="M26" s="216"/>
      <c r="N26" s="221"/>
    </row>
    <row r="27" spans="1:14">
      <c r="A27" s="213"/>
      <c r="B27" s="213"/>
      <c r="C27" s="214"/>
      <c r="D27" s="215"/>
      <c r="E27" s="216"/>
      <c r="F27" s="217"/>
      <c r="G27" s="218"/>
      <c r="H27" s="219"/>
      <c r="I27" s="215"/>
      <c r="J27" s="220"/>
      <c r="K27" s="215"/>
      <c r="L27" s="216"/>
      <c r="M27" s="216"/>
      <c r="N27" s="221"/>
    </row>
    <row r="28" spans="1:14">
      <c r="A28" s="213"/>
      <c r="B28" s="213"/>
      <c r="C28" s="214"/>
      <c r="D28" s="215"/>
      <c r="E28" s="216"/>
      <c r="F28" s="217"/>
      <c r="G28" s="218"/>
      <c r="H28" s="219"/>
      <c r="I28" s="215"/>
      <c r="J28" s="220"/>
      <c r="K28" s="215"/>
      <c r="L28" s="216"/>
      <c r="M28" s="216"/>
      <c r="N28" s="221"/>
    </row>
    <row r="29" spans="1:14">
      <c r="A29" s="213"/>
      <c r="B29" s="213"/>
      <c r="C29" s="214"/>
      <c r="D29" s="215"/>
      <c r="E29" s="216"/>
      <c r="F29" s="217"/>
      <c r="G29" s="218"/>
      <c r="H29" s="219"/>
      <c r="I29" s="215"/>
      <c r="J29" s="220"/>
      <c r="K29" s="215"/>
      <c r="L29" s="216"/>
      <c r="M29" s="216"/>
      <c r="N29" s="221"/>
    </row>
    <row r="30" spans="1:14">
      <c r="A30" s="213"/>
      <c r="B30" s="213"/>
      <c r="C30" s="214"/>
      <c r="D30" s="215"/>
      <c r="E30" s="216"/>
      <c r="F30" s="217"/>
      <c r="G30" s="218"/>
      <c r="H30" s="219"/>
      <c r="I30" s="215"/>
      <c r="J30" s="220"/>
      <c r="K30" s="215"/>
      <c r="L30" s="216"/>
      <c r="M30" s="216"/>
      <c r="N30" s="221"/>
    </row>
    <row r="31" spans="1:14">
      <c r="A31" s="213"/>
      <c r="B31" s="213"/>
      <c r="C31" s="214"/>
      <c r="D31" s="215"/>
      <c r="E31" s="216"/>
      <c r="F31" s="217"/>
      <c r="G31" s="218"/>
      <c r="H31" s="219"/>
      <c r="I31" s="215"/>
      <c r="J31" s="220"/>
      <c r="K31" s="215"/>
      <c r="L31" s="216"/>
      <c r="M31" s="216"/>
      <c r="N31" s="221"/>
    </row>
    <row r="32" spans="1:14">
      <c r="A32" s="213"/>
      <c r="B32" s="213"/>
      <c r="C32" s="214"/>
      <c r="D32" s="215"/>
      <c r="E32" s="216"/>
      <c r="F32" s="217"/>
      <c r="G32" s="218"/>
      <c r="H32" s="219"/>
      <c r="I32" s="215"/>
      <c r="J32" s="220"/>
      <c r="K32" s="215"/>
      <c r="L32" s="216"/>
      <c r="M32" s="216"/>
      <c r="N32" s="221"/>
    </row>
    <row r="33" spans="1:14">
      <c r="A33" s="213"/>
      <c r="B33" s="213"/>
      <c r="C33" s="214"/>
      <c r="D33" s="215"/>
      <c r="E33" s="216"/>
      <c r="F33" s="217"/>
      <c r="G33" s="218"/>
      <c r="H33" s="219"/>
      <c r="I33" s="215"/>
      <c r="J33" s="220"/>
      <c r="K33" s="215"/>
      <c r="L33" s="216"/>
      <c r="M33" s="216"/>
      <c r="N33" s="221"/>
    </row>
    <row r="34" spans="1:14">
      <c r="A34" s="213"/>
      <c r="B34" s="213"/>
      <c r="C34" s="214"/>
      <c r="D34" s="215"/>
      <c r="E34" s="216"/>
      <c r="F34" s="217"/>
      <c r="G34" s="218"/>
      <c r="H34" s="219"/>
      <c r="I34" s="215"/>
      <c r="J34" s="216"/>
      <c r="K34" s="215"/>
      <c r="L34" s="216"/>
      <c r="M34" s="216"/>
      <c r="N34" s="221"/>
    </row>
    <row r="35" spans="1:14">
      <c r="A35" s="213"/>
      <c r="B35" s="213"/>
      <c r="C35" s="214"/>
      <c r="D35" s="215"/>
      <c r="E35" s="216"/>
      <c r="F35" s="217"/>
      <c r="G35" s="218"/>
      <c r="H35" s="219"/>
      <c r="I35" s="215"/>
      <c r="J35" s="216"/>
      <c r="K35" s="215"/>
      <c r="L35" s="216"/>
      <c r="M35" s="216"/>
      <c r="N35" s="221"/>
    </row>
    <row r="36" spans="1:14">
      <c r="A36" s="213"/>
      <c r="B36" s="213"/>
      <c r="C36" s="214"/>
      <c r="D36" s="215"/>
      <c r="E36" s="216"/>
      <c r="F36" s="217"/>
      <c r="G36" s="218"/>
      <c r="H36" s="219"/>
      <c r="I36" s="215"/>
      <c r="J36" s="216"/>
      <c r="K36" s="215"/>
      <c r="L36" s="216"/>
      <c r="M36" s="216"/>
      <c r="N36" s="221"/>
    </row>
    <row r="37" spans="1:14">
      <c r="A37" s="213"/>
      <c r="B37" s="213"/>
      <c r="C37" s="214"/>
      <c r="D37" s="215"/>
      <c r="E37" s="216"/>
      <c r="F37" s="217"/>
      <c r="G37" s="218"/>
      <c r="H37" s="219"/>
      <c r="I37" s="215"/>
      <c r="J37" s="216"/>
      <c r="K37" s="215"/>
      <c r="L37" s="216"/>
      <c r="M37" s="216"/>
    </row>
    <row r="38" spans="1:14">
      <c r="A38" s="213"/>
      <c r="B38" s="213"/>
      <c r="C38" s="214"/>
      <c r="D38" s="215"/>
      <c r="E38" s="216"/>
      <c r="F38" s="217"/>
      <c r="G38" s="218"/>
      <c r="H38" s="219"/>
      <c r="I38" s="215"/>
      <c r="J38" s="216"/>
      <c r="K38" s="215"/>
      <c r="L38" s="216"/>
      <c r="M38" s="216"/>
    </row>
    <row r="39" spans="1:14">
      <c r="A39" s="213"/>
      <c r="B39" s="213"/>
      <c r="C39" s="214"/>
      <c r="D39" s="215"/>
      <c r="E39" s="216"/>
      <c r="F39" s="217"/>
      <c r="G39" s="218"/>
      <c r="H39" s="219"/>
      <c r="I39" s="215"/>
      <c r="J39" s="216"/>
      <c r="K39" s="215"/>
      <c r="L39" s="216"/>
      <c r="M39" s="216"/>
    </row>
    <row r="40" spans="1:14">
      <c r="A40" s="213"/>
      <c r="B40" s="213"/>
      <c r="C40" s="214"/>
      <c r="D40" s="215"/>
      <c r="E40" s="216"/>
      <c r="F40" s="217"/>
      <c r="G40" s="218"/>
      <c r="H40" s="219"/>
      <c r="I40" s="215"/>
      <c r="J40" s="216"/>
      <c r="K40" s="215"/>
      <c r="L40" s="216"/>
      <c r="M40" s="216"/>
    </row>
    <row r="41" spans="1:14">
      <c r="A41" s="213"/>
      <c r="B41" s="213"/>
      <c r="C41" s="214"/>
      <c r="D41" s="215"/>
      <c r="E41" s="216"/>
      <c r="F41" s="217"/>
      <c r="G41" s="218"/>
      <c r="H41" s="219"/>
      <c r="I41" s="215"/>
      <c r="J41" s="216"/>
      <c r="K41" s="215"/>
      <c r="L41" s="216"/>
      <c r="M41" s="216"/>
    </row>
    <row r="42" spans="1:14">
      <c r="A42" s="213"/>
      <c r="B42" s="213"/>
      <c r="C42" s="214"/>
      <c r="D42" s="215"/>
      <c r="E42" s="216"/>
      <c r="F42" s="217"/>
      <c r="G42" s="218"/>
      <c r="H42" s="219"/>
      <c r="I42" s="215"/>
      <c r="J42" s="216"/>
      <c r="K42" s="215"/>
      <c r="L42" s="216"/>
      <c r="M42" s="216"/>
    </row>
    <row r="43" spans="1:14">
      <c r="A43" s="213"/>
      <c r="B43" s="213"/>
      <c r="C43" s="214"/>
      <c r="D43" s="215"/>
      <c r="E43" s="216"/>
      <c r="F43" s="217"/>
      <c r="G43" s="218"/>
      <c r="H43" s="219"/>
      <c r="I43" s="215"/>
      <c r="J43" s="216"/>
      <c r="K43" s="215"/>
      <c r="L43" s="216"/>
      <c r="M43" s="216"/>
    </row>
    <row r="44" spans="1:14">
      <c r="A44" s="213"/>
      <c r="B44" s="213"/>
      <c r="C44" s="214"/>
      <c r="D44" s="215"/>
      <c r="E44" s="216"/>
      <c r="F44" s="217"/>
      <c r="G44" s="218"/>
      <c r="H44" s="219"/>
      <c r="I44" s="215"/>
      <c r="J44" s="216"/>
      <c r="K44" s="215"/>
      <c r="L44" s="216"/>
      <c r="M44" s="216"/>
    </row>
    <row r="45" spans="1:14">
      <c r="A45" s="213"/>
      <c r="B45" s="213"/>
      <c r="C45" s="214"/>
      <c r="D45" s="215"/>
      <c r="E45" s="216"/>
      <c r="F45" s="217"/>
      <c r="G45" s="218"/>
      <c r="H45" s="219"/>
      <c r="I45" s="215"/>
      <c r="J45" s="216"/>
      <c r="K45" s="215"/>
      <c r="L45" s="216"/>
      <c r="M45" s="216"/>
    </row>
    <row r="46" spans="1:14">
      <c r="A46" s="213"/>
      <c r="B46" s="213"/>
      <c r="C46" s="214"/>
      <c r="D46" s="215"/>
      <c r="E46" s="216"/>
      <c r="F46" s="217"/>
      <c r="G46" s="218"/>
      <c r="H46" s="219"/>
      <c r="I46" s="215"/>
      <c r="J46" s="216"/>
      <c r="K46" s="215"/>
      <c r="L46" s="216"/>
      <c r="M46" s="216"/>
    </row>
    <row r="47" spans="1:14">
      <c r="A47" s="213"/>
      <c r="B47" s="213"/>
      <c r="C47" s="214"/>
      <c r="D47" s="215"/>
      <c r="E47" s="216"/>
      <c r="F47" s="217"/>
      <c r="G47" s="218"/>
      <c r="H47" s="219"/>
      <c r="I47" s="215"/>
      <c r="J47" s="216"/>
      <c r="K47" s="215"/>
      <c r="L47" s="216"/>
      <c r="M47" s="216"/>
    </row>
    <row r="48" spans="1:14">
      <c r="A48" s="213"/>
      <c r="B48" s="213"/>
      <c r="C48" s="214"/>
      <c r="D48" s="223"/>
      <c r="G48" s="218"/>
      <c r="I48" s="223"/>
      <c r="K48" s="223"/>
    </row>
    <row r="49" spans="1:11">
      <c r="A49" s="213"/>
      <c r="B49" s="213"/>
      <c r="C49" s="214"/>
      <c r="D49" s="223"/>
      <c r="G49" s="218"/>
      <c r="I49" s="223"/>
      <c r="K49" s="223"/>
    </row>
    <row r="50" spans="1:11">
      <c r="A50" s="213"/>
      <c r="B50" s="213"/>
      <c r="C50" s="214"/>
      <c r="D50" s="223"/>
      <c r="G50" s="218"/>
      <c r="I50" s="223"/>
      <c r="K50" s="223"/>
    </row>
    <row r="51" spans="1:11">
      <c r="A51" s="213"/>
      <c r="B51" s="213"/>
      <c r="C51" s="214"/>
      <c r="D51" s="223"/>
      <c r="G51" s="218"/>
      <c r="I51" s="223"/>
      <c r="K51" s="223"/>
    </row>
    <row r="52" spans="1:11">
      <c r="A52" s="213"/>
      <c r="B52" s="213"/>
      <c r="C52" s="214"/>
      <c r="D52" s="223"/>
      <c r="G52" s="218"/>
      <c r="I52" s="223"/>
      <c r="K52" s="223"/>
    </row>
    <row r="53" spans="1:11">
      <c r="A53" s="213"/>
      <c r="B53" s="213"/>
      <c r="C53" s="214"/>
      <c r="D53" s="223"/>
      <c r="G53" s="218"/>
      <c r="I53" s="223"/>
      <c r="K53" s="223"/>
    </row>
    <row r="54" spans="1:11">
      <c r="A54" s="213"/>
      <c r="B54" s="213"/>
      <c r="C54" s="214"/>
      <c r="D54" s="223"/>
      <c r="G54" s="218"/>
      <c r="I54" s="223"/>
      <c r="K54" s="223"/>
    </row>
    <row r="55" spans="1:11">
      <c r="A55" s="213"/>
      <c r="B55" s="213"/>
      <c r="C55" s="214"/>
      <c r="D55" s="223"/>
      <c r="G55" s="218"/>
      <c r="I55" s="223"/>
      <c r="K55" s="223"/>
    </row>
    <row r="56" spans="1:11">
      <c r="A56" s="213"/>
      <c r="B56" s="213"/>
      <c r="C56" s="214"/>
      <c r="D56" s="223"/>
      <c r="G56" s="218"/>
      <c r="I56" s="223"/>
      <c r="K56" s="223"/>
    </row>
    <row r="57" spans="1:11">
      <c r="A57" s="213"/>
      <c r="B57" s="213"/>
      <c r="C57" s="214"/>
      <c r="D57" s="223"/>
      <c r="G57" s="218"/>
      <c r="I57" s="223"/>
      <c r="K57" s="223"/>
    </row>
    <row r="58" spans="1:11">
      <c r="A58" s="213"/>
      <c r="B58" s="213"/>
      <c r="C58" s="214"/>
      <c r="D58" s="223"/>
      <c r="G58" s="218"/>
      <c r="I58" s="223"/>
      <c r="K58" s="223"/>
    </row>
    <row r="59" spans="1:11">
      <c r="A59" s="213"/>
      <c r="B59" s="213"/>
      <c r="C59" s="214"/>
      <c r="D59" s="223"/>
      <c r="G59" s="218"/>
      <c r="I59" s="223"/>
      <c r="K59" s="223"/>
    </row>
    <row r="60" spans="1:11">
      <c r="A60" s="213"/>
      <c r="B60" s="213"/>
      <c r="C60" s="214"/>
      <c r="D60" s="223"/>
      <c r="G60" s="218"/>
      <c r="I60" s="223"/>
      <c r="K60" s="223"/>
    </row>
    <row r="61" spans="1:11">
      <c r="A61" s="213"/>
      <c r="B61" s="213"/>
      <c r="C61" s="214"/>
      <c r="D61" s="223"/>
      <c r="G61" s="218"/>
      <c r="I61" s="223"/>
      <c r="K61" s="223"/>
    </row>
    <row r="62" spans="1:11">
      <c r="A62" s="213"/>
      <c r="B62" s="213"/>
      <c r="C62" s="214"/>
      <c r="G62" s="218"/>
      <c r="I62" s="223"/>
      <c r="K62" s="223"/>
    </row>
    <row r="63" spans="1:11">
      <c r="A63" s="213"/>
      <c r="B63" s="213"/>
      <c r="C63" s="214"/>
      <c r="G63" s="218"/>
      <c r="I63" s="223"/>
      <c r="K63" s="223"/>
    </row>
    <row r="64" spans="1:11">
      <c r="A64" s="213"/>
      <c r="B64" s="213"/>
      <c r="C64" s="214"/>
      <c r="G64" s="218"/>
      <c r="I64" s="223"/>
      <c r="K64" s="223"/>
    </row>
    <row r="65" spans="1:11">
      <c r="A65" s="213"/>
      <c r="B65" s="213"/>
      <c r="C65" s="214"/>
      <c r="G65" s="218"/>
      <c r="I65" s="223"/>
      <c r="K65" s="223"/>
    </row>
    <row r="66" spans="1:11">
      <c r="A66" s="213"/>
      <c r="B66" s="213"/>
      <c r="C66" s="214"/>
      <c r="G66" s="218"/>
      <c r="I66" s="223"/>
      <c r="K66" s="223"/>
    </row>
    <row r="67" spans="1:11">
      <c r="A67" s="213"/>
      <c r="B67" s="213"/>
      <c r="C67" s="214"/>
      <c r="G67" s="218"/>
      <c r="I67" s="223"/>
      <c r="K67" s="223"/>
    </row>
    <row r="68" spans="1:11">
      <c r="A68" s="213"/>
      <c r="B68" s="213"/>
      <c r="C68" s="214"/>
      <c r="D68" s="223"/>
      <c r="G68" s="218"/>
      <c r="I68" s="223"/>
      <c r="K68" s="223"/>
    </row>
    <row r="69" spans="1:11">
      <c r="A69" s="213"/>
      <c r="B69" s="213"/>
      <c r="C69" s="214"/>
      <c r="D69" s="223"/>
      <c r="G69" s="218"/>
      <c r="I69" s="223"/>
      <c r="K69" s="223"/>
    </row>
    <row r="70" spans="1:11">
      <c r="A70" s="213"/>
      <c r="B70" s="213"/>
      <c r="C70" s="214"/>
      <c r="D70" s="223"/>
      <c r="G70" s="218"/>
      <c r="I70" s="223"/>
      <c r="K70" s="223"/>
    </row>
    <row r="71" spans="1:11">
      <c r="A71" s="213"/>
      <c r="B71" s="213"/>
      <c r="C71" s="214"/>
      <c r="D71" s="223"/>
      <c r="G71" s="218"/>
      <c r="I71" s="223"/>
      <c r="K71" s="223"/>
    </row>
    <row r="72" spans="1:11">
      <c r="A72" s="213"/>
      <c r="B72" s="213"/>
      <c r="C72" s="214"/>
      <c r="G72" s="218"/>
      <c r="I72" s="223"/>
      <c r="K72" s="223"/>
    </row>
    <row r="73" spans="1:11">
      <c r="A73" s="213"/>
      <c r="B73" s="213"/>
      <c r="C73" s="214"/>
      <c r="G73" s="218"/>
      <c r="I73" s="223"/>
      <c r="K73" s="223"/>
    </row>
    <row r="74" spans="1:11">
      <c r="A74" s="213"/>
      <c r="B74" s="213"/>
      <c r="C74" s="214"/>
      <c r="G74" s="218"/>
      <c r="I74" s="223"/>
      <c r="K74" s="223"/>
    </row>
    <row r="75" spans="1:11">
      <c r="A75" s="213"/>
      <c r="B75" s="213"/>
      <c r="C75" s="214"/>
      <c r="G75" s="218"/>
      <c r="I75" s="223"/>
      <c r="K75" s="223"/>
    </row>
    <row r="76" spans="1:11">
      <c r="A76" s="213"/>
      <c r="B76" s="213"/>
      <c r="C76" s="214"/>
      <c r="G76" s="218"/>
      <c r="I76" s="223"/>
      <c r="K76" s="223"/>
    </row>
    <row r="77" spans="1:11">
      <c r="A77" s="213"/>
      <c r="B77" s="213"/>
      <c r="C77" s="214"/>
      <c r="D77" s="223"/>
      <c r="G77" s="218"/>
      <c r="I77" s="223"/>
      <c r="K77" s="223"/>
    </row>
    <row r="78" spans="1:11">
      <c r="A78" s="213"/>
      <c r="B78" s="213"/>
      <c r="C78" s="214"/>
      <c r="G78" s="218"/>
      <c r="I78" s="223"/>
      <c r="K78" s="223"/>
    </row>
    <row r="79" spans="1:11">
      <c r="A79" s="213"/>
      <c r="B79" s="213"/>
      <c r="C79" s="214"/>
      <c r="G79" s="218"/>
      <c r="I79" s="223"/>
      <c r="K79" s="223"/>
    </row>
    <row r="80" spans="1:11">
      <c r="A80" s="213"/>
      <c r="B80" s="213"/>
      <c r="C80" s="214"/>
      <c r="D80" s="223"/>
      <c r="G80" s="218"/>
      <c r="I80" s="223"/>
      <c r="K80" s="223"/>
    </row>
    <row r="81" spans="1:11">
      <c r="A81" s="213"/>
      <c r="B81" s="213"/>
      <c r="C81" s="214"/>
      <c r="D81" s="223"/>
      <c r="G81" s="218"/>
      <c r="I81" s="223"/>
      <c r="K81" s="223"/>
    </row>
    <row r="82" spans="1:11">
      <c r="A82" s="213"/>
      <c r="B82" s="213"/>
      <c r="C82" s="214"/>
      <c r="D82" s="223"/>
      <c r="G82" s="218"/>
      <c r="I82" s="223"/>
      <c r="K82" s="223"/>
    </row>
    <row r="83" spans="1:11">
      <c r="A83" s="213"/>
      <c r="B83" s="213"/>
      <c r="C83" s="214"/>
      <c r="G83" s="218"/>
      <c r="I83" s="223"/>
      <c r="K83" s="223"/>
    </row>
    <row r="84" spans="1:11">
      <c r="A84" s="213"/>
      <c r="B84" s="213"/>
      <c r="C84" s="214"/>
      <c r="G84" s="218"/>
      <c r="I84" s="223"/>
      <c r="K84" s="223"/>
    </row>
    <row r="85" spans="1:11">
      <c r="A85" s="213"/>
      <c r="B85" s="213"/>
      <c r="C85" s="214"/>
      <c r="G85" s="218"/>
      <c r="I85" s="223"/>
      <c r="K85" s="223"/>
    </row>
    <row r="86" spans="1:11">
      <c r="A86" s="213"/>
      <c r="B86" s="213"/>
      <c r="C86" s="214"/>
      <c r="G86" s="218"/>
      <c r="I86" s="223"/>
      <c r="K86" s="223"/>
    </row>
    <row r="87" spans="1:11">
      <c r="A87" s="213"/>
      <c r="B87" s="213"/>
      <c r="C87" s="214"/>
      <c r="G87" s="218"/>
      <c r="I87" s="223"/>
      <c r="K87" s="223"/>
    </row>
    <row r="88" spans="1:11">
      <c r="A88" s="213"/>
      <c r="B88" s="213"/>
      <c r="C88" s="214"/>
      <c r="G88" s="218"/>
      <c r="I88" s="223"/>
      <c r="K88" s="223"/>
    </row>
    <row r="89" spans="1:11">
      <c r="A89" s="213"/>
      <c r="B89" s="213"/>
      <c r="C89" s="214"/>
      <c r="G89" s="218"/>
      <c r="I89" s="223"/>
      <c r="K89" s="223"/>
    </row>
    <row r="90" spans="1:11">
      <c r="A90" s="213"/>
      <c r="B90" s="213"/>
      <c r="C90" s="214"/>
      <c r="G90" s="218"/>
      <c r="I90" s="223"/>
      <c r="K90" s="223"/>
    </row>
    <row r="91" spans="1:11">
      <c r="A91" s="213"/>
      <c r="B91" s="213"/>
      <c r="C91" s="214"/>
      <c r="G91" s="218"/>
      <c r="I91" s="223"/>
      <c r="K91" s="223"/>
    </row>
    <row r="92" spans="1:11">
      <c r="A92" s="213"/>
      <c r="B92" s="213"/>
      <c r="C92" s="214"/>
      <c r="D92" s="223"/>
      <c r="G92" s="218"/>
      <c r="I92" s="223"/>
      <c r="K92" s="223"/>
    </row>
    <row r="93" spans="1:11">
      <c r="A93" s="213"/>
      <c r="B93" s="213"/>
      <c r="C93" s="214"/>
      <c r="D93" s="223"/>
      <c r="G93" s="218"/>
      <c r="I93" s="223"/>
      <c r="K93" s="223"/>
    </row>
    <row r="94" spans="1:11">
      <c r="A94" s="213"/>
      <c r="B94" s="213"/>
      <c r="C94" s="214"/>
      <c r="D94" s="223"/>
      <c r="G94" s="218"/>
      <c r="I94" s="223"/>
      <c r="K94" s="223"/>
    </row>
    <row r="95" spans="1:11">
      <c r="A95" s="213"/>
      <c r="B95" s="213"/>
      <c r="C95" s="214"/>
      <c r="D95" s="223"/>
      <c r="G95" s="218"/>
      <c r="I95" s="223"/>
      <c r="K95" s="223"/>
    </row>
    <row r="96" spans="1:11">
      <c r="A96" s="213"/>
      <c r="B96" s="213"/>
      <c r="C96" s="214"/>
      <c r="D96" s="223"/>
      <c r="G96" s="218"/>
      <c r="I96" s="223"/>
      <c r="K96" s="223"/>
    </row>
    <row r="97" spans="1:23">
      <c r="A97" s="213"/>
      <c r="B97" s="213"/>
      <c r="C97" s="214"/>
      <c r="D97" s="223"/>
      <c r="G97" s="218"/>
      <c r="I97" s="223"/>
      <c r="K97" s="223"/>
    </row>
    <row r="98" spans="1:23">
      <c r="A98" s="213"/>
      <c r="B98" s="213"/>
      <c r="C98" s="214"/>
      <c r="D98" s="223"/>
      <c r="G98" s="218"/>
      <c r="I98" s="223"/>
      <c r="K98" s="223"/>
    </row>
    <row r="99" spans="1:23">
      <c r="A99" s="213"/>
      <c r="B99" s="213"/>
      <c r="C99" s="214"/>
      <c r="D99" s="223"/>
      <c r="G99" s="218"/>
      <c r="I99" s="223"/>
      <c r="K99" s="223"/>
    </row>
    <row r="100" spans="1:23">
      <c r="A100" s="213"/>
      <c r="B100" s="213"/>
      <c r="C100" s="214"/>
      <c r="D100" s="223"/>
      <c r="G100" s="218"/>
      <c r="I100" s="223"/>
      <c r="K100" s="223"/>
    </row>
    <row r="101" spans="1:23">
      <c r="A101" s="213"/>
      <c r="B101" s="213"/>
      <c r="C101" s="214"/>
      <c r="D101" s="223"/>
      <c r="G101" s="218"/>
      <c r="I101" s="223"/>
      <c r="K101" s="223"/>
    </row>
    <row r="102" spans="1:23">
      <c r="A102" s="213"/>
      <c r="B102" s="213"/>
      <c r="C102" s="214"/>
      <c r="D102" s="223"/>
      <c r="G102" s="218"/>
      <c r="I102" s="223"/>
      <c r="K102" s="223"/>
      <c r="N102" s="221"/>
      <c r="O102" s="218"/>
      <c r="P102" s="225"/>
      <c r="Q102" s="223"/>
      <c r="R102" s="221"/>
      <c r="S102" s="223"/>
      <c r="T102" s="221"/>
      <c r="U102" s="221"/>
      <c r="V102" s="221"/>
      <c r="W102" s="221"/>
    </row>
    <row r="103" spans="1:23">
      <c r="A103" s="213"/>
      <c r="B103" s="213"/>
      <c r="C103" s="214"/>
      <c r="D103" s="223"/>
      <c r="G103" s="218"/>
      <c r="I103" s="223"/>
      <c r="K103" s="223"/>
    </row>
    <row r="104" spans="1:23">
      <c r="A104" s="213"/>
      <c r="B104" s="213"/>
      <c r="C104" s="214"/>
      <c r="D104" s="223"/>
      <c r="G104" s="218"/>
      <c r="I104" s="223"/>
      <c r="K104" s="223"/>
    </row>
    <row r="105" spans="1:23">
      <c r="A105" s="213"/>
      <c r="B105" s="213"/>
      <c r="C105" s="214"/>
      <c r="D105" s="223"/>
      <c r="G105" s="218"/>
      <c r="K105" s="223"/>
    </row>
    <row r="106" spans="1:23">
      <c r="A106" s="213"/>
      <c r="B106" s="213"/>
      <c r="C106" s="214"/>
      <c r="D106" s="223"/>
      <c r="G106" s="218"/>
      <c r="K106" s="223"/>
    </row>
    <row r="107" spans="1:23">
      <c r="A107" s="213"/>
      <c r="B107" s="213"/>
      <c r="C107" s="214"/>
      <c r="D107" s="223"/>
      <c r="G107" s="218"/>
      <c r="K107" s="223"/>
    </row>
    <row r="108" spans="1:23">
      <c r="A108" s="213"/>
      <c r="B108" s="213"/>
      <c r="C108" s="214"/>
      <c r="D108" s="223"/>
      <c r="G108" s="218"/>
      <c r="K108" s="223"/>
    </row>
    <row r="109" spans="1:23">
      <c r="A109" s="213"/>
      <c r="B109" s="213"/>
      <c r="C109" s="214"/>
      <c r="D109" s="223"/>
      <c r="G109" s="218"/>
    </row>
    <row r="110" spans="1:23">
      <c r="A110" s="213"/>
      <c r="B110" s="213"/>
      <c r="C110" s="214"/>
      <c r="D110" s="223"/>
      <c r="G110" s="218"/>
    </row>
    <row r="111" spans="1:23">
      <c r="A111" s="213"/>
      <c r="B111" s="213"/>
      <c r="C111" s="214"/>
      <c r="D111" s="223"/>
      <c r="G111" s="218"/>
    </row>
    <row r="112" spans="1:23">
      <c r="A112" s="213"/>
      <c r="B112" s="213"/>
      <c r="C112" s="214"/>
      <c r="D112" s="223"/>
      <c r="G112" s="218"/>
    </row>
    <row r="113" spans="1:11">
      <c r="A113" s="213"/>
      <c r="B113" s="213"/>
      <c r="C113" s="214"/>
      <c r="D113" s="223"/>
      <c r="G113" s="218"/>
      <c r="I113" s="223"/>
      <c r="K113" s="223"/>
    </row>
    <row r="114" spans="1:11">
      <c r="A114" s="213"/>
      <c r="B114" s="213"/>
      <c r="C114" s="214"/>
      <c r="D114" s="223"/>
      <c r="G114" s="218"/>
      <c r="I114" s="223"/>
      <c r="K114" s="223"/>
    </row>
    <row r="115" spans="1:11">
      <c r="A115" s="213"/>
      <c r="B115" s="213"/>
      <c r="C115" s="214"/>
      <c r="D115" s="223"/>
      <c r="G115" s="218"/>
    </row>
    <row r="116" spans="1:11">
      <c r="A116" s="213"/>
      <c r="B116" s="213"/>
      <c r="C116" s="214"/>
      <c r="D116" s="223"/>
      <c r="G116" s="218"/>
    </row>
    <row r="117" spans="1:11">
      <c r="A117" s="213"/>
      <c r="B117" s="213"/>
      <c r="C117" s="214"/>
      <c r="D117" s="223"/>
      <c r="G117" s="218"/>
    </row>
    <row r="118" spans="1:11">
      <c r="A118" s="213"/>
      <c r="B118" s="213"/>
      <c r="C118" s="214"/>
      <c r="D118" s="223"/>
      <c r="G118" s="218"/>
      <c r="I118" s="223"/>
      <c r="K118" s="223"/>
    </row>
    <row r="119" spans="1:11">
      <c r="A119" s="213"/>
      <c r="B119" s="213"/>
      <c r="C119" s="214"/>
      <c r="D119" s="223"/>
      <c r="G119" s="218"/>
    </row>
    <row r="120" spans="1:11">
      <c r="A120" s="213"/>
      <c r="B120" s="213"/>
      <c r="C120" s="214"/>
      <c r="D120" s="223"/>
      <c r="G120" s="218"/>
    </row>
    <row r="121" spans="1:11">
      <c r="A121" s="213"/>
      <c r="B121" s="213"/>
      <c r="C121" s="214"/>
      <c r="D121" s="223"/>
      <c r="G121" s="218"/>
    </row>
    <row r="122" spans="1:11">
      <c r="A122" s="213"/>
      <c r="B122" s="213"/>
      <c r="C122" s="214"/>
      <c r="D122" s="223"/>
      <c r="G122" s="218"/>
    </row>
    <row r="123" spans="1:11">
      <c r="A123" s="213"/>
      <c r="B123" s="213"/>
      <c r="C123" s="214"/>
      <c r="D123" s="223"/>
      <c r="G123" s="218"/>
    </row>
    <row r="124" spans="1:11">
      <c r="A124" s="213"/>
      <c r="B124" s="213"/>
      <c r="C124" s="214"/>
      <c r="D124" s="223"/>
      <c r="G124" s="218"/>
    </row>
    <row r="125" spans="1:11">
      <c r="A125" s="213"/>
      <c r="B125" s="213"/>
      <c r="C125" s="214"/>
      <c r="D125" s="223"/>
      <c r="G125" s="218"/>
    </row>
    <row r="126" spans="1:11">
      <c r="A126" s="213"/>
      <c r="B126" s="213"/>
      <c r="C126" s="214"/>
      <c r="G126" s="218"/>
    </row>
    <row r="127" spans="1:11">
      <c r="A127" s="213"/>
      <c r="B127" s="213"/>
      <c r="C127" s="214"/>
      <c r="D127" s="223"/>
      <c r="G127" s="218"/>
    </row>
    <row r="128" spans="1:11">
      <c r="A128" s="213"/>
      <c r="B128" s="213"/>
      <c r="C128" s="214"/>
      <c r="D128" s="223"/>
      <c r="G128" s="218"/>
    </row>
    <row r="129" spans="1:14">
      <c r="A129" s="213"/>
      <c r="B129" s="213"/>
      <c r="C129" s="214"/>
      <c r="D129" s="223"/>
      <c r="G129" s="218"/>
    </row>
    <row r="130" spans="1:14">
      <c r="A130" s="213"/>
      <c r="B130" s="213"/>
      <c r="C130" s="214"/>
      <c r="D130" s="215"/>
      <c r="E130" s="216"/>
      <c r="F130" s="217"/>
      <c r="G130" s="218"/>
      <c r="H130" s="219"/>
      <c r="I130" s="215"/>
      <c r="J130" s="220"/>
      <c r="K130" s="215"/>
      <c r="L130" s="216"/>
      <c r="M130" s="216"/>
      <c r="N130" s="215"/>
    </row>
    <row r="131" spans="1:14">
      <c r="A131" s="213"/>
      <c r="B131" s="213"/>
      <c r="C131" s="214"/>
      <c r="D131" s="215"/>
      <c r="E131" s="216"/>
      <c r="F131" s="217"/>
      <c r="G131" s="218"/>
      <c r="H131" s="219"/>
      <c r="I131" s="215"/>
      <c r="J131" s="220"/>
      <c r="K131" s="215"/>
      <c r="L131" s="216"/>
      <c r="M131" s="216"/>
      <c r="N131" s="215"/>
    </row>
    <row r="132" spans="1:14">
      <c r="A132" s="213"/>
      <c r="B132" s="213"/>
      <c r="C132" s="214"/>
      <c r="D132" s="215"/>
      <c r="E132" s="216"/>
      <c r="F132" s="217"/>
      <c r="G132" s="218"/>
      <c r="H132" s="219"/>
      <c r="I132" s="215"/>
      <c r="J132" s="220"/>
      <c r="K132" s="215"/>
      <c r="L132" s="216"/>
      <c r="M132" s="216"/>
      <c r="N132" s="215"/>
    </row>
    <row r="133" spans="1:14">
      <c r="A133" s="213"/>
      <c r="B133" s="213"/>
      <c r="C133" s="214"/>
      <c r="D133" s="215"/>
      <c r="E133" s="216"/>
      <c r="F133" s="217"/>
      <c r="G133" s="218"/>
      <c r="H133" s="219"/>
      <c r="I133" s="215"/>
      <c r="J133" s="220"/>
      <c r="K133" s="215"/>
      <c r="L133" s="216"/>
      <c r="M133" s="216"/>
      <c r="N133" s="215"/>
    </row>
    <row r="134" spans="1:14">
      <c r="A134" s="213"/>
      <c r="B134" s="213"/>
      <c r="C134" s="214"/>
      <c r="D134" s="215"/>
      <c r="E134" s="216"/>
      <c r="F134" s="217"/>
      <c r="G134" s="218"/>
      <c r="H134" s="219"/>
      <c r="I134" s="215"/>
      <c r="J134" s="220"/>
      <c r="K134" s="215"/>
      <c r="L134" s="216"/>
      <c r="M134" s="216"/>
      <c r="N134" s="215"/>
    </row>
    <row r="135" spans="1:14">
      <c r="A135" s="213"/>
      <c r="B135" s="213"/>
      <c r="C135" s="214"/>
      <c r="D135" s="215"/>
      <c r="E135" s="216"/>
      <c r="F135" s="217"/>
      <c r="G135" s="218"/>
      <c r="H135" s="219"/>
      <c r="I135" s="215"/>
      <c r="J135" s="220"/>
      <c r="K135" s="215"/>
      <c r="L135" s="216"/>
      <c r="M135" s="216"/>
      <c r="N135" s="215"/>
    </row>
    <row r="136" spans="1:14">
      <c r="A136" s="213"/>
      <c r="B136" s="213"/>
      <c r="C136" s="214"/>
      <c r="D136" s="215"/>
      <c r="E136" s="216"/>
      <c r="F136" s="217"/>
      <c r="G136" s="218"/>
      <c r="H136" s="219"/>
      <c r="I136" s="215"/>
      <c r="J136" s="220"/>
      <c r="K136" s="215"/>
      <c r="L136" s="216"/>
      <c r="M136" s="216"/>
      <c r="N136" s="215"/>
    </row>
    <row r="137" spans="1:14">
      <c r="A137" s="213"/>
      <c r="B137" s="213"/>
      <c r="C137" s="214"/>
      <c r="D137" s="215"/>
      <c r="E137" s="216"/>
      <c r="F137" s="217"/>
      <c r="G137" s="218"/>
      <c r="H137" s="219"/>
      <c r="I137" s="215"/>
      <c r="J137" s="220"/>
      <c r="K137" s="215"/>
      <c r="L137" s="216"/>
      <c r="M137" s="216"/>
      <c r="N137" s="215"/>
    </row>
    <row r="138" spans="1:14">
      <c r="A138" s="213"/>
      <c r="B138" s="213"/>
      <c r="C138" s="214"/>
      <c r="D138" s="215"/>
      <c r="E138" s="216"/>
      <c r="F138" s="217"/>
      <c r="G138" s="218"/>
      <c r="H138" s="219"/>
      <c r="I138" s="215"/>
      <c r="J138" s="220"/>
      <c r="K138" s="215"/>
      <c r="L138" s="216"/>
      <c r="M138" s="216"/>
      <c r="N138" s="215"/>
    </row>
    <row r="139" spans="1:14">
      <c r="A139" s="213"/>
      <c r="B139" s="213"/>
      <c r="C139" s="214"/>
      <c r="D139" s="215"/>
      <c r="E139" s="216"/>
      <c r="F139" s="217"/>
      <c r="G139" s="218"/>
      <c r="H139" s="219"/>
      <c r="I139" s="215"/>
      <c r="J139" s="220"/>
      <c r="K139" s="215"/>
      <c r="L139" s="216"/>
      <c r="M139" s="216"/>
      <c r="N139" s="215"/>
    </row>
    <row r="140" spans="1:14">
      <c r="A140" s="213"/>
      <c r="B140" s="213"/>
      <c r="C140" s="214"/>
      <c r="D140" s="215"/>
      <c r="E140" s="216"/>
      <c r="F140" s="217"/>
      <c r="G140" s="218"/>
      <c r="H140" s="219"/>
      <c r="I140" s="215"/>
      <c r="J140" s="220"/>
      <c r="K140" s="215"/>
      <c r="L140" s="216"/>
      <c r="M140" s="216"/>
      <c r="N140" s="215"/>
    </row>
    <row r="141" spans="1:14">
      <c r="A141" s="213"/>
      <c r="B141" s="213"/>
      <c r="C141" s="214"/>
      <c r="D141" s="215"/>
      <c r="E141" s="216"/>
      <c r="F141" s="217"/>
      <c r="G141" s="218"/>
      <c r="H141" s="219"/>
      <c r="I141" s="215"/>
      <c r="J141" s="220"/>
      <c r="K141" s="215"/>
      <c r="L141" s="216"/>
      <c r="M141" s="216"/>
      <c r="N141" s="215"/>
    </row>
    <row r="142" spans="1:14">
      <c r="A142" s="213"/>
      <c r="B142" s="213"/>
      <c r="C142" s="214"/>
      <c r="D142" s="215"/>
      <c r="E142" s="216"/>
      <c r="F142" s="217"/>
      <c r="G142" s="218"/>
      <c r="H142" s="219"/>
      <c r="I142" s="215"/>
      <c r="J142" s="220"/>
      <c r="K142" s="215"/>
      <c r="L142" s="216"/>
      <c r="M142" s="216"/>
      <c r="N142" s="215"/>
    </row>
    <row r="143" spans="1:14">
      <c r="A143" s="213"/>
      <c r="B143" s="213"/>
      <c r="C143" s="214"/>
      <c r="D143" s="215"/>
      <c r="E143" s="216"/>
      <c r="F143" s="217"/>
      <c r="G143" s="218"/>
      <c r="H143" s="219"/>
      <c r="I143" s="215"/>
      <c r="J143" s="220"/>
      <c r="K143" s="215"/>
      <c r="L143" s="216"/>
      <c r="M143" s="216"/>
      <c r="N143" s="215"/>
    </row>
    <row r="144" spans="1:14">
      <c r="A144" s="213"/>
      <c r="B144" s="213"/>
      <c r="C144" s="214"/>
      <c r="D144" s="215"/>
      <c r="E144" s="216"/>
      <c r="F144" s="217"/>
      <c r="G144" s="218"/>
      <c r="H144" s="219"/>
      <c r="I144" s="215"/>
      <c r="J144" s="220"/>
      <c r="K144" s="215"/>
      <c r="L144" s="216"/>
      <c r="M144" s="216"/>
      <c r="N144" s="215"/>
    </row>
    <row r="145" spans="1:14">
      <c r="A145" s="213"/>
      <c r="B145" s="213"/>
      <c r="C145" s="214"/>
      <c r="D145" s="215"/>
      <c r="E145" s="216"/>
      <c r="F145" s="217"/>
      <c r="G145" s="218"/>
      <c r="H145" s="219"/>
      <c r="I145" s="215"/>
      <c r="J145" s="220"/>
      <c r="K145" s="215"/>
      <c r="L145" s="216"/>
      <c r="M145" s="216"/>
      <c r="N145" s="215"/>
    </row>
    <row r="146" spans="1:14">
      <c r="A146" s="213"/>
      <c r="B146" s="213"/>
      <c r="C146" s="214"/>
      <c r="D146" s="215"/>
      <c r="E146" s="216"/>
      <c r="F146" s="217"/>
      <c r="G146" s="218"/>
      <c r="H146" s="219"/>
      <c r="I146" s="215"/>
      <c r="J146" s="220"/>
      <c r="K146" s="215"/>
      <c r="L146" s="216"/>
      <c r="M146" s="216"/>
      <c r="N146" s="215"/>
    </row>
    <row r="147" spans="1:14">
      <c r="A147" s="213"/>
      <c r="B147" s="213"/>
      <c r="C147" s="214"/>
      <c r="D147" s="215"/>
      <c r="E147" s="216"/>
      <c r="F147" s="217"/>
      <c r="G147" s="218"/>
      <c r="H147" s="219"/>
      <c r="I147" s="215"/>
      <c r="J147" s="220"/>
      <c r="K147" s="215"/>
      <c r="L147" s="216"/>
      <c r="M147" s="216"/>
      <c r="N147" s="215"/>
    </row>
    <row r="148" spans="1:14">
      <c r="A148" s="213"/>
      <c r="B148" s="213"/>
      <c r="C148" s="214"/>
      <c r="D148" s="215"/>
      <c r="E148" s="216"/>
      <c r="F148" s="217"/>
      <c r="G148" s="218"/>
      <c r="H148" s="219"/>
      <c r="I148" s="215"/>
      <c r="J148" s="220"/>
      <c r="K148" s="215"/>
      <c r="L148" s="216"/>
      <c r="M148" s="216"/>
      <c r="N148" s="215"/>
    </row>
    <row r="149" spans="1:14">
      <c r="A149" s="213"/>
      <c r="B149" s="213"/>
      <c r="C149" s="214"/>
      <c r="D149" s="215"/>
      <c r="E149" s="216"/>
      <c r="F149" s="217"/>
      <c r="G149" s="218"/>
      <c r="H149" s="219"/>
      <c r="I149" s="215"/>
      <c r="J149" s="220"/>
      <c r="K149" s="215"/>
      <c r="L149" s="216"/>
      <c r="M149" s="216"/>
      <c r="N149" s="215"/>
    </row>
    <row r="150" spans="1:14" s="283" customFormat="1">
      <c r="A150" s="274"/>
      <c r="B150" s="274"/>
      <c r="C150" s="275"/>
      <c r="D150" s="276"/>
      <c r="E150" s="277"/>
      <c r="F150" s="278"/>
      <c r="G150" s="279"/>
      <c r="H150" s="280"/>
      <c r="I150" s="276"/>
      <c r="J150" s="281"/>
      <c r="K150" s="282"/>
      <c r="L150" s="282"/>
      <c r="M150" s="277"/>
      <c r="N150" s="276"/>
    </row>
    <row r="151" spans="1:14" s="283" customFormat="1">
      <c r="A151" s="274"/>
      <c r="B151" s="274"/>
      <c r="C151" s="275"/>
      <c r="D151" s="276"/>
      <c r="E151" s="277"/>
      <c r="F151" s="278"/>
      <c r="G151" s="279"/>
      <c r="H151" s="280"/>
      <c r="I151" s="276"/>
      <c r="J151" s="281"/>
      <c r="K151" s="282"/>
      <c r="L151" s="282"/>
      <c r="M151" s="277"/>
      <c r="N151" s="276"/>
    </row>
    <row r="152" spans="1:14" s="283" customFormat="1">
      <c r="A152" s="274"/>
      <c r="B152" s="274"/>
      <c r="C152" s="275"/>
      <c r="D152" s="276"/>
      <c r="E152" s="277"/>
      <c r="F152" s="278"/>
      <c r="G152" s="279"/>
      <c r="H152" s="280"/>
      <c r="I152" s="276"/>
      <c r="J152" s="281"/>
      <c r="K152" s="282"/>
      <c r="L152" s="282"/>
      <c r="M152" s="277"/>
      <c r="N152" s="276"/>
    </row>
    <row r="153" spans="1:14" s="283" customFormat="1">
      <c r="A153" s="274"/>
      <c r="B153" s="274"/>
      <c r="C153" s="275"/>
      <c r="D153" s="276"/>
      <c r="E153" s="277"/>
      <c r="F153" s="278"/>
      <c r="G153" s="279"/>
      <c r="H153" s="280"/>
      <c r="I153" s="276"/>
      <c r="J153" s="281"/>
      <c r="K153" s="282"/>
      <c r="L153" s="282"/>
      <c r="M153" s="277"/>
      <c r="N153" s="276"/>
    </row>
    <row r="154" spans="1:14" s="283" customFormat="1">
      <c r="A154" s="274"/>
      <c r="B154" s="274"/>
      <c r="C154" s="275"/>
      <c r="D154" s="276"/>
      <c r="E154" s="277"/>
      <c r="F154" s="278"/>
      <c r="G154" s="279"/>
      <c r="H154" s="280"/>
      <c r="I154" s="276"/>
      <c r="J154" s="281"/>
      <c r="K154" s="282"/>
      <c r="L154" s="282"/>
      <c r="M154" s="277"/>
      <c r="N154" s="276"/>
    </row>
    <row r="155" spans="1:14" s="283" customFormat="1">
      <c r="A155" s="274"/>
      <c r="B155" s="274"/>
      <c r="C155" s="275"/>
      <c r="D155" s="276"/>
      <c r="E155" s="277"/>
      <c r="F155" s="278"/>
      <c r="G155" s="279"/>
      <c r="H155" s="280"/>
      <c r="I155" s="276"/>
      <c r="J155" s="281"/>
      <c r="K155" s="282"/>
      <c r="L155" s="282"/>
      <c r="M155" s="277"/>
      <c r="N155" s="276"/>
    </row>
    <row r="156" spans="1:14" s="283" customFormat="1">
      <c r="A156" s="274"/>
      <c r="B156" s="274"/>
      <c r="C156" s="275"/>
      <c r="D156" s="276"/>
      <c r="E156" s="277"/>
      <c r="F156" s="278"/>
      <c r="G156" s="279"/>
      <c r="H156" s="280"/>
      <c r="I156" s="276"/>
      <c r="J156" s="281"/>
      <c r="K156" s="282"/>
      <c r="L156" s="282"/>
      <c r="M156" s="277"/>
      <c r="N156" s="276"/>
    </row>
    <row r="157" spans="1:14" s="283" customFormat="1">
      <c r="A157" s="274"/>
      <c r="B157" s="274"/>
      <c r="C157" s="275"/>
      <c r="D157" s="276"/>
      <c r="E157" s="277"/>
      <c r="F157" s="278"/>
      <c r="G157" s="279"/>
      <c r="H157" s="280"/>
      <c r="I157" s="276"/>
      <c r="J157" s="281"/>
      <c r="K157" s="282"/>
      <c r="L157" s="282"/>
      <c r="M157" s="277"/>
      <c r="N157" s="276"/>
    </row>
    <row r="158" spans="1:14" s="283" customFormat="1">
      <c r="A158" s="274"/>
      <c r="B158" s="274"/>
      <c r="C158" s="275"/>
      <c r="D158" s="276"/>
      <c r="E158" s="277"/>
      <c r="F158" s="278"/>
      <c r="G158" s="279"/>
      <c r="H158" s="280"/>
      <c r="I158" s="276"/>
      <c r="J158" s="281"/>
      <c r="K158" s="282"/>
      <c r="L158" s="282"/>
      <c r="M158" s="277"/>
      <c r="N158" s="276"/>
    </row>
    <row r="159" spans="1:14" s="283" customFormat="1">
      <c r="A159" s="274"/>
      <c r="B159" s="274"/>
      <c r="C159" s="275"/>
      <c r="D159" s="276"/>
      <c r="E159" s="277"/>
      <c r="F159" s="278"/>
      <c r="G159" s="279"/>
      <c r="H159" s="280"/>
      <c r="I159" s="276"/>
      <c r="J159" s="281"/>
      <c r="K159" s="282"/>
      <c r="L159" s="282"/>
      <c r="M159" s="277"/>
      <c r="N159" s="276"/>
    </row>
    <row r="160" spans="1:14" s="283" customFormat="1">
      <c r="A160" s="274"/>
      <c r="B160" s="274"/>
      <c r="C160" s="275"/>
      <c r="D160" s="276"/>
      <c r="E160" s="277"/>
      <c r="F160" s="278"/>
      <c r="G160" s="279"/>
      <c r="H160" s="280"/>
      <c r="I160" s="276"/>
      <c r="J160" s="281"/>
      <c r="K160" s="282"/>
      <c r="L160" s="282"/>
      <c r="M160" s="277"/>
      <c r="N160" s="276"/>
    </row>
    <row r="161" spans="1:14">
      <c r="A161" s="213"/>
      <c r="B161" s="213"/>
      <c r="C161" s="214"/>
      <c r="D161" s="215"/>
      <c r="E161" s="216"/>
      <c r="F161" s="217"/>
      <c r="G161" s="218"/>
      <c r="H161" s="219"/>
      <c r="I161" s="215"/>
      <c r="J161" s="220"/>
      <c r="K161" s="226"/>
      <c r="L161" s="226"/>
      <c r="M161" s="216"/>
      <c r="N161" s="215"/>
    </row>
    <row r="162" spans="1:14">
      <c r="A162" s="213"/>
      <c r="B162" s="213"/>
      <c r="C162" s="214"/>
      <c r="D162" s="215"/>
      <c r="E162" s="216"/>
      <c r="F162" s="217"/>
      <c r="G162" s="218"/>
      <c r="H162" s="219"/>
      <c r="I162" s="215"/>
      <c r="J162" s="220"/>
      <c r="K162" s="226"/>
      <c r="L162" s="226"/>
      <c r="M162" s="216"/>
      <c r="N162" s="215"/>
    </row>
    <row r="163" spans="1:14">
      <c r="A163" s="213"/>
      <c r="B163" s="213"/>
      <c r="C163" s="214"/>
      <c r="D163" s="215"/>
      <c r="E163" s="216"/>
      <c r="F163" s="217"/>
      <c r="G163" s="218"/>
      <c r="H163" s="219"/>
      <c r="I163" s="215"/>
      <c r="J163" s="220"/>
      <c r="K163" s="226"/>
      <c r="L163" s="226"/>
      <c r="M163" s="216"/>
      <c r="N163" s="215"/>
    </row>
    <row r="164" spans="1:14">
      <c r="A164" s="213"/>
      <c r="B164" s="213"/>
      <c r="C164" s="214"/>
      <c r="D164" s="215"/>
      <c r="E164" s="216"/>
      <c r="F164" s="217"/>
      <c r="G164" s="218"/>
      <c r="H164" s="219"/>
      <c r="I164" s="215"/>
      <c r="J164" s="220"/>
      <c r="K164" s="226"/>
      <c r="L164" s="226"/>
      <c r="M164" s="216"/>
      <c r="N164" s="215"/>
    </row>
    <row r="165" spans="1:14">
      <c r="A165" s="213"/>
      <c r="B165" s="213"/>
      <c r="C165" s="214"/>
      <c r="D165" s="215"/>
      <c r="E165" s="216"/>
      <c r="F165" s="217"/>
      <c r="G165" s="218"/>
      <c r="H165" s="219"/>
      <c r="I165" s="215"/>
      <c r="J165" s="220"/>
      <c r="K165" s="226"/>
      <c r="L165" s="226"/>
      <c r="M165" s="216"/>
      <c r="N165" s="215"/>
    </row>
    <row r="166" spans="1:14">
      <c r="A166" s="213"/>
      <c r="B166" s="213"/>
      <c r="C166" s="214"/>
      <c r="D166" s="215"/>
      <c r="E166" s="216"/>
      <c r="F166" s="217"/>
      <c r="G166" s="218"/>
      <c r="H166" s="219"/>
      <c r="I166" s="215"/>
      <c r="J166" s="220"/>
      <c r="K166" s="226"/>
      <c r="L166" s="226"/>
      <c r="M166" s="216"/>
      <c r="N166" s="215"/>
    </row>
    <row r="167" spans="1:14">
      <c r="A167" s="213"/>
      <c r="B167" s="213"/>
      <c r="C167" s="214"/>
      <c r="D167" s="215"/>
      <c r="E167" s="216"/>
      <c r="F167" s="217"/>
      <c r="G167" s="218"/>
      <c r="H167" s="219"/>
      <c r="I167" s="215"/>
      <c r="J167" s="220"/>
      <c r="K167" s="226"/>
      <c r="L167" s="226"/>
      <c r="M167" s="216"/>
      <c r="N167" s="215"/>
    </row>
    <row r="168" spans="1:14">
      <c r="A168" s="213"/>
      <c r="B168" s="213"/>
      <c r="C168" s="214"/>
      <c r="D168" s="215"/>
      <c r="E168" s="216"/>
      <c r="F168" s="217"/>
      <c r="G168" s="218"/>
      <c r="H168" s="219"/>
      <c r="I168" s="215"/>
      <c r="J168" s="220"/>
      <c r="K168" s="226"/>
      <c r="L168" s="226"/>
      <c r="M168" s="216"/>
      <c r="N168" s="215"/>
    </row>
    <row r="169" spans="1:14">
      <c r="A169" s="213"/>
      <c r="B169" s="213"/>
      <c r="C169" s="214"/>
      <c r="D169" s="215"/>
      <c r="E169" s="216"/>
      <c r="F169" s="217"/>
      <c r="G169" s="218"/>
      <c r="H169" s="219"/>
      <c r="I169" s="215"/>
      <c r="J169" s="220"/>
      <c r="K169" s="226"/>
      <c r="L169" s="226"/>
      <c r="M169" s="216"/>
      <c r="N169" s="215"/>
    </row>
    <row r="170" spans="1:14">
      <c r="A170" s="213"/>
      <c r="B170" s="213"/>
      <c r="C170" s="214"/>
      <c r="D170" s="215"/>
      <c r="E170" s="216"/>
      <c r="F170" s="217"/>
      <c r="G170" s="218"/>
      <c r="H170" s="219"/>
      <c r="I170" s="215"/>
      <c r="J170" s="220"/>
      <c r="K170" s="226"/>
      <c r="L170" s="226"/>
      <c r="M170" s="216"/>
      <c r="N170" s="215"/>
    </row>
    <row r="171" spans="1:14">
      <c r="A171" s="213"/>
      <c r="B171" s="213"/>
      <c r="C171" s="214"/>
      <c r="D171" s="215"/>
      <c r="E171" s="216"/>
      <c r="F171" s="217"/>
      <c r="G171" s="218"/>
      <c r="H171" s="219"/>
      <c r="I171" s="215"/>
      <c r="J171" s="220"/>
      <c r="K171" s="226"/>
      <c r="L171" s="226"/>
      <c r="M171" s="216"/>
      <c r="N171" s="215"/>
    </row>
    <row r="172" spans="1:14">
      <c r="A172" s="213"/>
      <c r="B172" s="213"/>
      <c r="C172" s="214"/>
      <c r="D172" s="215"/>
      <c r="E172" s="216"/>
      <c r="F172" s="217"/>
      <c r="G172" s="218"/>
      <c r="H172" s="219"/>
      <c r="I172" s="215"/>
      <c r="J172" s="220"/>
      <c r="K172" s="226"/>
      <c r="L172" s="226"/>
      <c r="M172" s="216"/>
      <c r="N172" s="215"/>
    </row>
    <row r="173" spans="1:14">
      <c r="A173" s="213"/>
      <c r="B173" s="213"/>
      <c r="C173" s="214"/>
      <c r="D173" s="215"/>
      <c r="E173" s="216"/>
      <c r="F173" s="217"/>
      <c r="G173" s="218"/>
      <c r="H173" s="219"/>
      <c r="I173" s="215"/>
      <c r="J173" s="220"/>
      <c r="K173" s="226"/>
      <c r="L173" s="226"/>
      <c r="M173" s="216"/>
      <c r="N173" s="215"/>
    </row>
    <row r="174" spans="1:14">
      <c r="A174" s="213"/>
      <c r="B174" s="213"/>
      <c r="C174" s="214"/>
      <c r="D174" s="215"/>
      <c r="E174" s="216"/>
      <c r="F174" s="217"/>
      <c r="G174" s="218"/>
      <c r="H174" s="219"/>
      <c r="I174" s="215"/>
      <c r="J174" s="220"/>
      <c r="K174" s="226"/>
      <c r="L174" s="226"/>
      <c r="M174" s="216"/>
      <c r="N174" s="215"/>
    </row>
    <row r="175" spans="1:14">
      <c r="A175" s="213"/>
      <c r="B175" s="213"/>
      <c r="C175" s="214"/>
      <c r="D175" s="215"/>
      <c r="E175" s="216"/>
      <c r="F175" s="217"/>
      <c r="G175" s="218"/>
      <c r="H175" s="219"/>
      <c r="I175" s="215"/>
      <c r="J175" s="220"/>
      <c r="K175" s="226"/>
      <c r="L175" s="226"/>
      <c r="M175" s="216"/>
      <c r="N175" s="215"/>
    </row>
    <row r="176" spans="1:14">
      <c r="A176" s="213"/>
      <c r="B176" s="213"/>
      <c r="C176" s="214"/>
      <c r="D176" s="215"/>
      <c r="E176" s="216"/>
      <c r="F176" s="217"/>
      <c r="G176" s="218"/>
      <c r="H176" s="219"/>
      <c r="I176" s="215"/>
      <c r="J176" s="220"/>
      <c r="K176" s="226"/>
      <c r="L176" s="226"/>
      <c r="M176" s="216"/>
      <c r="N176" s="215"/>
    </row>
    <row r="177" spans="1:14">
      <c r="A177" s="213"/>
      <c r="B177" s="213"/>
      <c r="C177" s="214"/>
      <c r="D177" s="215"/>
      <c r="E177" s="216"/>
      <c r="F177" s="217"/>
      <c r="G177" s="218"/>
      <c r="H177" s="219"/>
      <c r="I177" s="215"/>
      <c r="J177" s="220"/>
      <c r="K177" s="226"/>
      <c r="L177" s="226"/>
      <c r="M177" s="216"/>
      <c r="N177" s="215"/>
    </row>
    <row r="178" spans="1:14">
      <c r="A178" s="213"/>
      <c r="B178" s="213"/>
      <c r="C178" s="214"/>
      <c r="D178" s="215"/>
      <c r="E178" s="216"/>
      <c r="F178" s="217"/>
      <c r="G178" s="218"/>
      <c r="H178" s="219"/>
      <c r="I178" s="215"/>
      <c r="J178" s="220"/>
      <c r="K178" s="226"/>
      <c r="L178" s="226"/>
      <c r="M178" s="216"/>
      <c r="N178" s="215"/>
    </row>
    <row r="179" spans="1:14">
      <c r="A179" s="213"/>
      <c r="B179" s="213"/>
      <c r="C179" s="214"/>
      <c r="D179" s="215"/>
      <c r="E179" s="216"/>
      <c r="F179" s="217"/>
      <c r="G179" s="218"/>
      <c r="H179" s="219"/>
      <c r="I179" s="215"/>
      <c r="J179" s="220"/>
      <c r="K179" s="226"/>
      <c r="L179" s="226"/>
      <c r="M179" s="216"/>
      <c r="N179" s="215"/>
    </row>
    <row r="180" spans="1:14">
      <c r="A180" s="213"/>
      <c r="B180" s="213"/>
      <c r="C180" s="214"/>
      <c r="D180" s="215"/>
      <c r="E180" s="216"/>
      <c r="F180" s="217"/>
      <c r="G180" s="218"/>
      <c r="H180" s="219"/>
      <c r="I180" s="215"/>
      <c r="J180" s="220"/>
      <c r="K180" s="226"/>
      <c r="L180" s="226"/>
      <c r="M180" s="216"/>
      <c r="N180" s="215"/>
    </row>
    <row r="181" spans="1:14">
      <c r="A181" s="213"/>
      <c r="B181" s="213"/>
      <c r="C181" s="214"/>
      <c r="D181" s="215"/>
      <c r="E181" s="216"/>
      <c r="F181" s="217"/>
      <c r="G181" s="218"/>
      <c r="H181" s="219"/>
      <c r="I181" s="215"/>
      <c r="J181" s="220"/>
      <c r="K181" s="226"/>
      <c r="L181" s="226"/>
      <c r="M181" s="216"/>
      <c r="N181" s="215"/>
    </row>
    <row r="182" spans="1:14">
      <c r="A182" s="213"/>
      <c r="B182" s="213"/>
      <c r="C182" s="214"/>
      <c r="D182" s="215"/>
      <c r="E182" s="216"/>
      <c r="F182" s="217"/>
      <c r="G182" s="218"/>
      <c r="H182" s="219"/>
      <c r="I182" s="215"/>
      <c r="J182" s="220"/>
      <c r="K182" s="226"/>
      <c r="L182" s="226"/>
      <c r="M182" s="216"/>
      <c r="N182" s="215"/>
    </row>
    <row r="183" spans="1:14">
      <c r="A183" s="213"/>
      <c r="B183" s="213"/>
      <c r="C183" s="214"/>
      <c r="D183" s="215"/>
      <c r="E183" s="216"/>
      <c r="F183" s="217"/>
      <c r="G183" s="218"/>
      <c r="H183" s="219"/>
      <c r="I183" s="215"/>
      <c r="J183" s="220"/>
      <c r="K183" s="226"/>
      <c r="L183" s="226"/>
      <c r="M183" s="216"/>
      <c r="N183" s="215"/>
    </row>
    <row r="184" spans="1:14">
      <c r="A184" s="213"/>
      <c r="B184" s="213"/>
      <c r="C184" s="214"/>
      <c r="D184" s="215"/>
      <c r="E184" s="216"/>
      <c r="F184" s="217"/>
      <c r="G184" s="218"/>
      <c r="H184" s="219"/>
      <c r="I184" s="215"/>
      <c r="J184" s="220"/>
      <c r="K184" s="226"/>
      <c r="L184" s="226"/>
      <c r="M184" s="216"/>
      <c r="N184" s="215"/>
    </row>
    <row r="185" spans="1:14">
      <c r="A185" s="213"/>
      <c r="B185" s="213"/>
      <c r="C185" s="214"/>
      <c r="D185" s="215"/>
      <c r="E185" s="216"/>
      <c r="F185" s="217"/>
      <c r="G185" s="218"/>
      <c r="H185" s="219"/>
      <c r="I185" s="215"/>
      <c r="J185" s="220"/>
      <c r="K185" s="226"/>
      <c r="L185" s="226"/>
      <c r="M185" s="216"/>
      <c r="N185" s="215"/>
    </row>
    <row r="186" spans="1:14">
      <c r="A186" s="213"/>
      <c r="B186" s="213"/>
      <c r="C186" s="214"/>
      <c r="D186" s="215"/>
      <c r="E186" s="216"/>
      <c r="F186" s="217"/>
      <c r="G186" s="218"/>
      <c r="H186" s="219"/>
      <c r="I186" s="215"/>
      <c r="J186" s="220"/>
      <c r="K186" s="226"/>
      <c r="L186" s="226"/>
      <c r="M186" s="216"/>
      <c r="N186" s="215"/>
    </row>
    <row r="187" spans="1:14">
      <c r="A187" s="213"/>
      <c r="B187" s="213"/>
      <c r="C187" s="214"/>
      <c r="D187" s="215"/>
      <c r="E187" s="216"/>
      <c r="F187" s="217"/>
      <c r="G187" s="218"/>
      <c r="H187" s="219"/>
      <c r="I187" s="215"/>
      <c r="J187" s="220"/>
      <c r="K187" s="226"/>
      <c r="L187" s="226"/>
      <c r="M187" s="216"/>
      <c r="N187" s="215"/>
    </row>
    <row r="188" spans="1:14">
      <c r="A188" s="213"/>
      <c r="B188" s="213"/>
      <c r="C188" s="214"/>
      <c r="D188" s="215"/>
      <c r="E188" s="216"/>
      <c r="F188" s="217"/>
      <c r="G188" s="218"/>
      <c r="H188" s="219"/>
      <c r="I188" s="215"/>
      <c r="J188" s="220"/>
      <c r="K188" s="215"/>
      <c r="L188" s="216"/>
      <c r="M188" s="216"/>
      <c r="N188" s="215"/>
    </row>
    <row r="189" spans="1:14">
      <c r="A189" s="213"/>
      <c r="B189" s="213"/>
      <c r="C189" s="214"/>
      <c r="D189" s="215"/>
      <c r="E189" s="216"/>
      <c r="F189" s="217"/>
      <c r="G189" s="218"/>
      <c r="H189" s="219"/>
      <c r="I189" s="215"/>
      <c r="J189" s="220"/>
      <c r="K189" s="215"/>
      <c r="L189" s="216"/>
      <c r="M189" s="216"/>
      <c r="N189" s="215"/>
    </row>
    <row r="190" spans="1:14">
      <c r="A190" s="213"/>
      <c r="B190" s="213"/>
      <c r="C190" s="214"/>
      <c r="D190" s="215"/>
      <c r="E190" s="216"/>
      <c r="F190" s="217"/>
      <c r="G190" s="218"/>
      <c r="H190" s="219"/>
      <c r="I190" s="215"/>
      <c r="J190" s="220"/>
      <c r="K190" s="226"/>
      <c r="L190" s="226"/>
      <c r="M190" s="216"/>
      <c r="N190" s="215"/>
    </row>
    <row r="191" spans="1:14">
      <c r="A191" s="213"/>
      <c r="B191" s="213"/>
      <c r="C191" s="214"/>
      <c r="D191" s="215"/>
      <c r="E191" s="216"/>
      <c r="F191" s="217"/>
      <c r="G191" s="218"/>
      <c r="H191" s="219"/>
      <c r="I191" s="215"/>
      <c r="J191" s="220"/>
      <c r="K191" s="215"/>
      <c r="L191" s="216"/>
      <c r="M191" s="216"/>
      <c r="N191" s="215"/>
    </row>
    <row r="192" spans="1:14">
      <c r="A192" s="213"/>
      <c r="B192" s="213"/>
      <c r="C192" s="214"/>
      <c r="D192" s="215"/>
      <c r="E192" s="216"/>
      <c r="F192" s="217"/>
      <c r="G192" s="218"/>
      <c r="H192" s="219"/>
      <c r="I192" s="215"/>
      <c r="J192" s="220"/>
      <c r="K192" s="226"/>
      <c r="L192" s="226"/>
      <c r="M192" s="216"/>
      <c r="N192" s="215"/>
    </row>
    <row r="193" spans="1:14">
      <c r="A193" s="213"/>
      <c r="B193" s="213"/>
      <c r="C193" s="214"/>
      <c r="D193" s="215"/>
      <c r="E193" s="216"/>
      <c r="F193" s="217"/>
      <c r="G193" s="218"/>
      <c r="H193" s="219"/>
      <c r="I193" s="215"/>
      <c r="J193" s="220"/>
      <c r="K193" s="215"/>
      <c r="L193" s="216"/>
      <c r="M193" s="216"/>
      <c r="N193" s="215"/>
    </row>
    <row r="194" spans="1:14">
      <c r="A194" s="213"/>
      <c r="B194" s="213"/>
      <c r="C194" s="214"/>
      <c r="D194" s="215"/>
      <c r="E194" s="216"/>
      <c r="F194" s="217"/>
      <c r="G194" s="218"/>
      <c r="H194" s="219"/>
      <c r="I194" s="215"/>
      <c r="J194" s="220"/>
      <c r="K194" s="215"/>
      <c r="L194" s="216"/>
      <c r="M194" s="216"/>
      <c r="N194" s="215"/>
    </row>
    <row r="195" spans="1:14">
      <c r="A195" s="213"/>
      <c r="B195" s="213"/>
      <c r="C195" s="214"/>
      <c r="D195" s="215"/>
      <c r="E195" s="216"/>
      <c r="F195" s="217"/>
      <c r="G195" s="218"/>
      <c r="H195" s="219"/>
      <c r="I195" s="215"/>
      <c r="J195" s="220"/>
      <c r="K195" s="215"/>
      <c r="L195" s="216"/>
      <c r="M195" s="216"/>
      <c r="N195" s="215"/>
    </row>
    <row r="196" spans="1:14">
      <c r="A196" s="213"/>
      <c r="B196" s="213"/>
      <c r="C196" s="214"/>
      <c r="D196" s="215"/>
      <c r="E196" s="216"/>
      <c r="F196" s="217"/>
      <c r="G196" s="218"/>
      <c r="H196" s="219"/>
      <c r="I196" s="215"/>
      <c r="J196" s="220"/>
      <c r="K196" s="215"/>
      <c r="L196" s="216"/>
      <c r="M196" s="216"/>
      <c r="N196" s="215"/>
    </row>
    <row r="197" spans="1:14">
      <c r="A197" s="213"/>
      <c r="B197" s="213"/>
      <c r="C197" s="214"/>
      <c r="D197" s="215"/>
      <c r="E197" s="216"/>
      <c r="F197" s="217"/>
      <c r="G197" s="218"/>
      <c r="H197" s="219"/>
      <c r="I197" s="215"/>
      <c r="J197" s="220"/>
      <c r="K197" s="215"/>
      <c r="L197" s="216"/>
      <c r="M197" s="216"/>
      <c r="N197" s="215"/>
    </row>
    <row r="198" spans="1:14">
      <c r="A198" s="213"/>
      <c r="B198" s="213"/>
      <c r="C198" s="214"/>
      <c r="D198" s="215"/>
      <c r="E198" s="216"/>
      <c r="F198" s="217"/>
      <c r="G198" s="218"/>
      <c r="H198" s="219"/>
      <c r="I198" s="215"/>
      <c r="J198" s="220"/>
      <c r="K198" s="215"/>
      <c r="L198" s="216"/>
      <c r="M198" s="216"/>
      <c r="N198" s="215"/>
    </row>
    <row r="199" spans="1:14">
      <c r="A199" s="213"/>
      <c r="B199" s="213"/>
      <c r="C199" s="214"/>
      <c r="D199" s="215"/>
      <c r="E199" s="216"/>
      <c r="F199" s="217"/>
      <c r="G199" s="218"/>
      <c r="H199" s="219"/>
      <c r="I199" s="215"/>
      <c r="J199" s="220"/>
      <c r="K199" s="215"/>
      <c r="L199" s="216"/>
      <c r="M199" s="216"/>
      <c r="N199" s="215"/>
    </row>
    <row r="200" spans="1:14">
      <c r="A200" s="213"/>
      <c r="B200" s="213"/>
      <c r="C200" s="214"/>
      <c r="D200" s="215"/>
      <c r="E200" s="216"/>
      <c r="F200" s="217"/>
      <c r="G200" s="218"/>
      <c r="H200" s="219"/>
      <c r="I200" s="215"/>
      <c r="J200" s="220"/>
      <c r="K200" s="215"/>
      <c r="L200" s="216"/>
      <c r="M200" s="216"/>
      <c r="N200" s="215"/>
    </row>
    <row r="201" spans="1:14">
      <c r="A201" s="213"/>
      <c r="B201" s="213"/>
      <c r="C201" s="214"/>
      <c r="D201" s="215"/>
      <c r="E201" s="216"/>
      <c r="F201" s="217"/>
      <c r="G201" s="218"/>
      <c r="H201" s="219"/>
      <c r="I201" s="215"/>
      <c r="J201" s="220"/>
      <c r="K201" s="215"/>
      <c r="L201" s="216"/>
      <c r="M201" s="216"/>
      <c r="N201" s="215"/>
    </row>
    <row r="202" spans="1:14">
      <c r="A202" s="213"/>
      <c r="B202" s="213"/>
      <c r="C202" s="214"/>
      <c r="D202" s="215"/>
      <c r="E202" s="216"/>
      <c r="F202" s="217"/>
      <c r="G202" s="218"/>
      <c r="H202" s="219"/>
      <c r="I202" s="215"/>
      <c r="J202" s="220"/>
      <c r="K202" s="215"/>
      <c r="L202" s="216"/>
      <c r="M202" s="216"/>
      <c r="N202" s="215"/>
    </row>
    <row r="203" spans="1:14">
      <c r="A203" s="213"/>
      <c r="B203" s="213"/>
      <c r="C203" s="214"/>
      <c r="D203" s="215"/>
      <c r="E203" s="216"/>
      <c r="F203" s="217"/>
      <c r="G203" s="218"/>
      <c r="H203" s="219"/>
      <c r="I203" s="215"/>
      <c r="J203" s="220"/>
      <c r="K203" s="215"/>
      <c r="L203" s="216"/>
      <c r="M203" s="216"/>
      <c r="N203" s="215"/>
    </row>
    <row r="204" spans="1:14">
      <c r="A204" s="213"/>
      <c r="B204" s="213"/>
      <c r="C204" s="214"/>
      <c r="D204" s="215"/>
      <c r="E204" s="216"/>
      <c r="F204" s="217"/>
      <c r="G204" s="218"/>
      <c r="H204" s="219"/>
      <c r="I204" s="215"/>
      <c r="J204" s="220"/>
      <c r="K204" s="215"/>
      <c r="L204" s="216"/>
      <c r="M204" s="216"/>
      <c r="N204" s="215"/>
    </row>
    <row r="205" spans="1:14">
      <c r="A205" s="213"/>
      <c r="B205" s="213"/>
      <c r="C205" s="214"/>
      <c r="D205" s="215"/>
      <c r="E205" s="216"/>
      <c r="F205" s="217"/>
      <c r="G205" s="218"/>
      <c r="H205" s="219"/>
      <c r="I205" s="215"/>
      <c r="J205" s="220"/>
      <c r="K205" s="226"/>
      <c r="L205" s="226"/>
      <c r="M205" s="216"/>
      <c r="N205" s="215"/>
    </row>
    <row r="206" spans="1:14">
      <c r="A206" s="213"/>
      <c r="B206" s="213"/>
      <c r="C206" s="214"/>
      <c r="D206" s="215"/>
      <c r="E206" s="216"/>
      <c r="F206" s="217"/>
      <c r="G206" s="218"/>
      <c r="H206" s="219"/>
      <c r="I206" s="215"/>
      <c r="J206" s="220"/>
      <c r="K206" s="215"/>
      <c r="L206" s="216"/>
      <c r="M206" s="216"/>
      <c r="N206" s="215"/>
    </row>
    <row r="207" spans="1:14">
      <c r="A207" s="213"/>
      <c r="B207" s="213"/>
      <c r="C207" s="214"/>
      <c r="D207" s="215"/>
      <c r="E207" s="216"/>
      <c r="F207" s="217"/>
      <c r="G207" s="218"/>
      <c r="H207" s="219"/>
      <c r="I207" s="215"/>
      <c r="J207" s="220"/>
      <c r="K207" s="215"/>
      <c r="L207" s="216"/>
      <c r="M207" s="216"/>
      <c r="N207" s="215"/>
    </row>
    <row r="208" spans="1:14">
      <c r="A208" s="213"/>
      <c r="B208" s="213"/>
      <c r="C208" s="214"/>
      <c r="D208" s="215"/>
      <c r="E208" s="216"/>
      <c r="F208" s="217"/>
      <c r="G208" s="218"/>
      <c r="H208" s="219"/>
      <c r="I208" s="215"/>
      <c r="J208" s="220"/>
      <c r="K208" s="226"/>
      <c r="L208" s="226"/>
      <c r="M208" s="216"/>
      <c r="N208" s="215"/>
    </row>
    <row r="209" spans="1:23">
      <c r="A209" s="213"/>
      <c r="B209" s="213"/>
      <c r="C209" s="214"/>
      <c r="D209" s="215"/>
      <c r="E209" s="216"/>
      <c r="F209" s="217"/>
      <c r="G209" s="218"/>
      <c r="H209" s="219"/>
      <c r="I209" s="215"/>
      <c r="J209" s="220"/>
      <c r="K209" s="226"/>
      <c r="L209" s="226"/>
      <c r="M209" s="216"/>
      <c r="N209" s="215"/>
    </row>
    <row r="210" spans="1:23">
      <c r="A210" s="213"/>
      <c r="B210" s="213"/>
      <c r="C210" s="214"/>
      <c r="D210" s="215"/>
      <c r="E210" s="216"/>
      <c r="F210" s="217"/>
      <c r="G210" s="218"/>
      <c r="H210" s="219"/>
      <c r="I210" s="215"/>
      <c r="J210" s="220"/>
      <c r="K210" s="215"/>
      <c r="L210" s="216"/>
      <c r="M210" s="216"/>
      <c r="N210" s="215"/>
    </row>
    <row r="211" spans="1:23">
      <c r="A211" s="213"/>
      <c r="B211" s="213"/>
      <c r="C211" s="214"/>
      <c r="D211" s="215"/>
      <c r="E211" s="216"/>
      <c r="F211" s="217"/>
      <c r="G211" s="218"/>
      <c r="H211" s="219"/>
      <c r="I211" s="215"/>
      <c r="J211" s="220"/>
      <c r="K211" s="226"/>
      <c r="L211" s="226"/>
      <c r="M211" s="216"/>
      <c r="N211" s="215"/>
    </row>
    <row r="212" spans="1:23">
      <c r="A212" s="213"/>
      <c r="B212" s="213"/>
      <c r="C212" s="214"/>
      <c r="D212" s="215"/>
      <c r="E212" s="216"/>
      <c r="F212" s="217"/>
      <c r="G212" s="218"/>
      <c r="H212" s="219"/>
      <c r="I212" s="215"/>
      <c r="J212" s="220"/>
      <c r="K212" s="226"/>
      <c r="L212" s="226"/>
      <c r="M212" s="216"/>
      <c r="N212" s="215"/>
    </row>
    <row r="213" spans="1:23">
      <c r="A213" s="213"/>
      <c r="B213" s="213"/>
      <c r="C213" s="214"/>
      <c r="D213" s="215"/>
      <c r="E213" s="216"/>
      <c r="F213" s="217"/>
      <c r="G213" s="218"/>
      <c r="H213" s="219"/>
      <c r="I213" s="215"/>
      <c r="J213" s="220"/>
      <c r="K213" s="226"/>
      <c r="L213" s="226"/>
      <c r="M213" s="216"/>
      <c r="N213" s="215"/>
    </row>
    <row r="214" spans="1:23">
      <c r="A214" s="213"/>
      <c r="B214" s="213"/>
      <c r="C214" s="214"/>
      <c r="D214" s="215"/>
      <c r="E214" s="216"/>
      <c r="F214" s="217"/>
      <c r="G214" s="218"/>
      <c r="H214" s="219"/>
      <c r="I214" s="215"/>
      <c r="J214" s="220"/>
      <c r="K214" s="226"/>
      <c r="L214" s="226"/>
      <c r="M214" s="216"/>
      <c r="N214" s="215"/>
    </row>
    <row r="215" spans="1:23">
      <c r="A215" s="213"/>
      <c r="B215" s="213"/>
      <c r="C215" s="214"/>
      <c r="D215" s="215"/>
      <c r="E215" s="216"/>
      <c r="F215" s="217"/>
      <c r="G215" s="218"/>
      <c r="H215" s="219"/>
      <c r="I215" s="215"/>
      <c r="J215" s="220"/>
      <c r="K215" s="226"/>
      <c r="L215" s="226"/>
      <c r="M215" s="216"/>
      <c r="N215" s="215"/>
    </row>
    <row r="216" spans="1:23">
      <c r="A216" s="213"/>
      <c r="B216" s="213"/>
      <c r="C216" s="214"/>
      <c r="D216" s="215"/>
      <c r="E216" s="216"/>
      <c r="F216" s="217"/>
      <c r="G216" s="218"/>
      <c r="H216" s="219"/>
      <c r="I216" s="215"/>
      <c r="J216" s="220"/>
      <c r="K216" s="226"/>
      <c r="L216" s="226"/>
      <c r="M216" s="216"/>
      <c r="N216" s="215"/>
    </row>
    <row r="217" spans="1:23">
      <c r="A217" s="213"/>
      <c r="B217" s="213"/>
      <c r="C217" s="214"/>
      <c r="D217" s="215"/>
      <c r="E217" s="216"/>
      <c r="F217" s="217"/>
      <c r="G217" s="218"/>
      <c r="H217" s="219"/>
      <c r="I217" s="215"/>
      <c r="J217" s="220"/>
      <c r="K217" s="226"/>
      <c r="L217" s="226"/>
      <c r="M217" s="216"/>
      <c r="N217" s="215"/>
    </row>
    <row r="218" spans="1:23">
      <c r="A218" s="227"/>
      <c r="B218" s="227"/>
      <c r="C218" s="227"/>
      <c r="D218" s="227"/>
      <c r="E218" s="227"/>
      <c r="F218" s="227"/>
      <c r="G218" s="227"/>
      <c r="H218" s="227"/>
      <c r="I218" s="227"/>
      <c r="J218" s="227"/>
      <c r="K218" s="227"/>
      <c r="L218" s="227"/>
      <c r="M218" s="227"/>
      <c r="N218" s="227"/>
      <c r="O218" s="227"/>
      <c r="P218" s="227"/>
      <c r="Q218" s="227"/>
      <c r="R218" s="227"/>
      <c r="S218" s="227"/>
      <c r="T218" s="227"/>
      <c r="U218" s="227"/>
      <c r="V218" s="227"/>
      <c r="W218" s="227"/>
    </row>
    <row r="219" spans="1:23">
      <c r="A219" s="227"/>
      <c r="B219" s="227"/>
      <c r="C219" s="227"/>
      <c r="D219" s="227"/>
      <c r="E219" s="227"/>
      <c r="F219" s="227"/>
      <c r="G219" s="227"/>
      <c r="H219" s="227"/>
      <c r="I219" s="227"/>
      <c r="J219" s="227"/>
      <c r="K219" s="227"/>
      <c r="L219" s="227"/>
      <c r="M219" s="227"/>
      <c r="N219" s="227"/>
      <c r="O219" s="227"/>
      <c r="P219" s="227"/>
      <c r="Q219" s="227"/>
      <c r="R219" s="227"/>
      <c r="S219" s="227"/>
      <c r="T219" s="227"/>
      <c r="U219" s="227"/>
      <c r="V219" s="227"/>
      <c r="W219" s="227"/>
    </row>
    <row r="220" spans="1:23">
      <c r="A220" s="227"/>
      <c r="B220" s="227"/>
      <c r="C220" s="227"/>
      <c r="D220" s="227"/>
      <c r="E220" s="227"/>
      <c r="F220" s="227"/>
      <c r="G220" s="227"/>
      <c r="H220" s="227"/>
      <c r="I220" s="227"/>
      <c r="J220" s="227"/>
      <c r="K220" s="227"/>
      <c r="L220" s="227"/>
      <c r="M220" s="227"/>
      <c r="N220" s="227"/>
      <c r="O220" s="227"/>
      <c r="P220" s="227"/>
      <c r="Q220" s="227"/>
      <c r="R220" s="227"/>
      <c r="S220" s="227"/>
      <c r="T220" s="227"/>
      <c r="U220" s="227"/>
      <c r="V220" s="227"/>
      <c r="W220" s="227"/>
    </row>
    <row r="221" spans="1:23">
      <c r="A221" s="227"/>
      <c r="B221" s="227"/>
      <c r="C221" s="227"/>
      <c r="D221" s="227"/>
      <c r="E221" s="227"/>
      <c r="F221" s="227"/>
      <c r="G221" s="227"/>
      <c r="H221" s="227"/>
      <c r="I221" s="227"/>
      <c r="J221" s="227"/>
      <c r="K221" s="227"/>
      <c r="L221" s="227"/>
      <c r="M221" s="227"/>
      <c r="N221" s="227"/>
      <c r="O221" s="227"/>
      <c r="P221" s="227"/>
      <c r="Q221" s="227"/>
      <c r="R221" s="227"/>
      <c r="S221" s="227"/>
      <c r="T221" s="227"/>
      <c r="U221" s="227"/>
      <c r="V221" s="227"/>
      <c r="W221" s="227"/>
    </row>
    <row r="222" spans="1:23">
      <c r="A222" s="227"/>
      <c r="B222" s="227"/>
      <c r="C222" s="227"/>
      <c r="D222" s="227"/>
      <c r="E222" s="227"/>
      <c r="F222" s="227"/>
      <c r="G222" s="227"/>
      <c r="H222" s="227"/>
      <c r="I222" s="227"/>
      <c r="J222" s="227"/>
      <c r="K222" s="227"/>
      <c r="L222" s="227"/>
      <c r="M222" s="227"/>
      <c r="N222" s="227"/>
      <c r="O222" s="227"/>
      <c r="P222" s="227"/>
      <c r="Q222" s="227"/>
      <c r="R222" s="227"/>
      <c r="S222" s="227"/>
      <c r="T222" s="227"/>
      <c r="U222" s="227"/>
      <c r="V222" s="227"/>
      <c r="W222" s="227"/>
    </row>
    <row r="223" spans="1:23">
      <c r="A223" s="227"/>
      <c r="B223" s="227"/>
      <c r="C223" s="227"/>
      <c r="D223" s="227"/>
      <c r="E223" s="227"/>
      <c r="F223" s="227"/>
      <c r="G223" s="227"/>
      <c r="H223" s="227"/>
      <c r="I223" s="227"/>
      <c r="J223" s="227"/>
      <c r="K223" s="227"/>
      <c r="L223" s="227"/>
      <c r="M223" s="227"/>
      <c r="N223" s="227"/>
      <c r="O223" s="227"/>
      <c r="P223" s="227"/>
      <c r="Q223" s="227"/>
      <c r="R223" s="227"/>
      <c r="S223" s="227"/>
      <c r="T223" s="227"/>
      <c r="U223" s="227"/>
      <c r="V223" s="227"/>
      <c r="W223" s="227"/>
    </row>
    <row r="224" spans="1:23">
      <c r="A224" s="227"/>
      <c r="B224" s="227"/>
      <c r="C224" s="227"/>
      <c r="D224" s="227"/>
      <c r="E224" s="227"/>
      <c r="F224" s="227"/>
      <c r="G224" s="227"/>
      <c r="H224" s="227"/>
      <c r="I224" s="227"/>
      <c r="J224" s="227"/>
      <c r="K224" s="227"/>
      <c r="L224" s="227"/>
      <c r="M224" s="227"/>
      <c r="N224" s="227"/>
      <c r="O224" s="227"/>
      <c r="P224" s="227"/>
      <c r="Q224" s="227"/>
      <c r="R224" s="227"/>
      <c r="S224" s="227"/>
      <c r="T224" s="227"/>
      <c r="U224" s="227"/>
      <c r="V224" s="227"/>
      <c r="W224" s="227"/>
    </row>
    <row r="225" spans="1:23">
      <c r="A225" s="227"/>
      <c r="B225" s="227"/>
      <c r="C225" s="227"/>
      <c r="D225" s="227"/>
      <c r="E225" s="227"/>
      <c r="F225" s="227"/>
      <c r="G225" s="227"/>
      <c r="H225" s="227"/>
      <c r="I225" s="227"/>
      <c r="J225" s="227"/>
      <c r="K225" s="227"/>
      <c r="L225" s="227"/>
      <c r="M225" s="227"/>
      <c r="N225" s="227"/>
      <c r="O225" s="227"/>
      <c r="P225" s="227"/>
      <c r="Q225" s="227"/>
      <c r="R225" s="227"/>
      <c r="S225" s="227"/>
      <c r="T225" s="227"/>
      <c r="U225" s="227"/>
      <c r="V225" s="227"/>
      <c r="W225" s="227"/>
    </row>
    <row r="226" spans="1:23">
      <c r="A226" s="227"/>
      <c r="B226" s="227"/>
      <c r="C226" s="227"/>
      <c r="D226" s="227"/>
      <c r="E226" s="227"/>
      <c r="F226" s="227"/>
      <c r="G226" s="227"/>
      <c r="H226" s="227"/>
      <c r="I226" s="227"/>
      <c r="J226" s="227"/>
      <c r="K226" s="227"/>
      <c r="L226" s="227"/>
      <c r="M226" s="227"/>
      <c r="N226" s="227"/>
      <c r="O226" s="227"/>
      <c r="P226" s="227"/>
      <c r="Q226" s="227"/>
      <c r="R226" s="227"/>
      <c r="S226" s="227"/>
      <c r="T226" s="227"/>
      <c r="U226" s="227"/>
      <c r="V226" s="227"/>
      <c r="W226" s="227"/>
    </row>
    <row r="227" spans="1:23">
      <c r="A227" s="227"/>
      <c r="B227" s="227"/>
      <c r="C227" s="227"/>
      <c r="D227" s="227"/>
      <c r="E227" s="227"/>
      <c r="F227" s="227"/>
      <c r="G227" s="227"/>
      <c r="H227" s="227"/>
      <c r="I227" s="227"/>
      <c r="J227" s="227"/>
      <c r="K227" s="227"/>
      <c r="L227" s="227"/>
      <c r="M227" s="227"/>
      <c r="N227" s="227"/>
      <c r="O227" s="227"/>
      <c r="P227" s="227"/>
      <c r="Q227" s="227"/>
      <c r="R227" s="227"/>
      <c r="S227" s="227"/>
      <c r="T227" s="227"/>
      <c r="U227" s="227"/>
      <c r="V227" s="227"/>
      <c r="W227" s="227"/>
    </row>
    <row r="228" spans="1:23">
      <c r="A228" s="227"/>
      <c r="B228" s="227"/>
      <c r="C228" s="227"/>
      <c r="D228" s="227"/>
      <c r="E228" s="227"/>
      <c r="F228" s="227"/>
      <c r="G228" s="227"/>
      <c r="H228" s="227"/>
      <c r="I228" s="227"/>
      <c r="J228" s="227"/>
      <c r="K228" s="227"/>
      <c r="L228" s="227"/>
      <c r="M228" s="227"/>
      <c r="N228" s="227"/>
      <c r="O228" s="227"/>
      <c r="P228" s="227"/>
      <c r="Q228" s="227"/>
      <c r="R228" s="227"/>
      <c r="S228" s="227"/>
      <c r="T228" s="227"/>
      <c r="U228" s="227"/>
      <c r="V228" s="227"/>
      <c r="W228" s="227"/>
    </row>
    <row r="229" spans="1:23">
      <c r="A229" s="227"/>
      <c r="B229" s="227"/>
      <c r="C229" s="227"/>
      <c r="D229" s="227"/>
      <c r="E229" s="227"/>
      <c r="F229" s="227"/>
      <c r="G229" s="227"/>
      <c r="H229" s="227"/>
      <c r="I229" s="227"/>
      <c r="J229" s="227"/>
      <c r="K229" s="227"/>
      <c r="L229" s="227"/>
      <c r="M229" s="227"/>
      <c r="N229" s="227"/>
      <c r="O229" s="227"/>
      <c r="P229" s="227"/>
      <c r="Q229" s="227"/>
      <c r="R229" s="227"/>
      <c r="S229" s="227"/>
      <c r="T229" s="227"/>
      <c r="U229" s="227"/>
      <c r="V229" s="227"/>
      <c r="W229" s="227"/>
    </row>
    <row r="230" spans="1:23">
      <c r="A230" s="227"/>
      <c r="B230" s="227"/>
      <c r="C230" s="227"/>
      <c r="D230" s="227"/>
      <c r="E230" s="227"/>
      <c r="F230" s="227"/>
      <c r="G230" s="227"/>
      <c r="H230" s="227"/>
      <c r="I230" s="227"/>
      <c r="J230" s="227"/>
      <c r="K230" s="227"/>
      <c r="L230" s="227"/>
      <c r="M230" s="227"/>
      <c r="N230" s="227"/>
      <c r="O230" s="227"/>
      <c r="P230" s="227"/>
      <c r="Q230" s="227"/>
      <c r="R230" s="227"/>
      <c r="S230" s="227"/>
      <c r="T230" s="227"/>
      <c r="U230" s="227"/>
      <c r="V230" s="227"/>
      <c r="W230" s="227"/>
    </row>
    <row r="231" spans="1:23">
      <c r="A231" s="227"/>
      <c r="B231" s="227"/>
      <c r="C231" s="227"/>
      <c r="D231" s="227"/>
      <c r="E231" s="227"/>
      <c r="F231" s="227"/>
      <c r="G231" s="227"/>
      <c r="H231" s="227"/>
      <c r="I231" s="227"/>
      <c r="J231" s="227"/>
      <c r="K231" s="227"/>
      <c r="L231" s="227"/>
      <c r="M231" s="227"/>
      <c r="N231" s="227"/>
      <c r="O231" s="227"/>
      <c r="P231" s="227"/>
      <c r="Q231" s="227"/>
      <c r="R231" s="227"/>
      <c r="S231" s="227"/>
      <c r="T231" s="227"/>
      <c r="U231" s="227"/>
      <c r="V231" s="227"/>
      <c r="W231" s="227"/>
    </row>
    <row r="232" spans="1:23">
      <c r="A232" s="227"/>
      <c r="B232" s="227"/>
      <c r="C232" s="227"/>
      <c r="D232" s="227"/>
      <c r="E232" s="227"/>
      <c r="F232" s="227"/>
      <c r="G232" s="227"/>
      <c r="H232" s="227"/>
      <c r="I232" s="227"/>
      <c r="J232" s="227"/>
      <c r="K232" s="227"/>
      <c r="L232" s="227"/>
      <c r="M232" s="227"/>
      <c r="N232" s="227"/>
      <c r="O232" s="227"/>
      <c r="P232" s="227"/>
      <c r="Q232" s="227"/>
      <c r="R232" s="227"/>
      <c r="S232" s="227"/>
      <c r="T232" s="227"/>
      <c r="U232" s="227"/>
      <c r="V232" s="227"/>
      <c r="W232" s="227"/>
    </row>
    <row r="233" spans="1:23">
      <c r="A233" s="227"/>
      <c r="B233" s="227"/>
      <c r="C233" s="227"/>
      <c r="D233" s="227"/>
      <c r="E233" s="227"/>
      <c r="F233" s="227"/>
      <c r="G233" s="227"/>
      <c r="H233" s="227"/>
      <c r="I233" s="227"/>
      <c r="J233" s="227"/>
      <c r="K233" s="227"/>
      <c r="L233" s="227"/>
      <c r="M233" s="227"/>
      <c r="N233" s="227"/>
      <c r="O233" s="227"/>
      <c r="P233" s="227"/>
      <c r="Q233" s="227"/>
      <c r="R233" s="227"/>
      <c r="S233" s="227"/>
      <c r="T233" s="227"/>
      <c r="U233" s="227"/>
      <c r="V233" s="227"/>
      <c r="W233" s="227"/>
    </row>
    <row r="234" spans="1:23">
      <c r="A234" s="227"/>
      <c r="B234" s="227"/>
      <c r="C234" s="227"/>
      <c r="D234" s="227"/>
      <c r="E234" s="227"/>
      <c r="F234" s="227"/>
      <c r="G234" s="227"/>
      <c r="H234" s="227"/>
      <c r="I234" s="227"/>
      <c r="J234" s="227"/>
      <c r="K234" s="227"/>
      <c r="L234" s="227"/>
      <c r="M234" s="227"/>
      <c r="N234" s="227"/>
      <c r="O234" s="227"/>
      <c r="P234" s="227"/>
      <c r="Q234" s="227"/>
      <c r="R234" s="227"/>
      <c r="S234" s="227"/>
      <c r="T234" s="227"/>
      <c r="U234" s="227"/>
      <c r="V234" s="227"/>
      <c r="W234" s="227"/>
    </row>
    <row r="235" spans="1:23">
      <c r="A235" s="227"/>
      <c r="B235" s="227"/>
      <c r="C235" s="227"/>
      <c r="D235" s="227"/>
      <c r="E235" s="227"/>
      <c r="F235" s="227"/>
      <c r="G235" s="227"/>
      <c r="H235" s="227"/>
      <c r="I235" s="227"/>
      <c r="J235" s="227"/>
      <c r="K235" s="227"/>
      <c r="L235" s="227"/>
      <c r="M235" s="227"/>
      <c r="N235" s="227"/>
      <c r="O235" s="227"/>
      <c r="P235" s="227"/>
      <c r="Q235" s="227"/>
      <c r="R235" s="227"/>
      <c r="S235" s="227"/>
      <c r="T235" s="227"/>
      <c r="U235" s="227"/>
      <c r="V235" s="227"/>
      <c r="W235" s="227"/>
    </row>
    <row r="236" spans="1:23">
      <c r="A236" s="227"/>
      <c r="B236" s="227"/>
      <c r="C236" s="227"/>
      <c r="D236" s="227"/>
      <c r="E236" s="227"/>
      <c r="F236" s="227"/>
      <c r="G236" s="227"/>
      <c r="H236" s="227"/>
      <c r="I236" s="227"/>
      <c r="J236" s="227"/>
      <c r="K236" s="227"/>
      <c r="L236" s="227"/>
      <c r="M236" s="227"/>
      <c r="N236" s="227"/>
      <c r="O236" s="227"/>
      <c r="P236" s="227"/>
      <c r="Q236" s="227"/>
      <c r="R236" s="227"/>
      <c r="S236" s="227"/>
      <c r="T236" s="227"/>
      <c r="U236" s="227"/>
      <c r="V236" s="227"/>
      <c r="W236" s="227"/>
    </row>
    <row r="237" spans="1:23">
      <c r="A237" s="227"/>
      <c r="B237" s="227"/>
      <c r="C237" s="227"/>
      <c r="D237" s="227"/>
      <c r="E237" s="227"/>
      <c r="F237" s="227"/>
      <c r="G237" s="227"/>
      <c r="H237" s="227"/>
      <c r="I237" s="227"/>
      <c r="J237" s="227"/>
      <c r="K237" s="227"/>
      <c r="L237" s="227"/>
      <c r="M237" s="227"/>
      <c r="N237" s="227"/>
      <c r="O237" s="227"/>
      <c r="P237" s="227"/>
      <c r="Q237" s="227"/>
      <c r="R237" s="227"/>
      <c r="S237" s="227"/>
      <c r="T237" s="227"/>
      <c r="U237" s="227"/>
      <c r="V237" s="227"/>
      <c r="W237" s="227"/>
    </row>
    <row r="238" spans="1:23">
      <c r="A238" s="227"/>
      <c r="B238" s="227"/>
      <c r="C238" s="227"/>
      <c r="D238" s="227"/>
      <c r="E238" s="227"/>
      <c r="F238" s="227"/>
      <c r="G238" s="227"/>
      <c r="H238" s="227"/>
      <c r="I238" s="227"/>
      <c r="J238" s="227"/>
      <c r="K238" s="227"/>
      <c r="L238" s="227"/>
      <c r="M238" s="227"/>
      <c r="N238" s="227"/>
      <c r="O238" s="227"/>
      <c r="P238" s="227"/>
      <c r="Q238" s="227"/>
      <c r="R238" s="227"/>
      <c r="S238" s="227"/>
      <c r="T238" s="227"/>
      <c r="U238" s="227"/>
      <c r="V238" s="227"/>
      <c r="W238" s="227"/>
    </row>
    <row r="239" spans="1:23">
      <c r="A239" s="227"/>
      <c r="B239" s="227"/>
      <c r="C239" s="227"/>
      <c r="D239" s="227"/>
      <c r="E239" s="227"/>
      <c r="F239" s="227"/>
      <c r="G239" s="227"/>
      <c r="H239" s="227"/>
      <c r="I239" s="227"/>
      <c r="J239" s="227"/>
      <c r="K239" s="227"/>
      <c r="L239" s="227"/>
      <c r="M239" s="227"/>
      <c r="N239" s="227"/>
      <c r="O239" s="227"/>
      <c r="P239" s="227"/>
      <c r="Q239" s="227"/>
      <c r="R239" s="227"/>
      <c r="S239" s="227"/>
      <c r="T239" s="227"/>
      <c r="U239" s="227"/>
      <c r="V239" s="227"/>
      <c r="W239" s="227"/>
    </row>
    <row r="240" spans="1:23">
      <c r="A240" s="227"/>
      <c r="B240" s="227"/>
      <c r="C240" s="227"/>
      <c r="D240" s="227"/>
      <c r="E240" s="227"/>
      <c r="F240" s="227"/>
      <c r="G240" s="227"/>
      <c r="H240" s="227"/>
      <c r="I240" s="227"/>
      <c r="J240" s="227"/>
      <c r="K240" s="227"/>
      <c r="L240" s="227"/>
      <c r="M240" s="227"/>
      <c r="N240" s="227"/>
      <c r="O240" s="227"/>
      <c r="P240" s="227"/>
      <c r="Q240" s="227"/>
      <c r="R240" s="227"/>
      <c r="S240" s="227"/>
      <c r="T240" s="227"/>
      <c r="U240" s="227"/>
      <c r="V240" s="227"/>
      <c r="W240" s="227"/>
    </row>
    <row r="241" spans="1:23">
      <c r="A241" s="227"/>
      <c r="B241" s="227"/>
      <c r="C241" s="227"/>
      <c r="D241" s="227"/>
      <c r="E241" s="227"/>
      <c r="F241" s="227"/>
      <c r="G241" s="227"/>
      <c r="H241" s="227"/>
      <c r="I241" s="227"/>
      <c r="J241" s="227"/>
      <c r="K241" s="227"/>
      <c r="L241" s="227"/>
      <c r="M241" s="227"/>
      <c r="N241" s="227"/>
      <c r="O241" s="227"/>
      <c r="P241" s="227"/>
      <c r="Q241" s="227"/>
      <c r="R241" s="227"/>
      <c r="S241" s="227"/>
      <c r="T241" s="227"/>
      <c r="U241" s="227"/>
      <c r="V241" s="227"/>
      <c r="W241" s="227"/>
    </row>
    <row r="242" spans="1:23">
      <c r="A242" s="227"/>
      <c r="B242" s="227"/>
      <c r="C242" s="227"/>
      <c r="D242" s="227"/>
      <c r="E242" s="227"/>
      <c r="F242" s="227"/>
      <c r="G242" s="227"/>
      <c r="H242" s="227"/>
      <c r="I242" s="227"/>
      <c r="J242" s="227"/>
      <c r="K242" s="227"/>
      <c r="L242" s="227"/>
      <c r="M242" s="227"/>
      <c r="N242" s="227"/>
      <c r="O242" s="227"/>
      <c r="P242" s="227"/>
      <c r="Q242" s="227"/>
      <c r="R242" s="227"/>
      <c r="S242" s="227"/>
      <c r="T242" s="227"/>
      <c r="U242" s="227"/>
      <c r="V242" s="227"/>
      <c r="W242" s="227"/>
    </row>
    <row r="243" spans="1:23">
      <c r="A243" s="227"/>
      <c r="B243" s="227"/>
      <c r="C243" s="227"/>
      <c r="D243" s="227"/>
      <c r="E243" s="227"/>
      <c r="F243" s="227"/>
      <c r="G243" s="227"/>
      <c r="H243" s="227"/>
      <c r="I243" s="227"/>
      <c r="J243" s="227"/>
      <c r="K243" s="227"/>
      <c r="L243" s="227"/>
      <c r="M243" s="227"/>
      <c r="N243" s="227"/>
      <c r="O243" s="227"/>
      <c r="P243" s="227"/>
      <c r="Q243" s="227"/>
      <c r="R243" s="227"/>
      <c r="S243" s="227"/>
      <c r="T243" s="227"/>
      <c r="U243" s="227"/>
      <c r="V243" s="227"/>
      <c r="W243" s="227"/>
    </row>
    <row r="244" spans="1:23">
      <c r="A244" s="227"/>
      <c r="B244" s="227"/>
      <c r="C244" s="227"/>
      <c r="D244" s="227"/>
      <c r="E244" s="227"/>
      <c r="F244" s="227"/>
      <c r="G244" s="227"/>
      <c r="H244" s="227"/>
      <c r="I244" s="227"/>
      <c r="J244" s="227"/>
      <c r="K244" s="227"/>
      <c r="L244" s="227"/>
      <c r="M244" s="227"/>
      <c r="N244" s="227"/>
      <c r="O244" s="227"/>
      <c r="P244" s="227"/>
      <c r="Q244" s="227"/>
      <c r="R244" s="227"/>
      <c r="S244" s="227"/>
      <c r="T244" s="227"/>
      <c r="U244" s="227"/>
      <c r="V244" s="227"/>
      <c r="W244" s="227"/>
    </row>
    <row r="245" spans="1:23">
      <c r="A245" s="227"/>
      <c r="B245" s="227"/>
      <c r="C245" s="227"/>
      <c r="D245" s="227"/>
      <c r="E245" s="227"/>
      <c r="F245" s="227"/>
      <c r="G245" s="227"/>
      <c r="H245" s="227"/>
      <c r="I245" s="227"/>
      <c r="J245" s="227"/>
      <c r="K245" s="227"/>
      <c r="L245" s="227"/>
      <c r="M245" s="227"/>
      <c r="N245" s="227"/>
      <c r="O245" s="227"/>
      <c r="P245" s="227"/>
      <c r="Q245" s="227"/>
      <c r="R245" s="227"/>
      <c r="S245" s="227"/>
      <c r="T245" s="227"/>
      <c r="U245" s="227"/>
      <c r="V245" s="227"/>
      <c r="W245" s="227"/>
    </row>
    <row r="246" spans="1:23">
      <c r="A246" s="227"/>
      <c r="B246" s="227"/>
      <c r="C246" s="227"/>
      <c r="D246" s="227"/>
      <c r="E246" s="227"/>
      <c r="F246" s="227"/>
      <c r="G246" s="227"/>
      <c r="H246" s="227"/>
      <c r="I246" s="227"/>
      <c r="J246" s="227"/>
      <c r="K246" s="227"/>
      <c r="L246" s="227"/>
      <c r="M246" s="227"/>
      <c r="N246" s="227"/>
      <c r="O246" s="227"/>
      <c r="P246" s="227"/>
      <c r="Q246" s="227"/>
      <c r="R246" s="227"/>
      <c r="S246" s="227"/>
      <c r="T246" s="227"/>
      <c r="U246" s="227"/>
      <c r="V246" s="227"/>
      <c r="W246" s="227"/>
    </row>
    <row r="247" spans="1:23">
      <c r="A247" s="227"/>
      <c r="B247" s="227"/>
      <c r="C247" s="227"/>
      <c r="D247" s="227"/>
      <c r="E247" s="227"/>
      <c r="F247" s="227"/>
      <c r="G247" s="227"/>
      <c r="H247" s="227"/>
      <c r="I247" s="227"/>
      <c r="J247" s="227"/>
      <c r="K247" s="227"/>
      <c r="L247" s="227"/>
      <c r="M247" s="227"/>
      <c r="N247" s="227"/>
      <c r="O247" s="227"/>
      <c r="P247" s="227"/>
      <c r="Q247" s="227"/>
      <c r="R247" s="227"/>
      <c r="S247" s="227"/>
      <c r="T247" s="227"/>
      <c r="U247" s="227"/>
      <c r="V247" s="227"/>
      <c r="W247" s="227"/>
    </row>
    <row r="248" spans="1:23">
      <c r="A248" s="227"/>
      <c r="B248" s="227"/>
      <c r="C248" s="227"/>
      <c r="D248" s="227"/>
      <c r="E248" s="227"/>
      <c r="F248" s="227"/>
      <c r="G248" s="227"/>
      <c r="H248" s="227"/>
      <c r="I248" s="227"/>
      <c r="J248" s="227"/>
      <c r="K248" s="227"/>
      <c r="L248" s="227"/>
      <c r="M248" s="227"/>
      <c r="N248" s="227"/>
      <c r="O248" s="227"/>
      <c r="P248" s="227"/>
      <c r="Q248" s="227"/>
      <c r="R248" s="227"/>
      <c r="S248" s="227"/>
      <c r="T248" s="227"/>
      <c r="U248" s="227"/>
      <c r="V248" s="227"/>
      <c r="W248" s="227"/>
    </row>
    <row r="249" spans="1:23">
      <c r="A249" s="227"/>
      <c r="B249" s="227"/>
      <c r="C249" s="227"/>
      <c r="D249" s="227"/>
      <c r="E249" s="227"/>
      <c r="F249" s="227"/>
      <c r="G249" s="227"/>
      <c r="H249" s="227"/>
      <c r="I249" s="227"/>
      <c r="J249" s="227"/>
      <c r="K249" s="227"/>
      <c r="L249" s="227"/>
      <c r="M249" s="227"/>
      <c r="N249" s="227"/>
      <c r="O249" s="227"/>
      <c r="P249" s="227"/>
      <c r="Q249" s="227"/>
      <c r="R249" s="227"/>
      <c r="S249" s="227"/>
      <c r="T249" s="227"/>
      <c r="U249" s="227"/>
      <c r="V249" s="227"/>
      <c r="W249" s="227"/>
    </row>
    <row r="250" spans="1:23">
      <c r="A250" s="227"/>
      <c r="B250" s="227"/>
      <c r="C250" s="227"/>
      <c r="D250" s="227"/>
      <c r="E250" s="227"/>
      <c r="F250" s="227"/>
      <c r="G250" s="227"/>
      <c r="H250" s="227"/>
      <c r="I250" s="227"/>
      <c r="J250" s="227"/>
      <c r="K250" s="227"/>
      <c r="L250" s="227"/>
      <c r="M250" s="227"/>
      <c r="N250" s="227"/>
      <c r="O250" s="227"/>
      <c r="P250" s="227"/>
      <c r="Q250" s="227"/>
      <c r="R250" s="227"/>
      <c r="S250" s="227"/>
      <c r="T250" s="227"/>
      <c r="U250" s="227"/>
      <c r="V250" s="227"/>
      <c r="W250" s="227"/>
    </row>
    <row r="251" spans="1:23">
      <c r="A251" s="227"/>
      <c r="B251" s="227"/>
      <c r="C251" s="227"/>
      <c r="D251" s="227"/>
      <c r="E251" s="227"/>
      <c r="F251" s="227"/>
      <c r="G251" s="227"/>
      <c r="H251" s="227"/>
      <c r="I251" s="227"/>
      <c r="J251" s="227"/>
      <c r="K251" s="227"/>
      <c r="L251" s="227"/>
      <c r="M251" s="227"/>
      <c r="N251" s="227"/>
      <c r="O251" s="227"/>
      <c r="P251" s="227"/>
      <c r="Q251" s="227"/>
      <c r="R251" s="227"/>
      <c r="S251" s="227"/>
      <c r="T251" s="227"/>
      <c r="U251" s="227"/>
      <c r="V251" s="227"/>
      <c r="W251" s="227"/>
    </row>
    <row r="252" spans="1:23">
      <c r="A252" s="227"/>
      <c r="B252" s="227"/>
      <c r="C252" s="227"/>
      <c r="D252" s="227"/>
      <c r="E252" s="227"/>
      <c r="F252" s="227"/>
      <c r="G252" s="227"/>
      <c r="H252" s="227"/>
      <c r="I252" s="227"/>
      <c r="J252" s="227"/>
      <c r="K252" s="227"/>
      <c r="L252" s="227"/>
      <c r="M252" s="227"/>
      <c r="N252" s="227"/>
      <c r="O252" s="227"/>
      <c r="P252" s="227"/>
      <c r="Q252" s="227"/>
      <c r="R252" s="227"/>
      <c r="S252" s="227"/>
      <c r="T252" s="227"/>
      <c r="U252" s="227"/>
      <c r="V252" s="227"/>
      <c r="W252" s="227"/>
    </row>
    <row r="253" spans="1:23">
      <c r="A253" s="227"/>
      <c r="B253" s="227"/>
      <c r="C253" s="227"/>
      <c r="D253" s="227"/>
      <c r="E253" s="227"/>
      <c r="F253" s="227"/>
      <c r="G253" s="227"/>
      <c r="H253" s="227"/>
      <c r="I253" s="227"/>
      <c r="J253" s="227"/>
      <c r="K253" s="227"/>
      <c r="L253" s="227"/>
      <c r="M253" s="227"/>
      <c r="N253" s="227"/>
      <c r="O253" s="227"/>
      <c r="P253" s="227"/>
      <c r="Q253" s="227"/>
      <c r="R253" s="227"/>
      <c r="S253" s="227"/>
      <c r="T253" s="227"/>
      <c r="U253" s="227"/>
      <c r="V253" s="227"/>
      <c r="W253" s="227"/>
    </row>
    <row r="254" spans="1:23">
      <c r="A254" s="227"/>
      <c r="B254" s="227"/>
      <c r="C254" s="227"/>
      <c r="D254" s="227"/>
      <c r="E254" s="227"/>
      <c r="F254" s="227"/>
      <c r="G254" s="227"/>
      <c r="H254" s="227"/>
      <c r="I254" s="227"/>
      <c r="J254" s="227"/>
      <c r="K254" s="227"/>
      <c r="L254" s="227"/>
      <c r="M254" s="227"/>
      <c r="N254" s="227"/>
      <c r="O254" s="227"/>
      <c r="P254" s="227"/>
      <c r="Q254" s="227"/>
      <c r="R254" s="227"/>
      <c r="S254" s="227"/>
      <c r="T254" s="227"/>
      <c r="U254" s="227"/>
      <c r="V254" s="227"/>
      <c r="W254" s="227"/>
    </row>
    <row r="255" spans="1:23">
      <c r="A255" s="227"/>
      <c r="B255" s="227"/>
      <c r="C255" s="227"/>
      <c r="D255" s="227"/>
      <c r="E255" s="227"/>
      <c r="F255" s="227"/>
      <c r="G255" s="227"/>
      <c r="H255" s="227"/>
      <c r="I255" s="227"/>
      <c r="J255" s="227"/>
      <c r="K255" s="227"/>
      <c r="L255" s="227"/>
      <c r="M255" s="227"/>
      <c r="N255" s="227"/>
      <c r="O255" s="227"/>
      <c r="P255" s="227"/>
      <c r="Q255" s="227"/>
      <c r="R255" s="227"/>
      <c r="S255" s="227"/>
      <c r="T255" s="227"/>
      <c r="U255" s="227"/>
      <c r="V255" s="227"/>
      <c r="W255" s="227"/>
    </row>
    <row r="256" spans="1:23">
      <c r="A256" s="227"/>
      <c r="B256" s="227"/>
      <c r="C256" s="227"/>
      <c r="D256" s="227"/>
      <c r="E256" s="227"/>
      <c r="F256" s="227"/>
      <c r="G256" s="227"/>
      <c r="H256" s="227"/>
      <c r="I256" s="227"/>
      <c r="J256" s="227"/>
      <c r="K256" s="227"/>
      <c r="L256" s="227"/>
      <c r="M256" s="227"/>
      <c r="N256" s="227"/>
      <c r="O256" s="227"/>
      <c r="P256" s="227"/>
      <c r="Q256" s="227"/>
      <c r="R256" s="227"/>
      <c r="S256" s="227"/>
      <c r="T256" s="227"/>
      <c r="U256" s="227"/>
      <c r="V256" s="227"/>
      <c r="W256" s="227"/>
    </row>
    <row r="257" spans="1:23">
      <c r="A257" s="227"/>
      <c r="B257" s="227"/>
      <c r="C257" s="227"/>
      <c r="D257" s="227"/>
      <c r="E257" s="227"/>
      <c r="F257" s="227"/>
      <c r="G257" s="227"/>
      <c r="H257" s="227"/>
      <c r="I257" s="227"/>
      <c r="J257" s="227"/>
      <c r="K257" s="227"/>
      <c r="L257" s="227"/>
      <c r="M257" s="227"/>
      <c r="N257" s="227"/>
      <c r="O257" s="227"/>
      <c r="P257" s="227"/>
      <c r="Q257" s="227"/>
      <c r="R257" s="227"/>
      <c r="S257" s="227"/>
      <c r="T257" s="227"/>
      <c r="U257" s="227"/>
      <c r="V257" s="227"/>
      <c r="W257" s="227"/>
    </row>
    <row r="258" spans="1:23">
      <c r="A258" s="227"/>
      <c r="B258" s="227"/>
      <c r="C258" s="227"/>
      <c r="D258" s="227"/>
      <c r="E258" s="227"/>
      <c r="F258" s="227"/>
      <c r="G258" s="227"/>
      <c r="H258" s="227"/>
      <c r="I258" s="227"/>
      <c r="J258" s="227"/>
      <c r="K258" s="227"/>
      <c r="L258" s="227"/>
      <c r="M258" s="227"/>
      <c r="N258" s="227"/>
      <c r="O258" s="227"/>
      <c r="P258" s="227"/>
      <c r="Q258" s="227"/>
      <c r="R258" s="227"/>
      <c r="S258" s="227"/>
      <c r="T258" s="227"/>
      <c r="U258" s="227"/>
      <c r="V258" s="227"/>
      <c r="W258" s="227"/>
    </row>
    <row r="259" spans="1:23">
      <c r="A259" s="227"/>
      <c r="B259" s="227"/>
      <c r="C259" s="227"/>
      <c r="D259" s="227"/>
      <c r="E259" s="227"/>
      <c r="F259" s="227"/>
      <c r="G259" s="227"/>
      <c r="H259" s="227"/>
      <c r="I259" s="227"/>
      <c r="J259" s="227"/>
      <c r="K259" s="227"/>
      <c r="L259" s="227"/>
      <c r="M259" s="227"/>
      <c r="N259" s="227"/>
      <c r="O259" s="227"/>
      <c r="P259" s="227"/>
      <c r="Q259" s="227"/>
      <c r="R259" s="227"/>
      <c r="S259" s="227"/>
      <c r="T259" s="227"/>
      <c r="U259" s="227"/>
      <c r="V259" s="227"/>
      <c r="W259" s="227"/>
    </row>
    <row r="260" spans="1:23">
      <c r="A260" s="227"/>
      <c r="B260" s="227"/>
      <c r="C260" s="227"/>
      <c r="D260" s="227"/>
      <c r="E260" s="227"/>
      <c r="F260" s="227"/>
      <c r="G260" s="227"/>
      <c r="H260" s="227"/>
      <c r="I260" s="227"/>
      <c r="J260" s="227"/>
      <c r="K260" s="227"/>
      <c r="L260" s="227"/>
      <c r="M260" s="227"/>
      <c r="N260" s="227"/>
      <c r="O260" s="227"/>
      <c r="P260" s="227"/>
      <c r="Q260" s="227"/>
      <c r="R260" s="227"/>
      <c r="S260" s="227"/>
      <c r="T260" s="227"/>
      <c r="U260" s="227"/>
      <c r="V260" s="227"/>
      <c r="W260" s="227"/>
    </row>
    <row r="261" spans="1:23">
      <c r="A261" s="227"/>
      <c r="B261" s="227"/>
      <c r="C261" s="227"/>
      <c r="D261" s="227"/>
      <c r="E261" s="227"/>
      <c r="F261" s="227"/>
      <c r="G261" s="227"/>
      <c r="H261" s="227"/>
      <c r="I261" s="227"/>
      <c r="J261" s="227"/>
      <c r="K261" s="227"/>
      <c r="L261" s="227"/>
      <c r="M261" s="227"/>
      <c r="N261" s="227"/>
      <c r="O261" s="227"/>
      <c r="P261" s="227"/>
      <c r="Q261" s="227"/>
      <c r="R261" s="227"/>
      <c r="S261" s="227"/>
      <c r="T261" s="227"/>
      <c r="U261" s="227"/>
      <c r="V261" s="227"/>
      <c r="W261" s="227"/>
    </row>
    <row r="262" spans="1:23">
      <c r="A262" s="227"/>
      <c r="B262" s="227"/>
      <c r="C262" s="227"/>
      <c r="D262" s="227"/>
      <c r="E262" s="227"/>
      <c r="F262" s="227"/>
      <c r="G262" s="227"/>
      <c r="H262" s="227"/>
      <c r="I262" s="227"/>
      <c r="J262" s="227"/>
      <c r="K262" s="227"/>
      <c r="L262" s="227"/>
      <c r="M262" s="227"/>
      <c r="N262" s="227"/>
      <c r="O262" s="227"/>
      <c r="P262" s="227"/>
      <c r="Q262" s="227"/>
      <c r="R262" s="227"/>
      <c r="S262" s="227"/>
      <c r="T262" s="227"/>
      <c r="U262" s="227"/>
      <c r="V262" s="227"/>
      <c r="W262" s="227"/>
    </row>
    <row r="263" spans="1:23">
      <c r="A263" s="227"/>
      <c r="B263" s="227"/>
      <c r="C263" s="227"/>
      <c r="D263" s="227"/>
      <c r="E263" s="227"/>
      <c r="F263" s="227"/>
      <c r="G263" s="227"/>
      <c r="H263" s="227"/>
      <c r="I263" s="227"/>
      <c r="J263" s="227"/>
      <c r="K263" s="227"/>
      <c r="L263" s="227"/>
      <c r="M263" s="227"/>
      <c r="N263" s="227"/>
      <c r="O263" s="227"/>
      <c r="P263" s="227"/>
      <c r="Q263" s="227"/>
      <c r="R263" s="227"/>
      <c r="S263" s="227"/>
      <c r="T263" s="227"/>
      <c r="U263" s="227"/>
      <c r="V263" s="227"/>
      <c r="W263" s="227"/>
    </row>
    <row r="264" spans="1:23">
      <c r="A264" s="227"/>
      <c r="B264" s="227"/>
      <c r="C264" s="227"/>
      <c r="D264" s="227"/>
      <c r="E264" s="227"/>
      <c r="F264" s="227"/>
      <c r="G264" s="227"/>
      <c r="H264" s="227"/>
      <c r="I264" s="227"/>
      <c r="J264" s="227"/>
      <c r="K264" s="227"/>
      <c r="L264" s="227"/>
      <c r="M264" s="227"/>
      <c r="N264" s="227"/>
      <c r="O264" s="227"/>
      <c r="P264" s="227"/>
      <c r="Q264" s="227"/>
      <c r="R264" s="227"/>
      <c r="S264" s="227"/>
      <c r="T264" s="227"/>
      <c r="U264" s="227"/>
      <c r="V264" s="227"/>
      <c r="W264" s="227"/>
    </row>
    <row r="265" spans="1:23">
      <c r="A265" s="227"/>
      <c r="B265" s="227"/>
      <c r="C265" s="227"/>
      <c r="D265" s="227"/>
      <c r="E265" s="227"/>
      <c r="F265" s="227"/>
      <c r="G265" s="227"/>
      <c r="H265" s="227"/>
      <c r="I265" s="227"/>
      <c r="J265" s="227"/>
      <c r="K265" s="227"/>
      <c r="L265" s="227"/>
      <c r="M265" s="227"/>
      <c r="N265" s="227"/>
      <c r="O265" s="227"/>
      <c r="P265" s="227"/>
      <c r="Q265" s="227"/>
      <c r="R265" s="227"/>
      <c r="S265" s="227"/>
      <c r="T265" s="227"/>
      <c r="U265" s="227"/>
      <c r="V265" s="227"/>
      <c r="W265" s="227"/>
    </row>
    <row r="266" spans="1:23">
      <c r="A266" s="227"/>
      <c r="B266" s="227"/>
      <c r="C266" s="227"/>
      <c r="D266" s="227"/>
      <c r="E266" s="227"/>
      <c r="F266" s="227"/>
      <c r="G266" s="227"/>
      <c r="H266" s="227"/>
      <c r="I266" s="227"/>
      <c r="J266" s="227"/>
      <c r="K266" s="227"/>
      <c r="L266" s="227"/>
      <c r="M266" s="227"/>
      <c r="N266" s="227"/>
      <c r="O266" s="227"/>
      <c r="P266" s="227"/>
      <c r="Q266" s="227"/>
      <c r="R266" s="227"/>
      <c r="S266" s="227"/>
      <c r="T266" s="227"/>
      <c r="U266" s="227"/>
      <c r="V266" s="227"/>
      <c r="W266" s="227"/>
    </row>
    <row r="267" spans="1:23">
      <c r="A267" s="227"/>
      <c r="B267" s="227"/>
      <c r="C267" s="227"/>
      <c r="D267" s="227"/>
      <c r="E267" s="227"/>
      <c r="F267" s="227"/>
      <c r="G267" s="227"/>
      <c r="H267" s="227"/>
      <c r="I267" s="227"/>
      <c r="J267" s="227"/>
      <c r="K267" s="227"/>
      <c r="L267" s="227"/>
      <c r="M267" s="227"/>
      <c r="N267" s="227"/>
      <c r="O267" s="227"/>
      <c r="P267" s="227"/>
      <c r="Q267" s="227"/>
      <c r="R267" s="227"/>
      <c r="S267" s="227"/>
      <c r="T267" s="227"/>
      <c r="U267" s="227"/>
      <c r="V267" s="227"/>
      <c r="W267" s="227"/>
    </row>
    <row r="268" spans="1:23">
      <c r="A268" s="227"/>
      <c r="B268" s="227"/>
      <c r="C268" s="227"/>
      <c r="D268" s="227"/>
      <c r="E268" s="227"/>
      <c r="F268" s="227"/>
      <c r="G268" s="227"/>
      <c r="H268" s="227"/>
      <c r="I268" s="227"/>
      <c r="J268" s="227"/>
      <c r="K268" s="227"/>
      <c r="L268" s="227"/>
      <c r="M268" s="227"/>
      <c r="N268" s="227"/>
      <c r="O268" s="227"/>
      <c r="P268" s="227"/>
      <c r="Q268" s="227"/>
      <c r="R268" s="227"/>
      <c r="S268" s="227"/>
      <c r="T268" s="227"/>
      <c r="U268" s="227"/>
      <c r="V268" s="227"/>
      <c r="W268" s="227"/>
    </row>
    <row r="269" spans="1:23">
      <c r="A269" s="227"/>
      <c r="B269" s="227"/>
      <c r="C269" s="227"/>
      <c r="D269" s="227"/>
      <c r="E269" s="227"/>
      <c r="F269" s="227"/>
      <c r="G269" s="227"/>
      <c r="H269" s="227"/>
      <c r="I269" s="227"/>
      <c r="J269" s="227"/>
      <c r="K269" s="227"/>
      <c r="L269" s="227"/>
      <c r="M269" s="227"/>
      <c r="N269" s="227"/>
      <c r="O269" s="227"/>
      <c r="P269" s="227"/>
      <c r="Q269" s="227"/>
      <c r="R269" s="227"/>
      <c r="S269" s="227"/>
      <c r="T269" s="227"/>
      <c r="U269" s="227"/>
      <c r="V269" s="227"/>
      <c r="W269" s="227"/>
    </row>
    <row r="270" spans="1:23">
      <c r="A270" s="227"/>
      <c r="B270" s="227"/>
      <c r="C270" s="227"/>
      <c r="D270" s="227"/>
      <c r="E270" s="227"/>
      <c r="F270" s="227"/>
      <c r="G270" s="227"/>
      <c r="H270" s="227"/>
      <c r="I270" s="227"/>
      <c r="J270" s="227"/>
      <c r="K270" s="227"/>
      <c r="L270" s="227"/>
      <c r="M270" s="227"/>
      <c r="N270" s="227"/>
      <c r="O270" s="227"/>
      <c r="P270" s="227"/>
      <c r="Q270" s="227"/>
      <c r="R270" s="227"/>
      <c r="S270" s="227"/>
      <c r="T270" s="227"/>
      <c r="U270" s="227"/>
      <c r="V270" s="227"/>
      <c r="W270" s="227"/>
    </row>
    <row r="271" spans="1:23">
      <c r="A271" s="227"/>
      <c r="B271" s="227"/>
      <c r="C271" s="227"/>
      <c r="D271" s="227"/>
      <c r="E271" s="227"/>
      <c r="F271" s="227"/>
      <c r="G271" s="227"/>
      <c r="H271" s="227"/>
      <c r="I271" s="227"/>
      <c r="J271" s="227"/>
      <c r="K271" s="227"/>
      <c r="L271" s="227"/>
      <c r="M271" s="227"/>
      <c r="N271" s="227"/>
      <c r="O271" s="227"/>
      <c r="P271" s="227"/>
      <c r="Q271" s="227"/>
      <c r="R271" s="227"/>
      <c r="S271" s="227"/>
      <c r="T271" s="227"/>
      <c r="U271" s="227"/>
      <c r="V271" s="227"/>
      <c r="W271" s="227"/>
    </row>
    <row r="272" spans="1:23">
      <c r="A272" s="227"/>
      <c r="B272" s="227"/>
      <c r="C272" s="227"/>
      <c r="D272" s="227"/>
      <c r="E272" s="227"/>
      <c r="F272" s="227"/>
      <c r="G272" s="227"/>
      <c r="H272" s="227"/>
      <c r="I272" s="227"/>
      <c r="J272" s="227"/>
      <c r="K272" s="227"/>
      <c r="L272" s="227"/>
      <c r="M272" s="227"/>
      <c r="N272" s="227"/>
      <c r="O272" s="227"/>
      <c r="P272" s="227"/>
      <c r="Q272" s="227"/>
      <c r="R272" s="227"/>
      <c r="S272" s="227"/>
      <c r="T272" s="227"/>
      <c r="U272" s="227"/>
      <c r="V272" s="227"/>
      <c r="W272" s="227"/>
    </row>
    <row r="273" spans="1:23">
      <c r="A273" s="227"/>
      <c r="B273" s="227"/>
      <c r="C273" s="227"/>
      <c r="D273" s="227"/>
      <c r="E273" s="227"/>
      <c r="F273" s="227"/>
      <c r="G273" s="227"/>
      <c r="H273" s="227"/>
      <c r="I273" s="227"/>
      <c r="J273" s="227"/>
      <c r="K273" s="227"/>
      <c r="L273" s="227"/>
      <c r="M273" s="227"/>
      <c r="N273" s="227"/>
      <c r="O273" s="227"/>
      <c r="P273" s="227"/>
      <c r="Q273" s="227"/>
      <c r="R273" s="227"/>
      <c r="S273" s="227"/>
      <c r="T273" s="227"/>
      <c r="U273" s="227"/>
      <c r="V273" s="227"/>
      <c r="W273" s="227"/>
    </row>
    <row r="274" spans="1:23">
      <c r="A274" s="227"/>
      <c r="B274" s="227"/>
      <c r="C274" s="227"/>
      <c r="D274" s="227"/>
      <c r="E274" s="227"/>
      <c r="F274" s="227"/>
      <c r="G274" s="227"/>
      <c r="H274" s="227"/>
      <c r="I274" s="227"/>
      <c r="J274" s="227"/>
      <c r="K274" s="227"/>
      <c r="L274" s="227"/>
      <c r="M274" s="227"/>
      <c r="N274" s="227"/>
      <c r="O274" s="227"/>
      <c r="P274" s="227"/>
      <c r="Q274" s="227"/>
      <c r="R274" s="227"/>
      <c r="S274" s="227"/>
      <c r="T274" s="227"/>
      <c r="U274" s="227"/>
      <c r="V274" s="227"/>
      <c r="W274" s="227"/>
    </row>
    <row r="275" spans="1:23">
      <c r="A275" s="227"/>
      <c r="B275" s="227"/>
      <c r="C275" s="227"/>
      <c r="D275" s="227"/>
      <c r="E275" s="227"/>
      <c r="F275" s="227"/>
      <c r="G275" s="227"/>
      <c r="H275" s="227"/>
      <c r="I275" s="227"/>
      <c r="J275" s="227"/>
      <c r="K275" s="227"/>
      <c r="L275" s="227"/>
      <c r="M275" s="227"/>
      <c r="N275" s="227"/>
      <c r="O275" s="227"/>
      <c r="P275" s="227"/>
      <c r="Q275" s="227"/>
      <c r="R275" s="227"/>
      <c r="S275" s="227"/>
      <c r="T275" s="227"/>
      <c r="U275" s="227"/>
      <c r="V275" s="227"/>
      <c r="W275" s="227"/>
    </row>
    <row r="276" spans="1:23">
      <c r="A276" s="227"/>
      <c r="B276" s="227"/>
      <c r="C276" s="227"/>
      <c r="D276" s="227"/>
      <c r="E276" s="227"/>
      <c r="F276" s="227"/>
      <c r="G276" s="227"/>
      <c r="H276" s="227"/>
      <c r="I276" s="227"/>
      <c r="J276" s="227"/>
      <c r="K276" s="227"/>
      <c r="L276" s="227"/>
      <c r="M276" s="227"/>
      <c r="N276" s="227"/>
      <c r="O276" s="227"/>
      <c r="P276" s="227"/>
      <c r="Q276" s="227"/>
      <c r="R276" s="227"/>
      <c r="S276" s="227"/>
      <c r="T276" s="227"/>
      <c r="U276" s="227"/>
      <c r="V276" s="227"/>
      <c r="W276" s="227"/>
    </row>
    <row r="277" spans="1:23">
      <c r="A277" s="227"/>
      <c r="B277" s="227"/>
      <c r="C277" s="227"/>
      <c r="D277" s="227"/>
      <c r="E277" s="227"/>
      <c r="F277" s="227"/>
      <c r="G277" s="227"/>
      <c r="H277" s="227"/>
      <c r="I277" s="227"/>
      <c r="J277" s="227"/>
      <c r="K277" s="227"/>
      <c r="L277" s="227"/>
      <c r="M277" s="227"/>
      <c r="N277" s="227"/>
      <c r="O277" s="227"/>
      <c r="P277" s="227"/>
      <c r="Q277" s="227"/>
      <c r="R277" s="227"/>
      <c r="S277" s="227"/>
      <c r="T277" s="227"/>
      <c r="U277" s="227"/>
      <c r="V277" s="227"/>
      <c r="W277" s="227"/>
    </row>
    <row r="278" spans="1:23">
      <c r="A278" s="227"/>
      <c r="B278" s="227"/>
      <c r="C278" s="227"/>
      <c r="D278" s="227"/>
      <c r="E278" s="227"/>
      <c r="F278" s="227"/>
      <c r="G278" s="227"/>
      <c r="H278" s="227"/>
      <c r="I278" s="227"/>
      <c r="J278" s="227"/>
      <c r="K278" s="227"/>
      <c r="L278" s="227"/>
      <c r="M278" s="227"/>
      <c r="N278" s="227"/>
      <c r="O278" s="227"/>
      <c r="P278" s="227"/>
      <c r="Q278" s="227"/>
      <c r="R278" s="227"/>
      <c r="S278" s="227"/>
      <c r="T278" s="227"/>
      <c r="U278" s="227"/>
      <c r="V278" s="227"/>
      <c r="W278" s="227"/>
    </row>
    <row r="279" spans="1:23">
      <c r="A279" s="227"/>
      <c r="B279" s="227"/>
      <c r="C279" s="227"/>
      <c r="D279" s="227"/>
      <c r="E279" s="227"/>
      <c r="F279" s="227"/>
      <c r="G279" s="227"/>
      <c r="H279" s="227"/>
      <c r="I279" s="227"/>
      <c r="J279" s="227"/>
      <c r="K279" s="227"/>
      <c r="L279" s="227"/>
      <c r="M279" s="227"/>
      <c r="N279" s="227"/>
      <c r="O279" s="227"/>
      <c r="P279" s="227"/>
      <c r="Q279" s="227"/>
      <c r="R279" s="227"/>
      <c r="S279" s="227"/>
      <c r="T279" s="227"/>
      <c r="U279" s="227"/>
      <c r="V279" s="227"/>
      <c r="W279" s="227"/>
    </row>
    <row r="280" spans="1:23">
      <c r="A280" s="227"/>
      <c r="B280" s="227"/>
      <c r="C280" s="227"/>
      <c r="D280" s="227"/>
      <c r="E280" s="227"/>
      <c r="F280" s="227"/>
      <c r="G280" s="227"/>
      <c r="H280" s="227"/>
      <c r="I280" s="227"/>
      <c r="J280" s="227"/>
      <c r="K280" s="227"/>
      <c r="L280" s="227"/>
      <c r="M280" s="227"/>
      <c r="N280" s="227"/>
      <c r="O280" s="227"/>
      <c r="P280" s="227"/>
      <c r="Q280" s="227"/>
      <c r="R280" s="227"/>
      <c r="S280" s="227"/>
      <c r="T280" s="227"/>
      <c r="U280" s="227"/>
      <c r="V280" s="227"/>
      <c r="W280" s="227"/>
    </row>
    <row r="281" spans="1:23">
      <c r="A281" s="227"/>
      <c r="B281" s="227"/>
      <c r="C281" s="227"/>
      <c r="D281" s="227"/>
      <c r="E281" s="227"/>
      <c r="F281" s="227"/>
      <c r="G281" s="227"/>
      <c r="H281" s="227"/>
      <c r="I281" s="227"/>
      <c r="J281" s="227"/>
      <c r="K281" s="227"/>
      <c r="L281" s="227"/>
      <c r="M281" s="227"/>
      <c r="N281" s="227"/>
      <c r="O281" s="227"/>
      <c r="P281" s="227"/>
      <c r="Q281" s="227"/>
      <c r="R281" s="227"/>
      <c r="S281" s="227"/>
      <c r="T281" s="227"/>
      <c r="U281" s="227"/>
      <c r="V281" s="227"/>
      <c r="W281" s="227"/>
    </row>
    <row r="282" spans="1:23">
      <c r="A282" s="227"/>
      <c r="B282" s="227"/>
      <c r="C282" s="227"/>
      <c r="D282" s="227"/>
      <c r="E282" s="227"/>
      <c r="F282" s="227"/>
      <c r="G282" s="227"/>
      <c r="H282" s="227"/>
      <c r="I282" s="227"/>
      <c r="J282" s="227"/>
      <c r="K282" s="227"/>
      <c r="L282" s="227"/>
      <c r="M282" s="227"/>
      <c r="N282" s="227"/>
      <c r="O282" s="227"/>
      <c r="P282" s="227"/>
      <c r="Q282" s="227"/>
      <c r="R282" s="227"/>
      <c r="S282" s="227"/>
      <c r="T282" s="227"/>
      <c r="U282" s="227"/>
      <c r="V282" s="227"/>
      <c r="W282" s="227"/>
    </row>
    <row r="283" spans="1:23">
      <c r="A283" s="227"/>
      <c r="B283" s="227"/>
      <c r="C283" s="227"/>
      <c r="D283" s="227"/>
      <c r="E283" s="227"/>
      <c r="F283" s="227"/>
      <c r="G283" s="227"/>
      <c r="H283" s="227"/>
      <c r="I283" s="227"/>
      <c r="J283" s="227"/>
      <c r="K283" s="227"/>
      <c r="L283" s="227"/>
      <c r="M283" s="227"/>
      <c r="N283" s="227"/>
      <c r="O283" s="227"/>
      <c r="P283" s="227"/>
      <c r="Q283" s="227"/>
      <c r="R283" s="227"/>
      <c r="S283" s="227"/>
      <c r="T283" s="227"/>
      <c r="U283" s="227"/>
      <c r="V283" s="227"/>
      <c r="W283" s="227"/>
    </row>
    <row r="284" spans="1:23">
      <c r="A284" s="227"/>
      <c r="B284" s="227"/>
      <c r="C284" s="227"/>
      <c r="D284" s="227"/>
      <c r="E284" s="227"/>
      <c r="F284" s="227"/>
      <c r="G284" s="227"/>
      <c r="H284" s="227"/>
      <c r="I284" s="227"/>
      <c r="J284" s="227"/>
      <c r="K284" s="227"/>
      <c r="L284" s="227"/>
      <c r="M284" s="227"/>
      <c r="N284" s="227"/>
      <c r="O284" s="227"/>
      <c r="P284" s="227"/>
      <c r="Q284" s="227"/>
      <c r="R284" s="227"/>
      <c r="S284" s="227"/>
      <c r="T284" s="227"/>
      <c r="U284" s="227"/>
      <c r="V284" s="227"/>
      <c r="W284" s="227"/>
    </row>
    <row r="285" spans="1:23">
      <c r="A285" s="227"/>
      <c r="B285" s="227"/>
      <c r="C285" s="227"/>
      <c r="D285" s="227"/>
      <c r="E285" s="227"/>
      <c r="F285" s="227"/>
      <c r="G285" s="227"/>
      <c r="H285" s="227"/>
      <c r="I285" s="227"/>
      <c r="J285" s="227"/>
      <c r="K285" s="227"/>
      <c r="L285" s="227"/>
      <c r="M285" s="227"/>
      <c r="N285" s="227"/>
      <c r="O285" s="227"/>
      <c r="P285" s="227"/>
      <c r="Q285" s="227"/>
      <c r="R285" s="227"/>
      <c r="S285" s="227"/>
      <c r="T285" s="227"/>
      <c r="U285" s="227"/>
      <c r="V285" s="227"/>
      <c r="W285" s="227"/>
    </row>
    <row r="286" spans="1:23">
      <c r="A286" s="227"/>
      <c r="B286" s="227"/>
      <c r="C286" s="227"/>
      <c r="D286" s="227"/>
      <c r="E286" s="227"/>
      <c r="F286" s="227"/>
      <c r="G286" s="227"/>
      <c r="H286" s="227"/>
      <c r="I286" s="227"/>
      <c r="J286" s="227"/>
      <c r="K286" s="227"/>
      <c r="L286" s="227"/>
      <c r="M286" s="227"/>
      <c r="N286" s="227"/>
      <c r="O286" s="227"/>
      <c r="P286" s="227"/>
      <c r="Q286" s="227"/>
      <c r="R286" s="227"/>
      <c r="S286" s="227"/>
      <c r="T286" s="227"/>
      <c r="U286" s="227"/>
      <c r="V286" s="227"/>
      <c r="W286" s="227"/>
    </row>
    <row r="287" spans="1:23">
      <c r="A287" s="227"/>
      <c r="B287" s="227"/>
      <c r="C287" s="227"/>
      <c r="D287" s="227"/>
      <c r="E287" s="227"/>
      <c r="F287" s="227"/>
      <c r="G287" s="227"/>
      <c r="H287" s="227"/>
      <c r="I287" s="227"/>
      <c r="J287" s="227"/>
      <c r="K287" s="227"/>
      <c r="L287" s="227"/>
      <c r="M287" s="227"/>
      <c r="N287" s="227"/>
      <c r="O287" s="227"/>
      <c r="P287" s="227"/>
      <c r="Q287" s="227"/>
      <c r="R287" s="227"/>
      <c r="S287" s="227"/>
      <c r="T287" s="227"/>
      <c r="U287" s="227"/>
      <c r="V287" s="227"/>
      <c r="W287" s="227"/>
    </row>
    <row r="288" spans="1:23">
      <c r="A288" s="227"/>
      <c r="B288" s="227"/>
      <c r="C288" s="227"/>
      <c r="D288" s="227"/>
      <c r="E288" s="227"/>
      <c r="F288" s="227"/>
      <c r="G288" s="227"/>
      <c r="H288" s="227"/>
      <c r="I288" s="227"/>
      <c r="J288" s="227"/>
      <c r="K288" s="227"/>
      <c r="L288" s="227"/>
      <c r="M288" s="227"/>
      <c r="N288" s="227"/>
      <c r="O288" s="227"/>
      <c r="P288" s="227"/>
      <c r="Q288" s="227"/>
      <c r="R288" s="227"/>
      <c r="S288" s="227"/>
      <c r="T288" s="227"/>
      <c r="U288" s="227"/>
      <c r="V288" s="227"/>
      <c r="W288" s="227"/>
    </row>
    <row r="289" spans="1:23">
      <c r="A289" s="227"/>
      <c r="B289" s="227"/>
      <c r="C289" s="227"/>
      <c r="D289" s="227"/>
      <c r="E289" s="227"/>
      <c r="F289" s="227"/>
      <c r="G289" s="227"/>
      <c r="H289" s="227"/>
      <c r="I289" s="227"/>
      <c r="J289" s="227"/>
      <c r="K289" s="227"/>
      <c r="L289" s="227"/>
      <c r="M289" s="227"/>
      <c r="N289" s="227"/>
      <c r="O289" s="227"/>
      <c r="P289" s="227"/>
      <c r="Q289" s="227"/>
      <c r="R289" s="227"/>
      <c r="S289" s="227"/>
      <c r="T289" s="227"/>
      <c r="U289" s="227"/>
      <c r="V289" s="227"/>
      <c r="W289" s="227"/>
    </row>
    <row r="290" spans="1:23">
      <c r="A290" s="227"/>
      <c r="B290" s="227"/>
      <c r="C290" s="227"/>
      <c r="D290" s="227"/>
      <c r="E290" s="227"/>
      <c r="F290" s="227"/>
      <c r="G290" s="227"/>
      <c r="H290" s="227"/>
      <c r="I290" s="227"/>
      <c r="J290" s="227"/>
      <c r="K290" s="227"/>
      <c r="L290" s="227"/>
      <c r="M290" s="227"/>
      <c r="N290" s="227"/>
      <c r="O290" s="227"/>
      <c r="P290" s="227"/>
      <c r="Q290" s="227"/>
      <c r="R290" s="227"/>
      <c r="S290" s="227"/>
      <c r="T290" s="227"/>
      <c r="U290" s="227"/>
      <c r="V290" s="227"/>
      <c r="W290" s="227"/>
    </row>
    <row r="291" spans="1:23">
      <c r="A291" s="227"/>
      <c r="B291" s="227"/>
      <c r="C291" s="227"/>
      <c r="D291" s="227"/>
      <c r="E291" s="227"/>
      <c r="F291" s="227"/>
      <c r="G291" s="227"/>
      <c r="H291" s="227"/>
      <c r="I291" s="227"/>
      <c r="J291" s="227"/>
      <c r="K291" s="227"/>
      <c r="L291" s="227"/>
      <c r="M291" s="227"/>
      <c r="N291" s="227"/>
      <c r="O291" s="227"/>
      <c r="P291" s="227"/>
      <c r="Q291" s="227"/>
      <c r="R291" s="227"/>
      <c r="S291" s="227"/>
      <c r="T291" s="227"/>
      <c r="U291" s="227"/>
      <c r="V291" s="227"/>
      <c r="W291" s="227"/>
    </row>
    <row r="292" spans="1:23">
      <c r="A292" s="227"/>
      <c r="B292" s="227"/>
      <c r="C292" s="227"/>
      <c r="D292" s="227"/>
      <c r="E292" s="227"/>
      <c r="F292" s="227"/>
      <c r="G292" s="227"/>
      <c r="H292" s="227"/>
      <c r="I292" s="227"/>
      <c r="J292" s="227"/>
      <c r="K292" s="227"/>
      <c r="L292" s="227"/>
      <c r="M292" s="227"/>
      <c r="N292" s="227"/>
      <c r="O292" s="227"/>
      <c r="P292" s="227"/>
      <c r="Q292" s="227"/>
      <c r="R292" s="227"/>
      <c r="S292" s="227"/>
      <c r="T292" s="227"/>
      <c r="U292" s="227"/>
      <c r="V292" s="227"/>
      <c r="W292" s="227"/>
    </row>
    <row r="293" spans="1:23">
      <c r="A293" s="227"/>
      <c r="B293" s="227"/>
      <c r="C293" s="227"/>
      <c r="D293" s="227"/>
      <c r="E293" s="227"/>
      <c r="F293" s="227"/>
      <c r="G293" s="227"/>
      <c r="H293" s="227"/>
      <c r="I293" s="227"/>
      <c r="J293" s="227"/>
      <c r="K293" s="227"/>
      <c r="L293" s="227"/>
      <c r="M293" s="227"/>
      <c r="N293" s="227"/>
      <c r="O293" s="227"/>
      <c r="P293" s="227"/>
      <c r="Q293" s="227"/>
      <c r="R293" s="227"/>
      <c r="S293" s="227"/>
      <c r="T293" s="227"/>
      <c r="U293" s="227"/>
      <c r="V293" s="227"/>
      <c r="W293" s="227"/>
    </row>
    <row r="294" spans="1:23">
      <c r="A294" s="227"/>
      <c r="B294" s="227"/>
      <c r="C294" s="227"/>
      <c r="D294" s="227"/>
      <c r="E294" s="227"/>
      <c r="F294" s="227"/>
      <c r="G294" s="227"/>
      <c r="H294" s="227"/>
      <c r="I294" s="227"/>
      <c r="J294" s="227"/>
      <c r="K294" s="227"/>
      <c r="L294" s="227"/>
      <c r="M294" s="227"/>
      <c r="N294" s="227"/>
      <c r="O294" s="227"/>
      <c r="P294" s="227"/>
      <c r="Q294" s="227"/>
      <c r="R294" s="227"/>
      <c r="S294" s="227"/>
      <c r="T294" s="227"/>
      <c r="U294" s="227"/>
      <c r="V294" s="227"/>
      <c r="W294" s="227"/>
    </row>
    <row r="295" spans="1:23">
      <c r="A295" s="227"/>
      <c r="B295" s="227"/>
      <c r="C295" s="227"/>
      <c r="D295" s="227"/>
      <c r="E295" s="227"/>
      <c r="F295" s="227"/>
      <c r="G295" s="227"/>
      <c r="H295" s="227"/>
      <c r="I295" s="227"/>
      <c r="J295" s="227"/>
      <c r="K295" s="227"/>
      <c r="L295" s="227"/>
      <c r="M295" s="227"/>
      <c r="N295" s="227"/>
      <c r="O295" s="227"/>
      <c r="P295" s="227"/>
      <c r="Q295" s="227"/>
      <c r="R295" s="227"/>
      <c r="S295" s="227"/>
      <c r="T295" s="227"/>
      <c r="U295" s="227"/>
      <c r="V295" s="227"/>
      <c r="W295" s="227"/>
    </row>
    <row r="296" spans="1:23">
      <c r="A296" s="227"/>
      <c r="B296" s="227"/>
      <c r="C296" s="227"/>
      <c r="D296" s="227"/>
      <c r="E296" s="227"/>
      <c r="F296" s="227"/>
      <c r="G296" s="227"/>
      <c r="H296" s="227"/>
      <c r="I296" s="227"/>
      <c r="J296" s="227"/>
      <c r="K296" s="227"/>
      <c r="L296" s="227"/>
      <c r="M296" s="227"/>
      <c r="N296" s="227"/>
      <c r="O296" s="227"/>
      <c r="P296" s="227"/>
      <c r="Q296" s="227"/>
      <c r="R296" s="227"/>
      <c r="S296" s="227"/>
      <c r="T296" s="227"/>
      <c r="U296" s="227"/>
      <c r="V296" s="227"/>
      <c r="W296" s="227"/>
    </row>
    <row r="297" spans="1:23">
      <c r="A297" s="227"/>
      <c r="B297" s="227"/>
      <c r="C297" s="227"/>
      <c r="D297" s="227"/>
      <c r="E297" s="227"/>
      <c r="F297" s="227"/>
      <c r="G297" s="227"/>
      <c r="H297" s="227"/>
      <c r="I297" s="227"/>
      <c r="J297" s="227"/>
      <c r="K297" s="227"/>
      <c r="L297" s="227"/>
      <c r="M297" s="227"/>
      <c r="N297" s="227"/>
      <c r="O297" s="227"/>
      <c r="P297" s="227"/>
      <c r="Q297" s="227"/>
      <c r="R297" s="227"/>
      <c r="S297" s="227"/>
      <c r="T297" s="227"/>
      <c r="U297" s="227"/>
      <c r="V297" s="227"/>
      <c r="W297" s="227"/>
    </row>
    <row r="298" spans="1:23">
      <c r="A298" s="227"/>
      <c r="B298" s="227"/>
      <c r="C298" s="227"/>
      <c r="D298" s="227"/>
      <c r="E298" s="227"/>
      <c r="F298" s="227"/>
      <c r="G298" s="227"/>
      <c r="H298" s="227"/>
      <c r="I298" s="227"/>
      <c r="J298" s="227"/>
      <c r="K298" s="227"/>
      <c r="L298" s="227"/>
      <c r="M298" s="227"/>
      <c r="N298" s="227"/>
      <c r="O298" s="227"/>
      <c r="P298" s="227"/>
      <c r="Q298" s="227"/>
      <c r="R298" s="227"/>
      <c r="S298" s="227"/>
      <c r="T298" s="227"/>
      <c r="U298" s="227"/>
      <c r="V298" s="227"/>
      <c r="W298" s="227"/>
    </row>
    <row r="299" spans="1:23">
      <c r="A299" s="227"/>
      <c r="B299" s="227"/>
      <c r="C299" s="227"/>
      <c r="D299" s="227"/>
      <c r="E299" s="227"/>
      <c r="F299" s="227"/>
      <c r="G299" s="227"/>
      <c r="H299" s="227"/>
      <c r="I299" s="227"/>
      <c r="J299" s="227"/>
      <c r="K299" s="227"/>
      <c r="L299" s="227"/>
      <c r="M299" s="227"/>
      <c r="N299" s="227"/>
      <c r="O299" s="227"/>
      <c r="P299" s="227"/>
      <c r="Q299" s="227"/>
      <c r="R299" s="227"/>
      <c r="S299" s="227"/>
      <c r="T299" s="227"/>
      <c r="U299" s="227"/>
      <c r="V299" s="227"/>
      <c r="W299" s="227"/>
    </row>
    <row r="300" spans="1:23">
      <c r="A300" s="227"/>
      <c r="B300" s="227"/>
      <c r="C300" s="227"/>
      <c r="D300" s="227"/>
      <c r="E300" s="227"/>
      <c r="F300" s="227"/>
      <c r="G300" s="227"/>
      <c r="H300" s="227"/>
      <c r="I300" s="227"/>
      <c r="J300" s="227"/>
      <c r="K300" s="227"/>
      <c r="L300" s="227"/>
      <c r="M300" s="227"/>
      <c r="N300" s="227"/>
      <c r="O300" s="227"/>
      <c r="P300" s="227"/>
      <c r="Q300" s="227"/>
      <c r="R300" s="227"/>
      <c r="S300" s="227"/>
      <c r="T300" s="227"/>
      <c r="U300" s="227"/>
      <c r="V300" s="227"/>
      <c r="W300" s="227"/>
    </row>
    <row r="301" spans="1:23">
      <c r="A301" s="227"/>
      <c r="B301" s="227"/>
      <c r="C301" s="227"/>
      <c r="D301" s="227"/>
      <c r="E301" s="227"/>
      <c r="F301" s="227"/>
      <c r="G301" s="227"/>
      <c r="H301" s="227"/>
      <c r="I301" s="227"/>
      <c r="J301" s="227"/>
      <c r="K301" s="227"/>
      <c r="L301" s="227"/>
      <c r="M301" s="227"/>
      <c r="N301" s="227"/>
      <c r="O301" s="227"/>
      <c r="P301" s="227"/>
      <c r="Q301" s="227"/>
      <c r="R301" s="227"/>
      <c r="S301" s="227"/>
      <c r="T301" s="227"/>
      <c r="U301" s="227"/>
      <c r="V301" s="227"/>
      <c r="W301" s="227"/>
    </row>
    <row r="302" spans="1:23">
      <c r="A302" s="227"/>
      <c r="B302" s="227"/>
      <c r="C302" s="227"/>
      <c r="D302" s="227"/>
      <c r="E302" s="227"/>
      <c r="F302" s="227"/>
      <c r="G302" s="227"/>
      <c r="H302" s="227"/>
      <c r="I302" s="227"/>
      <c r="J302" s="227"/>
      <c r="K302" s="227"/>
      <c r="L302" s="227"/>
      <c r="M302" s="227"/>
      <c r="N302" s="227"/>
      <c r="O302" s="227"/>
      <c r="P302" s="227"/>
      <c r="Q302" s="227"/>
      <c r="R302" s="227"/>
      <c r="S302" s="227"/>
      <c r="T302" s="227"/>
      <c r="U302" s="227"/>
      <c r="V302" s="227"/>
      <c r="W302" s="227"/>
    </row>
    <row r="303" spans="1:23">
      <c r="A303" s="227"/>
      <c r="B303" s="227"/>
      <c r="C303" s="227"/>
      <c r="D303" s="227"/>
      <c r="E303" s="227"/>
      <c r="F303" s="227"/>
      <c r="G303" s="227"/>
      <c r="H303" s="227"/>
      <c r="I303" s="227"/>
      <c r="J303" s="227"/>
      <c r="K303" s="227"/>
      <c r="L303" s="227"/>
      <c r="M303" s="227"/>
      <c r="N303" s="227"/>
      <c r="O303" s="227"/>
      <c r="P303" s="227"/>
      <c r="Q303" s="227"/>
      <c r="R303" s="227"/>
      <c r="S303" s="227"/>
      <c r="T303" s="227"/>
      <c r="U303" s="227"/>
      <c r="V303" s="227"/>
      <c r="W303" s="227"/>
    </row>
    <row r="304" spans="1:23">
      <c r="A304" s="227"/>
      <c r="B304" s="227"/>
      <c r="C304" s="227"/>
      <c r="D304" s="227"/>
      <c r="E304" s="227"/>
      <c r="F304" s="227"/>
      <c r="G304" s="227"/>
      <c r="H304" s="227"/>
      <c r="I304" s="227"/>
      <c r="J304" s="227"/>
      <c r="K304" s="227"/>
      <c r="L304" s="227"/>
      <c r="M304" s="227"/>
      <c r="N304" s="227"/>
      <c r="O304" s="227"/>
      <c r="P304" s="227"/>
      <c r="Q304" s="227"/>
      <c r="R304" s="227"/>
      <c r="S304" s="227"/>
      <c r="T304" s="227"/>
      <c r="U304" s="227"/>
      <c r="V304" s="227"/>
      <c r="W304" s="227"/>
    </row>
    <row r="305" spans="1:23">
      <c r="A305" s="227"/>
      <c r="B305" s="227"/>
      <c r="C305" s="227"/>
      <c r="D305" s="227"/>
      <c r="E305" s="227"/>
      <c r="F305" s="227"/>
      <c r="G305" s="227"/>
      <c r="H305" s="227"/>
      <c r="I305" s="227"/>
      <c r="J305" s="227"/>
      <c r="K305" s="227"/>
      <c r="L305" s="227"/>
      <c r="M305" s="227"/>
      <c r="N305" s="227"/>
      <c r="O305" s="227"/>
      <c r="P305" s="227"/>
      <c r="Q305" s="227"/>
      <c r="R305" s="227"/>
      <c r="S305" s="227"/>
      <c r="T305" s="227"/>
      <c r="U305" s="227"/>
      <c r="V305" s="227"/>
      <c r="W305" s="227"/>
    </row>
    <row r="306" spans="1:23">
      <c r="A306" s="227"/>
      <c r="B306" s="227"/>
      <c r="C306" s="227"/>
      <c r="D306" s="227"/>
      <c r="E306" s="227"/>
      <c r="F306" s="227"/>
      <c r="G306" s="227"/>
      <c r="H306" s="227"/>
      <c r="I306" s="227"/>
      <c r="J306" s="227"/>
      <c r="K306" s="227"/>
      <c r="L306" s="227"/>
      <c r="M306" s="227"/>
      <c r="N306" s="227"/>
      <c r="O306" s="227"/>
      <c r="P306" s="227"/>
      <c r="Q306" s="227"/>
      <c r="R306" s="227"/>
      <c r="S306" s="227"/>
      <c r="T306" s="227"/>
      <c r="U306" s="227"/>
      <c r="V306" s="227"/>
      <c r="W306" s="227"/>
    </row>
    <row r="307" spans="1:23">
      <c r="A307" s="227"/>
      <c r="B307" s="227"/>
      <c r="C307" s="227"/>
      <c r="D307" s="227"/>
      <c r="E307" s="227"/>
      <c r="F307" s="227"/>
      <c r="G307" s="227"/>
      <c r="H307" s="227"/>
      <c r="I307" s="227"/>
      <c r="J307" s="227"/>
      <c r="K307" s="227"/>
      <c r="L307" s="227"/>
      <c r="M307" s="227"/>
      <c r="N307" s="227"/>
      <c r="O307" s="227"/>
      <c r="P307" s="227"/>
      <c r="Q307" s="227"/>
      <c r="R307" s="227"/>
      <c r="S307" s="227"/>
      <c r="T307" s="227"/>
      <c r="U307" s="227"/>
      <c r="V307" s="227"/>
      <c r="W307" s="227"/>
    </row>
    <row r="308" spans="1:23">
      <c r="A308" s="227"/>
      <c r="B308" s="227"/>
      <c r="C308" s="227"/>
      <c r="D308" s="227"/>
      <c r="E308" s="227"/>
      <c r="F308" s="227"/>
      <c r="G308" s="227"/>
      <c r="H308" s="227"/>
      <c r="I308" s="227"/>
      <c r="J308" s="227"/>
      <c r="K308" s="227"/>
      <c r="L308" s="227"/>
      <c r="M308" s="227"/>
      <c r="N308" s="227"/>
      <c r="O308" s="227"/>
      <c r="P308" s="227"/>
      <c r="Q308" s="227"/>
      <c r="R308" s="227"/>
      <c r="S308" s="227"/>
      <c r="T308" s="227"/>
      <c r="U308" s="227"/>
      <c r="V308" s="227"/>
      <c r="W308" s="227"/>
    </row>
    <row r="309" spans="1:23">
      <c r="A309" s="227"/>
      <c r="B309" s="227"/>
      <c r="C309" s="227"/>
      <c r="D309" s="227"/>
      <c r="E309" s="227"/>
      <c r="F309" s="227"/>
      <c r="G309" s="227"/>
      <c r="H309" s="227"/>
      <c r="I309" s="227"/>
      <c r="J309" s="227"/>
      <c r="K309" s="227"/>
      <c r="L309" s="227"/>
      <c r="M309" s="227"/>
      <c r="N309" s="227"/>
      <c r="O309" s="227"/>
      <c r="P309" s="227"/>
      <c r="Q309" s="227"/>
      <c r="R309" s="227"/>
      <c r="S309" s="227"/>
      <c r="T309" s="227"/>
      <c r="U309" s="227"/>
      <c r="V309" s="227"/>
      <c r="W309" s="227"/>
    </row>
    <row r="310" spans="1:23">
      <c r="A310" s="227"/>
      <c r="B310" s="227"/>
      <c r="C310" s="227"/>
      <c r="D310" s="227"/>
      <c r="E310" s="227"/>
      <c r="F310" s="227"/>
      <c r="G310" s="227"/>
      <c r="H310" s="227"/>
      <c r="I310" s="227"/>
      <c r="J310" s="227"/>
      <c r="K310" s="227"/>
      <c r="L310" s="227"/>
      <c r="M310" s="227"/>
      <c r="N310" s="227"/>
      <c r="O310" s="227"/>
      <c r="P310" s="227"/>
      <c r="Q310" s="227"/>
      <c r="R310" s="227"/>
      <c r="S310" s="227"/>
      <c r="T310" s="227"/>
      <c r="U310" s="227"/>
      <c r="V310" s="227"/>
      <c r="W310" s="227"/>
    </row>
    <row r="311" spans="1:23">
      <c r="A311" s="227"/>
      <c r="B311" s="227"/>
      <c r="C311" s="227"/>
      <c r="D311" s="227"/>
      <c r="E311" s="227"/>
      <c r="F311" s="227"/>
      <c r="G311" s="227"/>
      <c r="H311" s="227"/>
      <c r="I311" s="227"/>
      <c r="J311" s="227"/>
      <c r="K311" s="227"/>
      <c r="L311" s="227"/>
      <c r="M311" s="227"/>
      <c r="N311" s="227"/>
      <c r="O311" s="227"/>
      <c r="P311" s="227"/>
      <c r="Q311" s="227"/>
      <c r="R311" s="227"/>
      <c r="S311" s="227"/>
      <c r="T311" s="227"/>
      <c r="U311" s="227"/>
      <c r="V311" s="227"/>
      <c r="W311" s="227"/>
    </row>
    <row r="312" spans="1:23">
      <c r="A312" s="227"/>
      <c r="B312" s="227"/>
      <c r="C312" s="227"/>
      <c r="D312" s="227"/>
      <c r="E312" s="227"/>
      <c r="F312" s="227"/>
      <c r="G312" s="227"/>
      <c r="H312" s="227"/>
      <c r="I312" s="227"/>
      <c r="J312" s="227"/>
      <c r="K312" s="227"/>
      <c r="L312" s="227"/>
      <c r="M312" s="227"/>
      <c r="N312" s="227"/>
      <c r="O312" s="227"/>
      <c r="P312" s="227"/>
      <c r="Q312" s="227"/>
      <c r="R312" s="227"/>
      <c r="S312" s="227"/>
      <c r="T312" s="227"/>
      <c r="U312" s="227"/>
      <c r="V312" s="227"/>
      <c r="W312" s="227"/>
    </row>
    <row r="313" spans="1:23">
      <c r="A313" s="227"/>
      <c r="B313" s="227"/>
      <c r="C313" s="227"/>
      <c r="D313" s="227"/>
      <c r="E313" s="227"/>
      <c r="F313" s="227"/>
      <c r="G313" s="227"/>
      <c r="H313" s="227"/>
      <c r="I313" s="227"/>
      <c r="J313" s="227"/>
      <c r="K313" s="227"/>
      <c r="L313" s="227"/>
      <c r="M313" s="227"/>
      <c r="N313" s="227"/>
      <c r="O313" s="227"/>
      <c r="P313" s="227"/>
      <c r="Q313" s="227"/>
      <c r="R313" s="227"/>
      <c r="S313" s="227"/>
      <c r="T313" s="227"/>
      <c r="U313" s="227"/>
      <c r="V313" s="227"/>
      <c r="W313" s="227"/>
    </row>
    <row r="314" spans="1:23">
      <c r="A314" s="227"/>
      <c r="B314" s="227"/>
      <c r="C314" s="227"/>
      <c r="D314" s="227"/>
      <c r="E314" s="227"/>
      <c r="F314" s="227"/>
      <c r="G314" s="227"/>
      <c r="H314" s="227"/>
      <c r="I314" s="227"/>
      <c r="J314" s="227"/>
      <c r="K314" s="227"/>
      <c r="L314" s="227"/>
      <c r="M314" s="227"/>
      <c r="N314" s="227"/>
      <c r="O314" s="227"/>
      <c r="P314" s="227"/>
      <c r="Q314" s="227"/>
      <c r="R314" s="227"/>
      <c r="S314" s="227"/>
      <c r="T314" s="227"/>
      <c r="U314" s="227"/>
      <c r="V314" s="227"/>
      <c r="W314" s="227"/>
    </row>
    <row r="315" spans="1:23">
      <c r="A315" s="227"/>
      <c r="B315" s="227"/>
      <c r="C315" s="227"/>
      <c r="D315" s="227"/>
      <c r="E315" s="227"/>
      <c r="F315" s="227"/>
      <c r="G315" s="227"/>
      <c r="H315" s="227"/>
      <c r="I315" s="227"/>
      <c r="J315" s="227"/>
      <c r="K315" s="227"/>
      <c r="L315" s="227"/>
      <c r="M315" s="227"/>
      <c r="N315" s="227"/>
      <c r="O315" s="227"/>
      <c r="P315" s="227"/>
      <c r="Q315" s="227"/>
      <c r="R315" s="227"/>
      <c r="S315" s="227"/>
      <c r="T315" s="227"/>
      <c r="U315" s="227"/>
      <c r="V315" s="227"/>
      <c r="W315" s="227"/>
    </row>
    <row r="316" spans="1:23">
      <c r="A316" s="227"/>
      <c r="B316" s="227"/>
      <c r="C316" s="227"/>
      <c r="D316" s="227"/>
      <c r="E316" s="227"/>
      <c r="F316" s="227"/>
      <c r="G316" s="227"/>
      <c r="H316" s="227"/>
      <c r="I316" s="227"/>
      <c r="J316" s="227"/>
      <c r="K316" s="227"/>
      <c r="L316" s="227"/>
      <c r="M316" s="227"/>
      <c r="N316" s="227"/>
      <c r="O316" s="227"/>
      <c r="P316" s="227"/>
      <c r="Q316" s="227"/>
      <c r="R316" s="227"/>
      <c r="S316" s="227"/>
      <c r="T316" s="227"/>
      <c r="U316" s="227"/>
      <c r="V316" s="227"/>
      <c r="W316" s="227"/>
    </row>
    <row r="317" spans="1:23">
      <c r="A317" s="227"/>
      <c r="B317" s="227"/>
      <c r="C317" s="227"/>
      <c r="D317" s="227"/>
      <c r="E317" s="227"/>
      <c r="F317" s="227"/>
      <c r="G317" s="227"/>
      <c r="H317" s="227"/>
      <c r="I317" s="227"/>
      <c r="J317" s="227"/>
      <c r="K317" s="227"/>
      <c r="L317" s="227"/>
      <c r="M317" s="227"/>
      <c r="N317" s="227"/>
      <c r="O317" s="227"/>
      <c r="P317" s="227"/>
      <c r="Q317" s="227"/>
      <c r="R317" s="227"/>
      <c r="S317" s="227"/>
      <c r="T317" s="227"/>
      <c r="U317" s="227"/>
      <c r="V317" s="227"/>
      <c r="W317" s="227"/>
    </row>
    <row r="318" spans="1:23">
      <c r="A318" s="227"/>
      <c r="B318" s="227"/>
      <c r="C318" s="227"/>
      <c r="D318" s="227"/>
      <c r="E318" s="227"/>
      <c r="F318" s="227"/>
      <c r="G318" s="227"/>
      <c r="H318" s="227"/>
      <c r="I318" s="227"/>
      <c r="J318" s="227"/>
      <c r="K318" s="227"/>
      <c r="L318" s="227"/>
      <c r="M318" s="227"/>
      <c r="N318" s="227"/>
      <c r="O318" s="227"/>
      <c r="P318" s="227"/>
      <c r="Q318" s="227"/>
      <c r="R318" s="227"/>
      <c r="S318" s="227"/>
      <c r="T318" s="227"/>
      <c r="U318" s="227"/>
      <c r="V318" s="227"/>
      <c r="W318" s="227"/>
    </row>
    <row r="319" spans="1:23">
      <c r="A319" s="227"/>
      <c r="B319" s="227"/>
      <c r="C319" s="227"/>
      <c r="D319" s="227"/>
      <c r="E319" s="227"/>
      <c r="F319" s="227"/>
      <c r="G319" s="227"/>
      <c r="H319" s="227"/>
      <c r="I319" s="227"/>
      <c r="J319" s="227"/>
      <c r="K319" s="227"/>
      <c r="L319" s="227"/>
      <c r="M319" s="227"/>
      <c r="N319" s="227"/>
      <c r="O319" s="227"/>
      <c r="P319" s="227"/>
      <c r="Q319" s="227"/>
      <c r="R319" s="227"/>
      <c r="S319" s="227"/>
      <c r="T319" s="227"/>
      <c r="U319" s="227"/>
      <c r="V319" s="227"/>
      <c r="W319" s="227"/>
    </row>
    <row r="320" spans="1:23">
      <c r="A320" s="227"/>
      <c r="B320" s="227"/>
      <c r="C320" s="227"/>
      <c r="D320" s="227"/>
      <c r="E320" s="227"/>
      <c r="F320" s="227"/>
      <c r="G320" s="227"/>
      <c r="H320" s="227"/>
      <c r="I320" s="227"/>
      <c r="J320" s="227"/>
      <c r="K320" s="227"/>
      <c r="L320" s="227"/>
      <c r="M320" s="227"/>
      <c r="N320" s="227"/>
      <c r="O320" s="227"/>
      <c r="P320" s="227"/>
      <c r="Q320" s="227"/>
      <c r="R320" s="227"/>
      <c r="S320" s="227"/>
      <c r="T320" s="227"/>
      <c r="U320" s="227"/>
      <c r="V320" s="227"/>
      <c r="W320" s="227"/>
    </row>
    <row r="321" spans="1:23">
      <c r="A321" s="227"/>
      <c r="B321" s="227"/>
      <c r="C321" s="227"/>
      <c r="D321" s="227"/>
      <c r="E321" s="227"/>
      <c r="F321" s="227"/>
      <c r="G321" s="227"/>
      <c r="H321" s="227"/>
      <c r="I321" s="227"/>
      <c r="J321" s="227"/>
      <c r="K321" s="227"/>
      <c r="L321" s="227"/>
      <c r="M321" s="227"/>
      <c r="N321" s="227"/>
      <c r="O321" s="227"/>
      <c r="P321" s="227"/>
      <c r="Q321" s="227"/>
      <c r="R321" s="227"/>
      <c r="S321" s="227"/>
      <c r="T321" s="227"/>
      <c r="U321" s="227"/>
      <c r="V321" s="227"/>
      <c r="W321" s="227"/>
    </row>
    <row r="322" spans="1:23">
      <c r="A322" s="227"/>
      <c r="B322" s="227"/>
      <c r="C322" s="227"/>
      <c r="D322" s="227"/>
      <c r="E322" s="227"/>
      <c r="F322" s="227"/>
      <c r="G322" s="227"/>
      <c r="H322" s="227"/>
      <c r="I322" s="227"/>
      <c r="J322" s="227"/>
      <c r="K322" s="227"/>
      <c r="L322" s="227"/>
      <c r="M322" s="227"/>
      <c r="N322" s="227"/>
      <c r="O322" s="227"/>
      <c r="P322" s="227"/>
      <c r="Q322" s="227"/>
      <c r="R322" s="227"/>
      <c r="S322" s="227"/>
      <c r="T322" s="227"/>
      <c r="U322" s="227"/>
      <c r="V322" s="227"/>
      <c r="W322" s="227"/>
    </row>
    <row r="323" spans="1:23">
      <c r="A323" s="227"/>
      <c r="B323" s="227"/>
      <c r="C323" s="227"/>
      <c r="D323" s="227"/>
      <c r="E323" s="227"/>
      <c r="F323" s="227"/>
      <c r="G323" s="227"/>
      <c r="H323" s="227"/>
      <c r="I323" s="227"/>
      <c r="J323" s="227"/>
      <c r="K323" s="227"/>
      <c r="L323" s="227"/>
      <c r="M323" s="227"/>
      <c r="N323" s="227"/>
      <c r="O323" s="227"/>
      <c r="P323" s="227"/>
      <c r="Q323" s="227"/>
      <c r="R323" s="227"/>
      <c r="S323" s="227"/>
      <c r="T323" s="227"/>
      <c r="U323" s="227"/>
      <c r="V323" s="227"/>
      <c r="W323" s="227"/>
    </row>
    <row r="324" spans="1:23">
      <c r="A324" s="227"/>
      <c r="B324" s="227"/>
      <c r="C324" s="227"/>
      <c r="D324" s="227"/>
      <c r="E324" s="227"/>
      <c r="F324" s="227"/>
      <c r="G324" s="227"/>
      <c r="H324" s="227"/>
      <c r="I324" s="227"/>
      <c r="J324" s="227"/>
      <c r="K324" s="227"/>
      <c r="L324" s="227"/>
      <c r="M324" s="227"/>
      <c r="N324" s="227"/>
      <c r="O324" s="227"/>
      <c r="P324" s="227"/>
      <c r="Q324" s="227"/>
      <c r="R324" s="227"/>
      <c r="S324" s="227"/>
      <c r="T324" s="227"/>
      <c r="U324" s="227"/>
      <c r="V324" s="227"/>
      <c r="W324" s="227"/>
    </row>
    <row r="325" spans="1:23">
      <c r="A325" s="227"/>
      <c r="B325" s="227"/>
      <c r="C325" s="227"/>
      <c r="D325" s="227"/>
      <c r="E325" s="227"/>
      <c r="F325" s="227"/>
      <c r="G325" s="227"/>
      <c r="H325" s="227"/>
      <c r="I325" s="227"/>
      <c r="J325" s="227"/>
      <c r="K325" s="227"/>
      <c r="L325" s="227"/>
      <c r="M325" s="227"/>
      <c r="N325" s="227"/>
      <c r="O325" s="227"/>
      <c r="P325" s="227"/>
      <c r="Q325" s="227"/>
      <c r="R325" s="227"/>
      <c r="S325" s="227"/>
      <c r="T325" s="227"/>
      <c r="U325" s="227"/>
      <c r="V325" s="227"/>
      <c r="W325" s="227"/>
    </row>
    <row r="326" spans="1:23">
      <c r="A326" s="227"/>
      <c r="B326" s="227"/>
      <c r="C326" s="227"/>
      <c r="D326" s="227"/>
      <c r="E326" s="227"/>
      <c r="F326" s="227"/>
      <c r="G326" s="227"/>
      <c r="H326" s="227"/>
      <c r="I326" s="227"/>
      <c r="J326" s="227"/>
      <c r="K326" s="227"/>
      <c r="L326" s="227"/>
      <c r="M326" s="227"/>
      <c r="N326" s="227"/>
      <c r="O326" s="227"/>
      <c r="P326" s="227"/>
      <c r="Q326" s="227"/>
      <c r="R326" s="227"/>
      <c r="S326" s="227"/>
      <c r="T326" s="227"/>
      <c r="U326" s="227"/>
      <c r="V326" s="227"/>
      <c r="W326" s="227"/>
    </row>
    <row r="327" spans="1:23">
      <c r="A327" s="227"/>
      <c r="B327" s="227"/>
      <c r="C327" s="227"/>
      <c r="D327" s="227"/>
      <c r="E327" s="227"/>
      <c r="F327" s="227"/>
      <c r="G327" s="227"/>
      <c r="H327" s="227"/>
      <c r="I327" s="227"/>
      <c r="J327" s="227"/>
      <c r="K327" s="227"/>
      <c r="L327" s="227"/>
      <c r="M327" s="227"/>
      <c r="N327" s="227"/>
      <c r="O327" s="227"/>
      <c r="P327" s="227"/>
      <c r="Q327" s="227"/>
      <c r="R327" s="227"/>
      <c r="S327" s="227"/>
      <c r="T327" s="227"/>
      <c r="U327" s="227"/>
      <c r="V327" s="227"/>
      <c r="W327" s="227"/>
    </row>
    <row r="328" spans="1:23">
      <c r="A328" s="227"/>
      <c r="B328" s="227"/>
      <c r="C328" s="227"/>
      <c r="D328" s="227"/>
      <c r="E328" s="227"/>
      <c r="F328" s="227"/>
      <c r="G328" s="227"/>
      <c r="H328" s="227"/>
      <c r="I328" s="227"/>
      <c r="J328" s="227"/>
      <c r="K328" s="227"/>
      <c r="L328" s="227"/>
      <c r="M328" s="227"/>
      <c r="N328" s="227"/>
      <c r="O328" s="227"/>
      <c r="P328" s="227"/>
      <c r="Q328" s="227"/>
      <c r="R328" s="227"/>
      <c r="S328" s="227"/>
      <c r="T328" s="227"/>
      <c r="U328" s="227"/>
      <c r="V328" s="227"/>
      <c r="W328" s="227"/>
    </row>
    <row r="329" spans="1:23">
      <c r="A329" s="227"/>
      <c r="B329" s="227"/>
      <c r="C329" s="227"/>
      <c r="D329" s="227"/>
      <c r="E329" s="227"/>
      <c r="F329" s="227"/>
      <c r="G329" s="227"/>
      <c r="H329" s="227"/>
      <c r="I329" s="227"/>
      <c r="J329" s="227"/>
      <c r="K329" s="227"/>
      <c r="L329" s="227"/>
      <c r="M329" s="227"/>
      <c r="N329" s="227"/>
      <c r="O329" s="227"/>
      <c r="P329" s="227"/>
      <c r="Q329" s="227"/>
      <c r="R329" s="227"/>
      <c r="S329" s="227"/>
      <c r="T329" s="227"/>
      <c r="U329" s="227"/>
      <c r="V329" s="227"/>
      <c r="W329" s="227"/>
    </row>
    <row r="330" spans="1:23">
      <c r="A330" s="227"/>
      <c r="B330" s="227"/>
      <c r="C330" s="227"/>
      <c r="D330" s="227"/>
      <c r="E330" s="227"/>
      <c r="F330" s="227"/>
      <c r="G330" s="227"/>
      <c r="H330" s="227"/>
      <c r="I330" s="227"/>
      <c r="J330" s="227"/>
      <c r="K330" s="227"/>
      <c r="L330" s="227"/>
      <c r="M330" s="227"/>
      <c r="N330" s="227"/>
      <c r="O330" s="227"/>
      <c r="P330" s="227"/>
      <c r="Q330" s="227"/>
      <c r="R330" s="227"/>
      <c r="S330" s="227"/>
      <c r="T330" s="227"/>
      <c r="U330" s="227"/>
      <c r="V330" s="227"/>
      <c r="W330" s="227"/>
    </row>
    <row r="331" spans="1:23">
      <c r="A331" s="227"/>
      <c r="B331" s="227"/>
      <c r="C331" s="227"/>
      <c r="D331" s="227"/>
      <c r="E331" s="227"/>
      <c r="F331" s="227"/>
      <c r="G331" s="227"/>
      <c r="H331" s="227"/>
      <c r="I331" s="227"/>
      <c r="J331" s="227"/>
      <c r="K331" s="227"/>
      <c r="L331" s="227"/>
      <c r="M331" s="227"/>
      <c r="N331" s="227"/>
      <c r="O331" s="227"/>
      <c r="P331" s="227"/>
      <c r="Q331" s="227"/>
      <c r="R331" s="227"/>
      <c r="S331" s="227"/>
      <c r="T331" s="227"/>
      <c r="U331" s="227"/>
      <c r="V331" s="227"/>
      <c r="W331" s="227"/>
    </row>
    <row r="332" spans="1:23">
      <c r="A332" s="227"/>
      <c r="B332" s="227"/>
      <c r="C332" s="227"/>
      <c r="D332" s="227"/>
      <c r="E332" s="227"/>
      <c r="F332" s="227"/>
      <c r="G332" s="227"/>
      <c r="H332" s="227"/>
      <c r="I332" s="227"/>
      <c r="J332" s="227"/>
      <c r="K332" s="227"/>
      <c r="L332" s="227"/>
      <c r="M332" s="227"/>
      <c r="N332" s="227"/>
      <c r="O332" s="227"/>
      <c r="P332" s="227"/>
      <c r="Q332" s="227"/>
      <c r="R332" s="227"/>
      <c r="S332" s="227"/>
      <c r="T332" s="227"/>
      <c r="U332" s="227"/>
      <c r="V332" s="227"/>
      <c r="W332" s="227"/>
    </row>
    <row r="333" spans="1:23">
      <c r="A333" s="227"/>
      <c r="B333" s="227"/>
      <c r="C333" s="227"/>
      <c r="D333" s="227"/>
      <c r="E333" s="227"/>
      <c r="F333" s="227"/>
      <c r="G333" s="227"/>
      <c r="H333" s="227"/>
      <c r="I333" s="227"/>
      <c r="J333" s="227"/>
      <c r="K333" s="227"/>
      <c r="L333" s="227"/>
      <c r="M333" s="227"/>
      <c r="N333" s="227"/>
      <c r="O333" s="227"/>
      <c r="P333" s="227"/>
      <c r="Q333" s="227"/>
      <c r="R333" s="227"/>
      <c r="S333" s="227"/>
      <c r="T333" s="227"/>
      <c r="U333" s="227"/>
      <c r="V333" s="227"/>
      <c r="W333" s="227"/>
    </row>
    <row r="334" spans="1:23">
      <c r="A334" s="227"/>
      <c r="B334" s="227"/>
      <c r="C334" s="227"/>
      <c r="D334" s="227"/>
      <c r="E334" s="227"/>
      <c r="F334" s="227"/>
      <c r="G334" s="227"/>
      <c r="H334" s="227"/>
      <c r="I334" s="227"/>
      <c r="J334" s="227"/>
      <c r="K334" s="227"/>
      <c r="L334" s="227"/>
      <c r="M334" s="227"/>
      <c r="N334" s="227"/>
      <c r="O334" s="227"/>
      <c r="P334" s="227"/>
      <c r="Q334" s="227"/>
      <c r="R334" s="227"/>
      <c r="S334" s="227"/>
      <c r="T334" s="227"/>
      <c r="U334" s="227"/>
      <c r="V334" s="227"/>
      <c r="W334" s="227"/>
    </row>
    <row r="335" spans="1:23">
      <c r="A335" s="227"/>
      <c r="B335" s="227"/>
      <c r="C335" s="227"/>
      <c r="D335" s="227"/>
      <c r="E335" s="227"/>
      <c r="F335" s="227"/>
      <c r="G335" s="227"/>
      <c r="H335" s="227"/>
      <c r="I335" s="227"/>
      <c r="J335" s="227"/>
      <c r="K335" s="227"/>
      <c r="L335" s="227"/>
      <c r="M335" s="227"/>
      <c r="N335" s="227"/>
      <c r="O335" s="227"/>
      <c r="P335" s="227"/>
      <c r="Q335" s="227"/>
      <c r="R335" s="227"/>
      <c r="S335" s="227"/>
      <c r="T335" s="227"/>
      <c r="U335" s="227"/>
      <c r="V335" s="227"/>
      <c r="W335" s="227"/>
    </row>
    <row r="336" spans="1:23">
      <c r="A336" s="227"/>
      <c r="B336" s="227"/>
      <c r="C336" s="227"/>
      <c r="D336" s="227"/>
      <c r="E336" s="227"/>
      <c r="F336" s="227"/>
      <c r="G336" s="227"/>
      <c r="H336" s="227"/>
      <c r="I336" s="227"/>
      <c r="J336" s="227"/>
      <c r="K336" s="227"/>
      <c r="L336" s="227"/>
      <c r="M336" s="227"/>
      <c r="N336" s="227"/>
      <c r="O336" s="227"/>
      <c r="P336" s="227"/>
      <c r="Q336" s="227"/>
      <c r="R336" s="227"/>
      <c r="S336" s="227"/>
      <c r="T336" s="227"/>
      <c r="U336" s="227"/>
      <c r="V336" s="227"/>
      <c r="W336" s="227"/>
    </row>
    <row r="337" spans="1:23">
      <c r="A337" s="227"/>
      <c r="B337" s="227"/>
      <c r="C337" s="227"/>
      <c r="D337" s="227"/>
      <c r="E337" s="227"/>
      <c r="F337" s="227"/>
      <c r="G337" s="227"/>
      <c r="H337" s="227"/>
      <c r="I337" s="227"/>
      <c r="J337" s="227"/>
      <c r="K337" s="227"/>
      <c r="L337" s="227"/>
      <c r="M337" s="227"/>
      <c r="N337" s="227"/>
      <c r="O337" s="227"/>
      <c r="P337" s="227"/>
      <c r="Q337" s="227"/>
      <c r="R337" s="227"/>
      <c r="S337" s="227"/>
      <c r="T337" s="227"/>
      <c r="U337" s="227"/>
      <c r="V337" s="227"/>
      <c r="W337" s="227"/>
    </row>
    <row r="338" spans="1:23">
      <c r="A338" s="227"/>
      <c r="B338" s="227"/>
      <c r="C338" s="227"/>
      <c r="D338" s="227"/>
      <c r="E338" s="227"/>
      <c r="F338" s="227"/>
      <c r="G338" s="227"/>
      <c r="H338" s="227"/>
      <c r="I338" s="227"/>
      <c r="J338" s="227"/>
      <c r="K338" s="227"/>
      <c r="L338" s="227"/>
      <c r="M338" s="227"/>
      <c r="N338" s="227"/>
      <c r="O338" s="227"/>
      <c r="P338" s="227"/>
      <c r="Q338" s="227"/>
      <c r="R338" s="227"/>
      <c r="S338" s="227"/>
      <c r="T338" s="227"/>
      <c r="U338" s="227"/>
      <c r="V338" s="227"/>
      <c r="W338" s="227"/>
    </row>
    <row r="339" spans="1:23">
      <c r="A339" s="227"/>
      <c r="B339" s="227"/>
      <c r="C339" s="227"/>
      <c r="D339" s="227"/>
      <c r="E339" s="227"/>
      <c r="F339" s="227"/>
      <c r="G339" s="227"/>
      <c r="H339" s="227"/>
      <c r="I339" s="227"/>
      <c r="J339" s="227"/>
      <c r="K339" s="227"/>
      <c r="L339" s="227"/>
      <c r="M339" s="227"/>
      <c r="N339" s="227"/>
      <c r="O339" s="227"/>
      <c r="P339" s="227"/>
      <c r="Q339" s="227"/>
      <c r="R339" s="227"/>
      <c r="S339" s="227"/>
      <c r="T339" s="227"/>
      <c r="U339" s="227"/>
      <c r="V339" s="227"/>
      <c r="W339" s="227"/>
    </row>
    <row r="340" spans="1:23">
      <c r="A340" s="227"/>
      <c r="B340" s="227"/>
      <c r="C340" s="227"/>
      <c r="D340" s="227"/>
      <c r="E340" s="227"/>
      <c r="F340" s="227"/>
      <c r="G340" s="227"/>
      <c r="H340" s="227"/>
      <c r="I340" s="227"/>
      <c r="J340" s="227"/>
      <c r="K340" s="227"/>
      <c r="L340" s="227"/>
      <c r="M340" s="227"/>
      <c r="N340" s="227"/>
      <c r="O340" s="227"/>
      <c r="P340" s="227"/>
      <c r="Q340" s="227"/>
      <c r="R340" s="227"/>
      <c r="S340" s="227"/>
      <c r="T340" s="227"/>
      <c r="U340" s="227"/>
      <c r="V340" s="227"/>
      <c r="W340" s="227"/>
    </row>
    <row r="341" spans="1:23">
      <c r="A341" s="227"/>
      <c r="B341" s="227"/>
      <c r="C341" s="227"/>
      <c r="D341" s="227"/>
      <c r="E341" s="227"/>
      <c r="F341" s="227"/>
      <c r="G341" s="227"/>
      <c r="H341" s="227"/>
      <c r="I341" s="227"/>
      <c r="J341" s="227"/>
      <c r="K341" s="227"/>
      <c r="L341" s="227"/>
      <c r="M341" s="227"/>
      <c r="N341" s="227"/>
      <c r="O341" s="227"/>
      <c r="P341" s="227"/>
      <c r="Q341" s="227"/>
      <c r="R341" s="227"/>
      <c r="S341" s="227"/>
      <c r="T341" s="227"/>
      <c r="U341" s="227"/>
      <c r="V341" s="227"/>
      <c r="W341" s="227"/>
    </row>
    <row r="342" spans="1:23">
      <c r="A342" s="227"/>
      <c r="B342" s="227"/>
      <c r="C342" s="227"/>
      <c r="D342" s="227"/>
      <c r="E342" s="227"/>
      <c r="F342" s="227"/>
      <c r="G342" s="227"/>
      <c r="H342" s="227"/>
      <c r="I342" s="227"/>
      <c r="J342" s="227"/>
      <c r="K342" s="227"/>
      <c r="L342" s="227"/>
      <c r="M342" s="227"/>
      <c r="N342" s="227"/>
      <c r="O342" s="227"/>
      <c r="P342" s="227"/>
      <c r="Q342" s="227"/>
      <c r="R342" s="227"/>
      <c r="S342" s="227"/>
      <c r="T342" s="227"/>
      <c r="U342" s="227"/>
      <c r="V342" s="227"/>
      <c r="W342" s="227"/>
    </row>
    <row r="343" spans="1:23">
      <c r="A343" s="227"/>
      <c r="B343" s="227"/>
      <c r="C343" s="227"/>
      <c r="D343" s="227"/>
      <c r="E343" s="227"/>
      <c r="F343" s="227"/>
      <c r="G343" s="227"/>
      <c r="H343" s="227"/>
      <c r="I343" s="227"/>
      <c r="J343" s="227"/>
      <c r="K343" s="227"/>
      <c r="L343" s="227"/>
      <c r="M343" s="227"/>
      <c r="N343" s="227"/>
      <c r="O343" s="227"/>
      <c r="P343" s="227"/>
      <c r="Q343" s="227"/>
      <c r="R343" s="227"/>
      <c r="S343" s="227"/>
      <c r="T343" s="227"/>
      <c r="U343" s="227"/>
      <c r="V343" s="227"/>
      <c r="W343" s="227"/>
    </row>
    <row r="344" spans="1:23">
      <c r="A344" s="227"/>
      <c r="B344" s="227"/>
      <c r="C344" s="227"/>
      <c r="D344" s="227"/>
      <c r="E344" s="227"/>
      <c r="F344" s="227"/>
      <c r="G344" s="227"/>
      <c r="H344" s="227"/>
      <c r="I344" s="227"/>
      <c r="J344" s="227"/>
      <c r="K344" s="227"/>
      <c r="L344" s="227"/>
      <c r="M344" s="227"/>
      <c r="N344" s="227"/>
      <c r="O344" s="227"/>
      <c r="P344" s="227"/>
      <c r="Q344" s="227"/>
      <c r="R344" s="227"/>
      <c r="S344" s="227"/>
      <c r="T344" s="227"/>
      <c r="U344" s="227"/>
      <c r="V344" s="227"/>
      <c r="W344" s="227"/>
    </row>
    <row r="345" spans="1:23">
      <c r="A345" s="227"/>
      <c r="B345" s="227"/>
      <c r="C345" s="227"/>
      <c r="D345" s="227"/>
      <c r="E345" s="227"/>
      <c r="F345" s="227"/>
      <c r="G345" s="227"/>
      <c r="H345" s="227"/>
      <c r="I345" s="227"/>
      <c r="J345" s="227"/>
      <c r="K345" s="227"/>
      <c r="L345" s="227"/>
      <c r="M345" s="227"/>
      <c r="N345" s="227"/>
      <c r="O345" s="227"/>
      <c r="P345" s="227"/>
      <c r="Q345" s="227"/>
      <c r="R345" s="227"/>
      <c r="S345" s="227"/>
      <c r="T345" s="227"/>
      <c r="U345" s="227"/>
      <c r="V345" s="227"/>
      <c r="W345" s="227"/>
    </row>
    <row r="346" spans="1:23">
      <c r="A346" s="227"/>
      <c r="B346" s="227"/>
      <c r="C346" s="227"/>
      <c r="D346" s="227"/>
      <c r="E346" s="227"/>
      <c r="F346" s="227"/>
      <c r="G346" s="227"/>
      <c r="H346" s="227"/>
      <c r="I346" s="227"/>
      <c r="J346" s="227"/>
      <c r="K346" s="227"/>
      <c r="L346" s="227"/>
      <c r="M346" s="227"/>
      <c r="N346" s="227"/>
      <c r="O346" s="227"/>
      <c r="P346" s="227"/>
      <c r="Q346" s="227"/>
      <c r="R346" s="227"/>
      <c r="S346" s="227"/>
      <c r="T346" s="227"/>
      <c r="U346" s="227"/>
      <c r="V346" s="227"/>
      <c r="W346" s="227"/>
    </row>
    <row r="347" spans="1:23">
      <c r="A347" s="227"/>
      <c r="B347" s="227"/>
      <c r="C347" s="227"/>
      <c r="D347" s="227"/>
      <c r="E347" s="227"/>
      <c r="F347" s="227"/>
      <c r="G347" s="227"/>
      <c r="H347" s="227"/>
      <c r="I347" s="227"/>
      <c r="J347" s="227"/>
      <c r="K347" s="227"/>
      <c r="L347" s="227"/>
      <c r="M347" s="227"/>
      <c r="N347" s="227"/>
      <c r="O347" s="227"/>
      <c r="P347" s="227"/>
      <c r="Q347" s="227"/>
      <c r="R347" s="227"/>
      <c r="S347" s="227"/>
      <c r="T347" s="227"/>
      <c r="U347" s="227"/>
      <c r="V347" s="227"/>
      <c r="W347" s="227"/>
    </row>
    <row r="348" spans="1:23">
      <c r="A348" s="227"/>
      <c r="B348" s="227"/>
      <c r="C348" s="227"/>
      <c r="D348" s="227"/>
      <c r="E348" s="227"/>
      <c r="F348" s="227"/>
      <c r="G348" s="227"/>
      <c r="H348" s="227"/>
      <c r="I348" s="227"/>
      <c r="J348" s="227"/>
      <c r="K348" s="227"/>
      <c r="L348" s="227"/>
      <c r="M348" s="227"/>
      <c r="N348" s="227"/>
      <c r="O348" s="227"/>
      <c r="P348" s="227"/>
      <c r="Q348" s="227"/>
      <c r="R348" s="227"/>
      <c r="S348" s="227"/>
      <c r="T348" s="227"/>
      <c r="U348" s="227"/>
      <c r="V348" s="227"/>
      <c r="W348" s="227"/>
    </row>
    <row r="349" spans="1:23">
      <c r="A349" s="227"/>
      <c r="B349" s="227"/>
      <c r="C349" s="227"/>
      <c r="D349" s="227"/>
      <c r="E349" s="227"/>
      <c r="F349" s="227"/>
      <c r="G349" s="227"/>
      <c r="H349" s="227"/>
      <c r="I349" s="227"/>
      <c r="J349" s="227"/>
      <c r="K349" s="227"/>
      <c r="L349" s="227"/>
      <c r="M349" s="227"/>
      <c r="N349" s="227"/>
      <c r="O349" s="227"/>
      <c r="P349" s="227"/>
      <c r="Q349" s="227"/>
      <c r="R349" s="227"/>
      <c r="S349" s="227"/>
      <c r="T349" s="227"/>
      <c r="U349" s="227"/>
      <c r="V349" s="227"/>
      <c r="W349" s="227"/>
    </row>
    <row r="350" spans="1:23">
      <c r="A350" s="227"/>
      <c r="B350" s="227"/>
      <c r="C350" s="227"/>
      <c r="D350" s="227"/>
      <c r="E350" s="227"/>
      <c r="F350" s="227"/>
      <c r="G350" s="227"/>
      <c r="H350" s="227"/>
      <c r="I350" s="227"/>
      <c r="J350" s="227"/>
      <c r="K350" s="227"/>
      <c r="L350" s="227"/>
      <c r="M350" s="227"/>
      <c r="N350" s="227"/>
      <c r="O350" s="227"/>
      <c r="P350" s="227"/>
      <c r="Q350" s="227"/>
      <c r="R350" s="227"/>
      <c r="S350" s="227"/>
      <c r="T350" s="227"/>
      <c r="U350" s="227"/>
      <c r="V350" s="227"/>
      <c r="W350" s="227"/>
    </row>
    <row r="351" spans="1:23">
      <c r="A351" s="227"/>
      <c r="B351" s="227"/>
      <c r="C351" s="227"/>
      <c r="D351" s="227"/>
      <c r="E351" s="227"/>
      <c r="F351" s="227"/>
      <c r="G351" s="227"/>
      <c r="H351" s="227"/>
      <c r="I351" s="227"/>
      <c r="J351" s="227"/>
      <c r="K351" s="227"/>
      <c r="L351" s="227"/>
      <c r="M351" s="227"/>
      <c r="N351" s="227"/>
      <c r="O351" s="227"/>
      <c r="P351" s="227"/>
      <c r="Q351" s="227"/>
      <c r="R351" s="227"/>
      <c r="S351" s="227"/>
      <c r="T351" s="227"/>
      <c r="U351" s="227"/>
      <c r="V351" s="227"/>
      <c r="W351" s="227"/>
    </row>
    <row r="352" spans="1:23">
      <c r="A352" s="227"/>
      <c r="B352" s="227"/>
      <c r="C352" s="227"/>
      <c r="D352" s="227"/>
      <c r="E352" s="227"/>
      <c r="F352" s="227"/>
      <c r="G352" s="227"/>
      <c r="H352" s="227"/>
      <c r="I352" s="227"/>
      <c r="J352" s="227"/>
      <c r="K352" s="227"/>
      <c r="L352" s="227"/>
      <c r="M352" s="227"/>
      <c r="N352" s="227"/>
      <c r="O352" s="227"/>
      <c r="P352" s="227"/>
      <c r="Q352" s="227"/>
      <c r="R352" s="227"/>
      <c r="S352" s="227"/>
      <c r="T352" s="227"/>
      <c r="U352" s="227"/>
      <c r="V352" s="227"/>
      <c r="W352" s="227"/>
    </row>
    <row r="353" spans="1:23">
      <c r="A353" s="227"/>
      <c r="B353" s="227"/>
      <c r="C353" s="227"/>
      <c r="D353" s="227"/>
      <c r="E353" s="227"/>
      <c r="F353" s="227"/>
      <c r="G353" s="227"/>
      <c r="H353" s="227"/>
      <c r="I353" s="227"/>
      <c r="J353" s="227"/>
      <c r="K353" s="227"/>
      <c r="L353" s="227"/>
      <c r="M353" s="227"/>
      <c r="N353" s="227"/>
      <c r="O353" s="227"/>
      <c r="P353" s="227"/>
      <c r="Q353" s="227"/>
      <c r="R353" s="227"/>
      <c r="S353" s="227"/>
      <c r="T353" s="227"/>
      <c r="U353" s="227"/>
      <c r="V353" s="227"/>
      <c r="W353" s="227"/>
    </row>
    <row r="354" spans="1:23">
      <c r="A354" s="227"/>
      <c r="B354" s="227"/>
      <c r="C354" s="227"/>
      <c r="D354" s="227"/>
      <c r="E354" s="227"/>
      <c r="F354" s="227"/>
      <c r="G354" s="227"/>
      <c r="H354" s="227"/>
      <c r="I354" s="227"/>
      <c r="J354" s="227"/>
      <c r="K354" s="227"/>
      <c r="L354" s="227"/>
      <c r="M354" s="227"/>
      <c r="N354" s="227"/>
      <c r="O354" s="227"/>
      <c r="P354" s="227"/>
      <c r="Q354" s="227"/>
      <c r="R354" s="227"/>
      <c r="S354" s="227"/>
      <c r="T354" s="227"/>
      <c r="U354" s="227"/>
      <c r="V354" s="227"/>
      <c r="W354" s="227"/>
    </row>
    <row r="355" spans="1:23">
      <c r="A355" s="227"/>
      <c r="B355" s="227"/>
      <c r="C355" s="227"/>
      <c r="D355" s="227"/>
      <c r="E355" s="227"/>
      <c r="F355" s="227"/>
      <c r="G355" s="227"/>
      <c r="H355" s="227"/>
      <c r="I355" s="227"/>
      <c r="J355" s="227"/>
      <c r="K355" s="227"/>
      <c r="L355" s="227"/>
      <c r="M355" s="227"/>
      <c r="N355" s="227"/>
      <c r="O355" s="227"/>
      <c r="P355" s="227"/>
      <c r="Q355" s="227"/>
      <c r="R355" s="227"/>
      <c r="S355" s="227"/>
      <c r="T355" s="227"/>
      <c r="U355" s="227"/>
      <c r="V355" s="227"/>
      <c r="W355" s="227"/>
    </row>
    <row r="356" spans="1:23">
      <c r="A356" s="227"/>
      <c r="B356" s="227"/>
      <c r="C356" s="227"/>
      <c r="D356" s="227"/>
      <c r="E356" s="227"/>
      <c r="F356" s="227"/>
      <c r="G356" s="227"/>
      <c r="H356" s="227"/>
      <c r="I356" s="227"/>
      <c r="J356" s="227"/>
      <c r="K356" s="227"/>
      <c r="L356" s="227"/>
      <c r="M356" s="227"/>
      <c r="N356" s="227"/>
      <c r="O356" s="227"/>
      <c r="P356" s="227"/>
      <c r="Q356" s="227"/>
      <c r="R356" s="227"/>
      <c r="S356" s="227"/>
      <c r="T356" s="227"/>
      <c r="U356" s="227"/>
      <c r="V356" s="227"/>
      <c r="W356" s="227"/>
    </row>
    <row r="357" spans="1:23">
      <c r="A357" s="227"/>
      <c r="B357" s="227"/>
      <c r="C357" s="227"/>
      <c r="D357" s="227"/>
      <c r="E357" s="227"/>
      <c r="F357" s="227"/>
      <c r="G357" s="227"/>
      <c r="H357" s="227"/>
      <c r="I357" s="227"/>
      <c r="J357" s="227"/>
      <c r="K357" s="227"/>
      <c r="L357" s="227"/>
      <c r="M357" s="227"/>
      <c r="N357" s="227"/>
      <c r="O357" s="227"/>
      <c r="P357" s="227"/>
      <c r="Q357" s="227"/>
      <c r="R357" s="227"/>
      <c r="S357" s="227"/>
      <c r="T357" s="227"/>
      <c r="U357" s="227"/>
      <c r="V357" s="227"/>
      <c r="W357" s="227"/>
    </row>
    <row r="358" spans="1:23">
      <c r="A358" s="227"/>
      <c r="B358" s="227"/>
      <c r="C358" s="227"/>
      <c r="D358" s="227"/>
      <c r="E358" s="227"/>
      <c r="F358" s="227"/>
      <c r="G358" s="227"/>
      <c r="H358" s="227"/>
      <c r="I358" s="227"/>
      <c r="J358" s="227"/>
      <c r="K358" s="227"/>
      <c r="L358" s="227"/>
      <c r="M358" s="227"/>
      <c r="N358" s="227"/>
      <c r="O358" s="227"/>
      <c r="P358" s="227"/>
      <c r="Q358" s="227"/>
      <c r="R358" s="227"/>
      <c r="S358" s="227"/>
      <c r="T358" s="227"/>
      <c r="U358" s="227"/>
      <c r="V358" s="227"/>
      <c r="W358" s="227"/>
    </row>
    <row r="359" spans="1:23">
      <c r="A359" s="227"/>
      <c r="B359" s="227"/>
      <c r="C359" s="227"/>
      <c r="D359" s="227"/>
      <c r="E359" s="227"/>
      <c r="F359" s="227"/>
      <c r="G359" s="227"/>
      <c r="H359" s="227"/>
      <c r="I359" s="227"/>
      <c r="J359" s="227"/>
      <c r="K359" s="227"/>
      <c r="L359" s="227"/>
      <c r="M359" s="227"/>
      <c r="N359" s="227"/>
      <c r="O359" s="227"/>
      <c r="P359" s="227"/>
      <c r="Q359" s="227"/>
      <c r="R359" s="227"/>
      <c r="S359" s="227"/>
      <c r="T359" s="227"/>
      <c r="U359" s="227"/>
      <c r="V359" s="227"/>
      <c r="W359" s="227"/>
    </row>
    <row r="360" spans="1:23">
      <c r="A360" s="227"/>
      <c r="B360" s="227"/>
      <c r="C360" s="227"/>
      <c r="D360" s="227"/>
      <c r="E360" s="227"/>
      <c r="F360" s="227"/>
      <c r="G360" s="227"/>
      <c r="H360" s="227"/>
      <c r="I360" s="227"/>
      <c r="J360" s="227"/>
      <c r="K360" s="227"/>
      <c r="L360" s="227"/>
      <c r="M360" s="227"/>
      <c r="N360" s="227"/>
      <c r="O360" s="227"/>
      <c r="P360" s="227"/>
      <c r="Q360" s="227"/>
      <c r="R360" s="227"/>
      <c r="S360" s="227"/>
      <c r="T360" s="227"/>
      <c r="U360" s="227"/>
      <c r="V360" s="227"/>
      <c r="W360" s="227"/>
    </row>
    <row r="361" spans="1:23">
      <c r="A361" s="227"/>
      <c r="B361" s="227"/>
      <c r="C361" s="227"/>
      <c r="D361" s="227"/>
      <c r="E361" s="227"/>
      <c r="F361" s="227"/>
      <c r="G361" s="227"/>
      <c r="H361" s="227"/>
      <c r="I361" s="227"/>
      <c r="J361" s="227"/>
      <c r="K361" s="227"/>
      <c r="L361" s="227"/>
      <c r="M361" s="227"/>
      <c r="N361" s="227"/>
      <c r="O361" s="227"/>
      <c r="P361" s="227"/>
      <c r="Q361" s="227"/>
      <c r="R361" s="227"/>
      <c r="S361" s="227"/>
      <c r="T361" s="227"/>
      <c r="U361" s="227"/>
      <c r="V361" s="227"/>
      <c r="W361" s="227"/>
    </row>
    <row r="362" spans="1:23">
      <c r="A362" s="227"/>
      <c r="B362" s="227"/>
      <c r="C362" s="227"/>
      <c r="D362" s="227"/>
      <c r="E362" s="227"/>
      <c r="F362" s="227"/>
      <c r="G362" s="227"/>
      <c r="H362" s="227"/>
      <c r="I362" s="227"/>
      <c r="J362" s="227"/>
      <c r="K362" s="227"/>
      <c r="L362" s="227"/>
      <c r="M362" s="227"/>
      <c r="N362" s="227"/>
      <c r="O362" s="227"/>
      <c r="P362" s="227"/>
      <c r="Q362" s="227"/>
      <c r="R362" s="227"/>
      <c r="S362" s="227"/>
      <c r="T362" s="227"/>
      <c r="U362" s="227"/>
      <c r="V362" s="227"/>
      <c r="W362" s="227"/>
    </row>
    <row r="363" spans="1:23">
      <c r="A363" s="227"/>
      <c r="B363" s="227"/>
      <c r="C363" s="227"/>
      <c r="D363" s="227"/>
      <c r="E363" s="227"/>
      <c r="F363" s="227"/>
      <c r="G363" s="227"/>
      <c r="H363" s="227"/>
      <c r="I363" s="227"/>
      <c r="J363" s="227"/>
      <c r="K363" s="227"/>
      <c r="L363" s="227"/>
      <c r="M363" s="227"/>
      <c r="N363" s="227"/>
      <c r="O363" s="227"/>
      <c r="P363" s="227"/>
      <c r="Q363" s="227"/>
      <c r="R363" s="227"/>
      <c r="S363" s="227"/>
      <c r="T363" s="227"/>
      <c r="U363" s="227"/>
      <c r="V363" s="227"/>
      <c r="W363" s="227"/>
    </row>
    <row r="364" spans="1:23">
      <c r="A364" s="227"/>
      <c r="B364" s="227"/>
      <c r="C364" s="227"/>
      <c r="D364" s="227"/>
      <c r="E364" s="227"/>
      <c r="F364" s="227"/>
      <c r="G364" s="227"/>
      <c r="H364" s="227"/>
      <c r="I364" s="227"/>
      <c r="J364" s="227"/>
      <c r="K364" s="227"/>
      <c r="L364" s="227"/>
      <c r="M364" s="227"/>
      <c r="N364" s="227"/>
      <c r="O364" s="227"/>
      <c r="P364" s="227"/>
      <c r="Q364" s="227"/>
      <c r="R364" s="227"/>
      <c r="S364" s="227"/>
      <c r="T364" s="227"/>
      <c r="U364" s="227"/>
      <c r="V364" s="227"/>
      <c r="W364" s="227"/>
    </row>
    <row r="365" spans="1:23">
      <c r="A365" s="227"/>
      <c r="B365" s="227"/>
      <c r="C365" s="227"/>
      <c r="D365" s="227"/>
      <c r="E365" s="227"/>
      <c r="F365" s="227"/>
      <c r="G365" s="227"/>
      <c r="H365" s="227"/>
      <c r="I365" s="227"/>
      <c r="J365" s="227"/>
      <c r="K365" s="227"/>
      <c r="L365" s="227"/>
      <c r="M365" s="227"/>
      <c r="N365" s="227"/>
      <c r="O365" s="227"/>
      <c r="P365" s="227"/>
      <c r="Q365" s="227"/>
      <c r="R365" s="227"/>
      <c r="S365" s="227"/>
      <c r="T365" s="227"/>
      <c r="U365" s="227"/>
      <c r="V365" s="227"/>
      <c r="W365" s="227"/>
    </row>
    <row r="366" spans="1:23">
      <c r="A366" s="227"/>
      <c r="B366" s="227"/>
      <c r="C366" s="227"/>
      <c r="D366" s="227"/>
      <c r="E366" s="227"/>
      <c r="F366" s="227"/>
      <c r="G366" s="227"/>
      <c r="H366" s="227"/>
      <c r="I366" s="227"/>
      <c r="J366" s="227"/>
      <c r="K366" s="227"/>
      <c r="L366" s="227"/>
      <c r="M366" s="227"/>
      <c r="N366" s="227"/>
      <c r="O366" s="227"/>
      <c r="P366" s="227"/>
      <c r="Q366" s="227"/>
      <c r="R366" s="227"/>
      <c r="S366" s="227"/>
      <c r="T366" s="227"/>
      <c r="U366" s="227"/>
      <c r="V366" s="227"/>
      <c r="W366" s="227"/>
    </row>
    <row r="367" spans="1:23">
      <c r="A367" s="227"/>
      <c r="B367" s="227"/>
      <c r="C367" s="227"/>
      <c r="D367" s="227"/>
      <c r="E367" s="227"/>
      <c r="F367" s="227"/>
      <c r="G367" s="227"/>
      <c r="H367" s="227"/>
      <c r="I367" s="227"/>
      <c r="J367" s="227"/>
      <c r="K367" s="227"/>
      <c r="L367" s="227"/>
      <c r="M367" s="227"/>
      <c r="N367" s="227"/>
      <c r="O367" s="227"/>
      <c r="P367" s="227"/>
      <c r="Q367" s="227"/>
      <c r="R367" s="227"/>
      <c r="S367" s="227"/>
      <c r="T367" s="227"/>
      <c r="U367" s="227"/>
      <c r="V367" s="227"/>
      <c r="W367" s="227"/>
    </row>
    <row r="368" spans="1:23">
      <c r="A368" s="227"/>
      <c r="B368" s="227"/>
      <c r="C368" s="227"/>
      <c r="D368" s="227"/>
      <c r="E368" s="227"/>
      <c r="F368" s="227"/>
      <c r="G368" s="227"/>
      <c r="H368" s="227"/>
      <c r="I368" s="227"/>
      <c r="J368" s="227"/>
      <c r="K368" s="227"/>
      <c r="L368" s="227"/>
      <c r="M368" s="227"/>
      <c r="N368" s="227"/>
      <c r="O368" s="227"/>
      <c r="P368" s="227"/>
      <c r="Q368" s="227"/>
      <c r="R368" s="227"/>
      <c r="S368" s="227"/>
      <c r="T368" s="227"/>
      <c r="U368" s="227"/>
      <c r="V368" s="227"/>
      <c r="W368" s="227"/>
    </row>
    <row r="369" spans="1:23">
      <c r="A369" s="227"/>
      <c r="B369" s="227"/>
      <c r="C369" s="227"/>
      <c r="D369" s="227"/>
      <c r="E369" s="227"/>
      <c r="F369" s="227"/>
      <c r="G369" s="227"/>
      <c r="H369" s="227"/>
      <c r="I369" s="227"/>
      <c r="J369" s="227"/>
      <c r="K369" s="227"/>
      <c r="L369" s="227"/>
      <c r="M369" s="227"/>
      <c r="N369" s="227"/>
      <c r="O369" s="227"/>
      <c r="P369" s="227"/>
      <c r="Q369" s="227"/>
      <c r="R369" s="227"/>
      <c r="S369" s="227"/>
      <c r="T369" s="227"/>
      <c r="U369" s="227"/>
      <c r="V369" s="227"/>
      <c r="W369" s="227"/>
    </row>
    <row r="370" spans="1:23">
      <c r="A370" s="227"/>
      <c r="B370" s="227"/>
      <c r="C370" s="227"/>
      <c r="D370" s="227"/>
      <c r="E370" s="227"/>
      <c r="F370" s="227"/>
      <c r="G370" s="227"/>
      <c r="H370" s="227"/>
      <c r="I370" s="227"/>
      <c r="J370" s="227"/>
      <c r="K370" s="227"/>
      <c r="L370" s="227"/>
      <c r="M370" s="227"/>
      <c r="N370" s="227"/>
      <c r="O370" s="227"/>
      <c r="P370" s="227"/>
      <c r="Q370" s="227"/>
      <c r="R370" s="227"/>
      <c r="S370" s="227"/>
      <c r="T370" s="227"/>
      <c r="U370" s="227"/>
      <c r="V370" s="227"/>
      <c r="W370" s="227"/>
    </row>
    <row r="371" spans="1:23">
      <c r="A371" s="227"/>
      <c r="B371" s="227"/>
      <c r="C371" s="227"/>
      <c r="D371" s="227"/>
      <c r="E371" s="227"/>
      <c r="F371" s="227"/>
      <c r="G371" s="227"/>
      <c r="H371" s="227"/>
      <c r="I371" s="227"/>
      <c r="J371" s="227"/>
      <c r="K371" s="227"/>
      <c r="L371" s="227"/>
      <c r="M371" s="227"/>
      <c r="N371" s="227"/>
      <c r="O371" s="227"/>
      <c r="P371" s="227"/>
      <c r="Q371" s="227"/>
      <c r="R371" s="227"/>
      <c r="S371" s="227"/>
      <c r="T371" s="227"/>
      <c r="U371" s="227"/>
      <c r="V371" s="227"/>
      <c r="W371" s="227"/>
    </row>
    <row r="372" spans="1:23">
      <c r="A372" s="227"/>
      <c r="B372" s="227"/>
      <c r="C372" s="227"/>
      <c r="D372" s="227"/>
      <c r="E372" s="227"/>
      <c r="F372" s="227"/>
      <c r="G372" s="227"/>
      <c r="H372" s="227"/>
      <c r="I372" s="227"/>
      <c r="J372" s="227"/>
      <c r="K372" s="227"/>
      <c r="L372" s="227"/>
      <c r="M372" s="227"/>
      <c r="N372" s="227"/>
      <c r="O372" s="227"/>
      <c r="P372" s="227"/>
      <c r="Q372" s="227"/>
      <c r="R372" s="227"/>
      <c r="S372" s="227"/>
      <c r="T372" s="227"/>
      <c r="U372" s="227"/>
      <c r="V372" s="227"/>
      <c r="W372" s="227"/>
    </row>
    <row r="373" spans="1:23">
      <c r="A373" s="227"/>
      <c r="B373" s="227"/>
      <c r="C373" s="227"/>
      <c r="D373" s="227"/>
      <c r="E373" s="227"/>
      <c r="F373" s="227"/>
      <c r="G373" s="227"/>
      <c r="H373" s="227"/>
      <c r="I373" s="227"/>
      <c r="J373" s="227"/>
      <c r="K373" s="227"/>
      <c r="L373" s="227"/>
      <c r="M373" s="227"/>
      <c r="N373" s="227"/>
      <c r="O373" s="227"/>
      <c r="P373" s="227"/>
      <c r="Q373" s="227"/>
      <c r="R373" s="227"/>
      <c r="S373" s="227"/>
      <c r="T373" s="227"/>
      <c r="U373" s="227"/>
      <c r="V373" s="227"/>
      <c r="W373" s="227"/>
    </row>
    <row r="374" spans="1:23">
      <c r="A374" s="227"/>
      <c r="B374" s="227"/>
      <c r="C374" s="227"/>
      <c r="D374" s="227"/>
      <c r="E374" s="227"/>
      <c r="F374" s="227"/>
      <c r="G374" s="227"/>
      <c r="H374" s="227"/>
      <c r="I374" s="227"/>
      <c r="J374" s="227"/>
      <c r="K374" s="227"/>
      <c r="L374" s="227"/>
      <c r="M374" s="227"/>
      <c r="N374" s="227"/>
      <c r="O374" s="227"/>
      <c r="P374" s="227"/>
      <c r="Q374" s="227"/>
      <c r="R374" s="227"/>
      <c r="S374" s="227"/>
      <c r="T374" s="227"/>
      <c r="U374" s="227"/>
      <c r="V374" s="227"/>
      <c r="W374" s="227"/>
    </row>
    <row r="375" spans="1:23">
      <c r="A375" s="227"/>
      <c r="B375" s="227"/>
      <c r="C375" s="227"/>
      <c r="D375" s="227"/>
      <c r="E375" s="227"/>
      <c r="F375" s="227"/>
      <c r="G375" s="227"/>
      <c r="H375" s="227"/>
      <c r="I375" s="227"/>
      <c r="J375" s="227"/>
      <c r="K375" s="227"/>
      <c r="L375" s="227"/>
      <c r="M375" s="227"/>
      <c r="N375" s="227"/>
      <c r="O375" s="227"/>
      <c r="P375" s="227"/>
      <c r="Q375" s="227"/>
      <c r="R375" s="227"/>
      <c r="S375" s="227"/>
      <c r="T375" s="227"/>
      <c r="U375" s="227"/>
      <c r="V375" s="227"/>
      <c r="W375" s="227"/>
    </row>
    <row r="376" spans="1:23">
      <c r="A376" s="227"/>
      <c r="B376" s="227"/>
      <c r="C376" s="227"/>
      <c r="D376" s="227"/>
      <c r="E376" s="227"/>
      <c r="F376" s="227"/>
      <c r="G376" s="227"/>
      <c r="H376" s="227"/>
      <c r="I376" s="227"/>
      <c r="J376" s="227"/>
      <c r="K376" s="227"/>
      <c r="L376" s="227"/>
      <c r="M376" s="227"/>
      <c r="N376" s="227"/>
      <c r="O376" s="227"/>
      <c r="P376" s="227"/>
      <c r="Q376" s="227"/>
      <c r="R376" s="227"/>
      <c r="S376" s="227"/>
      <c r="T376" s="227"/>
      <c r="U376" s="227"/>
      <c r="V376" s="227"/>
      <c r="W376" s="227"/>
    </row>
    <row r="377" spans="1:23">
      <c r="A377" s="227"/>
      <c r="B377" s="227"/>
      <c r="C377" s="227"/>
      <c r="D377" s="227"/>
      <c r="E377" s="227"/>
      <c r="F377" s="227"/>
      <c r="G377" s="227"/>
      <c r="H377" s="227"/>
      <c r="I377" s="227"/>
      <c r="J377" s="227"/>
      <c r="K377" s="227"/>
      <c r="L377" s="227"/>
      <c r="M377" s="227"/>
      <c r="N377" s="227"/>
      <c r="O377" s="227"/>
      <c r="P377" s="227"/>
      <c r="Q377" s="227"/>
      <c r="R377" s="227"/>
      <c r="S377" s="227"/>
      <c r="T377" s="227"/>
      <c r="U377" s="227"/>
      <c r="V377" s="227"/>
      <c r="W377" s="227"/>
    </row>
    <row r="378" spans="1:23">
      <c r="A378" s="227"/>
      <c r="B378" s="227"/>
      <c r="C378" s="227"/>
      <c r="D378" s="227"/>
      <c r="E378" s="227"/>
      <c r="F378" s="227"/>
      <c r="G378" s="227"/>
      <c r="H378" s="227"/>
      <c r="I378" s="227"/>
      <c r="J378" s="227"/>
      <c r="K378" s="227"/>
      <c r="L378" s="227"/>
      <c r="M378" s="227"/>
      <c r="N378" s="227"/>
      <c r="O378" s="227"/>
      <c r="P378" s="227"/>
      <c r="Q378" s="227"/>
      <c r="R378" s="227"/>
      <c r="S378" s="227"/>
      <c r="T378" s="227"/>
      <c r="U378" s="227"/>
      <c r="V378" s="227"/>
      <c r="W378" s="227"/>
    </row>
    <row r="379" spans="1:23">
      <c r="A379" s="227"/>
      <c r="B379" s="227"/>
      <c r="C379" s="227"/>
      <c r="D379" s="227"/>
      <c r="E379" s="227"/>
      <c r="F379" s="227"/>
      <c r="G379" s="227"/>
      <c r="H379" s="227"/>
      <c r="I379" s="227"/>
      <c r="J379" s="227"/>
      <c r="K379" s="227"/>
      <c r="L379" s="227"/>
      <c r="M379" s="227"/>
      <c r="N379" s="227"/>
      <c r="O379" s="227"/>
      <c r="P379" s="227"/>
      <c r="Q379" s="227"/>
      <c r="R379" s="227"/>
      <c r="S379" s="227"/>
      <c r="T379" s="227"/>
      <c r="U379" s="227"/>
      <c r="V379" s="227"/>
      <c r="W379" s="227"/>
    </row>
    <row r="380" spans="1:23">
      <c r="A380" s="227"/>
      <c r="B380" s="227"/>
      <c r="C380" s="227"/>
      <c r="D380" s="227"/>
      <c r="E380" s="227"/>
      <c r="F380" s="227"/>
      <c r="G380" s="227"/>
      <c r="H380" s="227"/>
      <c r="I380" s="227"/>
      <c r="J380" s="227"/>
      <c r="K380" s="227"/>
      <c r="L380" s="227"/>
      <c r="M380" s="227"/>
      <c r="N380" s="227"/>
      <c r="O380" s="227"/>
      <c r="P380" s="227"/>
      <c r="Q380" s="227"/>
      <c r="R380" s="227"/>
      <c r="S380" s="227"/>
      <c r="T380" s="227"/>
      <c r="U380" s="227"/>
      <c r="V380" s="227"/>
      <c r="W380" s="227"/>
    </row>
    <row r="381" spans="1:23">
      <c r="A381" s="227"/>
      <c r="B381" s="227"/>
      <c r="C381" s="227"/>
      <c r="D381" s="227"/>
      <c r="E381" s="227"/>
      <c r="F381" s="227"/>
      <c r="G381" s="227"/>
      <c r="H381" s="227"/>
      <c r="I381" s="227"/>
      <c r="J381" s="227"/>
      <c r="K381" s="227"/>
      <c r="L381" s="227"/>
      <c r="M381" s="227"/>
      <c r="N381" s="227"/>
      <c r="O381" s="227"/>
      <c r="P381" s="227"/>
      <c r="Q381" s="227"/>
      <c r="R381" s="227"/>
      <c r="S381" s="227"/>
      <c r="T381" s="227"/>
      <c r="U381" s="227"/>
      <c r="V381" s="227"/>
      <c r="W381" s="227"/>
    </row>
    <row r="382" spans="1:23">
      <c r="A382" s="227"/>
      <c r="B382" s="227"/>
      <c r="C382" s="227"/>
      <c r="D382" s="227"/>
      <c r="E382" s="227"/>
      <c r="F382" s="227"/>
      <c r="G382" s="227"/>
      <c r="H382" s="227"/>
      <c r="I382" s="227"/>
      <c r="J382" s="227"/>
      <c r="K382" s="227"/>
      <c r="L382" s="227"/>
      <c r="M382" s="227"/>
      <c r="N382" s="227"/>
      <c r="O382" s="227"/>
      <c r="P382" s="227"/>
      <c r="Q382" s="227"/>
      <c r="R382" s="227"/>
      <c r="S382" s="227"/>
      <c r="T382" s="227"/>
      <c r="U382" s="227"/>
      <c r="V382" s="227"/>
      <c r="W382" s="227"/>
    </row>
    <row r="383" spans="1:23">
      <c r="A383" s="227"/>
      <c r="B383" s="227"/>
      <c r="C383" s="227"/>
      <c r="D383" s="227"/>
      <c r="E383" s="227"/>
      <c r="F383" s="227"/>
      <c r="G383" s="227"/>
      <c r="H383" s="227"/>
      <c r="I383" s="227"/>
      <c r="J383" s="227"/>
      <c r="K383" s="227"/>
      <c r="L383" s="227"/>
      <c r="M383" s="227"/>
      <c r="N383" s="227"/>
      <c r="O383" s="227"/>
      <c r="P383" s="227"/>
      <c r="Q383" s="227"/>
      <c r="R383" s="227"/>
      <c r="S383" s="227"/>
      <c r="T383" s="227"/>
      <c r="U383" s="227"/>
      <c r="V383" s="227"/>
      <c r="W383" s="227"/>
    </row>
    <row r="384" spans="1:23">
      <c r="A384" s="227"/>
      <c r="B384" s="227"/>
      <c r="C384" s="227"/>
      <c r="D384" s="227"/>
      <c r="E384" s="227"/>
      <c r="F384" s="227"/>
      <c r="G384" s="227"/>
      <c r="H384" s="227"/>
      <c r="I384" s="227"/>
      <c r="J384" s="227"/>
      <c r="K384" s="227"/>
      <c r="L384" s="227"/>
      <c r="M384" s="227"/>
      <c r="N384" s="227"/>
      <c r="O384" s="227"/>
      <c r="P384" s="227"/>
      <c r="Q384" s="227"/>
      <c r="R384" s="227"/>
      <c r="S384" s="227"/>
      <c r="T384" s="227"/>
      <c r="U384" s="227"/>
      <c r="V384" s="227"/>
      <c r="W384" s="227"/>
    </row>
    <row r="385" spans="1:23">
      <c r="A385" s="227"/>
      <c r="B385" s="227"/>
      <c r="C385" s="227"/>
      <c r="D385" s="227"/>
      <c r="E385" s="227"/>
      <c r="F385" s="227"/>
      <c r="G385" s="227"/>
      <c r="H385" s="227"/>
      <c r="I385" s="227"/>
      <c r="J385" s="227"/>
      <c r="K385" s="227"/>
      <c r="L385" s="227"/>
      <c r="M385" s="227"/>
      <c r="N385" s="227"/>
      <c r="O385" s="227"/>
      <c r="P385" s="227"/>
      <c r="Q385" s="227"/>
      <c r="R385" s="227"/>
      <c r="S385" s="227"/>
      <c r="T385" s="227"/>
      <c r="U385" s="227"/>
      <c r="V385" s="227"/>
      <c r="W385" s="227"/>
    </row>
    <row r="386" spans="1:23">
      <c r="A386" s="227"/>
      <c r="B386" s="227"/>
      <c r="C386" s="227"/>
      <c r="D386" s="227"/>
      <c r="E386" s="227"/>
      <c r="F386" s="227"/>
      <c r="G386" s="227"/>
      <c r="H386" s="227"/>
      <c r="I386" s="227"/>
      <c r="J386" s="227"/>
      <c r="K386" s="227"/>
      <c r="L386" s="227"/>
      <c r="M386" s="227"/>
      <c r="N386" s="227"/>
      <c r="O386" s="227"/>
      <c r="P386" s="227"/>
      <c r="Q386" s="227"/>
      <c r="R386" s="227"/>
      <c r="S386" s="227"/>
      <c r="T386" s="227"/>
      <c r="U386" s="227"/>
      <c r="V386" s="227"/>
      <c r="W386" s="227"/>
    </row>
    <row r="387" spans="1:23">
      <c r="A387" s="227"/>
      <c r="B387" s="227"/>
      <c r="C387" s="227"/>
      <c r="D387" s="227"/>
      <c r="E387" s="227"/>
      <c r="F387" s="227"/>
      <c r="G387" s="227"/>
      <c r="H387" s="227"/>
      <c r="I387" s="227"/>
      <c r="J387" s="227"/>
      <c r="K387" s="227"/>
      <c r="L387" s="227"/>
      <c r="M387" s="227"/>
      <c r="N387" s="227"/>
      <c r="O387" s="227"/>
      <c r="P387" s="227"/>
      <c r="Q387" s="227"/>
      <c r="R387" s="227"/>
      <c r="S387" s="227"/>
      <c r="T387" s="227"/>
      <c r="U387" s="227"/>
      <c r="V387" s="227"/>
      <c r="W387" s="227"/>
    </row>
    <row r="388" spans="1:23">
      <c r="A388" s="227"/>
      <c r="B388" s="227"/>
      <c r="C388" s="227"/>
      <c r="D388" s="227"/>
      <c r="E388" s="227"/>
      <c r="F388" s="227"/>
      <c r="G388" s="227"/>
      <c r="H388" s="227"/>
      <c r="I388" s="227"/>
      <c r="J388" s="227"/>
      <c r="K388" s="227"/>
      <c r="L388" s="227"/>
      <c r="M388" s="227"/>
      <c r="N388" s="227"/>
      <c r="O388" s="227"/>
      <c r="P388" s="227"/>
      <c r="Q388" s="227"/>
      <c r="R388" s="227"/>
      <c r="S388" s="227"/>
      <c r="T388" s="227"/>
      <c r="U388" s="227"/>
      <c r="V388" s="227"/>
      <c r="W388" s="227"/>
    </row>
    <row r="389" spans="1:23">
      <c r="A389" s="227"/>
      <c r="B389" s="227"/>
      <c r="C389" s="227"/>
      <c r="D389" s="227"/>
      <c r="E389" s="227"/>
      <c r="F389" s="227"/>
      <c r="G389" s="227"/>
      <c r="H389" s="227"/>
      <c r="I389" s="227"/>
      <c r="J389" s="227"/>
      <c r="K389" s="227"/>
      <c r="L389" s="227"/>
      <c r="M389" s="227"/>
      <c r="N389" s="227"/>
      <c r="O389" s="227"/>
      <c r="P389" s="227"/>
      <c r="Q389" s="227"/>
      <c r="R389" s="227"/>
      <c r="S389" s="227"/>
      <c r="T389" s="227"/>
      <c r="U389" s="227"/>
      <c r="V389" s="227"/>
      <c r="W389" s="227"/>
    </row>
    <row r="390" spans="1:23">
      <c r="A390" s="227"/>
      <c r="B390" s="227"/>
      <c r="C390" s="227"/>
      <c r="D390" s="227"/>
      <c r="E390" s="227"/>
      <c r="F390" s="227"/>
      <c r="G390" s="227"/>
      <c r="H390" s="227"/>
      <c r="I390" s="227"/>
      <c r="J390" s="227"/>
      <c r="K390" s="227"/>
      <c r="L390" s="227"/>
      <c r="M390" s="227"/>
      <c r="N390" s="227"/>
      <c r="O390" s="227"/>
      <c r="P390" s="227"/>
      <c r="Q390" s="227"/>
      <c r="R390" s="227"/>
      <c r="S390" s="227"/>
      <c r="T390" s="227"/>
      <c r="U390" s="227"/>
      <c r="V390" s="227"/>
      <c r="W390" s="227"/>
    </row>
    <row r="391" spans="1:23">
      <c r="A391" s="227"/>
      <c r="B391" s="227"/>
      <c r="C391" s="227"/>
      <c r="D391" s="227"/>
      <c r="E391" s="227"/>
      <c r="F391" s="227"/>
      <c r="G391" s="227"/>
      <c r="H391" s="227"/>
      <c r="I391" s="227"/>
      <c r="J391" s="227"/>
      <c r="K391" s="227"/>
      <c r="L391" s="227"/>
      <c r="M391" s="227"/>
      <c r="N391" s="227"/>
      <c r="O391" s="227"/>
      <c r="P391" s="227"/>
      <c r="Q391" s="227"/>
      <c r="R391" s="227"/>
      <c r="S391" s="227"/>
      <c r="T391" s="227"/>
      <c r="U391" s="227"/>
      <c r="V391" s="227"/>
      <c r="W391" s="227"/>
    </row>
    <row r="392" spans="1:23">
      <c r="A392" s="227"/>
      <c r="B392" s="227"/>
      <c r="C392" s="227"/>
      <c r="D392" s="227"/>
      <c r="E392" s="227"/>
      <c r="F392" s="227"/>
      <c r="G392" s="227"/>
      <c r="H392" s="227"/>
      <c r="I392" s="227"/>
      <c r="J392" s="227"/>
      <c r="K392" s="227"/>
      <c r="L392" s="227"/>
      <c r="M392" s="227"/>
      <c r="N392" s="227"/>
      <c r="O392" s="227"/>
      <c r="P392" s="227"/>
      <c r="Q392" s="227"/>
      <c r="R392" s="227"/>
      <c r="S392" s="227"/>
      <c r="T392" s="227"/>
      <c r="U392" s="227"/>
      <c r="V392" s="227"/>
      <c r="W392" s="227"/>
    </row>
    <row r="393" spans="1:23">
      <c r="A393" s="227"/>
      <c r="B393" s="227"/>
      <c r="C393" s="227"/>
      <c r="D393" s="227"/>
      <c r="E393" s="227"/>
      <c r="F393" s="227"/>
      <c r="G393" s="227"/>
      <c r="H393" s="227"/>
      <c r="I393" s="227"/>
      <c r="J393" s="227"/>
      <c r="K393" s="227"/>
      <c r="L393" s="227"/>
      <c r="M393" s="227"/>
      <c r="N393" s="227"/>
      <c r="O393" s="227"/>
      <c r="P393" s="227"/>
      <c r="Q393" s="227"/>
      <c r="R393" s="227"/>
      <c r="S393" s="227"/>
      <c r="T393" s="227"/>
      <c r="U393" s="227"/>
      <c r="V393" s="227"/>
      <c r="W393" s="227"/>
    </row>
    <row r="394" spans="1:23">
      <c r="A394" s="227"/>
      <c r="B394" s="227"/>
      <c r="C394" s="227"/>
      <c r="D394" s="227"/>
      <c r="E394" s="227"/>
      <c r="F394" s="227"/>
      <c r="G394" s="227"/>
      <c r="H394" s="227"/>
      <c r="I394" s="227"/>
      <c r="J394" s="227"/>
      <c r="K394" s="227"/>
      <c r="L394" s="227"/>
      <c r="M394" s="227"/>
      <c r="N394" s="227"/>
      <c r="O394" s="227"/>
      <c r="P394" s="227"/>
      <c r="Q394" s="227"/>
      <c r="R394" s="227"/>
      <c r="S394" s="227"/>
      <c r="T394" s="227"/>
      <c r="U394" s="227"/>
      <c r="V394" s="227"/>
      <c r="W394" s="227"/>
    </row>
    <row r="395" spans="1:23">
      <c r="A395" s="227"/>
      <c r="B395" s="227"/>
      <c r="C395" s="227"/>
      <c r="D395" s="227"/>
      <c r="E395" s="227"/>
      <c r="F395" s="227"/>
      <c r="G395" s="227"/>
      <c r="H395" s="227"/>
      <c r="I395" s="227"/>
      <c r="J395" s="227"/>
      <c r="K395" s="227"/>
      <c r="L395" s="227"/>
      <c r="M395" s="227"/>
      <c r="N395" s="227"/>
      <c r="O395" s="227"/>
      <c r="P395" s="227"/>
      <c r="Q395" s="227"/>
      <c r="R395" s="227"/>
      <c r="S395" s="227"/>
      <c r="T395" s="227"/>
      <c r="U395" s="227"/>
      <c r="V395" s="227"/>
      <c r="W395" s="227"/>
    </row>
    <row r="396" spans="1:23">
      <c r="A396" s="227"/>
      <c r="B396" s="227"/>
      <c r="C396" s="227"/>
      <c r="D396" s="227"/>
      <c r="E396" s="227"/>
      <c r="F396" s="227"/>
      <c r="G396" s="227"/>
      <c r="H396" s="227"/>
      <c r="I396" s="227"/>
      <c r="J396" s="227"/>
      <c r="K396" s="227"/>
      <c r="L396" s="227"/>
      <c r="M396" s="227"/>
      <c r="N396" s="227"/>
      <c r="O396" s="227"/>
      <c r="P396" s="227"/>
      <c r="Q396" s="227"/>
      <c r="R396" s="227"/>
      <c r="S396" s="227"/>
      <c r="T396" s="227"/>
      <c r="U396" s="227"/>
      <c r="V396" s="227"/>
      <c r="W396" s="227"/>
    </row>
    <row r="397" spans="1:23">
      <c r="A397" s="227"/>
      <c r="B397" s="227"/>
      <c r="C397" s="227"/>
      <c r="D397" s="227"/>
      <c r="E397" s="227"/>
      <c r="F397" s="227"/>
      <c r="G397" s="227"/>
      <c r="H397" s="227"/>
      <c r="I397" s="227"/>
      <c r="J397" s="227"/>
      <c r="K397" s="227"/>
      <c r="L397" s="227"/>
      <c r="M397" s="227"/>
      <c r="N397" s="227"/>
      <c r="O397" s="227"/>
      <c r="P397" s="227"/>
      <c r="Q397" s="227"/>
      <c r="R397" s="227"/>
      <c r="S397" s="227"/>
      <c r="T397" s="227"/>
      <c r="U397" s="227"/>
      <c r="V397" s="227"/>
      <c r="W397" s="227"/>
    </row>
  </sheetData>
  <sortState ref="A2:P396">
    <sortCondition ref="F2:F396"/>
  </sortState>
  <phoneticPr fontId="23" type="noConversion"/>
  <conditionalFormatting sqref="D398:D1048576 D2:D169">
    <cfRule type="duplicateValues" dxfId="13" priority="5"/>
  </conditionalFormatting>
  <conditionalFormatting sqref="D170:D210">
    <cfRule type="duplicateValues" dxfId="12" priority="3"/>
  </conditionalFormatting>
  <conditionalFormatting sqref="D211:D218">
    <cfRule type="duplicateValues" dxfId="11" priority="60"/>
  </conditionalFormatting>
  <conditionalFormatting sqref="D1">
    <cfRule type="duplicateValues" dxfId="10"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17"/>
  <sheetViews>
    <sheetView workbookViewId="0">
      <selection activeCell="J22" sqref="J22"/>
    </sheetView>
  </sheetViews>
  <sheetFormatPr defaultRowHeight="13.5"/>
  <cols>
    <col min="1" max="2" width="12.875" style="159" customWidth="1"/>
    <col min="3" max="6" width="12.875" style="153" customWidth="1"/>
  </cols>
  <sheetData>
    <row r="1" spans="1:6" ht="16.5">
      <c r="A1" s="125" t="s">
        <v>52</v>
      </c>
      <c r="B1" s="125" t="s">
        <v>98</v>
      </c>
      <c r="C1" s="122" t="s">
        <v>347</v>
      </c>
      <c r="D1" s="122" t="s">
        <v>348</v>
      </c>
      <c r="E1" s="122" t="s">
        <v>349</v>
      </c>
      <c r="F1" s="122" t="s">
        <v>350</v>
      </c>
    </row>
    <row r="2" spans="1:6" ht="16.5">
      <c r="A2" s="125">
        <f>YEAR(C2)</f>
        <v>2018</v>
      </c>
      <c r="B2" s="125">
        <f>MONTH(C2)</f>
        <v>6</v>
      </c>
      <c r="C2" s="123">
        <v>43260</v>
      </c>
      <c r="D2" s="122" t="s">
        <v>351</v>
      </c>
      <c r="E2" s="124" t="s">
        <v>352</v>
      </c>
      <c r="F2" s="124">
        <v>800</v>
      </c>
    </row>
    <row r="3" spans="1:6" ht="16.5">
      <c r="A3" s="125">
        <f t="shared" ref="A3:A16" si="0">YEAR(C3)</f>
        <v>2018</v>
      </c>
      <c r="B3" s="125">
        <f t="shared" ref="B3:B16" si="1">MONTH(C3)</f>
        <v>6</v>
      </c>
      <c r="C3" s="123">
        <v>43266</v>
      </c>
      <c r="D3" s="122" t="s">
        <v>353</v>
      </c>
      <c r="E3" s="124" t="s">
        <v>354</v>
      </c>
      <c r="F3" s="124">
        <v>183</v>
      </c>
    </row>
    <row r="4" spans="1:6" ht="16.5">
      <c r="A4" s="125">
        <f t="shared" si="0"/>
        <v>2018</v>
      </c>
      <c r="B4" s="125">
        <f t="shared" si="1"/>
        <v>6</v>
      </c>
      <c r="C4" s="123">
        <v>43274</v>
      </c>
      <c r="D4" s="122" t="s">
        <v>222</v>
      </c>
      <c r="E4" s="124" t="s">
        <v>222</v>
      </c>
      <c r="F4" s="124">
        <v>1737</v>
      </c>
    </row>
    <row r="5" spans="1:6" ht="16.5">
      <c r="A5" s="125">
        <f t="shared" si="0"/>
        <v>2018</v>
      </c>
      <c r="B5" s="125">
        <f t="shared" si="1"/>
        <v>6</v>
      </c>
      <c r="C5" s="123">
        <v>43275</v>
      </c>
      <c r="D5" s="122" t="s">
        <v>227</v>
      </c>
      <c r="E5" s="124" t="s">
        <v>228</v>
      </c>
      <c r="F5" s="124">
        <v>13</v>
      </c>
    </row>
    <row r="6" spans="1:6" ht="16.5">
      <c r="A6" s="125">
        <f t="shared" si="0"/>
        <v>2018</v>
      </c>
      <c r="B6" s="125">
        <f t="shared" si="1"/>
        <v>6</v>
      </c>
      <c r="C6" s="123">
        <v>43279</v>
      </c>
      <c r="D6" s="122" t="s">
        <v>196</v>
      </c>
      <c r="E6" s="124" t="s">
        <v>398</v>
      </c>
      <c r="F6" s="124">
        <v>6800</v>
      </c>
    </row>
    <row r="7" spans="1:6" ht="16.5">
      <c r="A7" s="125">
        <f t="shared" si="0"/>
        <v>2018</v>
      </c>
      <c r="B7" s="125">
        <f t="shared" si="1"/>
        <v>7</v>
      </c>
      <c r="C7" s="123">
        <v>43288</v>
      </c>
      <c r="D7" s="122" t="s">
        <v>196</v>
      </c>
      <c r="E7" s="124" t="s">
        <v>354</v>
      </c>
      <c r="F7" s="124">
        <v>1145</v>
      </c>
    </row>
    <row r="8" spans="1:6" ht="16.5">
      <c r="A8" s="125">
        <f t="shared" si="0"/>
        <v>2018</v>
      </c>
      <c r="B8" s="125">
        <f t="shared" si="1"/>
        <v>7</v>
      </c>
      <c r="C8" s="123">
        <v>43294</v>
      </c>
      <c r="D8" s="122" t="s">
        <v>196</v>
      </c>
      <c r="E8" s="124" t="s">
        <v>479</v>
      </c>
      <c r="F8" s="124">
        <v>15800</v>
      </c>
    </row>
    <row r="9" spans="1:6" ht="16.5">
      <c r="A9" s="125">
        <f t="shared" si="0"/>
        <v>2018</v>
      </c>
      <c r="B9" s="125">
        <f t="shared" si="1"/>
        <v>7</v>
      </c>
      <c r="C9" s="123">
        <v>43295</v>
      </c>
      <c r="D9" s="122" t="s">
        <v>215</v>
      </c>
      <c r="E9" s="124" t="s">
        <v>215</v>
      </c>
      <c r="F9" s="124">
        <v>466</v>
      </c>
    </row>
    <row r="10" spans="1:6" ht="16.5">
      <c r="A10" s="125">
        <f t="shared" si="0"/>
        <v>2018</v>
      </c>
      <c r="B10" s="125">
        <f t="shared" si="1"/>
        <v>7</v>
      </c>
      <c r="C10" s="123">
        <v>43296</v>
      </c>
      <c r="D10" s="122" t="s">
        <v>351</v>
      </c>
      <c r="E10" s="124" t="s">
        <v>352</v>
      </c>
      <c r="F10" s="124">
        <v>460</v>
      </c>
    </row>
    <row r="11" spans="1:6" ht="16.5">
      <c r="A11" s="125">
        <f t="shared" si="0"/>
        <v>2018</v>
      </c>
      <c r="B11" s="125">
        <f t="shared" si="1"/>
        <v>7</v>
      </c>
      <c r="C11" s="123">
        <v>43302</v>
      </c>
      <c r="D11" s="122" t="s">
        <v>222</v>
      </c>
      <c r="E11" s="124" t="s">
        <v>222</v>
      </c>
      <c r="F11" s="124">
        <v>98</v>
      </c>
    </row>
    <row r="12" spans="1:6" ht="16.5">
      <c r="A12" s="125">
        <f t="shared" si="0"/>
        <v>2018</v>
      </c>
      <c r="B12" s="125">
        <f t="shared" si="1"/>
        <v>7</v>
      </c>
      <c r="C12" s="123">
        <v>43302</v>
      </c>
      <c r="D12" s="122" t="s">
        <v>222</v>
      </c>
      <c r="E12" s="124" t="s">
        <v>222</v>
      </c>
      <c r="F12" s="124">
        <v>226</v>
      </c>
    </row>
    <row r="13" spans="1:6" ht="16.5">
      <c r="A13" s="125">
        <f t="shared" si="0"/>
        <v>2018</v>
      </c>
      <c r="B13" s="125">
        <f t="shared" si="1"/>
        <v>7</v>
      </c>
      <c r="C13" s="123">
        <v>43305</v>
      </c>
      <c r="D13" s="122" t="s">
        <v>227</v>
      </c>
      <c r="E13" s="124" t="s">
        <v>552</v>
      </c>
      <c r="F13" s="124">
        <v>1000</v>
      </c>
    </row>
    <row r="14" spans="1:6" ht="16.5">
      <c r="A14" s="125">
        <f t="shared" si="0"/>
        <v>2018</v>
      </c>
      <c r="B14" s="125">
        <f t="shared" si="1"/>
        <v>8</v>
      </c>
      <c r="C14" s="168">
        <v>43313</v>
      </c>
      <c r="D14" s="97" t="s">
        <v>586</v>
      </c>
      <c r="E14" s="97" t="s">
        <v>587</v>
      </c>
      <c r="F14" s="169">
        <v>198</v>
      </c>
    </row>
    <row r="15" spans="1:6" ht="16.5">
      <c r="A15" s="125">
        <f t="shared" si="0"/>
        <v>2018</v>
      </c>
      <c r="B15" s="125">
        <f t="shared" si="1"/>
        <v>8</v>
      </c>
      <c r="C15" s="168">
        <v>43315</v>
      </c>
      <c r="D15" s="97" t="s">
        <v>588</v>
      </c>
      <c r="E15" s="97" t="s">
        <v>590</v>
      </c>
      <c r="F15" s="169">
        <v>850</v>
      </c>
    </row>
    <row r="16" spans="1:6" ht="16.5">
      <c r="A16" s="125">
        <f t="shared" si="0"/>
        <v>2018</v>
      </c>
      <c r="B16" s="125">
        <f t="shared" si="1"/>
        <v>8</v>
      </c>
      <c r="C16" s="168">
        <v>43318</v>
      </c>
      <c r="D16" s="97" t="s">
        <v>591</v>
      </c>
      <c r="E16" s="97" t="s">
        <v>591</v>
      </c>
      <c r="F16" s="169">
        <v>128</v>
      </c>
    </row>
    <row r="17" spans="1:6" ht="16.5">
      <c r="A17" s="125">
        <f t="shared" ref="A17" si="2">YEAR(C17)</f>
        <v>2018</v>
      </c>
      <c r="B17" s="125">
        <f t="shared" ref="B17" si="3">MONTH(C17)</f>
        <v>8</v>
      </c>
      <c r="C17" s="168">
        <v>43333</v>
      </c>
      <c r="D17" s="97" t="s">
        <v>680</v>
      </c>
      <c r="E17" s="97" t="s">
        <v>463</v>
      </c>
      <c r="F17" s="169">
        <v>98</v>
      </c>
    </row>
  </sheetData>
  <phoneticPr fontId="2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E248"/>
  <sheetViews>
    <sheetView workbookViewId="0">
      <pane ySplit="1" topLeftCell="A2" activePane="bottomLeft" state="frozen"/>
      <selection activeCell="J22" sqref="J22"/>
      <selection pane="bottomLeft" activeCell="J22" sqref="J22"/>
    </sheetView>
  </sheetViews>
  <sheetFormatPr defaultColWidth="9" defaultRowHeight="16.5"/>
  <cols>
    <col min="1" max="2" width="9" style="3"/>
    <col min="3" max="3" width="12.875" style="3" customWidth="1"/>
    <col min="4" max="4" width="18.375" style="3" bestFit="1" customWidth="1"/>
    <col min="5" max="5" width="17.125" style="3" bestFit="1" customWidth="1"/>
    <col min="6" max="15" width="11.625" style="3" customWidth="1"/>
    <col min="16" max="16384" width="9" style="3"/>
  </cols>
  <sheetData>
    <row r="1" spans="1:31">
      <c r="A1" s="12" t="s">
        <v>96</v>
      </c>
      <c r="B1" s="12" t="s">
        <v>98</v>
      </c>
      <c r="C1" s="163" t="s">
        <v>69</v>
      </c>
      <c r="D1" s="163" t="s">
        <v>70</v>
      </c>
      <c r="E1" s="163" t="s">
        <v>620</v>
      </c>
      <c r="F1" s="163" t="s">
        <v>62</v>
      </c>
      <c r="G1" s="163" t="s">
        <v>65</v>
      </c>
      <c r="H1" s="163" t="s">
        <v>63</v>
      </c>
      <c r="I1" s="163" t="s">
        <v>64</v>
      </c>
      <c r="J1" s="163" t="s">
        <v>66</v>
      </c>
      <c r="K1" s="163" t="s">
        <v>621</v>
      </c>
      <c r="L1" s="163" t="s">
        <v>622</v>
      </c>
      <c r="M1" s="163" t="s">
        <v>623</v>
      </c>
      <c r="N1" s="163" t="s">
        <v>624</v>
      </c>
      <c r="O1" s="163" t="s">
        <v>625</v>
      </c>
      <c r="P1" s="163" t="s">
        <v>626</v>
      </c>
      <c r="Q1" s="163" t="s">
        <v>627</v>
      </c>
      <c r="R1" s="163" t="s">
        <v>628</v>
      </c>
      <c r="S1" s="163" t="s">
        <v>629</v>
      </c>
      <c r="T1" s="163" t="s">
        <v>630</v>
      </c>
      <c r="U1" s="163" t="s">
        <v>631</v>
      </c>
      <c r="V1" s="163" t="s">
        <v>632</v>
      </c>
      <c r="W1" s="163" t="s">
        <v>633</v>
      </c>
      <c r="X1" s="163" t="s">
        <v>634</v>
      </c>
      <c r="Y1" s="163" t="s">
        <v>635</v>
      </c>
      <c r="Z1" s="163" t="s">
        <v>636</v>
      </c>
      <c r="AA1" s="163" t="s">
        <v>71</v>
      </c>
      <c r="AB1" s="163" t="s">
        <v>637</v>
      </c>
      <c r="AC1" s="163" t="s">
        <v>72</v>
      </c>
      <c r="AD1" s="163" t="s">
        <v>638</v>
      </c>
      <c r="AE1" s="163" t="s">
        <v>73</v>
      </c>
    </row>
    <row r="2" spans="1:31">
      <c r="A2" s="2">
        <f t="shared" ref="A2:A20" si="0">YEAR(C2)</f>
        <v>2018</v>
      </c>
      <c r="B2" s="2">
        <f t="shared" ref="B2:B20" si="1">MONTH(C2)</f>
        <v>8</v>
      </c>
      <c r="C2" s="163" t="s">
        <v>665</v>
      </c>
      <c r="D2" s="163" t="s">
        <v>240</v>
      </c>
      <c r="E2" s="163" t="s">
        <v>666</v>
      </c>
      <c r="F2" s="167">
        <v>342.87</v>
      </c>
      <c r="G2" s="182">
        <v>1063</v>
      </c>
      <c r="H2" s="167">
        <v>23</v>
      </c>
      <c r="I2" s="167">
        <v>14.91</v>
      </c>
      <c r="J2" s="167">
        <v>72</v>
      </c>
      <c r="K2" s="167">
        <v>1</v>
      </c>
      <c r="L2" s="167">
        <v>1</v>
      </c>
      <c r="M2" s="167">
        <v>0</v>
      </c>
      <c r="N2" s="167">
        <v>0</v>
      </c>
      <c r="O2" s="167">
        <v>0</v>
      </c>
      <c r="P2" s="167">
        <v>0</v>
      </c>
      <c r="Q2" s="167">
        <v>0</v>
      </c>
      <c r="R2" s="167">
        <v>3</v>
      </c>
      <c r="S2" s="167">
        <v>0</v>
      </c>
      <c r="T2" s="167">
        <v>2</v>
      </c>
      <c r="U2" s="167">
        <v>0</v>
      </c>
      <c r="V2" s="167">
        <v>0</v>
      </c>
      <c r="W2" s="167">
        <v>1</v>
      </c>
      <c r="X2" s="167">
        <v>0</v>
      </c>
      <c r="Y2" s="167">
        <v>0</v>
      </c>
      <c r="Z2" s="167">
        <v>0</v>
      </c>
      <c r="AA2" s="167">
        <v>0</v>
      </c>
      <c r="AB2" s="167">
        <v>0</v>
      </c>
      <c r="AC2" s="167">
        <v>0</v>
      </c>
      <c r="AD2" s="167">
        <v>0</v>
      </c>
      <c r="AE2" s="167">
        <v>0</v>
      </c>
    </row>
    <row r="3" spans="1:31">
      <c r="A3" s="2">
        <f t="shared" si="0"/>
        <v>2018</v>
      </c>
      <c r="B3" s="2">
        <f t="shared" si="1"/>
        <v>8</v>
      </c>
      <c r="C3" s="163" t="s">
        <v>665</v>
      </c>
      <c r="D3" s="163" t="s">
        <v>240</v>
      </c>
      <c r="E3" s="163" t="s">
        <v>667</v>
      </c>
      <c r="F3" s="167">
        <v>49.44</v>
      </c>
      <c r="G3" s="167">
        <v>76</v>
      </c>
      <c r="H3" s="167">
        <v>6</v>
      </c>
      <c r="I3" s="167">
        <v>8.24</v>
      </c>
      <c r="J3" s="167">
        <v>20</v>
      </c>
      <c r="K3" s="167">
        <v>0</v>
      </c>
      <c r="L3" s="167">
        <v>0</v>
      </c>
      <c r="M3" s="167">
        <v>0</v>
      </c>
      <c r="N3" s="167">
        <v>0</v>
      </c>
      <c r="O3" s="167">
        <v>0</v>
      </c>
      <c r="P3" s="167">
        <v>0</v>
      </c>
      <c r="Q3" s="167">
        <v>0</v>
      </c>
      <c r="R3" s="167">
        <v>3</v>
      </c>
      <c r="S3" s="167">
        <v>0</v>
      </c>
      <c r="T3" s="167">
        <v>3</v>
      </c>
      <c r="U3" s="167">
        <v>0</v>
      </c>
      <c r="V3" s="167">
        <v>0</v>
      </c>
      <c r="W3" s="167">
        <v>0</v>
      </c>
      <c r="X3" s="167">
        <v>0</v>
      </c>
      <c r="Y3" s="167">
        <v>0</v>
      </c>
      <c r="Z3" s="167">
        <v>0</v>
      </c>
      <c r="AA3" s="167">
        <v>0</v>
      </c>
      <c r="AB3" s="167">
        <v>0</v>
      </c>
      <c r="AC3" s="167">
        <v>0</v>
      </c>
      <c r="AD3" s="167">
        <v>0</v>
      </c>
      <c r="AE3" s="167">
        <v>0</v>
      </c>
    </row>
    <row r="4" spans="1:31">
      <c r="A4" s="2">
        <f t="shared" si="0"/>
        <v>2018</v>
      </c>
      <c r="B4" s="2">
        <f t="shared" si="1"/>
        <v>8</v>
      </c>
      <c r="C4" s="163" t="s">
        <v>665</v>
      </c>
      <c r="D4" s="163" t="s">
        <v>240</v>
      </c>
      <c r="E4" s="163" t="s">
        <v>668</v>
      </c>
      <c r="F4" s="167">
        <v>359.82</v>
      </c>
      <c r="G4" s="167">
        <v>986</v>
      </c>
      <c r="H4" s="167">
        <v>24</v>
      </c>
      <c r="I4" s="167">
        <v>14.99</v>
      </c>
      <c r="J4" s="167">
        <v>60</v>
      </c>
      <c r="K4" s="167">
        <v>0</v>
      </c>
      <c r="L4" s="167">
        <v>0</v>
      </c>
      <c r="M4" s="167">
        <v>0</v>
      </c>
      <c r="N4" s="167">
        <v>0</v>
      </c>
      <c r="O4" s="167">
        <v>0</v>
      </c>
      <c r="P4" s="167">
        <v>0</v>
      </c>
      <c r="Q4" s="167">
        <v>0</v>
      </c>
      <c r="R4" s="167">
        <v>3</v>
      </c>
      <c r="S4" s="167">
        <v>1</v>
      </c>
      <c r="T4" s="167">
        <v>2</v>
      </c>
      <c r="U4" s="167">
        <v>0</v>
      </c>
      <c r="V4" s="167">
        <v>0</v>
      </c>
      <c r="W4" s="167">
        <v>0</v>
      </c>
      <c r="X4" s="167">
        <v>0</v>
      </c>
      <c r="Y4" s="167">
        <v>0</v>
      </c>
      <c r="Z4" s="167">
        <v>0</v>
      </c>
      <c r="AA4" s="167">
        <v>0</v>
      </c>
      <c r="AB4" s="167">
        <v>0</v>
      </c>
      <c r="AC4" s="167">
        <v>0</v>
      </c>
      <c r="AD4" s="167">
        <v>0</v>
      </c>
      <c r="AE4" s="167">
        <v>0</v>
      </c>
    </row>
    <row r="5" spans="1:31">
      <c r="A5" s="2">
        <f t="shared" si="0"/>
        <v>2018</v>
      </c>
      <c r="B5" s="2">
        <f t="shared" si="1"/>
        <v>8</v>
      </c>
      <c r="C5" s="163" t="s">
        <v>669</v>
      </c>
      <c r="D5" s="163" t="s">
        <v>240</v>
      </c>
      <c r="E5" s="163" t="s">
        <v>666</v>
      </c>
      <c r="F5" s="167">
        <v>450</v>
      </c>
      <c r="G5" s="182">
        <v>1566</v>
      </c>
      <c r="H5" s="167">
        <v>30</v>
      </c>
      <c r="I5" s="167">
        <v>15</v>
      </c>
      <c r="J5" s="167">
        <v>67</v>
      </c>
      <c r="K5" s="167">
        <v>2</v>
      </c>
      <c r="L5" s="167">
        <v>1</v>
      </c>
      <c r="M5" s="167">
        <v>1</v>
      </c>
      <c r="N5" s="167">
        <v>0</v>
      </c>
      <c r="O5" s="167">
        <v>0</v>
      </c>
      <c r="P5" s="167">
        <v>0</v>
      </c>
      <c r="Q5" s="167">
        <v>0</v>
      </c>
      <c r="R5" s="167">
        <v>4</v>
      </c>
      <c r="S5" s="167">
        <v>0</v>
      </c>
      <c r="T5" s="167">
        <v>3</v>
      </c>
      <c r="U5" s="167">
        <v>0</v>
      </c>
      <c r="V5" s="167">
        <v>0</v>
      </c>
      <c r="W5" s="167">
        <v>1</v>
      </c>
      <c r="X5" s="167">
        <v>0</v>
      </c>
      <c r="Y5" s="167">
        <v>0</v>
      </c>
      <c r="Z5" s="167">
        <v>0</v>
      </c>
      <c r="AA5" s="167">
        <v>0</v>
      </c>
      <c r="AB5" s="167">
        <v>0</v>
      </c>
      <c r="AC5" s="167">
        <v>0</v>
      </c>
      <c r="AD5" s="167">
        <v>0</v>
      </c>
      <c r="AE5" s="167">
        <v>0</v>
      </c>
    </row>
    <row r="6" spans="1:31">
      <c r="A6" s="2">
        <f t="shared" si="0"/>
        <v>2018</v>
      </c>
      <c r="B6" s="2">
        <f t="shared" si="1"/>
        <v>8</v>
      </c>
      <c r="C6" s="163" t="s">
        <v>669</v>
      </c>
      <c r="D6" s="163" t="s">
        <v>240</v>
      </c>
      <c r="E6" s="163" t="s">
        <v>667</v>
      </c>
      <c r="F6" s="167">
        <v>126.91</v>
      </c>
      <c r="G6" s="167">
        <v>411</v>
      </c>
      <c r="H6" s="167">
        <v>15</v>
      </c>
      <c r="I6" s="167">
        <v>8.4600000000000009</v>
      </c>
      <c r="J6" s="167">
        <v>35</v>
      </c>
      <c r="K6" s="167">
        <v>12</v>
      </c>
      <c r="L6" s="167">
        <v>4</v>
      </c>
      <c r="M6" s="167">
        <v>0</v>
      </c>
      <c r="N6" s="167">
        <v>0</v>
      </c>
      <c r="O6" s="167">
        <v>0</v>
      </c>
      <c r="P6" s="167">
        <v>0</v>
      </c>
      <c r="Q6" s="167">
        <v>0</v>
      </c>
      <c r="R6" s="167">
        <v>1</v>
      </c>
      <c r="S6" s="167">
        <v>0</v>
      </c>
      <c r="T6" s="167">
        <v>0</v>
      </c>
      <c r="U6" s="167">
        <v>0</v>
      </c>
      <c r="V6" s="167">
        <v>0</v>
      </c>
      <c r="W6" s="167">
        <v>1</v>
      </c>
      <c r="X6" s="167">
        <v>0</v>
      </c>
      <c r="Y6" s="167">
        <v>0</v>
      </c>
      <c r="Z6" s="167">
        <v>0</v>
      </c>
      <c r="AA6" s="167">
        <v>0</v>
      </c>
      <c r="AB6" s="167">
        <v>0</v>
      </c>
      <c r="AC6" s="167">
        <v>0</v>
      </c>
      <c r="AD6" s="167">
        <v>0</v>
      </c>
      <c r="AE6" s="167">
        <v>0</v>
      </c>
    </row>
    <row r="7" spans="1:31">
      <c r="A7" s="2">
        <f t="shared" si="0"/>
        <v>2018</v>
      </c>
      <c r="B7" s="2">
        <f t="shared" si="1"/>
        <v>8</v>
      </c>
      <c r="C7" s="163" t="s">
        <v>669</v>
      </c>
      <c r="D7" s="163" t="s">
        <v>240</v>
      </c>
      <c r="E7" s="163" t="s">
        <v>668</v>
      </c>
      <c r="F7" s="167">
        <v>350</v>
      </c>
      <c r="G7" s="167">
        <v>885</v>
      </c>
      <c r="H7" s="167">
        <v>24</v>
      </c>
      <c r="I7" s="167">
        <v>14.58</v>
      </c>
      <c r="J7" s="167">
        <v>82</v>
      </c>
      <c r="K7" s="167">
        <v>1</v>
      </c>
      <c r="L7" s="167">
        <v>0</v>
      </c>
      <c r="M7" s="167">
        <v>1</v>
      </c>
      <c r="N7" s="167">
        <v>0</v>
      </c>
      <c r="O7" s="167">
        <v>0</v>
      </c>
      <c r="P7" s="167">
        <v>0</v>
      </c>
      <c r="Q7" s="167">
        <v>0</v>
      </c>
      <c r="R7" s="167">
        <v>2</v>
      </c>
      <c r="S7" s="167">
        <v>1</v>
      </c>
      <c r="T7" s="167">
        <v>1</v>
      </c>
      <c r="U7" s="167">
        <v>0</v>
      </c>
      <c r="V7" s="167">
        <v>0</v>
      </c>
      <c r="W7" s="167">
        <v>0</v>
      </c>
      <c r="X7" s="167">
        <v>0</v>
      </c>
      <c r="Y7" s="167">
        <v>0</v>
      </c>
      <c r="Z7" s="167">
        <v>0</v>
      </c>
      <c r="AA7" s="167">
        <v>0</v>
      </c>
      <c r="AB7" s="167">
        <v>0</v>
      </c>
      <c r="AC7" s="167">
        <v>0</v>
      </c>
      <c r="AD7" s="167">
        <v>0</v>
      </c>
      <c r="AE7" s="167">
        <v>0</v>
      </c>
    </row>
    <row r="8" spans="1:31">
      <c r="A8" s="2">
        <f t="shared" si="0"/>
        <v>2018</v>
      </c>
      <c r="B8" s="2">
        <f t="shared" si="1"/>
        <v>8</v>
      </c>
      <c r="C8" s="163" t="s">
        <v>670</v>
      </c>
      <c r="D8" s="163" t="s">
        <v>240</v>
      </c>
      <c r="E8" s="163" t="s">
        <v>666</v>
      </c>
      <c r="F8" s="167">
        <v>450</v>
      </c>
      <c r="G8" s="182">
        <v>1217</v>
      </c>
      <c r="H8" s="167">
        <v>31</v>
      </c>
      <c r="I8" s="167">
        <v>14.52</v>
      </c>
      <c r="J8" s="167">
        <v>70</v>
      </c>
      <c r="K8" s="167">
        <v>1</v>
      </c>
      <c r="L8" s="167">
        <v>0</v>
      </c>
      <c r="M8" s="167">
        <v>1</v>
      </c>
      <c r="N8" s="167">
        <v>0</v>
      </c>
      <c r="O8" s="167">
        <v>0</v>
      </c>
      <c r="P8" s="167">
        <v>0</v>
      </c>
      <c r="Q8" s="167">
        <v>0</v>
      </c>
      <c r="R8" s="167">
        <v>7</v>
      </c>
      <c r="S8" s="167">
        <v>3</v>
      </c>
      <c r="T8" s="167">
        <v>4</v>
      </c>
      <c r="U8" s="167">
        <v>0</v>
      </c>
      <c r="V8" s="167">
        <v>0</v>
      </c>
      <c r="W8" s="167">
        <v>0</v>
      </c>
      <c r="X8" s="167">
        <v>0</v>
      </c>
      <c r="Y8" s="167">
        <v>0</v>
      </c>
      <c r="Z8" s="167">
        <v>0</v>
      </c>
      <c r="AA8" s="167">
        <v>0</v>
      </c>
      <c r="AB8" s="167">
        <v>0</v>
      </c>
      <c r="AC8" s="167">
        <v>0</v>
      </c>
      <c r="AD8" s="167">
        <v>0</v>
      </c>
      <c r="AE8" s="167">
        <v>0</v>
      </c>
    </row>
    <row r="9" spans="1:31">
      <c r="A9" s="2">
        <f t="shared" si="0"/>
        <v>2018</v>
      </c>
      <c r="B9" s="2">
        <f t="shared" si="1"/>
        <v>8</v>
      </c>
      <c r="C9" s="163" t="s">
        <v>670</v>
      </c>
      <c r="D9" s="163" t="s">
        <v>240</v>
      </c>
      <c r="E9" s="163" t="s">
        <v>667</v>
      </c>
      <c r="F9" s="167">
        <v>164.44</v>
      </c>
      <c r="G9" s="167">
        <v>453</v>
      </c>
      <c r="H9" s="167">
        <v>20</v>
      </c>
      <c r="I9" s="167">
        <v>8.2200000000000006</v>
      </c>
      <c r="J9" s="167">
        <v>73</v>
      </c>
      <c r="K9" s="167">
        <v>5</v>
      </c>
      <c r="L9" s="167">
        <v>4</v>
      </c>
      <c r="M9" s="167">
        <v>1</v>
      </c>
      <c r="N9" s="167">
        <v>0</v>
      </c>
      <c r="O9" s="167">
        <v>0</v>
      </c>
      <c r="P9" s="167">
        <v>0</v>
      </c>
      <c r="Q9" s="167">
        <v>0</v>
      </c>
      <c r="R9" s="167">
        <v>4</v>
      </c>
      <c r="S9" s="167">
        <v>2</v>
      </c>
      <c r="T9" s="167">
        <v>0</v>
      </c>
      <c r="U9" s="167">
        <v>0</v>
      </c>
      <c r="V9" s="167">
        <v>0</v>
      </c>
      <c r="W9" s="167">
        <v>2</v>
      </c>
      <c r="X9" s="167">
        <v>0</v>
      </c>
      <c r="Y9" s="167">
        <v>0</v>
      </c>
      <c r="Z9" s="167">
        <v>0</v>
      </c>
      <c r="AA9" s="167">
        <v>0</v>
      </c>
      <c r="AB9" s="167">
        <v>0</v>
      </c>
      <c r="AC9" s="167">
        <v>0</v>
      </c>
      <c r="AD9" s="167">
        <v>0</v>
      </c>
      <c r="AE9" s="167">
        <v>0</v>
      </c>
    </row>
    <row r="10" spans="1:31">
      <c r="A10" s="2">
        <f t="shared" si="0"/>
        <v>2018</v>
      </c>
      <c r="B10" s="2">
        <f t="shared" si="1"/>
        <v>8</v>
      </c>
      <c r="C10" s="163" t="s">
        <v>670</v>
      </c>
      <c r="D10" s="163" t="s">
        <v>240</v>
      </c>
      <c r="E10" s="163" t="s">
        <v>668</v>
      </c>
      <c r="F10" s="167">
        <v>321.95</v>
      </c>
      <c r="G10" s="182">
        <v>1222</v>
      </c>
      <c r="H10" s="167">
        <v>22</v>
      </c>
      <c r="I10" s="167">
        <v>14.63</v>
      </c>
      <c r="J10" s="167">
        <v>51</v>
      </c>
      <c r="K10" s="167">
        <v>20</v>
      </c>
      <c r="L10" s="167">
        <v>16</v>
      </c>
      <c r="M10" s="167">
        <v>4</v>
      </c>
      <c r="N10" s="167">
        <v>0</v>
      </c>
      <c r="O10" s="167">
        <v>0</v>
      </c>
      <c r="P10" s="167">
        <v>0</v>
      </c>
      <c r="Q10" s="167">
        <v>0</v>
      </c>
      <c r="R10" s="167">
        <v>2</v>
      </c>
      <c r="S10" s="167">
        <v>1</v>
      </c>
      <c r="T10" s="167">
        <v>0</v>
      </c>
      <c r="U10" s="167">
        <v>0</v>
      </c>
      <c r="V10" s="167">
        <v>0</v>
      </c>
      <c r="W10" s="167">
        <v>1</v>
      </c>
      <c r="X10" s="167">
        <v>0</v>
      </c>
      <c r="Y10" s="167">
        <v>0</v>
      </c>
      <c r="Z10" s="167">
        <v>0</v>
      </c>
      <c r="AA10" s="167">
        <v>0</v>
      </c>
      <c r="AB10" s="167">
        <v>0</v>
      </c>
      <c r="AC10" s="167">
        <v>0</v>
      </c>
      <c r="AD10" s="167">
        <v>0</v>
      </c>
      <c r="AE10" s="167">
        <v>0</v>
      </c>
    </row>
    <row r="11" spans="1:31">
      <c r="A11" s="2">
        <f t="shared" si="0"/>
        <v>2018</v>
      </c>
      <c r="B11" s="2">
        <f t="shared" si="1"/>
        <v>8</v>
      </c>
      <c r="C11" s="163" t="s">
        <v>671</v>
      </c>
      <c r="D11" s="163" t="s">
        <v>240</v>
      </c>
      <c r="E11" s="163" t="s">
        <v>666</v>
      </c>
      <c r="F11" s="167">
        <v>437.18</v>
      </c>
      <c r="G11" s="182">
        <v>1996</v>
      </c>
      <c r="H11" s="167">
        <v>33</v>
      </c>
      <c r="I11" s="167">
        <v>13.25</v>
      </c>
      <c r="J11" s="167">
        <v>57</v>
      </c>
      <c r="K11" s="167">
        <v>31</v>
      </c>
      <c r="L11" s="167">
        <v>14</v>
      </c>
      <c r="M11" s="167">
        <v>4</v>
      </c>
      <c r="N11" s="167">
        <v>0</v>
      </c>
      <c r="O11" s="167">
        <v>0</v>
      </c>
      <c r="P11" s="167">
        <v>1</v>
      </c>
      <c r="Q11" s="167">
        <v>0</v>
      </c>
      <c r="R11" s="167">
        <v>5</v>
      </c>
      <c r="S11" s="167">
        <v>0</v>
      </c>
      <c r="T11" s="167">
        <v>5</v>
      </c>
      <c r="U11" s="167">
        <v>0</v>
      </c>
      <c r="V11" s="167">
        <v>0</v>
      </c>
      <c r="W11" s="167">
        <v>0</v>
      </c>
      <c r="X11" s="167">
        <v>0</v>
      </c>
      <c r="Y11" s="167">
        <v>0</v>
      </c>
      <c r="Z11" s="167">
        <v>0</v>
      </c>
      <c r="AA11" s="167">
        <v>0</v>
      </c>
      <c r="AB11" s="167">
        <v>0</v>
      </c>
      <c r="AC11" s="167">
        <v>0</v>
      </c>
      <c r="AD11" s="167">
        <v>0</v>
      </c>
      <c r="AE11" s="167">
        <v>0</v>
      </c>
    </row>
    <row r="12" spans="1:31">
      <c r="A12" s="2">
        <f t="shared" si="0"/>
        <v>2018</v>
      </c>
      <c r="B12" s="2">
        <f t="shared" si="1"/>
        <v>8</v>
      </c>
      <c r="C12" s="163" t="s">
        <v>671</v>
      </c>
      <c r="D12" s="163" t="s">
        <v>240</v>
      </c>
      <c r="E12" s="163" t="s">
        <v>667</v>
      </c>
      <c r="F12" s="167">
        <v>106.49</v>
      </c>
      <c r="G12" s="167">
        <v>329</v>
      </c>
      <c r="H12" s="167">
        <v>13</v>
      </c>
      <c r="I12" s="167">
        <v>8.19</v>
      </c>
      <c r="J12" s="167">
        <v>70</v>
      </c>
      <c r="K12" s="167">
        <v>4</v>
      </c>
      <c r="L12" s="167">
        <v>2</v>
      </c>
      <c r="M12" s="167">
        <v>0</v>
      </c>
      <c r="N12" s="167">
        <v>0</v>
      </c>
      <c r="O12" s="167">
        <v>0</v>
      </c>
      <c r="P12" s="167">
        <v>0</v>
      </c>
      <c r="Q12" s="167">
        <v>0</v>
      </c>
      <c r="R12" s="167">
        <v>4</v>
      </c>
      <c r="S12" s="167">
        <v>1</v>
      </c>
      <c r="T12" s="167">
        <v>1</v>
      </c>
      <c r="U12" s="167">
        <v>0</v>
      </c>
      <c r="V12" s="167">
        <v>0</v>
      </c>
      <c r="W12" s="167">
        <v>2</v>
      </c>
      <c r="X12" s="167">
        <v>0</v>
      </c>
      <c r="Y12" s="167">
        <v>0</v>
      </c>
      <c r="Z12" s="167">
        <v>0</v>
      </c>
      <c r="AA12" s="167">
        <v>0</v>
      </c>
      <c r="AB12" s="167">
        <v>0</v>
      </c>
      <c r="AC12" s="167">
        <v>0</v>
      </c>
      <c r="AD12" s="167">
        <v>0</v>
      </c>
      <c r="AE12" s="167">
        <v>0</v>
      </c>
    </row>
    <row r="13" spans="1:31">
      <c r="A13" s="2">
        <f t="shared" si="0"/>
        <v>2018</v>
      </c>
      <c r="B13" s="2">
        <f t="shared" si="1"/>
        <v>8</v>
      </c>
      <c r="C13" s="163" t="s">
        <v>671</v>
      </c>
      <c r="D13" s="163" t="s">
        <v>240</v>
      </c>
      <c r="E13" s="163" t="s">
        <v>668</v>
      </c>
      <c r="F13" s="167">
        <v>350</v>
      </c>
      <c r="G13" s="167">
        <v>811</v>
      </c>
      <c r="H13" s="167">
        <v>25</v>
      </c>
      <c r="I13" s="167">
        <v>14</v>
      </c>
      <c r="J13" s="167">
        <v>70</v>
      </c>
      <c r="K13" s="167">
        <v>9</v>
      </c>
      <c r="L13" s="167">
        <v>8</v>
      </c>
      <c r="M13" s="167">
        <v>1</v>
      </c>
      <c r="N13" s="167">
        <v>0</v>
      </c>
      <c r="O13" s="167">
        <v>0</v>
      </c>
      <c r="P13" s="167">
        <v>0</v>
      </c>
      <c r="Q13" s="167">
        <v>0</v>
      </c>
      <c r="R13" s="167">
        <v>2</v>
      </c>
      <c r="S13" s="167">
        <v>0</v>
      </c>
      <c r="T13" s="167">
        <v>1</v>
      </c>
      <c r="U13" s="167">
        <v>0</v>
      </c>
      <c r="V13" s="167">
        <v>0</v>
      </c>
      <c r="W13" s="167">
        <v>1</v>
      </c>
      <c r="X13" s="167">
        <v>0</v>
      </c>
      <c r="Y13" s="167">
        <v>0</v>
      </c>
      <c r="Z13" s="167">
        <v>0</v>
      </c>
      <c r="AA13" s="167">
        <v>0</v>
      </c>
      <c r="AB13" s="167">
        <v>0</v>
      </c>
      <c r="AC13" s="167">
        <v>0</v>
      </c>
      <c r="AD13" s="167">
        <v>0</v>
      </c>
      <c r="AE13" s="167">
        <v>0</v>
      </c>
    </row>
    <row r="14" spans="1:31">
      <c r="A14" s="2">
        <f t="shared" si="0"/>
        <v>2018</v>
      </c>
      <c r="B14" s="2">
        <f t="shared" si="1"/>
        <v>8</v>
      </c>
      <c r="C14" s="163" t="s">
        <v>672</v>
      </c>
      <c r="D14" s="163" t="s">
        <v>240</v>
      </c>
      <c r="E14" s="163" t="s">
        <v>666</v>
      </c>
      <c r="F14" s="167">
        <v>374.49</v>
      </c>
      <c r="G14" s="182">
        <v>1579</v>
      </c>
      <c r="H14" s="167">
        <v>30</v>
      </c>
      <c r="I14" s="167">
        <v>12.48</v>
      </c>
      <c r="J14" s="167">
        <v>71</v>
      </c>
      <c r="K14" s="167">
        <v>6</v>
      </c>
      <c r="L14" s="167">
        <v>1</v>
      </c>
      <c r="M14" s="167">
        <v>3</v>
      </c>
      <c r="N14" s="167">
        <v>0</v>
      </c>
      <c r="O14" s="167">
        <v>1</v>
      </c>
      <c r="P14" s="167">
        <v>0</v>
      </c>
      <c r="Q14" s="167">
        <v>0</v>
      </c>
      <c r="R14" s="167">
        <v>3</v>
      </c>
      <c r="S14" s="167">
        <v>1</v>
      </c>
      <c r="T14" s="167">
        <v>2</v>
      </c>
      <c r="U14" s="167">
        <v>0</v>
      </c>
      <c r="V14" s="167">
        <v>0</v>
      </c>
      <c r="W14" s="167">
        <v>0</v>
      </c>
      <c r="X14" s="167">
        <v>0</v>
      </c>
      <c r="Y14" s="167">
        <v>0</v>
      </c>
      <c r="Z14" s="167">
        <v>0</v>
      </c>
      <c r="AA14" s="167">
        <v>0</v>
      </c>
      <c r="AB14" s="167">
        <v>0</v>
      </c>
      <c r="AC14" s="167">
        <v>0</v>
      </c>
      <c r="AD14" s="167">
        <v>0</v>
      </c>
      <c r="AE14" s="167">
        <v>0</v>
      </c>
    </row>
    <row r="15" spans="1:31">
      <c r="A15" s="2">
        <f t="shared" si="0"/>
        <v>2018</v>
      </c>
      <c r="B15" s="2">
        <f t="shared" si="1"/>
        <v>8</v>
      </c>
      <c r="C15" s="163" t="s">
        <v>672</v>
      </c>
      <c r="D15" s="163" t="s">
        <v>240</v>
      </c>
      <c r="E15" s="163" t="s">
        <v>667</v>
      </c>
      <c r="F15" s="167">
        <v>109.84</v>
      </c>
      <c r="G15" s="167">
        <v>427</v>
      </c>
      <c r="H15" s="167">
        <v>13</v>
      </c>
      <c r="I15" s="167">
        <v>8.4499999999999993</v>
      </c>
      <c r="J15" s="167">
        <v>46</v>
      </c>
      <c r="K15" s="167">
        <v>10</v>
      </c>
      <c r="L15" s="167">
        <v>7</v>
      </c>
      <c r="M15" s="167">
        <v>3</v>
      </c>
      <c r="N15" s="167">
        <v>0</v>
      </c>
      <c r="O15" s="167">
        <v>0</v>
      </c>
      <c r="P15" s="167">
        <v>0</v>
      </c>
      <c r="Q15" s="167">
        <v>0</v>
      </c>
      <c r="R15" s="167">
        <v>3</v>
      </c>
      <c r="S15" s="167">
        <v>0</v>
      </c>
      <c r="T15" s="167">
        <v>1</v>
      </c>
      <c r="U15" s="167">
        <v>0</v>
      </c>
      <c r="V15" s="167">
        <v>0</v>
      </c>
      <c r="W15" s="167">
        <v>2</v>
      </c>
      <c r="X15" s="167">
        <v>0</v>
      </c>
      <c r="Y15" s="167">
        <v>0</v>
      </c>
      <c r="Z15" s="167">
        <v>0</v>
      </c>
      <c r="AA15" s="167">
        <v>0</v>
      </c>
      <c r="AB15" s="167">
        <v>0</v>
      </c>
      <c r="AC15" s="167">
        <v>0</v>
      </c>
      <c r="AD15" s="167">
        <v>0</v>
      </c>
      <c r="AE15" s="167">
        <v>0</v>
      </c>
    </row>
    <row r="16" spans="1:31">
      <c r="A16" s="2">
        <f t="shared" si="0"/>
        <v>2018</v>
      </c>
      <c r="B16" s="2">
        <f t="shared" si="1"/>
        <v>8</v>
      </c>
      <c r="C16" s="163" t="s">
        <v>672</v>
      </c>
      <c r="D16" s="163" t="s">
        <v>240</v>
      </c>
      <c r="E16" s="163" t="s">
        <v>668</v>
      </c>
      <c r="F16" s="167">
        <v>350</v>
      </c>
      <c r="G16" s="167">
        <v>820</v>
      </c>
      <c r="H16" s="167">
        <v>27</v>
      </c>
      <c r="I16" s="167">
        <v>12.96</v>
      </c>
      <c r="J16" s="167">
        <v>64</v>
      </c>
      <c r="K16" s="167">
        <v>7</v>
      </c>
      <c r="L16" s="167">
        <v>2</v>
      </c>
      <c r="M16" s="167">
        <v>2</v>
      </c>
      <c r="N16" s="167">
        <v>0</v>
      </c>
      <c r="O16" s="167">
        <v>2</v>
      </c>
      <c r="P16" s="167">
        <v>1</v>
      </c>
      <c r="Q16" s="167">
        <v>0</v>
      </c>
      <c r="R16" s="167">
        <v>5</v>
      </c>
      <c r="S16" s="167">
        <v>0</v>
      </c>
      <c r="T16" s="167">
        <v>3</v>
      </c>
      <c r="U16" s="167">
        <v>0</v>
      </c>
      <c r="V16" s="167">
        <v>0</v>
      </c>
      <c r="W16" s="167">
        <v>1</v>
      </c>
      <c r="X16" s="167">
        <v>1</v>
      </c>
      <c r="Y16" s="167">
        <v>0</v>
      </c>
      <c r="Z16" s="167">
        <v>0</v>
      </c>
      <c r="AA16" s="167">
        <v>0</v>
      </c>
      <c r="AB16" s="167">
        <v>0</v>
      </c>
      <c r="AC16" s="167">
        <v>0</v>
      </c>
      <c r="AD16" s="167">
        <v>0</v>
      </c>
      <c r="AE16" s="167">
        <v>0</v>
      </c>
    </row>
    <row r="17" spans="1:31">
      <c r="A17" s="2">
        <f t="shared" si="0"/>
        <v>2018</v>
      </c>
      <c r="B17" s="2">
        <f t="shared" si="1"/>
        <v>8</v>
      </c>
      <c r="C17" s="163" t="s">
        <v>647</v>
      </c>
      <c r="D17" s="163" t="s">
        <v>240</v>
      </c>
      <c r="E17" s="163" t="s">
        <v>666</v>
      </c>
      <c r="F17" s="167">
        <v>366.71</v>
      </c>
      <c r="G17" s="182">
        <v>1315</v>
      </c>
      <c r="H17" s="167">
        <v>25</v>
      </c>
      <c r="I17" s="167">
        <v>14.67</v>
      </c>
      <c r="J17" s="167">
        <v>40</v>
      </c>
      <c r="K17" s="167">
        <v>7</v>
      </c>
      <c r="L17" s="167">
        <v>4</v>
      </c>
      <c r="M17" s="167">
        <v>2</v>
      </c>
      <c r="N17" s="167">
        <v>0</v>
      </c>
      <c r="O17" s="167">
        <v>1</v>
      </c>
      <c r="P17" s="167">
        <v>0</v>
      </c>
      <c r="Q17" s="167">
        <v>0</v>
      </c>
      <c r="R17" s="167">
        <v>1</v>
      </c>
      <c r="S17" s="167">
        <v>0</v>
      </c>
      <c r="T17" s="167">
        <v>1</v>
      </c>
      <c r="U17" s="167">
        <v>0</v>
      </c>
      <c r="V17" s="167">
        <v>0</v>
      </c>
      <c r="W17" s="167">
        <v>0</v>
      </c>
      <c r="X17" s="167">
        <v>0</v>
      </c>
      <c r="Y17" s="167">
        <v>0</v>
      </c>
      <c r="Z17" s="167">
        <v>0</v>
      </c>
      <c r="AA17" s="167">
        <v>0</v>
      </c>
      <c r="AB17" s="167">
        <v>0</v>
      </c>
      <c r="AC17" s="167">
        <v>0</v>
      </c>
      <c r="AD17" s="167">
        <v>0</v>
      </c>
      <c r="AE17" s="167">
        <v>0</v>
      </c>
    </row>
    <row r="18" spans="1:31">
      <c r="A18" s="2">
        <f t="shared" si="0"/>
        <v>2018</v>
      </c>
      <c r="B18" s="2">
        <f t="shared" si="1"/>
        <v>8</v>
      </c>
      <c r="C18" s="163" t="s">
        <v>647</v>
      </c>
      <c r="D18" s="163" t="s">
        <v>240</v>
      </c>
      <c r="E18" s="163" t="s">
        <v>667</v>
      </c>
      <c r="F18" s="167">
        <v>70.55</v>
      </c>
      <c r="G18" s="167">
        <v>274</v>
      </c>
      <c r="H18" s="167">
        <v>9</v>
      </c>
      <c r="I18" s="167">
        <v>7.84</v>
      </c>
      <c r="J18" s="167">
        <v>21</v>
      </c>
      <c r="K18" s="167">
        <v>0</v>
      </c>
      <c r="L18" s="167">
        <v>0</v>
      </c>
      <c r="M18" s="167">
        <v>0</v>
      </c>
      <c r="N18" s="167">
        <v>0</v>
      </c>
      <c r="O18" s="167">
        <v>0</v>
      </c>
      <c r="P18" s="167">
        <v>0</v>
      </c>
      <c r="Q18" s="167">
        <v>0</v>
      </c>
      <c r="R18" s="167">
        <v>0</v>
      </c>
      <c r="S18" s="167">
        <v>0</v>
      </c>
      <c r="T18" s="167">
        <v>0</v>
      </c>
      <c r="U18" s="167">
        <v>0</v>
      </c>
      <c r="V18" s="167">
        <v>0</v>
      </c>
      <c r="W18" s="167">
        <v>0</v>
      </c>
      <c r="X18" s="167">
        <v>0</v>
      </c>
      <c r="Y18" s="167">
        <v>0</v>
      </c>
      <c r="Z18" s="167">
        <v>0</v>
      </c>
      <c r="AA18" s="167">
        <v>0</v>
      </c>
      <c r="AB18" s="167">
        <v>0</v>
      </c>
      <c r="AC18" s="167">
        <v>0</v>
      </c>
      <c r="AD18" s="167">
        <v>0</v>
      </c>
      <c r="AE18" s="167">
        <v>0</v>
      </c>
    </row>
    <row r="19" spans="1:31">
      <c r="A19" s="2">
        <f t="shared" si="0"/>
        <v>2018</v>
      </c>
      <c r="B19" s="2">
        <f t="shared" si="1"/>
        <v>8</v>
      </c>
      <c r="C19" s="163" t="s">
        <v>647</v>
      </c>
      <c r="D19" s="163" t="s">
        <v>240</v>
      </c>
      <c r="E19" s="163" t="s">
        <v>668</v>
      </c>
      <c r="F19" s="167">
        <v>385</v>
      </c>
      <c r="G19" s="182">
        <v>1212</v>
      </c>
      <c r="H19" s="167">
        <v>26</v>
      </c>
      <c r="I19" s="167">
        <v>14.81</v>
      </c>
      <c r="J19" s="167">
        <v>80</v>
      </c>
      <c r="K19" s="167">
        <v>10</v>
      </c>
      <c r="L19" s="167">
        <v>7</v>
      </c>
      <c r="M19" s="167">
        <v>0</v>
      </c>
      <c r="N19" s="167">
        <v>0</v>
      </c>
      <c r="O19" s="167">
        <v>0</v>
      </c>
      <c r="P19" s="167">
        <v>1</v>
      </c>
      <c r="Q19" s="167">
        <v>0</v>
      </c>
      <c r="R19" s="167">
        <v>6</v>
      </c>
      <c r="S19" s="167">
        <v>1</v>
      </c>
      <c r="T19" s="167">
        <v>5</v>
      </c>
      <c r="U19" s="167">
        <v>0</v>
      </c>
      <c r="V19" s="167">
        <v>0</v>
      </c>
      <c r="W19" s="167">
        <v>0</v>
      </c>
      <c r="X19" s="167">
        <v>0</v>
      </c>
      <c r="Y19" s="167">
        <v>0</v>
      </c>
      <c r="Z19" s="167">
        <v>2</v>
      </c>
      <c r="AA19" s="167">
        <v>0</v>
      </c>
      <c r="AB19" s="167">
        <v>2</v>
      </c>
      <c r="AC19" s="167">
        <v>0</v>
      </c>
      <c r="AD19" s="167">
        <v>0</v>
      </c>
      <c r="AE19" s="167">
        <v>0</v>
      </c>
    </row>
    <row r="20" spans="1:31">
      <c r="A20" s="2">
        <f t="shared" si="0"/>
        <v>2018</v>
      </c>
      <c r="B20" s="2">
        <f t="shared" si="1"/>
        <v>8</v>
      </c>
      <c r="C20" s="163" t="s">
        <v>648</v>
      </c>
      <c r="D20" s="163" t="s">
        <v>240</v>
      </c>
      <c r="E20" s="163" t="s">
        <v>666</v>
      </c>
      <c r="F20" s="167">
        <v>495</v>
      </c>
      <c r="G20" s="182">
        <v>1360</v>
      </c>
      <c r="H20" s="167">
        <v>35</v>
      </c>
      <c r="I20" s="167">
        <v>14.14</v>
      </c>
      <c r="J20" s="167">
        <v>51</v>
      </c>
      <c r="K20" s="167">
        <v>1</v>
      </c>
      <c r="L20" s="167">
        <v>0</v>
      </c>
      <c r="M20" s="167">
        <v>1</v>
      </c>
      <c r="N20" s="167">
        <v>0</v>
      </c>
      <c r="O20" s="167">
        <v>0</v>
      </c>
      <c r="P20" s="167">
        <v>0</v>
      </c>
      <c r="Q20" s="167">
        <v>0</v>
      </c>
      <c r="R20" s="167">
        <v>7</v>
      </c>
      <c r="S20" s="167">
        <v>1</v>
      </c>
      <c r="T20" s="167">
        <v>4</v>
      </c>
      <c r="U20" s="167">
        <v>0</v>
      </c>
      <c r="V20" s="167">
        <v>0</v>
      </c>
      <c r="W20" s="167">
        <v>2</v>
      </c>
      <c r="X20" s="167">
        <v>0</v>
      </c>
      <c r="Y20" s="167">
        <v>0</v>
      </c>
      <c r="Z20" s="167">
        <v>0</v>
      </c>
      <c r="AA20" s="167">
        <v>0</v>
      </c>
      <c r="AB20" s="167">
        <v>0</v>
      </c>
      <c r="AC20" s="167">
        <v>0</v>
      </c>
      <c r="AD20" s="167">
        <v>0</v>
      </c>
      <c r="AE20" s="167">
        <v>0</v>
      </c>
    </row>
    <row r="21" spans="1:31">
      <c r="A21" s="2">
        <f t="shared" ref="A21:A35" si="2">YEAR(C21)</f>
        <v>2018</v>
      </c>
      <c r="B21" s="2">
        <f t="shared" ref="B21:B35" si="3">MONTH(C21)</f>
        <v>8</v>
      </c>
      <c r="C21" t="s">
        <v>648</v>
      </c>
      <c r="D21" t="s">
        <v>240</v>
      </c>
      <c r="E21" t="s">
        <v>667</v>
      </c>
      <c r="F21" s="11">
        <v>198.4</v>
      </c>
      <c r="G21" s="11">
        <v>558</v>
      </c>
      <c r="H21" s="11">
        <v>22</v>
      </c>
      <c r="I21" s="11">
        <v>9.02</v>
      </c>
      <c r="J21" s="11">
        <v>70</v>
      </c>
      <c r="K21" s="11">
        <v>1</v>
      </c>
      <c r="L21" s="11">
        <v>1</v>
      </c>
      <c r="M21" s="11">
        <v>0</v>
      </c>
      <c r="N21" s="11">
        <v>0</v>
      </c>
      <c r="O21" s="11">
        <v>0</v>
      </c>
      <c r="P21" s="210">
        <v>0</v>
      </c>
      <c r="Q21" s="210">
        <v>0</v>
      </c>
      <c r="R21" s="210">
        <v>2</v>
      </c>
      <c r="S21" s="210">
        <v>1</v>
      </c>
      <c r="T21" s="210">
        <v>1</v>
      </c>
      <c r="U21" s="210">
        <v>0</v>
      </c>
      <c r="V21" s="210">
        <v>0</v>
      </c>
      <c r="W21" s="210">
        <v>0</v>
      </c>
      <c r="X21" s="210">
        <v>0</v>
      </c>
      <c r="Y21" s="210">
        <v>0</v>
      </c>
      <c r="Z21" s="210">
        <v>0</v>
      </c>
      <c r="AA21" s="210">
        <v>0</v>
      </c>
      <c r="AB21" s="210">
        <v>0</v>
      </c>
      <c r="AC21" s="210">
        <v>0</v>
      </c>
      <c r="AD21" s="210">
        <v>0</v>
      </c>
      <c r="AE21" s="210">
        <v>0</v>
      </c>
    </row>
    <row r="22" spans="1:31">
      <c r="A22" s="2">
        <f t="shared" si="2"/>
        <v>2018</v>
      </c>
      <c r="B22" s="2">
        <f t="shared" si="3"/>
        <v>8</v>
      </c>
      <c r="C22" t="s">
        <v>648</v>
      </c>
      <c r="D22" t="s">
        <v>240</v>
      </c>
      <c r="E22" t="s">
        <v>668</v>
      </c>
      <c r="F22" s="11">
        <v>385</v>
      </c>
      <c r="G22" s="211">
        <v>1110</v>
      </c>
      <c r="H22" s="11">
        <v>24</v>
      </c>
      <c r="I22" s="11">
        <v>16.04</v>
      </c>
      <c r="J22" s="11">
        <v>54</v>
      </c>
      <c r="K22" s="11">
        <v>7</v>
      </c>
      <c r="L22" s="11">
        <v>4</v>
      </c>
      <c r="M22" s="11">
        <v>3</v>
      </c>
      <c r="N22" s="11">
        <v>0</v>
      </c>
      <c r="O22" s="11">
        <v>0</v>
      </c>
      <c r="P22" s="210">
        <v>0</v>
      </c>
      <c r="Q22" s="210">
        <v>0</v>
      </c>
      <c r="R22" s="210">
        <v>2</v>
      </c>
      <c r="S22" s="210">
        <v>0</v>
      </c>
      <c r="T22" s="210">
        <v>2</v>
      </c>
      <c r="U22" s="210">
        <v>0</v>
      </c>
      <c r="V22" s="210">
        <v>0</v>
      </c>
      <c r="W22" s="210">
        <v>0</v>
      </c>
      <c r="X22" s="210">
        <v>0</v>
      </c>
      <c r="Y22" s="210">
        <v>0</v>
      </c>
      <c r="Z22" s="210">
        <v>0</v>
      </c>
      <c r="AA22" s="210">
        <v>0</v>
      </c>
      <c r="AB22" s="210">
        <v>0</v>
      </c>
      <c r="AC22" s="210">
        <v>0</v>
      </c>
      <c r="AD22" s="210">
        <v>0</v>
      </c>
      <c r="AE22" s="210">
        <v>0</v>
      </c>
    </row>
    <row r="23" spans="1:31">
      <c r="A23" s="2">
        <f t="shared" si="2"/>
        <v>2018</v>
      </c>
      <c r="B23" s="2">
        <f t="shared" si="3"/>
        <v>8</v>
      </c>
      <c r="C23" t="s">
        <v>649</v>
      </c>
      <c r="D23" t="s">
        <v>240</v>
      </c>
      <c r="E23" t="s">
        <v>666</v>
      </c>
      <c r="F23" s="11">
        <v>439.66</v>
      </c>
      <c r="G23" s="211">
        <v>1620</v>
      </c>
      <c r="H23" s="11">
        <v>32</v>
      </c>
      <c r="I23" s="11">
        <v>13.74</v>
      </c>
      <c r="J23" s="11">
        <v>87</v>
      </c>
      <c r="K23" s="11">
        <v>9</v>
      </c>
      <c r="L23" s="11">
        <v>2</v>
      </c>
      <c r="M23" s="11">
        <v>2</v>
      </c>
      <c r="N23" s="11">
        <v>0</v>
      </c>
      <c r="O23" s="11">
        <v>4</v>
      </c>
      <c r="P23" s="210">
        <v>0</v>
      </c>
      <c r="Q23" s="210">
        <v>0</v>
      </c>
      <c r="R23" s="210">
        <v>6</v>
      </c>
      <c r="S23" s="210">
        <v>1</v>
      </c>
      <c r="T23" s="210">
        <v>4</v>
      </c>
      <c r="U23" s="210">
        <v>0</v>
      </c>
      <c r="V23" s="210">
        <v>0</v>
      </c>
      <c r="W23" s="210">
        <v>1</v>
      </c>
      <c r="X23" s="210">
        <v>0</v>
      </c>
      <c r="Y23" s="210">
        <v>0</v>
      </c>
      <c r="Z23" s="210">
        <v>0</v>
      </c>
      <c r="AA23" s="210">
        <v>0</v>
      </c>
      <c r="AB23" s="210">
        <v>0</v>
      </c>
      <c r="AC23" s="210">
        <v>0</v>
      </c>
      <c r="AD23" s="210">
        <v>0</v>
      </c>
      <c r="AE23" s="210">
        <v>0</v>
      </c>
    </row>
    <row r="24" spans="1:31">
      <c r="A24" s="2">
        <f t="shared" si="2"/>
        <v>2018</v>
      </c>
      <c r="B24" s="2">
        <f t="shared" si="3"/>
        <v>8</v>
      </c>
      <c r="C24" t="s">
        <v>649</v>
      </c>
      <c r="D24" t="s">
        <v>240</v>
      </c>
      <c r="E24" t="s">
        <v>667</v>
      </c>
      <c r="F24" s="11">
        <v>122.04</v>
      </c>
      <c r="G24" s="11">
        <v>330</v>
      </c>
      <c r="H24" s="11">
        <v>15</v>
      </c>
      <c r="I24" s="11">
        <v>8.14</v>
      </c>
      <c r="J24" s="11">
        <v>87</v>
      </c>
      <c r="K24" s="11">
        <v>15</v>
      </c>
      <c r="L24" s="11">
        <v>13</v>
      </c>
      <c r="M24" s="11">
        <v>1</v>
      </c>
      <c r="N24" s="11">
        <v>0</v>
      </c>
      <c r="O24" s="11">
        <v>1</v>
      </c>
      <c r="P24" s="210">
        <v>0</v>
      </c>
      <c r="Q24" s="210">
        <v>0</v>
      </c>
      <c r="R24" s="210">
        <v>4</v>
      </c>
      <c r="S24" s="210">
        <v>2</v>
      </c>
      <c r="T24" s="210">
        <v>2</v>
      </c>
      <c r="U24" s="210">
        <v>0</v>
      </c>
      <c r="V24" s="210">
        <v>0</v>
      </c>
      <c r="W24" s="210">
        <v>0</v>
      </c>
      <c r="X24" s="210">
        <v>0</v>
      </c>
      <c r="Y24" s="210">
        <v>0</v>
      </c>
      <c r="Z24" s="210">
        <v>1</v>
      </c>
      <c r="AA24" s="210">
        <v>0</v>
      </c>
      <c r="AB24" s="210">
        <v>1</v>
      </c>
      <c r="AC24" s="210">
        <v>0</v>
      </c>
      <c r="AD24" s="210">
        <v>0</v>
      </c>
      <c r="AE24" s="210">
        <v>0</v>
      </c>
    </row>
    <row r="25" spans="1:31">
      <c r="A25" s="2">
        <f t="shared" si="2"/>
        <v>2018</v>
      </c>
      <c r="B25" s="2">
        <f t="shared" si="3"/>
        <v>8</v>
      </c>
      <c r="C25" t="s">
        <v>649</v>
      </c>
      <c r="D25" t="s">
        <v>240</v>
      </c>
      <c r="E25" t="s">
        <v>668</v>
      </c>
      <c r="F25" s="11">
        <v>385</v>
      </c>
      <c r="G25" s="11">
        <v>990</v>
      </c>
      <c r="H25" s="11">
        <v>24</v>
      </c>
      <c r="I25" s="11">
        <v>16.04</v>
      </c>
      <c r="J25" s="11">
        <v>57</v>
      </c>
      <c r="K25" s="11">
        <v>10</v>
      </c>
      <c r="L25" s="11">
        <v>0</v>
      </c>
      <c r="M25" s="11">
        <v>2</v>
      </c>
      <c r="N25" s="11">
        <v>0</v>
      </c>
      <c r="O25" s="11">
        <v>0</v>
      </c>
      <c r="P25" s="210">
        <v>1</v>
      </c>
      <c r="Q25" s="210">
        <v>0</v>
      </c>
      <c r="R25" s="210">
        <v>4</v>
      </c>
      <c r="S25" s="210">
        <v>2</v>
      </c>
      <c r="T25" s="210">
        <v>2</v>
      </c>
      <c r="U25" s="210">
        <v>0</v>
      </c>
      <c r="V25" s="210">
        <v>0</v>
      </c>
      <c r="W25" s="210">
        <v>0</v>
      </c>
      <c r="X25" s="210">
        <v>0</v>
      </c>
      <c r="Y25" s="210">
        <v>0</v>
      </c>
      <c r="Z25" s="210">
        <v>1</v>
      </c>
      <c r="AA25" s="210">
        <v>0</v>
      </c>
      <c r="AB25" s="210">
        <v>1</v>
      </c>
      <c r="AC25" s="210">
        <v>0</v>
      </c>
      <c r="AD25" s="210">
        <v>0</v>
      </c>
      <c r="AE25" s="210">
        <v>0</v>
      </c>
    </row>
    <row r="26" spans="1:31">
      <c r="A26" s="2">
        <f t="shared" si="2"/>
        <v>2018</v>
      </c>
      <c r="B26" s="2">
        <f t="shared" si="3"/>
        <v>8</v>
      </c>
      <c r="C26" t="s">
        <v>639</v>
      </c>
      <c r="D26" t="s">
        <v>240</v>
      </c>
      <c r="E26" t="s">
        <v>666</v>
      </c>
      <c r="F26" s="11">
        <v>450</v>
      </c>
      <c r="G26" s="211">
        <v>1490</v>
      </c>
      <c r="H26" s="11">
        <v>32</v>
      </c>
      <c r="I26" s="11">
        <v>14.06</v>
      </c>
      <c r="J26" s="11">
        <v>100</v>
      </c>
      <c r="K26" s="11">
        <v>1</v>
      </c>
      <c r="L26" s="11">
        <v>1</v>
      </c>
      <c r="M26" s="11">
        <v>0</v>
      </c>
      <c r="N26" s="11">
        <v>0</v>
      </c>
      <c r="O26" s="11">
        <v>0</v>
      </c>
      <c r="P26" s="210">
        <v>0</v>
      </c>
      <c r="Q26" s="210">
        <v>0</v>
      </c>
      <c r="R26" s="210">
        <v>5</v>
      </c>
      <c r="S26" s="210">
        <v>0</v>
      </c>
      <c r="T26" s="210">
        <v>4</v>
      </c>
      <c r="U26" s="210">
        <v>0</v>
      </c>
      <c r="V26" s="210">
        <v>0</v>
      </c>
      <c r="W26" s="210">
        <v>1</v>
      </c>
      <c r="X26" s="210">
        <v>0</v>
      </c>
      <c r="Y26" s="210">
        <v>0</v>
      </c>
      <c r="Z26" s="210">
        <v>2</v>
      </c>
      <c r="AA26" s="210">
        <v>0</v>
      </c>
      <c r="AB26" s="210">
        <v>2</v>
      </c>
      <c r="AC26" s="210">
        <v>0</v>
      </c>
      <c r="AD26" s="210">
        <v>0</v>
      </c>
      <c r="AE26" s="210">
        <v>0</v>
      </c>
    </row>
    <row r="27" spans="1:31">
      <c r="A27" s="2">
        <f t="shared" si="2"/>
        <v>2018</v>
      </c>
      <c r="B27" s="2">
        <f t="shared" si="3"/>
        <v>8</v>
      </c>
      <c r="C27" t="s">
        <v>639</v>
      </c>
      <c r="D27" t="s">
        <v>240</v>
      </c>
      <c r="E27" t="s">
        <v>667</v>
      </c>
      <c r="F27" s="11">
        <v>200</v>
      </c>
      <c r="G27" s="11">
        <v>620</v>
      </c>
      <c r="H27" s="11">
        <v>26</v>
      </c>
      <c r="I27" s="11">
        <v>7.69</v>
      </c>
      <c r="J27" s="11">
        <v>92</v>
      </c>
      <c r="K27" s="11">
        <v>12</v>
      </c>
      <c r="L27" s="11">
        <v>2</v>
      </c>
      <c r="M27" s="11">
        <v>3</v>
      </c>
      <c r="N27" s="11">
        <v>0</v>
      </c>
      <c r="O27" s="11">
        <v>1</v>
      </c>
      <c r="P27" s="210">
        <v>0</v>
      </c>
      <c r="Q27" s="210">
        <v>0</v>
      </c>
      <c r="R27" s="210">
        <v>2</v>
      </c>
      <c r="S27" s="210">
        <v>0</v>
      </c>
      <c r="T27" s="210">
        <v>2</v>
      </c>
      <c r="U27" s="210">
        <v>0</v>
      </c>
      <c r="V27" s="210">
        <v>0</v>
      </c>
      <c r="W27" s="210">
        <v>0</v>
      </c>
      <c r="X27" s="210">
        <v>0</v>
      </c>
      <c r="Y27" s="210">
        <v>0</v>
      </c>
      <c r="Z27" s="210">
        <v>1</v>
      </c>
      <c r="AA27" s="210">
        <v>0</v>
      </c>
      <c r="AB27" s="210">
        <v>1</v>
      </c>
      <c r="AC27" s="210">
        <v>0</v>
      </c>
      <c r="AD27" s="210">
        <v>0</v>
      </c>
      <c r="AE27" s="210">
        <v>0</v>
      </c>
    </row>
    <row r="28" spans="1:31">
      <c r="A28" s="2">
        <f t="shared" si="2"/>
        <v>2018</v>
      </c>
      <c r="B28" s="2">
        <f t="shared" si="3"/>
        <v>8</v>
      </c>
      <c r="C28" t="s">
        <v>639</v>
      </c>
      <c r="D28" t="s">
        <v>240</v>
      </c>
      <c r="E28" t="s">
        <v>668</v>
      </c>
      <c r="F28" s="11">
        <v>350</v>
      </c>
      <c r="G28" s="211">
        <v>1014</v>
      </c>
      <c r="H28" s="11">
        <v>23</v>
      </c>
      <c r="I28" s="11">
        <v>15.22</v>
      </c>
      <c r="J28" s="11">
        <v>108</v>
      </c>
      <c r="K28" s="11">
        <v>0</v>
      </c>
      <c r="L28" s="11">
        <v>0</v>
      </c>
      <c r="M28" s="11">
        <v>0</v>
      </c>
      <c r="N28" s="11">
        <v>0</v>
      </c>
      <c r="O28" s="11">
        <v>0</v>
      </c>
      <c r="P28" s="210">
        <v>0</v>
      </c>
      <c r="Q28" s="210">
        <v>0</v>
      </c>
      <c r="R28" s="210">
        <v>2</v>
      </c>
      <c r="S28" s="210">
        <v>0</v>
      </c>
      <c r="T28" s="210">
        <v>1</v>
      </c>
      <c r="U28" s="210">
        <v>0</v>
      </c>
      <c r="V28" s="210">
        <v>0</v>
      </c>
      <c r="W28" s="210">
        <v>1</v>
      </c>
      <c r="X28" s="210">
        <v>0</v>
      </c>
      <c r="Y28" s="210">
        <v>0</v>
      </c>
      <c r="Z28" s="210">
        <v>0</v>
      </c>
      <c r="AA28" s="210">
        <v>0</v>
      </c>
      <c r="AB28" s="210">
        <v>0</v>
      </c>
      <c r="AC28" s="210">
        <v>0</v>
      </c>
      <c r="AD28" s="210">
        <v>0</v>
      </c>
      <c r="AE28" s="210">
        <v>0</v>
      </c>
    </row>
    <row r="29" spans="1:31">
      <c r="A29" s="2">
        <f t="shared" si="2"/>
        <v>2018</v>
      </c>
      <c r="B29" s="2">
        <f t="shared" si="3"/>
        <v>8</v>
      </c>
      <c r="C29" t="s">
        <v>640</v>
      </c>
      <c r="D29" t="s">
        <v>240</v>
      </c>
      <c r="E29" t="s">
        <v>666</v>
      </c>
      <c r="F29" s="11">
        <v>450</v>
      </c>
      <c r="G29" s="211">
        <v>1545</v>
      </c>
      <c r="H29" s="11">
        <v>33</v>
      </c>
      <c r="I29" s="11">
        <v>13.64</v>
      </c>
      <c r="J29" s="11">
        <v>75</v>
      </c>
      <c r="K29" s="11">
        <v>7</v>
      </c>
      <c r="L29" s="11">
        <v>1</v>
      </c>
      <c r="M29" s="11">
        <v>1</v>
      </c>
      <c r="N29" s="11">
        <v>0</v>
      </c>
      <c r="O29" s="11">
        <v>2</v>
      </c>
      <c r="P29" s="210">
        <v>0</v>
      </c>
      <c r="Q29" s="210">
        <v>0</v>
      </c>
      <c r="R29" s="210">
        <v>2</v>
      </c>
      <c r="S29" s="210">
        <v>0</v>
      </c>
      <c r="T29" s="210">
        <v>1</v>
      </c>
      <c r="U29" s="210">
        <v>0</v>
      </c>
      <c r="V29" s="210">
        <v>0</v>
      </c>
      <c r="W29" s="210">
        <v>1</v>
      </c>
      <c r="X29" s="210">
        <v>0</v>
      </c>
      <c r="Y29" s="210">
        <v>0</v>
      </c>
      <c r="Z29" s="210">
        <v>0</v>
      </c>
      <c r="AA29" s="210">
        <v>0</v>
      </c>
      <c r="AB29" s="210">
        <v>0</v>
      </c>
      <c r="AC29" s="210">
        <v>0</v>
      </c>
      <c r="AD29" s="210">
        <v>0</v>
      </c>
      <c r="AE29" s="210">
        <v>0</v>
      </c>
    </row>
    <row r="30" spans="1:31">
      <c r="A30" s="2">
        <f t="shared" si="2"/>
        <v>2018</v>
      </c>
      <c r="B30" s="2">
        <f t="shared" si="3"/>
        <v>8</v>
      </c>
      <c r="C30" t="s">
        <v>640</v>
      </c>
      <c r="D30" t="s">
        <v>240</v>
      </c>
      <c r="E30" t="s">
        <v>667</v>
      </c>
      <c r="F30" s="11">
        <v>141.26</v>
      </c>
      <c r="G30" s="11">
        <v>422</v>
      </c>
      <c r="H30" s="11">
        <v>17</v>
      </c>
      <c r="I30" s="11">
        <v>8.31</v>
      </c>
      <c r="J30" s="11">
        <v>33</v>
      </c>
      <c r="K30" s="11">
        <v>1</v>
      </c>
      <c r="L30" s="11">
        <v>0</v>
      </c>
      <c r="M30" s="11">
        <v>1</v>
      </c>
      <c r="N30" s="11">
        <v>0</v>
      </c>
      <c r="O30" s="11">
        <v>0</v>
      </c>
      <c r="P30" s="210">
        <v>0</v>
      </c>
      <c r="Q30" s="210">
        <v>0</v>
      </c>
      <c r="R30" s="210">
        <v>2</v>
      </c>
      <c r="S30" s="210">
        <v>0</v>
      </c>
      <c r="T30" s="210">
        <v>2</v>
      </c>
      <c r="U30" s="210">
        <v>0</v>
      </c>
      <c r="V30" s="210">
        <v>0</v>
      </c>
      <c r="W30" s="210">
        <v>0</v>
      </c>
      <c r="X30" s="210">
        <v>0</v>
      </c>
      <c r="Y30" s="210">
        <v>0</v>
      </c>
      <c r="Z30" s="210">
        <v>0</v>
      </c>
      <c r="AA30" s="210">
        <v>0</v>
      </c>
      <c r="AB30" s="210">
        <v>0</v>
      </c>
      <c r="AC30" s="210">
        <v>0</v>
      </c>
      <c r="AD30" s="210">
        <v>0</v>
      </c>
      <c r="AE30" s="210">
        <v>0</v>
      </c>
    </row>
    <row r="31" spans="1:31">
      <c r="A31" s="2">
        <f t="shared" si="2"/>
        <v>2018</v>
      </c>
      <c r="B31" s="2">
        <f t="shared" si="3"/>
        <v>8</v>
      </c>
      <c r="C31" t="s">
        <v>640</v>
      </c>
      <c r="D31" t="s">
        <v>240</v>
      </c>
      <c r="E31" t="s">
        <v>668</v>
      </c>
      <c r="F31" s="11">
        <v>350</v>
      </c>
      <c r="G31" s="211">
        <v>1457</v>
      </c>
      <c r="H31" s="11">
        <v>24</v>
      </c>
      <c r="I31" s="11">
        <v>14.58</v>
      </c>
      <c r="J31" s="11">
        <v>67</v>
      </c>
      <c r="K31" s="11">
        <v>9</v>
      </c>
      <c r="L31" s="11">
        <v>4</v>
      </c>
      <c r="M31" s="11">
        <v>2</v>
      </c>
      <c r="N31" s="11">
        <v>0</v>
      </c>
      <c r="O31" s="11">
        <v>3</v>
      </c>
      <c r="P31" s="210">
        <v>0</v>
      </c>
      <c r="Q31" s="210">
        <v>0</v>
      </c>
      <c r="R31" s="210">
        <v>4</v>
      </c>
      <c r="S31" s="210">
        <v>0</v>
      </c>
      <c r="T31" s="210">
        <v>3</v>
      </c>
      <c r="U31" s="210">
        <v>0</v>
      </c>
      <c r="V31" s="210">
        <v>0</v>
      </c>
      <c r="W31" s="210">
        <v>0</v>
      </c>
      <c r="X31" s="210">
        <v>1</v>
      </c>
      <c r="Y31" s="210">
        <v>0</v>
      </c>
      <c r="Z31" s="210">
        <v>0</v>
      </c>
      <c r="AA31" s="210">
        <v>0</v>
      </c>
      <c r="AB31" s="210">
        <v>0</v>
      </c>
      <c r="AC31" s="210">
        <v>0</v>
      </c>
      <c r="AD31" s="210">
        <v>0</v>
      </c>
      <c r="AE31" s="210">
        <v>0</v>
      </c>
    </row>
    <row r="32" spans="1:31">
      <c r="A32" s="2">
        <f t="shared" si="2"/>
        <v>2018</v>
      </c>
      <c r="B32" s="2">
        <f t="shared" si="3"/>
        <v>8</v>
      </c>
      <c r="C32" t="s">
        <v>641</v>
      </c>
      <c r="D32" t="s">
        <v>240</v>
      </c>
      <c r="E32" t="s">
        <v>666</v>
      </c>
      <c r="F32" s="11">
        <v>450</v>
      </c>
      <c r="G32" s="211">
        <v>1868</v>
      </c>
      <c r="H32" s="11">
        <v>30</v>
      </c>
      <c r="I32" s="11">
        <v>15</v>
      </c>
      <c r="J32" s="11">
        <v>56</v>
      </c>
      <c r="K32" s="11">
        <v>13</v>
      </c>
      <c r="L32" s="11">
        <v>0</v>
      </c>
      <c r="M32" s="11">
        <v>0</v>
      </c>
      <c r="N32" s="11">
        <v>0</v>
      </c>
      <c r="O32" s="11">
        <v>0</v>
      </c>
      <c r="P32" s="210">
        <v>2</v>
      </c>
      <c r="Q32" s="210">
        <v>0</v>
      </c>
      <c r="R32" s="210">
        <v>5</v>
      </c>
      <c r="S32" s="210">
        <v>0</v>
      </c>
      <c r="T32" s="210">
        <v>4</v>
      </c>
      <c r="U32" s="210">
        <v>0</v>
      </c>
      <c r="V32" s="210">
        <v>0</v>
      </c>
      <c r="W32" s="210">
        <v>1</v>
      </c>
      <c r="X32" s="210">
        <v>0</v>
      </c>
      <c r="Y32" s="210">
        <v>0</v>
      </c>
      <c r="Z32" s="210">
        <v>0</v>
      </c>
      <c r="AA32" s="210">
        <v>0</v>
      </c>
      <c r="AB32" s="210">
        <v>0</v>
      </c>
      <c r="AC32" s="210">
        <v>0</v>
      </c>
      <c r="AD32" s="210">
        <v>0</v>
      </c>
      <c r="AE32" s="210">
        <v>0</v>
      </c>
    </row>
    <row r="33" spans="1:31">
      <c r="A33" s="2">
        <f t="shared" si="2"/>
        <v>2018</v>
      </c>
      <c r="B33" s="2">
        <f t="shared" si="3"/>
        <v>8</v>
      </c>
      <c r="C33" t="s">
        <v>641</v>
      </c>
      <c r="D33" t="s">
        <v>240</v>
      </c>
      <c r="E33" t="s">
        <v>667</v>
      </c>
      <c r="F33" s="11">
        <v>37.6</v>
      </c>
      <c r="G33" s="11">
        <v>207</v>
      </c>
      <c r="H33" s="11">
        <v>5</v>
      </c>
      <c r="I33" s="11">
        <v>7.52</v>
      </c>
      <c r="J33" s="11">
        <v>8</v>
      </c>
      <c r="K33" s="11">
        <v>2</v>
      </c>
      <c r="L33" s="11">
        <v>0</v>
      </c>
      <c r="M33" s="11">
        <v>0</v>
      </c>
      <c r="N33" s="11">
        <v>0</v>
      </c>
      <c r="O33" s="11">
        <v>0</v>
      </c>
      <c r="P33" s="210">
        <v>2</v>
      </c>
      <c r="Q33" s="210">
        <v>0</v>
      </c>
      <c r="R33" s="210">
        <v>1</v>
      </c>
      <c r="S33" s="210">
        <v>0</v>
      </c>
      <c r="T33" s="210">
        <v>1</v>
      </c>
      <c r="U33" s="210">
        <v>0</v>
      </c>
      <c r="V33" s="210">
        <v>0</v>
      </c>
      <c r="W33" s="210">
        <v>0</v>
      </c>
      <c r="X33" s="210">
        <v>0</v>
      </c>
      <c r="Y33" s="210">
        <v>0</v>
      </c>
      <c r="Z33" s="210">
        <v>0</v>
      </c>
      <c r="AA33" s="210">
        <v>0</v>
      </c>
      <c r="AB33" s="210">
        <v>0</v>
      </c>
      <c r="AC33" s="210">
        <v>0</v>
      </c>
      <c r="AD33" s="210">
        <v>0</v>
      </c>
      <c r="AE33" s="210">
        <v>0</v>
      </c>
    </row>
    <row r="34" spans="1:31">
      <c r="A34" s="2">
        <f t="shared" si="2"/>
        <v>2018</v>
      </c>
      <c r="B34" s="2">
        <f t="shared" si="3"/>
        <v>8</v>
      </c>
      <c r="C34" t="s">
        <v>641</v>
      </c>
      <c r="D34" t="s">
        <v>240</v>
      </c>
      <c r="E34" t="s">
        <v>668</v>
      </c>
      <c r="F34" s="11">
        <v>350</v>
      </c>
      <c r="G34" s="211">
        <v>1468</v>
      </c>
      <c r="H34" s="11">
        <v>25</v>
      </c>
      <c r="I34" s="11">
        <v>14</v>
      </c>
      <c r="J34" s="11">
        <v>60</v>
      </c>
      <c r="K34" s="11">
        <v>6</v>
      </c>
      <c r="L34" s="11">
        <v>4</v>
      </c>
      <c r="M34" s="11">
        <v>1</v>
      </c>
      <c r="N34" s="11">
        <v>0</v>
      </c>
      <c r="O34" s="11">
        <v>1</v>
      </c>
      <c r="P34" s="210">
        <v>0</v>
      </c>
      <c r="Q34" s="210">
        <v>0</v>
      </c>
      <c r="R34" s="210">
        <v>4</v>
      </c>
      <c r="S34" s="210">
        <v>1</v>
      </c>
      <c r="T34" s="210">
        <v>3</v>
      </c>
      <c r="U34" s="210">
        <v>0</v>
      </c>
      <c r="V34" s="210">
        <v>0</v>
      </c>
      <c r="W34" s="210">
        <v>0</v>
      </c>
      <c r="X34" s="210">
        <v>0</v>
      </c>
      <c r="Y34" s="210">
        <v>0</v>
      </c>
      <c r="Z34" s="210">
        <v>2</v>
      </c>
      <c r="AA34" s="210">
        <v>0</v>
      </c>
      <c r="AB34" s="210">
        <v>2</v>
      </c>
      <c r="AC34" s="210">
        <v>0</v>
      </c>
      <c r="AD34" s="210">
        <v>0</v>
      </c>
      <c r="AE34" s="210">
        <v>0</v>
      </c>
    </row>
    <row r="35" spans="1:31">
      <c r="A35" s="2">
        <f t="shared" si="2"/>
        <v>2018</v>
      </c>
      <c r="B35" s="2">
        <f t="shared" si="3"/>
        <v>8</v>
      </c>
      <c r="C35" t="s">
        <v>642</v>
      </c>
      <c r="D35" t="s">
        <v>240</v>
      </c>
      <c r="E35" t="s">
        <v>668</v>
      </c>
      <c r="F35" s="11">
        <v>43.95</v>
      </c>
      <c r="G35" s="11">
        <v>326</v>
      </c>
      <c r="H35" s="11">
        <v>4</v>
      </c>
      <c r="I35" s="11">
        <v>10.99</v>
      </c>
      <c r="J35" s="11">
        <v>16</v>
      </c>
      <c r="K35" s="11">
        <v>0</v>
      </c>
      <c r="L35" s="11">
        <v>0</v>
      </c>
      <c r="M35" s="11">
        <v>0</v>
      </c>
      <c r="N35" s="11">
        <v>0</v>
      </c>
      <c r="O35" s="11">
        <v>0</v>
      </c>
      <c r="P35" s="210">
        <v>0</v>
      </c>
      <c r="Q35" s="210">
        <v>0</v>
      </c>
      <c r="R35" s="210">
        <v>1</v>
      </c>
      <c r="S35" s="210">
        <v>1</v>
      </c>
      <c r="T35" s="210">
        <v>0</v>
      </c>
      <c r="U35" s="210">
        <v>0</v>
      </c>
      <c r="V35" s="210">
        <v>0</v>
      </c>
      <c r="W35" s="210">
        <v>0</v>
      </c>
      <c r="X35" s="210">
        <v>0</v>
      </c>
      <c r="Y35" s="210">
        <v>0</v>
      </c>
      <c r="Z35" s="210">
        <v>0</v>
      </c>
      <c r="AA35" s="210">
        <v>0</v>
      </c>
      <c r="AB35" s="210">
        <v>0</v>
      </c>
      <c r="AC35" s="210">
        <v>0</v>
      </c>
      <c r="AD35" s="210">
        <v>0</v>
      </c>
      <c r="AE35" s="210">
        <v>0</v>
      </c>
    </row>
    <row r="36" spans="1:31">
      <c r="A36"/>
      <c r="B36"/>
      <c r="C36"/>
      <c r="D36"/>
      <c r="E36"/>
      <c r="F36"/>
      <c r="G36"/>
      <c r="H36"/>
      <c r="I36"/>
      <c r="J36"/>
      <c r="K36"/>
      <c r="L36"/>
      <c r="M36"/>
      <c r="N36"/>
      <c r="O36"/>
    </row>
    <row r="37" spans="1:31">
      <c r="A37"/>
      <c r="B37"/>
      <c r="C37"/>
      <c r="D37"/>
      <c r="E37"/>
      <c r="F37"/>
      <c r="G37"/>
      <c r="H37"/>
      <c r="I37"/>
      <c r="J37"/>
      <c r="K37"/>
      <c r="L37"/>
      <c r="M37"/>
      <c r="N37"/>
      <c r="O37"/>
    </row>
    <row r="38" spans="1:31">
      <c r="A38"/>
      <c r="B38"/>
      <c r="C38"/>
      <c r="D38"/>
      <c r="E38"/>
      <c r="F38"/>
      <c r="G38"/>
      <c r="H38"/>
      <c r="I38"/>
      <c r="J38"/>
      <c r="K38"/>
      <c r="L38"/>
      <c r="M38"/>
      <c r="N38"/>
      <c r="O38"/>
    </row>
    <row r="39" spans="1:31">
      <c r="A39"/>
      <c r="B39"/>
      <c r="C39"/>
      <c r="D39"/>
      <c r="E39"/>
      <c r="F39"/>
      <c r="G39"/>
      <c r="H39"/>
      <c r="I39"/>
      <c r="J39"/>
      <c r="K39"/>
      <c r="L39"/>
      <c r="M39"/>
      <c r="N39"/>
      <c r="O39"/>
    </row>
    <row r="40" spans="1:31">
      <c r="A40"/>
      <c r="B40"/>
      <c r="C40"/>
      <c r="D40"/>
      <c r="E40"/>
      <c r="F40"/>
      <c r="G40"/>
      <c r="H40"/>
      <c r="I40"/>
      <c r="J40"/>
      <c r="K40"/>
      <c r="L40"/>
      <c r="M40"/>
      <c r="N40"/>
      <c r="O40"/>
    </row>
    <row r="41" spans="1:31">
      <c r="A41"/>
      <c r="B41"/>
      <c r="C41"/>
      <c r="D41"/>
      <c r="E41"/>
      <c r="F41"/>
      <c r="G41"/>
      <c r="H41"/>
      <c r="I41"/>
      <c r="J41"/>
      <c r="K41"/>
      <c r="L41"/>
      <c r="M41"/>
      <c r="N41"/>
      <c r="O41"/>
    </row>
    <row r="42" spans="1:31">
      <c r="A42"/>
      <c r="B42"/>
      <c r="C42"/>
      <c r="D42"/>
      <c r="E42"/>
      <c r="F42"/>
      <c r="G42"/>
      <c r="H42"/>
      <c r="I42"/>
      <c r="J42"/>
      <c r="K42"/>
      <c r="L42"/>
      <c r="M42"/>
      <c r="N42"/>
      <c r="O42"/>
    </row>
    <row r="43" spans="1:31">
      <c r="A43"/>
      <c r="B43"/>
      <c r="C43"/>
      <c r="D43"/>
      <c r="E43"/>
      <c r="F43"/>
      <c r="G43"/>
      <c r="H43"/>
      <c r="I43"/>
      <c r="J43"/>
      <c r="K43"/>
      <c r="L43"/>
      <c r="M43"/>
      <c r="N43"/>
      <c r="O43"/>
    </row>
    <row r="44" spans="1:31">
      <c r="A44"/>
      <c r="B44"/>
      <c r="C44"/>
      <c r="D44"/>
      <c r="E44"/>
      <c r="F44"/>
      <c r="G44"/>
      <c r="H44"/>
      <c r="I44"/>
      <c r="J44"/>
      <c r="K44"/>
      <c r="L44"/>
      <c r="M44"/>
      <c r="N44"/>
      <c r="O44"/>
    </row>
    <row r="45" spans="1:31">
      <c r="A45"/>
      <c r="B45"/>
      <c r="C45"/>
      <c r="D45"/>
      <c r="E45"/>
      <c r="F45"/>
      <c r="G45"/>
      <c r="H45"/>
      <c r="I45"/>
      <c r="J45"/>
      <c r="K45"/>
      <c r="L45"/>
      <c r="M45"/>
      <c r="N45"/>
      <c r="O45"/>
    </row>
    <row r="46" spans="1:31">
      <c r="A46"/>
      <c r="B46"/>
      <c r="C46"/>
      <c r="D46"/>
      <c r="E46"/>
      <c r="F46"/>
      <c r="G46"/>
      <c r="H46"/>
      <c r="I46"/>
      <c r="J46"/>
      <c r="K46"/>
      <c r="L46"/>
      <c r="M46"/>
      <c r="N46"/>
      <c r="O46"/>
    </row>
    <row r="47" spans="1:31">
      <c r="A47"/>
      <c r="B47"/>
      <c r="C47"/>
      <c r="D47"/>
      <c r="E47"/>
      <c r="F47"/>
      <c r="G47"/>
      <c r="H47"/>
      <c r="I47"/>
      <c r="J47"/>
      <c r="K47"/>
      <c r="L47"/>
      <c r="M47"/>
      <c r="N47"/>
      <c r="O47"/>
    </row>
    <row r="48" spans="1:31">
      <c r="A48"/>
      <c r="B48"/>
      <c r="C48"/>
      <c r="D48"/>
      <c r="E48"/>
      <c r="F48"/>
      <c r="G48"/>
      <c r="H48"/>
      <c r="I48"/>
      <c r="J48"/>
      <c r="K48"/>
      <c r="L48"/>
      <c r="M48"/>
      <c r="N48"/>
      <c r="O48"/>
    </row>
    <row r="49" spans="1:15">
      <c r="A49"/>
      <c r="B49"/>
      <c r="C49"/>
      <c r="D49"/>
      <c r="E49"/>
      <c r="F49"/>
      <c r="G49"/>
      <c r="H49"/>
      <c r="I49"/>
      <c r="J49"/>
      <c r="K49"/>
      <c r="L49"/>
      <c r="M49"/>
      <c r="N49"/>
      <c r="O49"/>
    </row>
    <row r="50" spans="1:15">
      <c r="A50"/>
      <c r="B50"/>
      <c r="C50"/>
      <c r="D50"/>
      <c r="E50"/>
      <c r="F50"/>
      <c r="G50"/>
      <c r="H50"/>
      <c r="I50"/>
      <c r="J50"/>
      <c r="K50"/>
      <c r="L50"/>
      <c r="M50"/>
      <c r="N50"/>
      <c r="O50"/>
    </row>
    <row r="51" spans="1:15">
      <c r="A51"/>
      <c r="B51"/>
      <c r="C51"/>
      <c r="D51"/>
      <c r="E51"/>
      <c r="F51"/>
      <c r="G51"/>
      <c r="H51"/>
      <c r="I51"/>
      <c r="J51"/>
      <c r="K51"/>
      <c r="L51"/>
      <c r="M51"/>
      <c r="N51"/>
      <c r="O51"/>
    </row>
    <row r="52" spans="1:15">
      <c r="A52"/>
      <c r="B52"/>
      <c r="C52"/>
      <c r="D52"/>
      <c r="E52"/>
      <c r="F52"/>
      <c r="G52"/>
      <c r="H52"/>
      <c r="I52"/>
      <c r="J52"/>
      <c r="K52"/>
      <c r="L52"/>
      <c r="M52"/>
      <c r="N52"/>
      <c r="O52"/>
    </row>
    <row r="53" spans="1:15">
      <c r="A53"/>
      <c r="B53"/>
      <c r="C53"/>
      <c r="D53"/>
      <c r="E53"/>
      <c r="F53"/>
      <c r="G53"/>
      <c r="H53"/>
      <c r="I53"/>
      <c r="J53"/>
      <c r="K53"/>
      <c r="L53"/>
      <c r="M53"/>
      <c r="N53"/>
      <c r="O53"/>
    </row>
    <row r="54" spans="1:15">
      <c r="A54"/>
      <c r="B54"/>
      <c r="C54"/>
      <c r="D54"/>
      <c r="E54"/>
      <c r="F54"/>
      <c r="G54"/>
      <c r="H54"/>
      <c r="I54"/>
      <c r="J54"/>
      <c r="K54"/>
      <c r="L54"/>
      <c r="M54"/>
      <c r="N54"/>
      <c r="O54"/>
    </row>
    <row r="55" spans="1:15">
      <c r="A55"/>
      <c r="B55"/>
      <c r="C55"/>
      <c r="D55"/>
      <c r="E55"/>
      <c r="F55"/>
      <c r="G55"/>
      <c r="H55"/>
      <c r="I55"/>
      <c r="J55"/>
      <c r="K55"/>
      <c r="L55"/>
      <c r="M55"/>
      <c r="N55"/>
      <c r="O55"/>
    </row>
    <row r="56" spans="1:15">
      <c r="A56"/>
      <c r="B56"/>
      <c r="C56"/>
      <c r="D56"/>
      <c r="E56"/>
      <c r="F56"/>
      <c r="G56"/>
      <c r="H56"/>
      <c r="I56"/>
      <c r="J56"/>
      <c r="K56"/>
      <c r="L56"/>
      <c r="M56"/>
      <c r="N56"/>
      <c r="O56"/>
    </row>
    <row r="57" spans="1:15">
      <c r="A57"/>
      <c r="B57"/>
      <c r="C57"/>
      <c r="D57"/>
      <c r="E57"/>
      <c r="F57"/>
      <c r="G57"/>
      <c r="H57"/>
      <c r="I57"/>
      <c r="J57"/>
      <c r="K57"/>
      <c r="L57"/>
      <c r="M57"/>
      <c r="N57"/>
      <c r="O57"/>
    </row>
    <row r="58" spans="1:15">
      <c r="A58"/>
      <c r="B58"/>
      <c r="C58"/>
      <c r="D58"/>
      <c r="E58"/>
      <c r="F58"/>
      <c r="G58"/>
      <c r="H58"/>
      <c r="I58"/>
      <c r="J58"/>
      <c r="K58"/>
      <c r="L58"/>
      <c r="M58"/>
      <c r="N58"/>
      <c r="O58"/>
    </row>
    <row r="59" spans="1:15">
      <c r="A59"/>
      <c r="B59"/>
      <c r="C59"/>
      <c r="D59"/>
      <c r="E59"/>
      <c r="F59"/>
      <c r="G59"/>
      <c r="H59"/>
      <c r="I59"/>
      <c r="J59"/>
      <c r="K59"/>
      <c r="L59"/>
      <c r="M59"/>
      <c r="N59"/>
      <c r="O59"/>
    </row>
    <row r="60" spans="1:15">
      <c r="A60"/>
      <c r="B60"/>
      <c r="C60"/>
      <c r="D60"/>
      <c r="E60"/>
      <c r="F60"/>
      <c r="G60"/>
      <c r="H60"/>
      <c r="I60"/>
      <c r="J60"/>
      <c r="K60"/>
      <c r="L60"/>
      <c r="M60"/>
      <c r="N60"/>
      <c r="O60"/>
    </row>
    <row r="61" spans="1:15">
      <c r="A61"/>
      <c r="B61"/>
      <c r="C61"/>
      <c r="D61"/>
      <c r="E61"/>
      <c r="F61"/>
      <c r="G61"/>
      <c r="H61"/>
      <c r="I61"/>
      <c r="J61"/>
      <c r="K61"/>
      <c r="L61"/>
      <c r="M61"/>
      <c r="N61"/>
      <c r="O61"/>
    </row>
    <row r="62" spans="1:15">
      <c r="A62"/>
      <c r="B62"/>
      <c r="C62"/>
      <c r="D62"/>
      <c r="E62"/>
      <c r="F62"/>
      <c r="G62"/>
      <c r="H62"/>
      <c r="I62"/>
      <c r="J62"/>
      <c r="K62"/>
      <c r="L62"/>
      <c r="M62"/>
      <c r="N62"/>
      <c r="O62"/>
    </row>
    <row r="63" spans="1:15">
      <c r="A63"/>
      <c r="B63"/>
      <c r="C63"/>
      <c r="D63"/>
      <c r="E63"/>
      <c r="F63"/>
      <c r="G63"/>
      <c r="H63"/>
      <c r="I63"/>
      <c r="J63"/>
      <c r="K63"/>
      <c r="L63"/>
      <c r="M63"/>
      <c r="N63"/>
      <c r="O63"/>
    </row>
    <row r="64" spans="1:15">
      <c r="A64"/>
      <c r="B64"/>
      <c r="C64"/>
      <c r="D64"/>
      <c r="E64"/>
      <c r="F64"/>
      <c r="G64"/>
      <c r="H64"/>
      <c r="I64"/>
      <c r="J64"/>
      <c r="K64"/>
      <c r="L64"/>
      <c r="M64"/>
      <c r="N64"/>
      <c r="O64"/>
    </row>
    <row r="65" spans="1:15">
      <c r="A65"/>
      <c r="B65"/>
      <c r="C65"/>
      <c r="D65"/>
      <c r="E65"/>
      <c r="F65"/>
      <c r="G65"/>
      <c r="H65"/>
      <c r="I65"/>
      <c r="J65"/>
      <c r="K65"/>
      <c r="L65"/>
      <c r="M65"/>
      <c r="N65"/>
      <c r="O65"/>
    </row>
    <row r="66" spans="1:15">
      <c r="A66"/>
      <c r="B66"/>
      <c r="C66"/>
      <c r="D66"/>
      <c r="E66"/>
      <c r="F66"/>
      <c r="G66"/>
      <c r="H66"/>
      <c r="I66"/>
      <c r="J66"/>
      <c r="K66"/>
      <c r="L66"/>
      <c r="M66"/>
      <c r="N66"/>
      <c r="O66"/>
    </row>
    <row r="67" spans="1:15">
      <c r="A67"/>
      <c r="B67"/>
      <c r="C67"/>
      <c r="D67"/>
      <c r="E67"/>
      <c r="F67"/>
      <c r="G67"/>
      <c r="H67"/>
      <c r="I67"/>
      <c r="J67"/>
      <c r="K67"/>
      <c r="L67"/>
      <c r="M67"/>
      <c r="N67"/>
      <c r="O67"/>
    </row>
    <row r="68" spans="1:15">
      <c r="A68"/>
      <c r="B68"/>
      <c r="C68"/>
      <c r="D68"/>
      <c r="E68"/>
      <c r="F68"/>
      <c r="G68"/>
      <c r="H68"/>
      <c r="I68"/>
      <c r="J68"/>
      <c r="K68"/>
      <c r="L68"/>
      <c r="M68"/>
      <c r="N68"/>
      <c r="O68"/>
    </row>
    <row r="69" spans="1:15">
      <c r="A69"/>
      <c r="B69"/>
      <c r="C69"/>
      <c r="D69"/>
      <c r="E69"/>
      <c r="F69"/>
      <c r="G69"/>
      <c r="H69"/>
      <c r="I69"/>
      <c r="J69"/>
      <c r="K69"/>
      <c r="L69"/>
      <c r="M69"/>
      <c r="N69"/>
      <c r="O69"/>
    </row>
    <row r="70" spans="1:15">
      <c r="A70"/>
      <c r="B70"/>
      <c r="C70"/>
      <c r="D70"/>
      <c r="E70"/>
      <c r="F70"/>
      <c r="G70"/>
      <c r="H70"/>
      <c r="I70"/>
      <c r="J70"/>
      <c r="K70"/>
      <c r="L70"/>
      <c r="M70"/>
      <c r="N70"/>
      <c r="O70"/>
    </row>
    <row r="71" spans="1:15">
      <c r="A71"/>
      <c r="B71"/>
      <c r="C71"/>
      <c r="D71"/>
      <c r="E71"/>
      <c r="F71"/>
      <c r="G71"/>
      <c r="H71"/>
      <c r="I71"/>
      <c r="J71"/>
      <c r="K71"/>
      <c r="L71"/>
      <c r="M71"/>
      <c r="N71"/>
      <c r="O71"/>
    </row>
    <row r="72" spans="1:15">
      <c r="A72"/>
      <c r="B72"/>
      <c r="C72"/>
      <c r="D72"/>
      <c r="E72"/>
      <c r="F72"/>
      <c r="G72"/>
      <c r="H72"/>
      <c r="I72"/>
      <c r="J72"/>
      <c r="K72"/>
      <c r="L72"/>
      <c r="M72"/>
      <c r="N72"/>
      <c r="O72"/>
    </row>
    <row r="73" spans="1:15">
      <c r="A73"/>
      <c r="B73"/>
      <c r="C73"/>
      <c r="D73"/>
      <c r="E73"/>
      <c r="F73"/>
      <c r="G73"/>
      <c r="H73"/>
      <c r="I73"/>
      <c r="J73"/>
      <c r="K73"/>
      <c r="L73"/>
      <c r="M73"/>
      <c r="N73"/>
      <c r="O73"/>
    </row>
    <row r="74" spans="1:15">
      <c r="A74"/>
      <c r="B74"/>
      <c r="C74"/>
      <c r="D74"/>
      <c r="E74"/>
      <c r="F74"/>
      <c r="G74"/>
      <c r="H74"/>
      <c r="I74"/>
      <c r="J74"/>
      <c r="K74"/>
      <c r="L74"/>
      <c r="M74"/>
      <c r="N74"/>
      <c r="O74"/>
    </row>
    <row r="75" spans="1:15">
      <c r="A75"/>
      <c r="B75"/>
      <c r="C75"/>
      <c r="D75"/>
      <c r="E75"/>
      <c r="F75"/>
      <c r="G75"/>
      <c r="H75"/>
      <c r="I75"/>
      <c r="J75"/>
      <c r="K75"/>
      <c r="L75"/>
      <c r="M75"/>
      <c r="N75"/>
      <c r="O75"/>
    </row>
    <row r="76" spans="1:15">
      <c r="A76"/>
      <c r="B76"/>
      <c r="C76"/>
      <c r="D76"/>
      <c r="E76"/>
      <c r="F76"/>
      <c r="G76"/>
      <c r="H76"/>
      <c r="I76"/>
      <c r="J76"/>
      <c r="K76"/>
      <c r="L76"/>
      <c r="M76"/>
      <c r="N76"/>
      <c r="O76"/>
    </row>
    <row r="77" spans="1:15">
      <c r="A77"/>
      <c r="B77"/>
      <c r="C77"/>
      <c r="D77"/>
      <c r="E77"/>
      <c r="F77"/>
      <c r="G77"/>
      <c r="H77"/>
      <c r="I77"/>
      <c r="J77"/>
      <c r="K77"/>
      <c r="L77"/>
      <c r="M77"/>
      <c r="N77"/>
      <c r="O77"/>
    </row>
    <row r="78" spans="1:15">
      <c r="A78"/>
      <c r="B78"/>
      <c r="C78"/>
      <c r="D78"/>
      <c r="E78"/>
      <c r="F78"/>
      <c r="G78"/>
      <c r="H78"/>
      <c r="I78"/>
      <c r="J78"/>
      <c r="K78"/>
      <c r="L78"/>
      <c r="M78"/>
      <c r="N78"/>
      <c r="O78"/>
    </row>
    <row r="79" spans="1:15">
      <c r="A79"/>
      <c r="B79"/>
      <c r="C79"/>
      <c r="D79"/>
      <c r="E79"/>
      <c r="F79"/>
      <c r="G79"/>
      <c r="H79"/>
      <c r="I79"/>
      <c r="J79"/>
      <c r="K79"/>
      <c r="L79"/>
      <c r="M79"/>
      <c r="N79"/>
      <c r="O79"/>
    </row>
    <row r="80" spans="1:15">
      <c r="A80"/>
      <c r="B80"/>
      <c r="C80"/>
      <c r="D80"/>
      <c r="E80"/>
      <c r="F80"/>
      <c r="G80"/>
      <c r="H80"/>
      <c r="I80"/>
      <c r="J80"/>
      <c r="K80"/>
      <c r="L80"/>
      <c r="M80"/>
      <c r="N80"/>
      <c r="O80"/>
    </row>
    <row r="81" spans="1:15">
      <c r="A81"/>
      <c r="B81"/>
      <c r="C81"/>
      <c r="D81"/>
      <c r="E81"/>
      <c r="F81"/>
      <c r="G81"/>
      <c r="H81"/>
      <c r="I81"/>
      <c r="J81"/>
      <c r="K81"/>
      <c r="L81"/>
      <c r="M81"/>
      <c r="N81"/>
      <c r="O81"/>
    </row>
    <row r="82" spans="1:15">
      <c r="A82"/>
      <c r="B82"/>
      <c r="C82"/>
      <c r="D82"/>
      <c r="E82"/>
      <c r="F82"/>
      <c r="G82"/>
      <c r="H82"/>
      <c r="I82"/>
      <c r="J82"/>
      <c r="K82"/>
      <c r="L82"/>
      <c r="M82"/>
      <c r="N82"/>
      <c r="O82"/>
    </row>
    <row r="83" spans="1:15">
      <c r="A83"/>
      <c r="B83"/>
      <c r="C83"/>
      <c r="D83"/>
      <c r="E83"/>
      <c r="F83"/>
      <c r="G83"/>
      <c r="H83"/>
      <c r="I83"/>
      <c r="J83"/>
      <c r="K83"/>
      <c r="L83"/>
      <c r="M83"/>
      <c r="N83"/>
      <c r="O83"/>
    </row>
    <row r="84" spans="1:15">
      <c r="A84"/>
      <c r="B84"/>
      <c r="C84"/>
      <c r="D84"/>
      <c r="E84"/>
      <c r="F84"/>
      <c r="G84"/>
      <c r="H84"/>
      <c r="I84"/>
      <c r="J84"/>
      <c r="K84"/>
      <c r="L84"/>
      <c r="M84"/>
      <c r="N84"/>
      <c r="O84"/>
    </row>
    <row r="85" spans="1:15">
      <c r="A85"/>
      <c r="B85"/>
      <c r="C85"/>
      <c r="D85"/>
      <c r="E85"/>
      <c r="F85"/>
      <c r="G85"/>
      <c r="H85"/>
      <c r="I85"/>
      <c r="J85"/>
      <c r="K85"/>
      <c r="L85"/>
      <c r="M85"/>
      <c r="N85"/>
      <c r="O85"/>
    </row>
    <row r="86" spans="1:15">
      <c r="A86"/>
      <c r="B86"/>
      <c r="C86"/>
      <c r="D86"/>
      <c r="E86"/>
      <c r="F86"/>
      <c r="G86"/>
      <c r="H86"/>
      <c r="I86"/>
      <c r="J86"/>
      <c r="K86"/>
      <c r="L86"/>
      <c r="M86"/>
      <c r="N86"/>
      <c r="O86"/>
    </row>
    <row r="87" spans="1:15">
      <c r="A87"/>
      <c r="B87"/>
      <c r="C87"/>
      <c r="D87"/>
      <c r="E87"/>
      <c r="F87"/>
      <c r="G87"/>
      <c r="H87"/>
      <c r="I87"/>
      <c r="J87"/>
      <c r="K87"/>
      <c r="L87"/>
      <c r="M87"/>
      <c r="N87"/>
      <c r="O87"/>
    </row>
    <row r="88" spans="1:15">
      <c r="A88"/>
      <c r="B88"/>
      <c r="C88"/>
      <c r="D88"/>
      <c r="E88"/>
      <c r="F88"/>
      <c r="G88"/>
      <c r="H88"/>
      <c r="I88"/>
      <c r="J88"/>
      <c r="K88"/>
      <c r="L88"/>
      <c r="M88"/>
      <c r="N88"/>
      <c r="O88"/>
    </row>
    <row r="89" spans="1:15">
      <c r="A89"/>
      <c r="B89"/>
      <c r="C89"/>
      <c r="D89"/>
      <c r="E89"/>
      <c r="F89"/>
      <c r="G89"/>
      <c r="H89"/>
      <c r="I89"/>
      <c r="J89"/>
      <c r="K89"/>
      <c r="L89"/>
      <c r="M89"/>
      <c r="N89"/>
      <c r="O89"/>
    </row>
    <row r="90" spans="1:15">
      <c r="A90"/>
      <c r="B90"/>
      <c r="C90"/>
      <c r="D90"/>
      <c r="E90"/>
      <c r="F90"/>
      <c r="G90"/>
      <c r="H90"/>
      <c r="I90"/>
      <c r="J90"/>
      <c r="K90"/>
      <c r="L90"/>
      <c r="M90"/>
      <c r="N90"/>
      <c r="O90"/>
    </row>
    <row r="91" spans="1:15">
      <c r="A91"/>
      <c r="B91"/>
      <c r="C91"/>
      <c r="D91"/>
      <c r="E91"/>
      <c r="F91"/>
      <c r="G91"/>
      <c r="H91"/>
      <c r="I91"/>
      <c r="J91"/>
      <c r="K91"/>
      <c r="L91"/>
      <c r="M91"/>
      <c r="N91"/>
      <c r="O91"/>
    </row>
    <row r="92" spans="1:15">
      <c r="A92"/>
      <c r="B92"/>
      <c r="C92"/>
      <c r="D92"/>
      <c r="E92"/>
      <c r="F92"/>
      <c r="G92"/>
      <c r="H92"/>
      <c r="I92"/>
      <c r="J92"/>
      <c r="K92"/>
      <c r="L92"/>
      <c r="M92"/>
      <c r="N92"/>
      <c r="O92"/>
    </row>
    <row r="93" spans="1:15">
      <c r="A93"/>
      <c r="B93"/>
      <c r="C93"/>
      <c r="D93"/>
      <c r="E93"/>
      <c r="F93"/>
      <c r="G93"/>
      <c r="H93"/>
      <c r="I93"/>
      <c r="J93"/>
      <c r="K93"/>
      <c r="L93"/>
      <c r="M93"/>
      <c r="N93"/>
      <c r="O93"/>
    </row>
    <row r="94" spans="1:15">
      <c r="A94"/>
      <c r="B94"/>
      <c r="C94"/>
      <c r="D94"/>
      <c r="E94"/>
      <c r="F94"/>
      <c r="G94"/>
      <c r="H94"/>
      <c r="I94"/>
      <c r="J94"/>
      <c r="K94"/>
      <c r="L94"/>
      <c r="M94"/>
      <c r="N94"/>
      <c r="O94"/>
    </row>
    <row r="95" spans="1:15">
      <c r="A95"/>
      <c r="B95"/>
      <c r="C95"/>
      <c r="D95"/>
      <c r="E95"/>
      <c r="F95"/>
      <c r="G95"/>
      <c r="H95"/>
      <c r="I95"/>
      <c r="J95"/>
      <c r="K95"/>
      <c r="L95"/>
      <c r="M95"/>
      <c r="N95"/>
      <c r="O95"/>
    </row>
    <row r="96" spans="1:15">
      <c r="A96"/>
      <c r="B96"/>
      <c r="C96"/>
      <c r="D96"/>
      <c r="E96"/>
      <c r="F96"/>
      <c r="G96"/>
      <c r="H96"/>
      <c r="I96"/>
      <c r="J96"/>
      <c r="K96"/>
      <c r="L96"/>
      <c r="M96"/>
      <c r="N96"/>
      <c r="O96"/>
    </row>
    <row r="97" spans="1:15">
      <c r="A97"/>
      <c r="B97"/>
      <c r="C97"/>
      <c r="D97"/>
      <c r="E97"/>
      <c r="F97"/>
      <c r="G97"/>
      <c r="H97"/>
      <c r="I97"/>
      <c r="J97"/>
      <c r="K97"/>
      <c r="L97"/>
      <c r="M97"/>
      <c r="N97"/>
      <c r="O97"/>
    </row>
    <row r="98" spans="1:15">
      <c r="A98"/>
      <c r="B98"/>
      <c r="C98"/>
      <c r="D98"/>
      <c r="E98"/>
      <c r="F98"/>
      <c r="G98"/>
      <c r="H98"/>
      <c r="I98"/>
      <c r="J98"/>
      <c r="K98"/>
      <c r="L98"/>
      <c r="M98"/>
      <c r="N98"/>
      <c r="O98"/>
    </row>
    <row r="99" spans="1:15">
      <c r="A99"/>
      <c r="B99"/>
      <c r="C99"/>
      <c r="D99"/>
      <c r="E99"/>
      <c r="F99"/>
      <c r="G99"/>
      <c r="H99"/>
      <c r="I99"/>
      <c r="J99"/>
      <c r="K99"/>
      <c r="L99"/>
      <c r="M99"/>
      <c r="N99"/>
      <c r="O99"/>
    </row>
    <row r="100" spans="1:15">
      <c r="A100"/>
      <c r="B100"/>
      <c r="C100"/>
      <c r="D100"/>
      <c r="E100"/>
      <c r="F100"/>
      <c r="G100"/>
      <c r="H100"/>
      <c r="I100"/>
      <c r="J100"/>
      <c r="K100"/>
      <c r="L100"/>
      <c r="M100"/>
      <c r="N100"/>
      <c r="O100"/>
    </row>
    <row r="101" spans="1:15">
      <c r="A101"/>
      <c r="B101"/>
      <c r="C101"/>
      <c r="D101"/>
      <c r="E101"/>
      <c r="F101"/>
      <c r="G101"/>
      <c r="H101"/>
      <c r="I101"/>
      <c r="J101"/>
      <c r="K101"/>
      <c r="L101"/>
      <c r="M101"/>
      <c r="N101"/>
      <c r="O101"/>
    </row>
    <row r="102" spans="1:15">
      <c r="A102"/>
      <c r="B102"/>
      <c r="C102"/>
      <c r="D102"/>
      <c r="E102"/>
      <c r="F102"/>
      <c r="G102"/>
      <c r="H102"/>
      <c r="I102"/>
      <c r="J102"/>
      <c r="K102"/>
      <c r="L102"/>
      <c r="M102"/>
      <c r="N102"/>
      <c r="O102"/>
    </row>
    <row r="103" spans="1:15">
      <c r="A103"/>
      <c r="B103"/>
      <c r="C103"/>
      <c r="D103"/>
      <c r="E103"/>
      <c r="F103"/>
      <c r="G103"/>
      <c r="H103"/>
      <c r="I103"/>
      <c r="J103"/>
      <c r="K103"/>
      <c r="L103"/>
      <c r="M103"/>
      <c r="N103"/>
      <c r="O103"/>
    </row>
    <row r="104" spans="1:15">
      <c r="A104"/>
      <c r="B104"/>
      <c r="C104"/>
      <c r="D104"/>
      <c r="E104"/>
      <c r="F104"/>
      <c r="G104"/>
      <c r="H104"/>
      <c r="I104"/>
      <c r="J104"/>
      <c r="K104"/>
      <c r="L104"/>
      <c r="M104"/>
      <c r="N104"/>
      <c r="O104"/>
    </row>
    <row r="105" spans="1:15">
      <c r="A105"/>
      <c r="B105"/>
      <c r="C105"/>
      <c r="D105"/>
      <c r="E105"/>
      <c r="F105"/>
      <c r="G105"/>
      <c r="H105"/>
      <c r="I105"/>
      <c r="J105"/>
      <c r="K105"/>
      <c r="L105"/>
      <c r="M105"/>
      <c r="N105"/>
      <c r="O105"/>
    </row>
    <row r="106" spans="1:15">
      <c r="A106"/>
      <c r="B106"/>
      <c r="C106"/>
      <c r="D106"/>
      <c r="E106"/>
      <c r="F106"/>
      <c r="G106"/>
      <c r="H106"/>
      <c r="I106"/>
      <c r="J106"/>
      <c r="K106"/>
      <c r="L106"/>
      <c r="M106"/>
      <c r="N106"/>
      <c r="O106"/>
    </row>
    <row r="107" spans="1:15">
      <c r="A107"/>
      <c r="B107"/>
      <c r="C107"/>
      <c r="D107"/>
      <c r="E107"/>
      <c r="F107"/>
      <c r="G107"/>
      <c r="H107"/>
      <c r="I107"/>
      <c r="J107"/>
      <c r="K107"/>
      <c r="L107"/>
      <c r="M107"/>
      <c r="N107"/>
      <c r="O107"/>
    </row>
    <row r="108" spans="1:15">
      <c r="A108"/>
      <c r="B108"/>
      <c r="C108"/>
      <c r="D108"/>
      <c r="E108"/>
      <c r="F108"/>
      <c r="G108"/>
      <c r="H108"/>
      <c r="I108"/>
      <c r="J108"/>
      <c r="K108"/>
      <c r="L108"/>
      <c r="M108"/>
      <c r="N108"/>
      <c r="O108"/>
    </row>
    <row r="109" spans="1:15">
      <c r="A109"/>
      <c r="B109"/>
      <c r="C109"/>
      <c r="D109"/>
      <c r="E109"/>
      <c r="F109"/>
      <c r="G109"/>
      <c r="H109"/>
      <c r="I109"/>
      <c r="J109"/>
      <c r="K109"/>
      <c r="L109"/>
      <c r="M109"/>
      <c r="N109"/>
      <c r="O109"/>
    </row>
    <row r="110" spans="1:15">
      <c r="A110"/>
      <c r="B110"/>
      <c r="C110"/>
      <c r="D110"/>
      <c r="E110"/>
      <c r="F110"/>
      <c r="G110"/>
      <c r="H110"/>
      <c r="I110"/>
      <c r="J110"/>
      <c r="K110"/>
      <c r="L110"/>
      <c r="M110"/>
      <c r="N110"/>
      <c r="O110"/>
    </row>
    <row r="111" spans="1:15">
      <c r="A111"/>
      <c r="B111"/>
      <c r="C111"/>
      <c r="D111"/>
      <c r="E111"/>
      <c r="F111"/>
      <c r="G111"/>
      <c r="H111"/>
      <c r="I111"/>
      <c r="J111"/>
      <c r="K111"/>
      <c r="L111"/>
      <c r="M111"/>
      <c r="N111"/>
      <c r="O111"/>
    </row>
    <row r="112" spans="1:15">
      <c r="A112"/>
      <c r="B112"/>
      <c r="C112"/>
      <c r="D112"/>
      <c r="E112"/>
      <c r="F112"/>
      <c r="G112"/>
      <c r="H112"/>
      <c r="I112"/>
      <c r="J112"/>
      <c r="K112"/>
      <c r="L112"/>
      <c r="M112"/>
      <c r="N112"/>
      <c r="O112"/>
    </row>
    <row r="113" spans="1:15">
      <c r="A113"/>
      <c r="B113"/>
      <c r="C113"/>
      <c r="D113"/>
      <c r="E113"/>
      <c r="F113"/>
      <c r="G113"/>
      <c r="H113"/>
      <c r="I113"/>
      <c r="J113"/>
      <c r="K113"/>
      <c r="L113"/>
      <c r="M113"/>
      <c r="N113"/>
      <c r="O113"/>
    </row>
    <row r="114" spans="1:15">
      <c r="A114"/>
      <c r="B114"/>
      <c r="C114"/>
      <c r="D114"/>
      <c r="E114"/>
      <c r="F114"/>
      <c r="G114"/>
      <c r="H114"/>
      <c r="I114"/>
      <c r="J114"/>
      <c r="K114"/>
      <c r="L114"/>
      <c r="M114"/>
      <c r="N114"/>
      <c r="O114"/>
    </row>
    <row r="115" spans="1:15">
      <c r="A115"/>
      <c r="B115"/>
      <c r="C115"/>
      <c r="D115"/>
      <c r="E115"/>
      <c r="F115"/>
      <c r="G115"/>
      <c r="H115"/>
      <c r="I115"/>
      <c r="J115"/>
      <c r="K115"/>
      <c r="L115"/>
      <c r="M115"/>
      <c r="N115"/>
      <c r="O115"/>
    </row>
    <row r="116" spans="1:15">
      <c r="A116"/>
      <c r="B116"/>
      <c r="C116"/>
      <c r="D116"/>
      <c r="E116"/>
      <c r="F116"/>
      <c r="G116"/>
      <c r="H116"/>
      <c r="I116"/>
      <c r="J116"/>
      <c r="K116"/>
      <c r="L116"/>
      <c r="M116"/>
      <c r="N116"/>
      <c r="O116"/>
    </row>
    <row r="117" spans="1:15">
      <c r="A117"/>
      <c r="B117"/>
      <c r="C117"/>
      <c r="D117"/>
      <c r="E117"/>
      <c r="F117"/>
      <c r="G117"/>
      <c r="H117"/>
      <c r="I117"/>
      <c r="J117"/>
      <c r="K117"/>
      <c r="L117"/>
      <c r="M117"/>
      <c r="N117"/>
      <c r="O117"/>
    </row>
    <row r="118" spans="1:15">
      <c r="A118"/>
      <c r="B118"/>
      <c r="C118"/>
      <c r="D118"/>
      <c r="E118"/>
      <c r="F118"/>
      <c r="G118"/>
      <c r="H118"/>
      <c r="I118"/>
      <c r="J118"/>
      <c r="K118"/>
      <c r="L118"/>
      <c r="M118"/>
      <c r="N118"/>
      <c r="O118"/>
    </row>
    <row r="119" spans="1:15">
      <c r="A119"/>
      <c r="B119"/>
      <c r="C119"/>
      <c r="D119"/>
      <c r="E119"/>
      <c r="F119"/>
      <c r="G119"/>
      <c r="H119"/>
      <c r="I119"/>
      <c r="J119"/>
      <c r="K119"/>
      <c r="L119"/>
      <c r="M119"/>
      <c r="N119"/>
      <c r="O119"/>
    </row>
    <row r="120" spans="1:15">
      <c r="A120"/>
      <c r="B120"/>
      <c r="C120"/>
      <c r="D120"/>
      <c r="E120"/>
      <c r="F120"/>
      <c r="G120"/>
      <c r="H120"/>
      <c r="I120"/>
      <c r="J120"/>
      <c r="K120"/>
      <c r="L120"/>
      <c r="M120"/>
      <c r="N120"/>
      <c r="O120"/>
    </row>
    <row r="121" spans="1:15">
      <c r="A121"/>
      <c r="B121"/>
      <c r="C121"/>
      <c r="D121"/>
      <c r="E121"/>
      <c r="F121"/>
      <c r="G121"/>
      <c r="H121"/>
      <c r="I121"/>
      <c r="J121"/>
      <c r="K121"/>
      <c r="L121"/>
      <c r="M121"/>
      <c r="N121"/>
      <c r="O121"/>
    </row>
    <row r="122" spans="1:15">
      <c r="A122"/>
      <c r="B122"/>
      <c r="C122"/>
      <c r="D122"/>
      <c r="E122"/>
      <c r="F122"/>
      <c r="G122"/>
      <c r="H122"/>
      <c r="I122"/>
      <c r="J122"/>
      <c r="K122"/>
      <c r="L122"/>
      <c r="M122"/>
      <c r="N122"/>
      <c r="O122"/>
    </row>
    <row r="123" spans="1:15">
      <c r="A123"/>
      <c r="B123"/>
      <c r="C123"/>
      <c r="D123"/>
      <c r="E123"/>
      <c r="F123"/>
      <c r="G123"/>
      <c r="H123"/>
      <c r="I123"/>
      <c r="J123"/>
      <c r="K123"/>
      <c r="L123"/>
      <c r="M123"/>
      <c r="N123"/>
      <c r="O123"/>
    </row>
    <row r="124" spans="1:15">
      <c r="A124"/>
      <c r="B124"/>
      <c r="C124"/>
      <c r="D124"/>
      <c r="E124"/>
      <c r="F124"/>
      <c r="G124"/>
      <c r="H124"/>
      <c r="I124"/>
      <c r="J124"/>
      <c r="K124"/>
      <c r="L124"/>
      <c r="M124"/>
      <c r="N124"/>
      <c r="O124"/>
    </row>
    <row r="125" spans="1:15">
      <c r="A125"/>
      <c r="B125"/>
      <c r="C125"/>
      <c r="D125"/>
      <c r="E125"/>
      <c r="F125"/>
      <c r="G125"/>
      <c r="H125"/>
      <c r="I125"/>
      <c r="J125"/>
      <c r="K125"/>
      <c r="L125"/>
      <c r="M125"/>
      <c r="N125"/>
      <c r="O125"/>
    </row>
    <row r="126" spans="1:15">
      <c r="A126"/>
      <c r="B126"/>
      <c r="C126"/>
      <c r="D126"/>
      <c r="E126"/>
      <c r="F126"/>
      <c r="G126"/>
      <c r="H126"/>
      <c r="I126"/>
      <c r="J126"/>
      <c r="K126"/>
      <c r="L126"/>
      <c r="M126"/>
      <c r="N126"/>
      <c r="O126"/>
    </row>
    <row r="127" spans="1:15">
      <c r="A127"/>
      <c r="B127"/>
      <c r="C127"/>
      <c r="D127"/>
      <c r="E127"/>
      <c r="F127"/>
      <c r="G127"/>
      <c r="H127"/>
      <c r="I127"/>
      <c r="J127"/>
      <c r="K127"/>
      <c r="L127"/>
      <c r="M127"/>
      <c r="N127"/>
      <c r="O127"/>
    </row>
    <row r="128" spans="1:15">
      <c r="A128"/>
      <c r="B128"/>
      <c r="C128"/>
      <c r="D128"/>
      <c r="E128"/>
      <c r="F128"/>
      <c r="G128"/>
      <c r="H128"/>
      <c r="I128"/>
      <c r="J128"/>
      <c r="K128"/>
      <c r="L128"/>
      <c r="M128"/>
      <c r="N128"/>
      <c r="O128"/>
    </row>
    <row r="129" spans="1:15">
      <c r="A129"/>
      <c r="B129"/>
      <c r="C129"/>
      <c r="D129"/>
      <c r="E129"/>
      <c r="F129"/>
      <c r="G129"/>
      <c r="H129"/>
      <c r="I129"/>
      <c r="J129"/>
      <c r="K129"/>
      <c r="L129"/>
      <c r="M129"/>
      <c r="N129"/>
      <c r="O129"/>
    </row>
    <row r="130" spans="1:15">
      <c r="A130"/>
      <c r="B130"/>
      <c r="C130"/>
      <c r="D130"/>
      <c r="E130"/>
      <c r="F130"/>
      <c r="G130"/>
      <c r="H130"/>
      <c r="I130"/>
      <c r="J130"/>
      <c r="K130"/>
      <c r="L130"/>
      <c r="M130"/>
      <c r="N130"/>
      <c r="O130"/>
    </row>
    <row r="131" spans="1:15">
      <c r="A131"/>
      <c r="B131"/>
      <c r="C131"/>
      <c r="D131"/>
      <c r="E131"/>
      <c r="F131"/>
      <c r="G131"/>
      <c r="H131"/>
      <c r="I131"/>
      <c r="J131"/>
      <c r="K131"/>
      <c r="L131"/>
      <c r="M131"/>
      <c r="N131"/>
      <c r="O131"/>
    </row>
    <row r="132" spans="1:15">
      <c r="A132"/>
      <c r="B132"/>
      <c r="C132"/>
      <c r="D132"/>
      <c r="E132"/>
      <c r="F132"/>
      <c r="G132"/>
      <c r="H132"/>
      <c r="I132"/>
      <c r="J132"/>
      <c r="K132"/>
      <c r="L132"/>
      <c r="M132"/>
      <c r="N132"/>
      <c r="O132"/>
    </row>
    <row r="133" spans="1:15">
      <c r="A133"/>
      <c r="B133"/>
      <c r="C133"/>
      <c r="D133"/>
      <c r="E133"/>
      <c r="F133"/>
      <c r="G133"/>
      <c r="H133"/>
      <c r="I133"/>
      <c r="J133"/>
      <c r="K133"/>
      <c r="L133"/>
      <c r="M133"/>
      <c r="N133"/>
      <c r="O133"/>
    </row>
    <row r="134" spans="1:15">
      <c r="A134"/>
      <c r="B134"/>
      <c r="C134"/>
      <c r="D134"/>
      <c r="E134"/>
      <c r="F134"/>
      <c r="G134"/>
      <c r="H134"/>
      <c r="I134"/>
      <c r="J134"/>
      <c r="K134"/>
      <c r="L134"/>
      <c r="M134"/>
      <c r="N134"/>
      <c r="O134"/>
    </row>
    <row r="135" spans="1:15">
      <c r="A135"/>
      <c r="B135"/>
      <c r="C135"/>
      <c r="D135"/>
      <c r="E135"/>
      <c r="F135"/>
      <c r="G135"/>
      <c r="H135"/>
      <c r="I135"/>
      <c r="J135"/>
      <c r="K135"/>
      <c r="L135"/>
      <c r="M135"/>
      <c r="N135"/>
      <c r="O135"/>
    </row>
    <row r="136" spans="1:15">
      <c r="A136"/>
      <c r="B136"/>
      <c r="C136"/>
      <c r="D136"/>
      <c r="E136"/>
      <c r="F136"/>
      <c r="G136"/>
      <c r="H136"/>
      <c r="I136"/>
      <c r="J136"/>
      <c r="K136"/>
      <c r="L136"/>
      <c r="M136"/>
      <c r="N136"/>
      <c r="O136"/>
    </row>
    <row r="137" spans="1:15">
      <c r="A137"/>
      <c r="B137"/>
      <c r="C137"/>
      <c r="D137"/>
      <c r="E137"/>
      <c r="F137"/>
      <c r="G137"/>
      <c r="H137"/>
      <c r="I137"/>
      <c r="J137"/>
      <c r="K137"/>
      <c r="L137"/>
      <c r="M137"/>
      <c r="N137"/>
      <c r="O137"/>
    </row>
    <row r="138" spans="1:15">
      <c r="A138"/>
      <c r="B138"/>
      <c r="C138"/>
      <c r="D138"/>
      <c r="E138"/>
      <c r="F138"/>
      <c r="G138"/>
      <c r="H138"/>
      <c r="I138"/>
      <c r="J138"/>
      <c r="K138"/>
      <c r="L138"/>
      <c r="M138"/>
      <c r="N138"/>
      <c r="O138"/>
    </row>
    <row r="139" spans="1:15">
      <c r="A139"/>
      <c r="B139"/>
      <c r="C139"/>
      <c r="D139"/>
      <c r="E139"/>
      <c r="F139"/>
      <c r="G139"/>
      <c r="H139"/>
      <c r="I139"/>
      <c r="J139"/>
      <c r="K139"/>
      <c r="L139"/>
      <c r="M139"/>
      <c r="N139"/>
      <c r="O139"/>
    </row>
    <row r="140" spans="1:15">
      <c r="A140"/>
      <c r="B140"/>
      <c r="C140"/>
      <c r="D140"/>
      <c r="E140"/>
      <c r="F140"/>
      <c r="G140"/>
      <c r="H140"/>
      <c r="I140"/>
      <c r="J140"/>
      <c r="K140"/>
      <c r="L140"/>
      <c r="M140"/>
      <c r="N140"/>
      <c r="O140"/>
    </row>
    <row r="141" spans="1:15">
      <c r="A141"/>
      <c r="B141"/>
      <c r="C141"/>
      <c r="D141"/>
      <c r="E141"/>
      <c r="F141"/>
      <c r="G141"/>
      <c r="H141"/>
      <c r="I141"/>
      <c r="J141"/>
      <c r="K141"/>
      <c r="L141"/>
      <c r="M141"/>
      <c r="N141"/>
      <c r="O141"/>
    </row>
    <row r="142" spans="1:15">
      <c r="A142"/>
      <c r="B142"/>
      <c r="C142"/>
      <c r="D142"/>
      <c r="E142"/>
      <c r="F142"/>
      <c r="G142"/>
      <c r="H142"/>
      <c r="I142"/>
      <c r="J142"/>
      <c r="K142"/>
      <c r="L142"/>
      <c r="M142"/>
      <c r="N142"/>
      <c r="O142"/>
    </row>
    <row r="143" spans="1:15">
      <c r="A143"/>
      <c r="B143"/>
      <c r="C143"/>
      <c r="D143"/>
      <c r="E143"/>
      <c r="F143"/>
      <c r="G143"/>
      <c r="H143"/>
      <c r="I143"/>
      <c r="J143"/>
      <c r="K143"/>
      <c r="L143"/>
      <c r="M143"/>
      <c r="N143"/>
      <c r="O143"/>
    </row>
    <row r="144" spans="1:15">
      <c r="A144"/>
      <c r="B144"/>
      <c r="C144"/>
      <c r="D144"/>
      <c r="E144"/>
      <c r="F144"/>
      <c r="G144"/>
      <c r="H144"/>
      <c r="I144"/>
      <c r="J144"/>
      <c r="K144"/>
      <c r="L144"/>
      <c r="M144"/>
      <c r="N144"/>
      <c r="O144"/>
    </row>
    <row r="145" spans="1:15">
      <c r="A145"/>
      <c r="B145"/>
      <c r="C145"/>
      <c r="D145"/>
      <c r="E145"/>
      <c r="F145"/>
      <c r="G145"/>
      <c r="H145"/>
      <c r="I145"/>
      <c r="J145"/>
      <c r="K145"/>
      <c r="L145"/>
      <c r="M145"/>
      <c r="N145"/>
      <c r="O145"/>
    </row>
    <row r="146" spans="1:15">
      <c r="A146"/>
      <c r="B146"/>
      <c r="C146"/>
      <c r="D146"/>
      <c r="E146"/>
      <c r="F146"/>
      <c r="G146"/>
      <c r="H146"/>
      <c r="I146"/>
      <c r="J146"/>
      <c r="K146"/>
      <c r="L146"/>
      <c r="M146"/>
      <c r="N146"/>
      <c r="O146"/>
    </row>
    <row r="147" spans="1:15">
      <c r="A147"/>
      <c r="B147"/>
      <c r="C147"/>
      <c r="D147"/>
      <c r="E147"/>
      <c r="F147"/>
      <c r="G147"/>
      <c r="H147"/>
      <c r="I147"/>
      <c r="J147"/>
      <c r="K147"/>
      <c r="L147"/>
      <c r="M147"/>
      <c r="N147"/>
      <c r="O147"/>
    </row>
    <row r="148" spans="1:15">
      <c r="A148"/>
      <c r="B148"/>
      <c r="C148"/>
      <c r="D148"/>
      <c r="E148"/>
      <c r="F148"/>
      <c r="G148"/>
      <c r="H148"/>
      <c r="I148"/>
      <c r="J148"/>
      <c r="K148"/>
      <c r="L148"/>
      <c r="M148"/>
      <c r="N148"/>
      <c r="O148"/>
    </row>
    <row r="149" spans="1:15">
      <c r="A149"/>
      <c r="B149"/>
      <c r="C149"/>
      <c r="D149"/>
      <c r="E149"/>
      <c r="F149"/>
      <c r="G149"/>
      <c r="H149"/>
      <c r="I149"/>
      <c r="J149"/>
      <c r="K149"/>
      <c r="L149"/>
      <c r="M149"/>
      <c r="N149"/>
      <c r="O149"/>
    </row>
    <row r="150" spans="1:15">
      <c r="A150"/>
      <c r="B150"/>
      <c r="C150"/>
      <c r="D150"/>
      <c r="E150"/>
      <c r="F150"/>
      <c r="G150"/>
      <c r="H150"/>
      <c r="I150"/>
      <c r="J150"/>
      <c r="K150"/>
      <c r="L150"/>
      <c r="M150"/>
      <c r="N150"/>
      <c r="O150"/>
    </row>
    <row r="151" spans="1:15">
      <c r="A151"/>
      <c r="B151"/>
      <c r="C151"/>
      <c r="D151"/>
      <c r="E151"/>
      <c r="F151"/>
      <c r="G151"/>
      <c r="H151"/>
      <c r="I151"/>
      <c r="J151"/>
      <c r="K151"/>
      <c r="L151"/>
      <c r="M151"/>
      <c r="N151"/>
      <c r="O151"/>
    </row>
    <row r="152" spans="1:15">
      <c r="A152"/>
      <c r="B152"/>
      <c r="C152"/>
      <c r="D152"/>
      <c r="E152"/>
      <c r="F152"/>
      <c r="G152"/>
      <c r="H152"/>
      <c r="I152"/>
      <c r="J152"/>
      <c r="K152"/>
      <c r="L152"/>
      <c r="M152"/>
      <c r="N152"/>
      <c r="O152"/>
    </row>
    <row r="153" spans="1:15">
      <c r="A153"/>
      <c r="B153"/>
      <c r="C153"/>
      <c r="D153"/>
      <c r="E153"/>
      <c r="F153"/>
      <c r="G153"/>
      <c r="H153"/>
      <c r="I153"/>
      <c r="J153"/>
      <c r="K153"/>
      <c r="L153"/>
      <c r="M153"/>
      <c r="N153"/>
      <c r="O153"/>
    </row>
    <row r="154" spans="1:15">
      <c r="A154"/>
      <c r="B154"/>
      <c r="C154"/>
      <c r="D154"/>
      <c r="E154"/>
      <c r="F154"/>
      <c r="G154"/>
      <c r="H154"/>
      <c r="I154"/>
      <c r="J154"/>
      <c r="K154"/>
      <c r="L154"/>
      <c r="M154"/>
      <c r="N154"/>
      <c r="O154"/>
    </row>
    <row r="155" spans="1:15">
      <c r="A155"/>
      <c r="B155"/>
      <c r="C155"/>
      <c r="D155"/>
      <c r="E155"/>
      <c r="F155"/>
      <c r="G155"/>
      <c r="H155"/>
      <c r="I155"/>
      <c r="J155"/>
      <c r="K155"/>
      <c r="L155"/>
      <c r="M155"/>
      <c r="N155"/>
      <c r="O155"/>
    </row>
    <row r="156" spans="1:15">
      <c r="A156"/>
      <c r="B156"/>
      <c r="C156"/>
      <c r="D156"/>
      <c r="E156"/>
      <c r="F156"/>
      <c r="G156"/>
      <c r="H156"/>
      <c r="I156"/>
      <c r="J156"/>
      <c r="K156"/>
      <c r="L156"/>
      <c r="M156"/>
      <c r="N156"/>
      <c r="O156"/>
    </row>
    <row r="157" spans="1:15">
      <c r="A157"/>
      <c r="B157"/>
      <c r="C157"/>
      <c r="D157"/>
      <c r="E157"/>
      <c r="F157"/>
      <c r="G157"/>
      <c r="H157"/>
      <c r="I157"/>
      <c r="J157"/>
      <c r="K157"/>
      <c r="L157"/>
      <c r="M157"/>
      <c r="N157"/>
      <c r="O157"/>
    </row>
    <row r="158" spans="1:15">
      <c r="A158"/>
      <c r="B158"/>
      <c r="C158"/>
      <c r="D158"/>
      <c r="E158"/>
      <c r="F158"/>
      <c r="G158"/>
      <c r="H158"/>
      <c r="I158"/>
      <c r="J158"/>
      <c r="K158"/>
      <c r="L158"/>
      <c r="M158"/>
      <c r="N158"/>
      <c r="O158"/>
    </row>
    <row r="159" spans="1:15">
      <c r="A159"/>
      <c r="B159"/>
      <c r="C159"/>
      <c r="D159"/>
      <c r="E159"/>
      <c r="F159"/>
      <c r="G159"/>
      <c r="H159"/>
      <c r="I159"/>
      <c r="J159"/>
      <c r="K159"/>
      <c r="L159"/>
      <c r="M159"/>
      <c r="N159"/>
      <c r="O159"/>
    </row>
    <row r="160" spans="1:15">
      <c r="A160"/>
      <c r="B160"/>
      <c r="C160"/>
      <c r="D160"/>
      <c r="E160"/>
      <c r="F160"/>
      <c r="G160"/>
      <c r="H160"/>
      <c r="I160"/>
      <c r="J160"/>
      <c r="K160"/>
      <c r="L160"/>
      <c r="M160"/>
      <c r="N160"/>
      <c r="O160"/>
    </row>
    <row r="161" spans="1:15">
      <c r="A161"/>
      <c r="B161"/>
      <c r="C161"/>
      <c r="D161"/>
      <c r="E161"/>
      <c r="F161"/>
      <c r="G161"/>
      <c r="H161"/>
      <c r="I161"/>
      <c r="J161"/>
      <c r="K161"/>
      <c r="L161"/>
      <c r="M161"/>
      <c r="N161"/>
      <c r="O161"/>
    </row>
    <row r="162" spans="1:15">
      <c r="A162"/>
      <c r="B162"/>
      <c r="C162"/>
      <c r="D162"/>
      <c r="E162"/>
      <c r="F162"/>
      <c r="G162"/>
      <c r="H162"/>
      <c r="I162"/>
      <c r="J162"/>
      <c r="K162"/>
      <c r="L162"/>
      <c r="M162"/>
      <c r="N162"/>
      <c r="O162"/>
    </row>
    <row r="163" spans="1:15">
      <c r="A163"/>
      <c r="B163"/>
      <c r="C163"/>
      <c r="D163"/>
      <c r="E163"/>
      <c r="F163"/>
      <c r="G163"/>
      <c r="H163"/>
      <c r="I163"/>
      <c r="J163"/>
      <c r="K163"/>
      <c r="L163"/>
      <c r="M163"/>
      <c r="N163"/>
      <c r="O163"/>
    </row>
    <row r="164" spans="1:15">
      <c r="A164"/>
      <c r="B164"/>
      <c r="C164"/>
      <c r="D164"/>
      <c r="E164"/>
      <c r="F164"/>
      <c r="G164"/>
      <c r="H164"/>
      <c r="I164"/>
      <c r="J164"/>
      <c r="K164"/>
      <c r="L164"/>
      <c r="M164"/>
      <c r="N164"/>
      <c r="O164"/>
    </row>
    <row r="165" spans="1:15">
      <c r="A165"/>
      <c r="B165"/>
      <c r="C165"/>
      <c r="D165"/>
      <c r="E165"/>
      <c r="F165"/>
      <c r="G165"/>
      <c r="H165"/>
      <c r="I165"/>
      <c r="J165"/>
      <c r="K165"/>
      <c r="L165"/>
      <c r="M165"/>
      <c r="N165"/>
      <c r="O165"/>
    </row>
    <row r="166" spans="1:15">
      <c r="A166"/>
      <c r="B166"/>
      <c r="C166"/>
      <c r="D166"/>
      <c r="E166"/>
      <c r="F166"/>
      <c r="G166"/>
      <c r="H166"/>
      <c r="I166"/>
      <c r="J166"/>
      <c r="K166"/>
      <c r="L166"/>
      <c r="M166"/>
      <c r="N166"/>
      <c r="O166"/>
    </row>
    <row r="167" spans="1:15">
      <c r="A167"/>
      <c r="B167"/>
      <c r="C167"/>
      <c r="D167"/>
      <c r="E167"/>
      <c r="F167"/>
      <c r="G167"/>
      <c r="H167"/>
      <c r="I167"/>
      <c r="J167"/>
      <c r="K167"/>
      <c r="L167"/>
      <c r="M167"/>
      <c r="N167"/>
      <c r="O167"/>
    </row>
    <row r="168" spans="1:15">
      <c r="A168"/>
      <c r="B168"/>
      <c r="C168"/>
      <c r="D168"/>
      <c r="E168"/>
      <c r="F168"/>
      <c r="G168"/>
      <c r="H168"/>
      <c r="I168"/>
      <c r="J168"/>
      <c r="K168"/>
      <c r="L168"/>
      <c r="M168"/>
      <c r="N168"/>
      <c r="O168"/>
    </row>
    <row r="169" spans="1:15">
      <c r="A169"/>
      <c r="B169"/>
      <c r="C169"/>
      <c r="D169"/>
      <c r="E169"/>
      <c r="F169"/>
      <c r="G169"/>
      <c r="H169"/>
      <c r="I169"/>
      <c r="J169"/>
      <c r="K169"/>
      <c r="L169"/>
      <c r="M169"/>
      <c r="N169"/>
      <c r="O169"/>
    </row>
    <row r="170" spans="1:15">
      <c r="A170"/>
      <c r="B170"/>
      <c r="C170"/>
      <c r="D170"/>
      <c r="E170"/>
      <c r="F170"/>
      <c r="G170"/>
      <c r="H170"/>
      <c r="I170"/>
      <c r="J170"/>
      <c r="K170"/>
      <c r="L170"/>
      <c r="M170"/>
      <c r="N170"/>
      <c r="O170"/>
    </row>
    <row r="171" spans="1:15">
      <c r="A171"/>
      <c r="B171"/>
      <c r="C171"/>
      <c r="D171"/>
      <c r="E171"/>
      <c r="F171"/>
      <c r="G171"/>
      <c r="H171"/>
      <c r="I171"/>
      <c r="J171"/>
      <c r="K171"/>
      <c r="L171"/>
      <c r="M171"/>
      <c r="N171"/>
      <c r="O171"/>
    </row>
    <row r="172" spans="1:15">
      <c r="A172"/>
      <c r="B172"/>
      <c r="C172"/>
      <c r="D172"/>
      <c r="E172"/>
      <c r="F172"/>
      <c r="G172"/>
      <c r="H172"/>
      <c r="I172"/>
      <c r="J172"/>
      <c r="K172"/>
      <c r="L172"/>
      <c r="M172"/>
      <c r="N172"/>
      <c r="O172"/>
    </row>
    <row r="173" spans="1:15">
      <c r="A173"/>
      <c r="B173"/>
      <c r="C173"/>
      <c r="D173"/>
      <c r="E173"/>
      <c r="F173"/>
      <c r="G173"/>
      <c r="H173"/>
      <c r="I173"/>
      <c r="J173"/>
      <c r="K173"/>
      <c r="L173"/>
      <c r="M173"/>
      <c r="N173"/>
      <c r="O173"/>
    </row>
    <row r="174" spans="1:15">
      <c r="A174"/>
      <c r="B174"/>
      <c r="C174"/>
      <c r="D174"/>
      <c r="E174"/>
      <c r="F174"/>
      <c r="G174"/>
      <c r="H174"/>
      <c r="I174"/>
      <c r="J174"/>
      <c r="K174"/>
      <c r="L174"/>
      <c r="M174"/>
      <c r="N174"/>
      <c r="O174"/>
    </row>
    <row r="175" spans="1:15">
      <c r="A175"/>
      <c r="B175"/>
      <c r="C175"/>
      <c r="D175"/>
      <c r="E175"/>
      <c r="F175"/>
      <c r="G175"/>
      <c r="H175"/>
      <c r="I175"/>
      <c r="J175"/>
      <c r="K175"/>
      <c r="L175"/>
      <c r="M175"/>
      <c r="N175"/>
      <c r="O175"/>
    </row>
    <row r="176" spans="1:15">
      <c r="A176"/>
      <c r="B176"/>
      <c r="C176"/>
      <c r="D176"/>
      <c r="E176"/>
      <c r="F176"/>
      <c r="G176"/>
      <c r="H176"/>
      <c r="I176"/>
      <c r="J176"/>
      <c r="K176"/>
      <c r="L176"/>
      <c r="M176"/>
      <c r="N176"/>
      <c r="O176"/>
    </row>
    <row r="177" spans="1:15">
      <c r="A177"/>
      <c r="B177"/>
      <c r="C177"/>
      <c r="D177"/>
      <c r="E177"/>
      <c r="F177"/>
      <c r="G177"/>
      <c r="H177"/>
      <c r="I177"/>
      <c r="J177"/>
      <c r="K177"/>
      <c r="L177"/>
      <c r="M177"/>
      <c r="N177"/>
      <c r="O177"/>
    </row>
    <row r="178" spans="1:15">
      <c r="A178"/>
      <c r="B178"/>
      <c r="C178"/>
      <c r="D178"/>
      <c r="E178"/>
      <c r="F178"/>
      <c r="G178"/>
      <c r="H178"/>
      <c r="I178"/>
      <c r="J178"/>
      <c r="K178"/>
      <c r="L178"/>
      <c r="M178"/>
      <c r="N178"/>
      <c r="O178"/>
    </row>
    <row r="179" spans="1:15">
      <c r="A179"/>
      <c r="B179"/>
      <c r="C179"/>
      <c r="D179"/>
      <c r="E179"/>
      <c r="F179"/>
      <c r="G179"/>
      <c r="H179"/>
      <c r="I179"/>
      <c r="J179"/>
      <c r="K179"/>
      <c r="L179"/>
      <c r="M179"/>
      <c r="N179"/>
      <c r="O179"/>
    </row>
    <row r="180" spans="1:15">
      <c r="A180"/>
      <c r="B180"/>
      <c r="C180"/>
      <c r="D180"/>
      <c r="E180"/>
      <c r="F180"/>
      <c r="G180"/>
      <c r="H180"/>
      <c r="I180"/>
      <c r="J180"/>
      <c r="K180"/>
      <c r="L180"/>
      <c r="M180"/>
      <c r="N180"/>
      <c r="O180"/>
    </row>
    <row r="181" spans="1:15">
      <c r="A181"/>
      <c r="B181"/>
      <c r="C181"/>
      <c r="D181"/>
      <c r="E181"/>
      <c r="F181"/>
      <c r="G181"/>
      <c r="H181"/>
      <c r="I181"/>
      <c r="J181"/>
      <c r="K181"/>
      <c r="L181"/>
      <c r="M181"/>
      <c r="N181"/>
      <c r="O181"/>
    </row>
    <row r="182" spans="1:15">
      <c r="A182"/>
      <c r="B182"/>
      <c r="C182"/>
      <c r="D182"/>
      <c r="E182"/>
      <c r="F182"/>
      <c r="G182"/>
      <c r="H182"/>
      <c r="I182"/>
      <c r="J182"/>
      <c r="K182"/>
      <c r="L182"/>
      <c r="M182"/>
      <c r="N182"/>
      <c r="O182"/>
    </row>
    <row r="183" spans="1:15">
      <c r="A183"/>
      <c r="B183"/>
      <c r="C183"/>
      <c r="D183"/>
      <c r="E183"/>
      <c r="F183"/>
      <c r="G183"/>
      <c r="H183"/>
      <c r="I183"/>
      <c r="J183"/>
      <c r="K183"/>
      <c r="L183"/>
      <c r="M183"/>
      <c r="N183"/>
      <c r="O183"/>
    </row>
    <row r="184" spans="1:15">
      <c r="A184"/>
      <c r="B184"/>
      <c r="C184"/>
      <c r="D184"/>
      <c r="E184"/>
      <c r="F184"/>
      <c r="G184"/>
      <c r="H184"/>
      <c r="I184"/>
      <c r="J184"/>
      <c r="K184"/>
      <c r="L184"/>
      <c r="M184"/>
      <c r="N184"/>
      <c r="O184"/>
    </row>
    <row r="185" spans="1:15">
      <c r="A185"/>
      <c r="B185"/>
      <c r="C185"/>
      <c r="D185"/>
      <c r="E185"/>
      <c r="F185"/>
      <c r="G185"/>
      <c r="H185"/>
      <c r="I185"/>
      <c r="J185"/>
      <c r="K185"/>
      <c r="L185"/>
      <c r="M185"/>
      <c r="N185"/>
      <c r="O185"/>
    </row>
    <row r="186" spans="1:15">
      <c r="A186"/>
      <c r="B186"/>
      <c r="C186"/>
      <c r="D186"/>
      <c r="E186"/>
      <c r="F186"/>
      <c r="G186"/>
      <c r="H186"/>
      <c r="I186"/>
      <c r="J186"/>
      <c r="K186"/>
      <c r="L186"/>
      <c r="M186"/>
      <c r="N186"/>
      <c r="O186"/>
    </row>
    <row r="187" spans="1:15">
      <c r="A187"/>
      <c r="B187"/>
      <c r="C187"/>
      <c r="D187"/>
      <c r="E187"/>
      <c r="F187"/>
      <c r="G187"/>
      <c r="H187"/>
      <c r="I187"/>
      <c r="J187"/>
      <c r="K187"/>
      <c r="L187"/>
      <c r="M187"/>
      <c r="N187"/>
      <c r="O187"/>
    </row>
    <row r="188" spans="1:15">
      <c r="A188"/>
      <c r="B188"/>
      <c r="C188"/>
      <c r="D188"/>
      <c r="E188"/>
      <c r="F188"/>
      <c r="G188"/>
      <c r="H188"/>
      <c r="I188"/>
      <c r="J188"/>
      <c r="K188"/>
      <c r="L188"/>
      <c r="M188"/>
      <c r="N188"/>
      <c r="O188"/>
    </row>
    <row r="189" spans="1:15">
      <c r="A189"/>
      <c r="B189"/>
      <c r="C189"/>
      <c r="D189"/>
      <c r="E189"/>
      <c r="F189"/>
      <c r="G189"/>
      <c r="H189"/>
      <c r="I189"/>
      <c r="J189"/>
      <c r="K189"/>
      <c r="L189"/>
      <c r="M189"/>
      <c r="N189"/>
      <c r="O189"/>
    </row>
    <row r="190" spans="1:15">
      <c r="A190"/>
      <c r="B190"/>
      <c r="C190"/>
      <c r="D190"/>
      <c r="E190"/>
      <c r="F190"/>
      <c r="G190"/>
      <c r="H190"/>
      <c r="I190"/>
      <c r="J190"/>
      <c r="K190"/>
      <c r="L190"/>
      <c r="M190"/>
      <c r="N190"/>
      <c r="O190"/>
    </row>
    <row r="191" spans="1:15">
      <c r="A191"/>
      <c r="B191"/>
      <c r="C191"/>
      <c r="D191"/>
      <c r="E191"/>
      <c r="F191"/>
      <c r="G191"/>
      <c r="H191"/>
      <c r="I191"/>
      <c r="J191"/>
      <c r="K191"/>
      <c r="L191"/>
      <c r="M191"/>
      <c r="N191"/>
      <c r="O191"/>
    </row>
    <row r="192" spans="1:15">
      <c r="A192"/>
      <c r="B192"/>
      <c r="C192"/>
      <c r="D192"/>
      <c r="E192"/>
      <c r="F192"/>
      <c r="G192"/>
      <c r="H192"/>
      <c r="I192"/>
      <c r="J192"/>
      <c r="K192"/>
      <c r="L192"/>
      <c r="M192"/>
      <c r="N192"/>
      <c r="O192"/>
    </row>
    <row r="193" spans="1:15">
      <c r="A193"/>
      <c r="B193"/>
      <c r="C193"/>
      <c r="D193"/>
      <c r="E193"/>
      <c r="F193"/>
      <c r="G193"/>
      <c r="H193"/>
      <c r="I193"/>
      <c r="J193"/>
      <c r="K193"/>
      <c r="L193"/>
      <c r="M193"/>
      <c r="N193"/>
      <c r="O193"/>
    </row>
    <row r="194" spans="1:15">
      <c r="A194"/>
      <c r="B194"/>
      <c r="C194"/>
      <c r="D194"/>
      <c r="E194"/>
      <c r="F194"/>
      <c r="G194"/>
      <c r="H194"/>
      <c r="I194"/>
      <c r="J194"/>
      <c r="K194"/>
      <c r="L194"/>
      <c r="M194"/>
      <c r="N194"/>
      <c r="O194"/>
    </row>
    <row r="195" spans="1:15">
      <c r="A195"/>
      <c r="B195"/>
      <c r="C195"/>
      <c r="D195"/>
      <c r="E195"/>
      <c r="F195"/>
      <c r="G195"/>
      <c r="H195"/>
      <c r="I195"/>
      <c r="J195"/>
      <c r="K195"/>
      <c r="L195"/>
      <c r="M195"/>
      <c r="N195"/>
      <c r="O195"/>
    </row>
    <row r="196" spans="1:15">
      <c r="A196"/>
      <c r="B196"/>
      <c r="C196"/>
      <c r="D196"/>
      <c r="E196"/>
      <c r="F196"/>
      <c r="G196"/>
      <c r="H196"/>
      <c r="I196"/>
      <c r="J196"/>
      <c r="K196"/>
      <c r="L196"/>
      <c r="M196"/>
      <c r="N196"/>
      <c r="O196"/>
    </row>
    <row r="197" spans="1:15">
      <c r="A197"/>
      <c r="B197"/>
      <c r="C197"/>
      <c r="D197"/>
      <c r="E197"/>
      <c r="F197"/>
      <c r="G197"/>
      <c r="H197"/>
      <c r="I197"/>
      <c r="J197"/>
      <c r="K197"/>
      <c r="L197"/>
      <c r="M197"/>
      <c r="N197"/>
      <c r="O197"/>
    </row>
    <row r="198" spans="1:15">
      <c r="A198"/>
      <c r="B198"/>
      <c r="C198"/>
      <c r="D198"/>
      <c r="E198"/>
      <c r="F198"/>
      <c r="G198"/>
      <c r="H198"/>
      <c r="I198"/>
      <c r="J198"/>
      <c r="K198"/>
      <c r="L198"/>
      <c r="M198"/>
      <c r="N198"/>
      <c r="O198"/>
    </row>
    <row r="199" spans="1:15">
      <c r="A199"/>
      <c r="B199"/>
      <c r="C199"/>
      <c r="D199"/>
      <c r="E199"/>
      <c r="F199"/>
      <c r="G199"/>
      <c r="H199"/>
      <c r="I199"/>
      <c r="J199"/>
      <c r="K199"/>
      <c r="L199"/>
      <c r="M199"/>
      <c r="N199"/>
      <c r="O199"/>
    </row>
    <row r="200" spans="1:15">
      <c r="A200"/>
      <c r="B200"/>
      <c r="C200"/>
      <c r="D200"/>
      <c r="E200"/>
      <c r="F200"/>
      <c r="G200"/>
      <c r="H200"/>
      <c r="I200"/>
      <c r="J200"/>
      <c r="K200"/>
      <c r="L200"/>
      <c r="M200"/>
      <c r="N200"/>
      <c r="O200"/>
    </row>
    <row r="201" spans="1:15">
      <c r="A201"/>
      <c r="B201"/>
      <c r="C201"/>
      <c r="D201"/>
      <c r="E201"/>
      <c r="F201"/>
      <c r="G201"/>
      <c r="H201"/>
      <c r="I201"/>
      <c r="J201"/>
      <c r="K201"/>
      <c r="L201"/>
      <c r="M201"/>
      <c r="N201"/>
      <c r="O201"/>
    </row>
    <row r="202" spans="1:15">
      <c r="A202"/>
      <c r="B202"/>
      <c r="C202"/>
      <c r="D202"/>
      <c r="E202"/>
      <c r="F202"/>
      <c r="G202"/>
      <c r="H202"/>
      <c r="I202"/>
      <c r="J202"/>
      <c r="K202"/>
      <c r="L202"/>
      <c r="M202"/>
      <c r="N202"/>
      <c r="O202"/>
    </row>
    <row r="203" spans="1:15">
      <c r="A203"/>
      <c r="B203"/>
      <c r="C203"/>
      <c r="D203"/>
      <c r="E203"/>
      <c r="F203"/>
      <c r="G203"/>
      <c r="H203"/>
      <c r="I203"/>
      <c r="J203"/>
      <c r="K203"/>
      <c r="L203"/>
      <c r="M203"/>
      <c r="N203"/>
      <c r="O203"/>
    </row>
    <row r="204" spans="1:15">
      <c r="A204"/>
      <c r="B204"/>
      <c r="C204"/>
      <c r="D204"/>
      <c r="E204"/>
      <c r="F204"/>
      <c r="G204"/>
      <c r="H204"/>
      <c r="I204"/>
      <c r="J204"/>
      <c r="K204"/>
      <c r="L204"/>
      <c r="M204"/>
      <c r="N204"/>
      <c r="O204"/>
    </row>
    <row r="205" spans="1:15">
      <c r="A205"/>
      <c r="B205"/>
      <c r="C205"/>
      <c r="D205"/>
      <c r="E205"/>
      <c r="F205"/>
      <c r="G205"/>
      <c r="H205"/>
      <c r="I205"/>
      <c r="J205"/>
      <c r="K205"/>
      <c r="L205"/>
      <c r="M205"/>
      <c r="N205"/>
      <c r="O205"/>
    </row>
    <row r="206" spans="1:15">
      <c r="A206"/>
      <c r="B206"/>
      <c r="C206"/>
      <c r="D206"/>
      <c r="E206"/>
      <c r="F206"/>
      <c r="G206"/>
      <c r="H206"/>
      <c r="I206"/>
      <c r="J206"/>
      <c r="K206"/>
      <c r="L206"/>
      <c r="M206"/>
      <c r="N206"/>
      <c r="O206"/>
    </row>
    <row r="207" spans="1:15">
      <c r="A207"/>
      <c r="B207"/>
      <c r="C207"/>
      <c r="D207"/>
      <c r="E207"/>
      <c r="F207"/>
      <c r="G207"/>
      <c r="H207"/>
      <c r="I207"/>
      <c r="J207"/>
      <c r="K207"/>
      <c r="L207"/>
      <c r="M207"/>
      <c r="N207"/>
      <c r="O207"/>
    </row>
    <row r="208" spans="1:15">
      <c r="A208"/>
      <c r="B208"/>
      <c r="C208"/>
      <c r="D208"/>
      <c r="E208"/>
      <c r="F208"/>
      <c r="G208"/>
      <c r="H208"/>
      <c r="I208"/>
      <c r="J208"/>
      <c r="K208"/>
      <c r="L208"/>
      <c r="M208"/>
      <c r="N208"/>
      <c r="O208"/>
    </row>
    <row r="209" spans="1:15">
      <c r="A209"/>
      <c r="B209"/>
      <c r="C209"/>
      <c r="D209"/>
      <c r="E209"/>
      <c r="F209"/>
      <c r="G209"/>
      <c r="H209"/>
      <c r="I209"/>
      <c r="J209"/>
      <c r="K209"/>
      <c r="L209"/>
      <c r="M209"/>
      <c r="N209"/>
      <c r="O209"/>
    </row>
    <row r="210" spans="1:15">
      <c r="A210"/>
      <c r="B210"/>
      <c r="C210"/>
      <c r="D210"/>
      <c r="E210"/>
      <c r="F210"/>
      <c r="G210"/>
      <c r="H210"/>
      <c r="I210"/>
      <c r="J210"/>
      <c r="K210"/>
      <c r="L210"/>
      <c r="M210"/>
      <c r="N210"/>
      <c r="O210"/>
    </row>
    <row r="211" spans="1:15">
      <c r="A211"/>
      <c r="B211"/>
      <c r="C211"/>
      <c r="D211"/>
      <c r="E211"/>
      <c r="F211"/>
      <c r="G211"/>
      <c r="H211"/>
      <c r="I211"/>
      <c r="J211"/>
      <c r="K211"/>
      <c r="L211"/>
      <c r="M211"/>
      <c r="N211"/>
      <c r="O211"/>
    </row>
    <row r="212" spans="1:15">
      <c r="A212"/>
      <c r="B212"/>
      <c r="C212"/>
      <c r="D212"/>
      <c r="E212"/>
      <c r="F212"/>
      <c r="G212"/>
      <c r="H212"/>
      <c r="I212"/>
      <c r="J212"/>
      <c r="K212"/>
      <c r="L212"/>
      <c r="M212"/>
      <c r="N212"/>
      <c r="O212"/>
    </row>
    <row r="213" spans="1:15">
      <c r="A213"/>
      <c r="B213"/>
      <c r="C213"/>
      <c r="D213"/>
      <c r="E213"/>
      <c r="F213"/>
      <c r="G213"/>
      <c r="H213"/>
      <c r="I213"/>
      <c r="J213"/>
      <c r="K213"/>
      <c r="L213"/>
      <c r="M213"/>
      <c r="N213"/>
      <c r="O213"/>
    </row>
    <row r="214" spans="1:15">
      <c r="A214"/>
      <c r="B214"/>
      <c r="C214"/>
      <c r="D214"/>
      <c r="E214"/>
      <c r="F214"/>
      <c r="G214"/>
      <c r="H214"/>
      <c r="I214"/>
      <c r="J214"/>
      <c r="K214"/>
      <c r="L214"/>
      <c r="M214"/>
      <c r="N214"/>
      <c r="O214"/>
    </row>
    <row r="215" spans="1:15">
      <c r="A215"/>
      <c r="B215"/>
      <c r="C215"/>
      <c r="D215"/>
      <c r="E215"/>
      <c r="F215"/>
      <c r="G215"/>
      <c r="H215"/>
      <c r="I215"/>
      <c r="J215"/>
      <c r="K215"/>
      <c r="L215"/>
      <c r="M215"/>
      <c r="N215"/>
      <c r="O215"/>
    </row>
    <row r="216" spans="1:15">
      <c r="A216"/>
      <c r="B216"/>
      <c r="C216"/>
      <c r="D216"/>
      <c r="E216"/>
      <c r="F216"/>
      <c r="G216"/>
      <c r="H216"/>
      <c r="I216"/>
      <c r="J216"/>
      <c r="K216"/>
      <c r="L216"/>
      <c r="M216"/>
      <c r="N216"/>
      <c r="O216"/>
    </row>
    <row r="217" spans="1:15">
      <c r="A217"/>
      <c r="B217"/>
      <c r="C217"/>
      <c r="D217"/>
      <c r="E217"/>
      <c r="F217"/>
      <c r="G217"/>
      <c r="H217"/>
      <c r="I217"/>
      <c r="J217"/>
      <c r="K217"/>
      <c r="L217"/>
      <c r="M217"/>
      <c r="N217"/>
      <c r="O217"/>
    </row>
    <row r="218" spans="1:15">
      <c r="A218"/>
      <c r="B218"/>
      <c r="C218"/>
      <c r="D218"/>
      <c r="E218"/>
      <c r="F218"/>
      <c r="G218"/>
      <c r="H218"/>
      <c r="I218"/>
      <c r="J218"/>
      <c r="K218"/>
      <c r="L218"/>
      <c r="M218"/>
      <c r="N218"/>
      <c r="O218"/>
    </row>
    <row r="219" spans="1:15">
      <c r="A219"/>
      <c r="B219"/>
      <c r="C219"/>
      <c r="D219"/>
      <c r="E219"/>
      <c r="F219"/>
      <c r="G219"/>
      <c r="H219"/>
      <c r="I219"/>
      <c r="J219"/>
      <c r="K219"/>
      <c r="L219"/>
      <c r="M219"/>
      <c r="N219"/>
      <c r="O219"/>
    </row>
    <row r="220" spans="1:15">
      <c r="A220"/>
      <c r="B220"/>
      <c r="C220"/>
      <c r="D220"/>
      <c r="E220"/>
      <c r="F220"/>
      <c r="G220"/>
      <c r="H220"/>
      <c r="I220"/>
      <c r="J220"/>
      <c r="K220"/>
      <c r="L220"/>
      <c r="M220"/>
      <c r="N220"/>
      <c r="O220"/>
    </row>
    <row r="221" spans="1:15">
      <c r="A221"/>
      <c r="B221"/>
      <c r="C221"/>
      <c r="D221"/>
      <c r="E221"/>
      <c r="F221"/>
      <c r="G221"/>
      <c r="H221"/>
      <c r="I221"/>
      <c r="J221"/>
      <c r="K221"/>
      <c r="L221"/>
      <c r="M221"/>
      <c r="N221"/>
      <c r="O221"/>
    </row>
    <row r="222" spans="1:15">
      <c r="A222"/>
      <c r="B222"/>
      <c r="C222"/>
      <c r="D222"/>
      <c r="E222"/>
      <c r="F222"/>
      <c r="G222"/>
      <c r="H222"/>
      <c r="I222"/>
      <c r="J222"/>
      <c r="K222"/>
      <c r="L222"/>
      <c r="M222"/>
      <c r="N222"/>
      <c r="O222"/>
    </row>
    <row r="223" spans="1:15">
      <c r="A223"/>
      <c r="B223"/>
      <c r="C223"/>
      <c r="D223"/>
      <c r="E223"/>
      <c r="F223"/>
      <c r="G223"/>
      <c r="H223"/>
      <c r="I223"/>
      <c r="J223"/>
      <c r="K223"/>
      <c r="L223"/>
      <c r="M223"/>
      <c r="N223"/>
      <c r="O223"/>
    </row>
    <row r="224" spans="1:15">
      <c r="A224"/>
      <c r="B224"/>
      <c r="C224"/>
      <c r="D224"/>
      <c r="E224"/>
      <c r="F224"/>
      <c r="G224"/>
      <c r="H224"/>
      <c r="I224"/>
      <c r="J224"/>
      <c r="K224"/>
      <c r="L224"/>
      <c r="M224"/>
      <c r="N224"/>
      <c r="O224"/>
    </row>
    <row r="225" spans="1:15">
      <c r="A225"/>
      <c r="B225"/>
      <c r="C225"/>
      <c r="D225"/>
      <c r="E225"/>
      <c r="F225"/>
      <c r="G225"/>
      <c r="H225"/>
      <c r="I225"/>
      <c r="J225"/>
      <c r="K225"/>
      <c r="L225"/>
      <c r="M225"/>
      <c r="N225"/>
      <c r="O225"/>
    </row>
    <row r="226" spans="1:15">
      <c r="A226"/>
      <c r="B226"/>
      <c r="C226"/>
      <c r="D226"/>
      <c r="E226"/>
      <c r="F226"/>
      <c r="G226"/>
      <c r="H226"/>
      <c r="I226"/>
      <c r="J226"/>
      <c r="K226"/>
      <c r="L226"/>
      <c r="M226"/>
      <c r="N226"/>
      <c r="O226"/>
    </row>
    <row r="227" spans="1:15">
      <c r="A227"/>
      <c r="B227"/>
      <c r="C227"/>
      <c r="D227"/>
      <c r="E227"/>
      <c r="F227"/>
      <c r="G227"/>
      <c r="H227"/>
      <c r="I227"/>
      <c r="J227"/>
      <c r="K227"/>
      <c r="L227"/>
      <c r="M227"/>
      <c r="N227"/>
      <c r="O227"/>
    </row>
    <row r="228" spans="1:15">
      <c r="A228"/>
      <c r="B228"/>
      <c r="C228"/>
      <c r="D228"/>
      <c r="E228"/>
      <c r="F228"/>
      <c r="G228"/>
      <c r="H228"/>
      <c r="I228"/>
      <c r="J228"/>
      <c r="K228"/>
      <c r="L228"/>
      <c r="M228"/>
      <c r="N228"/>
      <c r="O228"/>
    </row>
    <row r="229" spans="1:15">
      <c r="A229"/>
      <c r="B229"/>
      <c r="C229"/>
      <c r="D229"/>
      <c r="E229"/>
      <c r="F229"/>
      <c r="G229"/>
      <c r="H229"/>
      <c r="I229"/>
      <c r="J229"/>
      <c r="K229"/>
      <c r="L229"/>
      <c r="M229"/>
      <c r="N229"/>
      <c r="O229"/>
    </row>
    <row r="230" spans="1:15">
      <c r="A230"/>
      <c r="B230"/>
      <c r="C230"/>
      <c r="D230"/>
      <c r="E230"/>
      <c r="F230"/>
      <c r="G230"/>
      <c r="H230"/>
      <c r="I230"/>
      <c r="J230"/>
      <c r="K230"/>
      <c r="L230"/>
      <c r="M230"/>
      <c r="N230"/>
      <c r="O230"/>
    </row>
    <row r="231" spans="1:15">
      <c r="A231"/>
      <c r="B231"/>
      <c r="C231"/>
      <c r="D231"/>
      <c r="E231"/>
      <c r="F231"/>
      <c r="G231"/>
      <c r="H231"/>
      <c r="I231"/>
      <c r="J231"/>
      <c r="K231"/>
      <c r="L231"/>
      <c r="M231"/>
      <c r="N231"/>
      <c r="O231"/>
    </row>
    <row r="232" spans="1:15">
      <c r="A232"/>
      <c r="B232"/>
      <c r="C232"/>
      <c r="D232"/>
      <c r="E232"/>
      <c r="F232"/>
      <c r="G232"/>
      <c r="H232"/>
      <c r="I232"/>
      <c r="J232"/>
      <c r="K232"/>
      <c r="L232"/>
      <c r="M232"/>
      <c r="N232"/>
      <c r="O232"/>
    </row>
    <row r="233" spans="1:15">
      <c r="A233"/>
      <c r="B233"/>
      <c r="C233"/>
      <c r="D233"/>
      <c r="E233"/>
      <c r="F233"/>
      <c r="G233"/>
      <c r="H233"/>
      <c r="I233"/>
      <c r="J233"/>
      <c r="K233"/>
      <c r="L233"/>
      <c r="M233"/>
      <c r="N233"/>
      <c r="O233"/>
    </row>
    <row r="234" spans="1:15">
      <c r="A234"/>
      <c r="B234"/>
      <c r="C234"/>
      <c r="D234"/>
      <c r="E234"/>
      <c r="F234"/>
      <c r="G234"/>
      <c r="H234"/>
      <c r="I234"/>
      <c r="J234"/>
      <c r="K234"/>
      <c r="L234"/>
      <c r="M234"/>
      <c r="N234"/>
      <c r="O234"/>
    </row>
    <row r="235" spans="1:15">
      <c r="A235"/>
      <c r="B235"/>
      <c r="C235"/>
      <c r="D235"/>
      <c r="E235"/>
      <c r="F235"/>
      <c r="G235"/>
      <c r="H235"/>
      <c r="I235"/>
      <c r="J235"/>
      <c r="K235"/>
      <c r="L235"/>
      <c r="M235"/>
      <c r="N235"/>
      <c r="O235"/>
    </row>
    <row r="236" spans="1:15">
      <c r="A236"/>
      <c r="B236"/>
      <c r="C236"/>
      <c r="D236"/>
      <c r="E236"/>
      <c r="F236"/>
      <c r="G236"/>
      <c r="H236"/>
      <c r="I236"/>
      <c r="J236"/>
      <c r="K236"/>
      <c r="L236"/>
      <c r="M236"/>
      <c r="N236"/>
      <c r="O236"/>
    </row>
    <row r="237" spans="1:15">
      <c r="A237"/>
      <c r="B237"/>
      <c r="C237"/>
      <c r="D237"/>
      <c r="E237"/>
      <c r="F237"/>
      <c r="G237"/>
      <c r="H237"/>
      <c r="I237"/>
      <c r="J237"/>
      <c r="K237"/>
      <c r="L237"/>
      <c r="M237"/>
      <c r="N237"/>
      <c r="O237"/>
    </row>
    <row r="238" spans="1:15">
      <c r="A238"/>
      <c r="B238"/>
      <c r="C238"/>
      <c r="D238"/>
      <c r="E238"/>
      <c r="F238"/>
      <c r="G238"/>
      <c r="H238"/>
      <c r="I238"/>
      <c r="J238"/>
      <c r="K238"/>
      <c r="L238"/>
      <c r="M238"/>
      <c r="N238"/>
      <c r="O238"/>
    </row>
    <row r="239" spans="1:15">
      <c r="A239"/>
      <c r="B239"/>
      <c r="C239"/>
      <c r="D239"/>
      <c r="E239"/>
      <c r="F239"/>
      <c r="G239"/>
      <c r="H239"/>
      <c r="I239"/>
      <c r="J239"/>
      <c r="K239"/>
      <c r="L239"/>
      <c r="M239"/>
      <c r="N239"/>
      <c r="O239"/>
    </row>
    <row r="240" spans="1:15">
      <c r="A240"/>
      <c r="B240"/>
      <c r="C240"/>
      <c r="D240"/>
      <c r="E240"/>
      <c r="F240"/>
      <c r="G240"/>
      <c r="H240"/>
      <c r="I240"/>
      <c r="J240"/>
      <c r="K240"/>
      <c r="L240"/>
      <c r="M240"/>
      <c r="N240"/>
      <c r="O240"/>
    </row>
    <row r="241" spans="1:15">
      <c r="A241"/>
      <c r="B241"/>
      <c r="C241"/>
      <c r="D241"/>
      <c r="E241"/>
      <c r="F241"/>
      <c r="G241"/>
      <c r="H241"/>
      <c r="I241"/>
      <c r="J241"/>
      <c r="K241"/>
      <c r="L241"/>
      <c r="M241"/>
      <c r="N241"/>
      <c r="O241"/>
    </row>
    <row r="242" spans="1:15">
      <c r="A242"/>
      <c r="B242"/>
      <c r="C242"/>
      <c r="D242"/>
      <c r="E242"/>
      <c r="F242"/>
      <c r="G242"/>
      <c r="H242"/>
      <c r="I242"/>
      <c r="J242"/>
      <c r="K242"/>
      <c r="L242"/>
      <c r="M242"/>
      <c r="N242"/>
      <c r="O242"/>
    </row>
    <row r="243" spans="1:15">
      <c r="A243"/>
      <c r="B243"/>
      <c r="C243"/>
      <c r="D243"/>
      <c r="E243"/>
      <c r="F243"/>
      <c r="G243"/>
      <c r="H243"/>
      <c r="I243"/>
      <c r="J243"/>
      <c r="K243"/>
      <c r="L243"/>
      <c r="M243"/>
      <c r="N243"/>
      <c r="O243"/>
    </row>
    <row r="244" spans="1:15">
      <c r="A244"/>
      <c r="B244"/>
      <c r="C244"/>
      <c r="D244"/>
      <c r="E244"/>
      <c r="F244"/>
      <c r="G244"/>
      <c r="H244"/>
      <c r="I244"/>
      <c r="J244"/>
      <c r="K244"/>
      <c r="L244"/>
      <c r="M244"/>
      <c r="N244"/>
      <c r="O244"/>
    </row>
    <row r="245" spans="1:15">
      <c r="A245"/>
      <c r="B245"/>
      <c r="C245"/>
      <c r="D245"/>
      <c r="E245"/>
      <c r="F245"/>
      <c r="G245"/>
      <c r="H245"/>
      <c r="I245"/>
      <c r="J245"/>
      <c r="K245"/>
      <c r="L245"/>
      <c r="M245"/>
      <c r="N245"/>
      <c r="O245"/>
    </row>
    <row r="246" spans="1:15">
      <c r="A246"/>
      <c r="B246"/>
      <c r="C246"/>
      <c r="D246"/>
      <c r="E246"/>
      <c r="F246"/>
      <c r="G246"/>
      <c r="H246"/>
      <c r="I246"/>
      <c r="J246"/>
      <c r="K246"/>
      <c r="L246"/>
      <c r="M246"/>
      <c r="N246"/>
      <c r="O246"/>
    </row>
    <row r="247" spans="1:15">
      <c r="A247"/>
      <c r="B247"/>
      <c r="C247"/>
      <c r="D247"/>
      <c r="E247"/>
      <c r="F247"/>
      <c r="G247"/>
      <c r="H247"/>
      <c r="I247"/>
      <c r="J247"/>
      <c r="K247"/>
      <c r="L247"/>
      <c r="M247"/>
      <c r="N247"/>
      <c r="O247"/>
    </row>
    <row r="248" spans="1:15">
      <c r="A248"/>
      <c r="B248"/>
      <c r="C248"/>
      <c r="D248"/>
      <c r="E248"/>
      <c r="F248"/>
      <c r="G248"/>
      <c r="H248"/>
      <c r="I248"/>
      <c r="J248"/>
      <c r="K248"/>
      <c r="L248"/>
      <c r="M248"/>
      <c r="N248"/>
      <c r="O248"/>
    </row>
  </sheetData>
  <sortState ref="A2:O235">
    <sortCondition ref="C2:C235"/>
  </sortState>
  <phoneticPr fontId="2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36"/>
  <sheetViews>
    <sheetView topLeftCell="A19" workbookViewId="0">
      <selection activeCell="H52" sqref="H52"/>
    </sheetView>
  </sheetViews>
  <sheetFormatPr defaultColWidth="8.875" defaultRowHeight="13.5"/>
  <cols>
    <col min="1" max="2" width="9" style="111"/>
    <col min="3" max="3" width="17.625" style="54" customWidth="1"/>
    <col min="4" max="4" width="10.125" style="54" customWidth="1"/>
    <col min="5" max="5" width="9" style="54"/>
    <col min="6" max="6" width="29.125" style="54" customWidth="1"/>
    <col min="7" max="7" width="18.625" style="54" customWidth="1"/>
    <col min="8" max="8" width="9" style="54"/>
    <col min="9" max="9" width="12.875" style="54" customWidth="1"/>
    <col min="10" max="10" width="12.5" style="54" customWidth="1"/>
    <col min="11" max="12" width="9" style="54"/>
    <col min="13" max="13" width="58.5" style="54" customWidth="1"/>
    <col min="14" max="14" width="16.375" style="54" customWidth="1"/>
    <col min="15" max="15" width="20.5" style="54" customWidth="1"/>
    <col min="16" max="16384" width="8.875" style="42"/>
  </cols>
  <sheetData>
    <row r="1" spans="1:18" ht="16.5">
      <c r="A1" s="110" t="s">
        <v>52</v>
      </c>
      <c r="B1" s="110" t="s">
        <v>98</v>
      </c>
      <c r="C1" s="21" t="s">
        <v>15</v>
      </c>
      <c r="D1" s="21" t="s">
        <v>74</v>
      </c>
      <c r="E1" s="21" t="s">
        <v>16</v>
      </c>
      <c r="F1" s="21" t="s">
        <v>17</v>
      </c>
      <c r="G1" s="21" t="s">
        <v>18</v>
      </c>
      <c r="H1" s="21" t="s">
        <v>19</v>
      </c>
      <c r="I1" s="21" t="s">
        <v>20</v>
      </c>
      <c r="J1" s="21" t="s">
        <v>26</v>
      </c>
      <c r="K1" s="21" t="s">
        <v>27</v>
      </c>
      <c r="L1" s="21" t="s">
        <v>28</v>
      </c>
      <c r="M1" s="21" t="s">
        <v>21</v>
      </c>
      <c r="N1" s="21" t="s">
        <v>22</v>
      </c>
      <c r="O1" s="21" t="s">
        <v>23</v>
      </c>
    </row>
    <row r="2" spans="1:18" ht="16.5">
      <c r="A2" s="111">
        <f t="shared" ref="A2:A34" si="0">YEAR(C2)</f>
        <v>2018</v>
      </c>
      <c r="B2" s="111">
        <f t="shared" ref="B2:B34" si="1">MONTH(C2)</f>
        <v>6</v>
      </c>
      <c r="C2" s="104">
        <v>43256</v>
      </c>
      <c r="D2" s="105">
        <v>0.54791666666666672</v>
      </c>
      <c r="E2" s="106" t="s">
        <v>177</v>
      </c>
      <c r="F2" s="106" t="s">
        <v>240</v>
      </c>
      <c r="G2" s="106" t="s">
        <v>271</v>
      </c>
      <c r="H2" s="106" t="s">
        <v>24</v>
      </c>
      <c r="I2" s="106" t="s">
        <v>272</v>
      </c>
      <c r="J2" s="107" t="str">
        <f t="shared" ref="J2:J34" si="2">MID(I2,7,1)</f>
        <v>5</v>
      </c>
      <c r="K2" s="107" t="str">
        <f t="shared" ref="K2:K34" si="3">MID(I2,14,1)</f>
        <v>5</v>
      </c>
      <c r="L2" s="107" t="str">
        <f t="shared" ref="L2:L34" si="4">MID(I2,21,1)</f>
        <v>5</v>
      </c>
      <c r="M2" s="106" t="s">
        <v>273</v>
      </c>
      <c r="N2" s="106" t="s">
        <v>25</v>
      </c>
      <c r="O2" s="106" t="s">
        <v>14</v>
      </c>
    </row>
    <row r="3" spans="1:18" ht="16.5">
      <c r="A3" s="111">
        <f t="shared" si="0"/>
        <v>2018</v>
      </c>
      <c r="B3" s="111">
        <f t="shared" si="1"/>
        <v>6</v>
      </c>
      <c r="C3" s="104">
        <v>43261</v>
      </c>
      <c r="D3" s="105">
        <v>0.89166666666666661</v>
      </c>
      <c r="E3" s="106" t="s">
        <v>177</v>
      </c>
      <c r="F3" s="106" t="s">
        <v>240</v>
      </c>
      <c r="G3" s="106" t="s">
        <v>319</v>
      </c>
      <c r="H3" s="106" t="s">
        <v>24</v>
      </c>
      <c r="I3" s="106" t="s">
        <v>272</v>
      </c>
      <c r="J3" s="107" t="str">
        <f t="shared" si="2"/>
        <v>5</v>
      </c>
      <c r="K3" s="107" t="str">
        <f t="shared" si="3"/>
        <v>5</v>
      </c>
      <c r="L3" s="107" t="str">
        <f t="shared" si="4"/>
        <v>5</v>
      </c>
      <c r="M3" s="106" t="s">
        <v>320</v>
      </c>
      <c r="N3" s="106" t="s">
        <v>321</v>
      </c>
      <c r="O3" s="106" t="s">
        <v>322</v>
      </c>
    </row>
    <row r="4" spans="1:18" ht="16.5">
      <c r="A4" s="111">
        <f t="shared" si="0"/>
        <v>2018</v>
      </c>
      <c r="B4" s="111">
        <f t="shared" si="1"/>
        <v>6</v>
      </c>
      <c r="C4" s="104">
        <v>43261</v>
      </c>
      <c r="D4" s="105">
        <v>0.60069444444444442</v>
      </c>
      <c r="E4" s="106" t="s">
        <v>177</v>
      </c>
      <c r="F4" s="106" t="s">
        <v>240</v>
      </c>
      <c r="G4" s="106" t="s">
        <v>323</v>
      </c>
      <c r="H4" s="106" t="s">
        <v>24</v>
      </c>
      <c r="I4" s="106" t="s">
        <v>272</v>
      </c>
      <c r="J4" s="107" t="str">
        <f t="shared" si="2"/>
        <v>5</v>
      </c>
      <c r="K4" s="107" t="str">
        <f t="shared" si="3"/>
        <v>5</v>
      </c>
      <c r="L4" s="107" t="str">
        <f t="shared" si="4"/>
        <v>5</v>
      </c>
      <c r="M4" s="106" t="s">
        <v>324</v>
      </c>
      <c r="N4" s="106" t="s">
        <v>25</v>
      </c>
      <c r="O4" s="106" t="s">
        <v>14</v>
      </c>
    </row>
    <row r="5" spans="1:18" ht="16.5">
      <c r="A5" s="111">
        <f t="shared" si="0"/>
        <v>2018</v>
      </c>
      <c r="B5" s="111">
        <f t="shared" si="1"/>
        <v>6</v>
      </c>
      <c r="C5" s="104">
        <v>43263</v>
      </c>
      <c r="D5" s="105">
        <v>0.68680555555555556</v>
      </c>
      <c r="E5" s="106" t="s">
        <v>177</v>
      </c>
      <c r="F5" s="106" t="s">
        <v>240</v>
      </c>
      <c r="G5" s="106" t="s">
        <v>325</v>
      </c>
      <c r="H5" s="106" t="s">
        <v>24</v>
      </c>
      <c r="I5" s="106" t="s">
        <v>272</v>
      </c>
      <c r="J5" s="107" t="str">
        <f t="shared" si="2"/>
        <v>5</v>
      </c>
      <c r="K5" s="107" t="str">
        <f t="shared" si="3"/>
        <v>5</v>
      </c>
      <c r="L5" s="107" t="str">
        <f t="shared" si="4"/>
        <v>5</v>
      </c>
      <c r="M5" s="106" t="s">
        <v>326</v>
      </c>
      <c r="N5" s="106" t="s">
        <v>25</v>
      </c>
      <c r="O5" s="106" t="s">
        <v>14</v>
      </c>
    </row>
    <row r="6" spans="1:18" ht="16.5">
      <c r="A6" s="111">
        <f t="shared" si="0"/>
        <v>2018</v>
      </c>
      <c r="B6" s="111">
        <f t="shared" si="1"/>
        <v>6</v>
      </c>
      <c r="C6" s="104">
        <v>43266</v>
      </c>
      <c r="D6" s="105">
        <v>0.76458333333333339</v>
      </c>
      <c r="E6" s="106" t="s">
        <v>177</v>
      </c>
      <c r="F6" s="106" t="s">
        <v>240</v>
      </c>
      <c r="G6" s="106" t="s">
        <v>344</v>
      </c>
      <c r="H6" s="106" t="s">
        <v>24</v>
      </c>
      <c r="I6" s="106" t="s">
        <v>272</v>
      </c>
      <c r="J6" s="107" t="str">
        <f t="shared" si="2"/>
        <v>5</v>
      </c>
      <c r="K6" s="107" t="str">
        <f t="shared" si="3"/>
        <v>5</v>
      </c>
      <c r="L6" s="107" t="str">
        <f t="shared" si="4"/>
        <v>5</v>
      </c>
      <c r="M6" s="106" t="s">
        <v>345</v>
      </c>
      <c r="N6" s="106" t="s">
        <v>321</v>
      </c>
      <c r="O6" s="106" t="s">
        <v>346</v>
      </c>
    </row>
    <row r="7" spans="1:18" ht="16.5">
      <c r="A7" s="111">
        <f t="shared" si="0"/>
        <v>2018</v>
      </c>
      <c r="B7" s="111">
        <f t="shared" si="1"/>
        <v>6</v>
      </c>
      <c r="C7" s="104">
        <v>43269</v>
      </c>
      <c r="D7" s="105">
        <v>0.92986111111111114</v>
      </c>
      <c r="E7" s="106" t="s">
        <v>177</v>
      </c>
      <c r="F7" s="106" t="s">
        <v>240</v>
      </c>
      <c r="G7" s="106" t="s">
        <v>342</v>
      </c>
      <c r="H7" s="106" t="s">
        <v>24</v>
      </c>
      <c r="I7" s="106" t="s">
        <v>272</v>
      </c>
      <c r="J7" s="107" t="str">
        <f t="shared" si="2"/>
        <v>5</v>
      </c>
      <c r="K7" s="107" t="str">
        <f t="shared" si="3"/>
        <v>5</v>
      </c>
      <c r="L7" s="107" t="str">
        <f t="shared" si="4"/>
        <v>5</v>
      </c>
      <c r="M7" s="106" t="s">
        <v>343</v>
      </c>
      <c r="N7" s="106" t="s">
        <v>25</v>
      </c>
      <c r="O7" s="106" t="s">
        <v>14</v>
      </c>
    </row>
    <row r="8" spans="1:18" ht="16.5">
      <c r="A8" s="111">
        <f t="shared" si="0"/>
        <v>2018</v>
      </c>
      <c r="B8" s="111">
        <f t="shared" si="1"/>
        <v>6</v>
      </c>
      <c r="C8" s="104">
        <v>43275</v>
      </c>
      <c r="D8" s="105">
        <v>0.63680555555555551</v>
      </c>
      <c r="E8" s="106" t="s">
        <v>177</v>
      </c>
      <c r="F8" s="106" t="s">
        <v>240</v>
      </c>
      <c r="G8" s="106" t="s">
        <v>384</v>
      </c>
      <c r="H8" s="106" t="s">
        <v>24</v>
      </c>
      <c r="I8" s="106" t="s">
        <v>272</v>
      </c>
      <c r="J8" s="107" t="str">
        <f t="shared" si="2"/>
        <v>5</v>
      </c>
      <c r="K8" s="107" t="str">
        <f t="shared" si="3"/>
        <v>5</v>
      </c>
      <c r="L8" s="107" t="str">
        <f t="shared" si="4"/>
        <v>5</v>
      </c>
      <c r="M8" s="106" t="s">
        <v>385</v>
      </c>
      <c r="N8" s="106" t="s">
        <v>25</v>
      </c>
      <c r="O8" s="106" t="s">
        <v>14</v>
      </c>
    </row>
    <row r="9" spans="1:18" ht="16.5">
      <c r="A9" s="111">
        <f t="shared" si="0"/>
        <v>2018</v>
      </c>
      <c r="B9" s="111">
        <f t="shared" si="1"/>
        <v>6</v>
      </c>
      <c r="C9" s="104">
        <v>43279</v>
      </c>
      <c r="D9" s="105">
        <v>0.5229166666666667</v>
      </c>
      <c r="E9" s="106" t="s">
        <v>177</v>
      </c>
      <c r="F9" s="106" t="s">
        <v>240</v>
      </c>
      <c r="G9" s="106" t="s">
        <v>381</v>
      </c>
      <c r="H9" s="106" t="s">
        <v>24</v>
      </c>
      <c r="I9" s="106" t="s">
        <v>382</v>
      </c>
      <c r="J9" s="107" t="str">
        <f t="shared" si="2"/>
        <v>4</v>
      </c>
      <c r="K9" s="107" t="str">
        <f t="shared" si="3"/>
        <v>5</v>
      </c>
      <c r="L9" s="107" t="str">
        <f t="shared" si="4"/>
        <v>5</v>
      </c>
      <c r="M9" s="106" t="s">
        <v>383</v>
      </c>
      <c r="N9" s="106" t="s">
        <v>25</v>
      </c>
      <c r="O9" s="106" t="s">
        <v>14</v>
      </c>
    </row>
    <row r="10" spans="1:18" ht="16.5">
      <c r="A10" s="111">
        <f t="shared" si="0"/>
        <v>2018</v>
      </c>
      <c r="B10" s="111">
        <f t="shared" si="1"/>
        <v>7</v>
      </c>
      <c r="C10" s="104">
        <v>43282</v>
      </c>
      <c r="D10" s="105">
        <v>0.6694444444444444</v>
      </c>
      <c r="E10" s="106" t="s">
        <v>177</v>
      </c>
      <c r="F10" s="106" t="s">
        <v>240</v>
      </c>
      <c r="G10" s="106" t="s">
        <v>421</v>
      </c>
      <c r="H10" s="106" t="s">
        <v>24</v>
      </c>
      <c r="I10" s="106" t="s">
        <v>422</v>
      </c>
      <c r="J10" s="107" t="str">
        <f t="shared" si="2"/>
        <v>5</v>
      </c>
      <c r="K10" s="107" t="str">
        <f t="shared" si="3"/>
        <v>4</v>
      </c>
      <c r="L10" s="107" t="str">
        <f t="shared" si="4"/>
        <v>5</v>
      </c>
      <c r="M10" s="106" t="s">
        <v>423</v>
      </c>
      <c r="N10" s="106" t="s">
        <v>25</v>
      </c>
      <c r="O10" s="106" t="s">
        <v>14</v>
      </c>
    </row>
    <row r="11" spans="1:18" ht="16.5">
      <c r="A11" s="111">
        <f t="shared" si="0"/>
        <v>2018</v>
      </c>
      <c r="B11" s="111">
        <f t="shared" si="1"/>
        <v>7</v>
      </c>
      <c r="C11" s="104">
        <v>43282</v>
      </c>
      <c r="D11" s="105">
        <v>0.51666666666666672</v>
      </c>
      <c r="E11" s="106" t="s">
        <v>177</v>
      </c>
      <c r="F11" s="106" t="s">
        <v>240</v>
      </c>
      <c r="G11" s="106" t="s">
        <v>431</v>
      </c>
      <c r="H11" s="106" t="s">
        <v>24</v>
      </c>
      <c r="I11" s="106" t="s">
        <v>272</v>
      </c>
      <c r="J11" s="107" t="str">
        <f t="shared" si="2"/>
        <v>5</v>
      </c>
      <c r="K11" s="107" t="str">
        <f t="shared" si="3"/>
        <v>5</v>
      </c>
      <c r="L11" s="107" t="str">
        <f t="shared" si="4"/>
        <v>5</v>
      </c>
      <c r="M11" s="106" t="s">
        <v>432</v>
      </c>
      <c r="N11" s="106" t="s">
        <v>25</v>
      </c>
      <c r="O11" s="106" t="s">
        <v>14</v>
      </c>
    </row>
    <row r="12" spans="1:18" ht="16.5">
      <c r="A12" s="111">
        <f t="shared" si="0"/>
        <v>2018</v>
      </c>
      <c r="B12" s="111">
        <f t="shared" si="1"/>
        <v>7</v>
      </c>
      <c r="C12" s="104">
        <v>43288</v>
      </c>
      <c r="D12" s="105">
        <v>0.57708333333333328</v>
      </c>
      <c r="E12" s="106" t="s">
        <v>177</v>
      </c>
      <c r="F12" s="106" t="s">
        <v>240</v>
      </c>
      <c r="G12" s="106" t="s">
        <v>461</v>
      </c>
      <c r="H12" s="106" t="s">
        <v>24</v>
      </c>
      <c r="I12" s="106" t="s">
        <v>272</v>
      </c>
      <c r="J12" s="107" t="str">
        <f t="shared" si="2"/>
        <v>5</v>
      </c>
      <c r="K12" s="107" t="str">
        <f t="shared" si="3"/>
        <v>5</v>
      </c>
      <c r="L12" s="107" t="str">
        <f t="shared" si="4"/>
        <v>5</v>
      </c>
      <c r="M12" s="106" t="s">
        <v>536</v>
      </c>
      <c r="N12" s="106" t="s">
        <v>25</v>
      </c>
      <c r="O12" s="106" t="s">
        <v>14</v>
      </c>
    </row>
    <row r="13" spans="1:18" ht="16.5">
      <c r="A13" s="111">
        <f t="shared" si="0"/>
        <v>2018</v>
      </c>
      <c r="B13" s="111">
        <f t="shared" si="1"/>
        <v>7</v>
      </c>
      <c r="C13" s="104">
        <v>43297</v>
      </c>
      <c r="D13" s="105">
        <v>0.98472222222222217</v>
      </c>
      <c r="E13" s="106" t="s">
        <v>177</v>
      </c>
      <c r="F13" s="106" t="s">
        <v>240</v>
      </c>
      <c r="G13" s="106" t="s">
        <v>496</v>
      </c>
      <c r="H13" s="106" t="s">
        <v>133</v>
      </c>
      <c r="I13" s="106" t="s">
        <v>497</v>
      </c>
      <c r="J13" s="107" t="str">
        <f t="shared" si="2"/>
        <v>3</v>
      </c>
      <c r="K13" s="107" t="str">
        <f t="shared" si="3"/>
        <v>3</v>
      </c>
      <c r="L13" s="107" t="str">
        <f t="shared" si="4"/>
        <v>3</v>
      </c>
      <c r="M13" s="106" t="s">
        <v>498</v>
      </c>
      <c r="N13" s="106" t="s">
        <v>321</v>
      </c>
      <c r="O13" s="106" t="s">
        <v>499</v>
      </c>
    </row>
    <row r="14" spans="1:18" ht="16.5">
      <c r="A14" s="111">
        <f t="shared" si="0"/>
        <v>2018</v>
      </c>
      <c r="B14" s="111">
        <f t="shared" si="1"/>
        <v>7</v>
      </c>
      <c r="C14" s="104">
        <v>43299</v>
      </c>
      <c r="D14" s="105">
        <v>0.7090277777777777</v>
      </c>
      <c r="E14" s="106" t="s">
        <v>177</v>
      </c>
      <c r="F14" s="106" t="s">
        <v>240</v>
      </c>
      <c r="G14" s="106" t="s">
        <v>493</v>
      </c>
      <c r="H14" s="106" t="s">
        <v>133</v>
      </c>
      <c r="I14" s="106" t="s">
        <v>494</v>
      </c>
      <c r="J14" s="107" t="str">
        <f t="shared" si="2"/>
        <v>4</v>
      </c>
      <c r="K14" s="107" t="str">
        <f t="shared" si="3"/>
        <v>4</v>
      </c>
      <c r="L14" s="107" t="str">
        <f t="shared" si="4"/>
        <v>4</v>
      </c>
      <c r="M14" s="106" t="s">
        <v>495</v>
      </c>
      <c r="N14" s="106" t="s">
        <v>25</v>
      </c>
      <c r="O14" s="106" t="s">
        <v>14</v>
      </c>
      <c r="P14" s="54"/>
      <c r="Q14" s="54"/>
      <c r="R14" s="54"/>
    </row>
    <row r="15" spans="1:18" ht="16.5">
      <c r="A15" s="111">
        <f t="shared" si="0"/>
        <v>2018</v>
      </c>
      <c r="B15" s="111">
        <f t="shared" si="1"/>
        <v>7</v>
      </c>
      <c r="C15" s="104">
        <v>43306</v>
      </c>
      <c r="D15" s="105">
        <v>0.48541666666666666</v>
      </c>
      <c r="E15" s="106" t="s">
        <v>177</v>
      </c>
      <c r="F15" s="106" t="s">
        <v>240</v>
      </c>
      <c r="G15" s="106" t="s">
        <v>537</v>
      </c>
      <c r="H15" s="106" t="s">
        <v>24</v>
      </c>
      <c r="I15" s="106" t="s">
        <v>272</v>
      </c>
      <c r="J15" s="107" t="str">
        <f t="shared" si="2"/>
        <v>5</v>
      </c>
      <c r="K15" s="107" t="str">
        <f t="shared" si="3"/>
        <v>5</v>
      </c>
      <c r="L15" s="107" t="str">
        <f t="shared" si="4"/>
        <v>5</v>
      </c>
      <c r="M15" s="106" t="s">
        <v>533</v>
      </c>
      <c r="N15" s="106" t="s">
        <v>25</v>
      </c>
      <c r="O15" s="106" t="s">
        <v>14</v>
      </c>
      <c r="P15" s="54"/>
      <c r="Q15" s="54"/>
      <c r="R15" s="54"/>
    </row>
    <row r="16" spans="1:18" ht="16.5">
      <c r="A16" s="111">
        <f t="shared" si="0"/>
        <v>2018</v>
      </c>
      <c r="B16" s="111">
        <f t="shared" si="1"/>
        <v>7</v>
      </c>
      <c r="C16" s="104">
        <v>43308</v>
      </c>
      <c r="D16" s="105">
        <v>0.96527777777777779</v>
      </c>
      <c r="E16" s="106" t="s">
        <v>177</v>
      </c>
      <c r="F16" s="106" t="s">
        <v>240</v>
      </c>
      <c r="G16" s="106" t="s">
        <v>525</v>
      </c>
      <c r="H16" s="106" t="s">
        <v>24</v>
      </c>
      <c r="I16" s="106" t="s">
        <v>272</v>
      </c>
      <c r="J16" s="107" t="str">
        <f t="shared" si="2"/>
        <v>5</v>
      </c>
      <c r="K16" s="107" t="str">
        <f t="shared" si="3"/>
        <v>5</v>
      </c>
      <c r="L16" s="107" t="str">
        <f t="shared" si="4"/>
        <v>5</v>
      </c>
      <c r="M16" s="106" t="s">
        <v>551</v>
      </c>
      <c r="N16" s="106" t="s">
        <v>25</v>
      </c>
      <c r="O16" s="106" t="s">
        <v>14</v>
      </c>
    </row>
    <row r="17" spans="1:18" ht="16.5">
      <c r="A17" s="111">
        <f t="shared" si="0"/>
        <v>2018</v>
      </c>
      <c r="B17" s="111">
        <f t="shared" si="1"/>
        <v>7</v>
      </c>
      <c r="C17" s="104">
        <v>43309</v>
      </c>
      <c r="D17" s="105">
        <v>0.71666666666666667</v>
      </c>
      <c r="E17" s="106" t="s">
        <v>177</v>
      </c>
      <c r="F17" s="106" t="s">
        <v>240</v>
      </c>
      <c r="G17" s="106" t="s">
        <v>548</v>
      </c>
      <c r="H17" s="106" t="s">
        <v>24</v>
      </c>
      <c r="I17" s="106" t="s">
        <v>272</v>
      </c>
      <c r="J17" s="107" t="str">
        <f t="shared" si="2"/>
        <v>5</v>
      </c>
      <c r="K17" s="107" t="str">
        <f t="shared" si="3"/>
        <v>5</v>
      </c>
      <c r="L17" s="107" t="str">
        <f t="shared" si="4"/>
        <v>5</v>
      </c>
      <c r="M17" s="106" t="s">
        <v>549</v>
      </c>
      <c r="N17" s="106" t="s">
        <v>321</v>
      </c>
      <c r="O17" s="106" t="s">
        <v>550</v>
      </c>
      <c r="P17" s="54"/>
      <c r="Q17" s="54"/>
      <c r="R17" s="54"/>
    </row>
    <row r="18" spans="1:18" ht="16.5">
      <c r="A18" s="111">
        <f t="shared" si="0"/>
        <v>2018</v>
      </c>
      <c r="B18" s="111">
        <f t="shared" si="1"/>
        <v>7</v>
      </c>
      <c r="C18" s="104">
        <v>43310</v>
      </c>
      <c r="D18" s="105">
        <v>0.79166666666666663</v>
      </c>
      <c r="E18" s="106" t="s">
        <v>177</v>
      </c>
      <c r="F18" s="106" t="s">
        <v>240</v>
      </c>
      <c r="G18" s="106" t="s">
        <v>543</v>
      </c>
      <c r="H18" s="106" t="s">
        <v>24</v>
      </c>
      <c r="I18" s="106" t="s">
        <v>272</v>
      </c>
      <c r="J18" s="107" t="str">
        <f t="shared" si="2"/>
        <v>5</v>
      </c>
      <c r="K18" s="107" t="str">
        <f t="shared" si="3"/>
        <v>5</v>
      </c>
      <c r="L18" s="107" t="str">
        <f t="shared" si="4"/>
        <v>5</v>
      </c>
      <c r="M18" s="106" t="s">
        <v>544</v>
      </c>
      <c r="N18" s="106" t="s">
        <v>25</v>
      </c>
      <c r="O18" s="106" t="s">
        <v>14</v>
      </c>
      <c r="P18" s="54"/>
      <c r="Q18" s="54"/>
      <c r="R18" s="54"/>
    </row>
    <row r="19" spans="1:18" ht="16.5">
      <c r="A19" s="111">
        <f t="shared" si="0"/>
        <v>2018</v>
      </c>
      <c r="B19" s="111">
        <f t="shared" si="1"/>
        <v>7</v>
      </c>
      <c r="C19" s="104">
        <v>43311</v>
      </c>
      <c r="D19" s="105">
        <v>0.88888888888888884</v>
      </c>
      <c r="E19" s="106" t="s">
        <v>177</v>
      </c>
      <c r="F19" s="106" t="s">
        <v>240</v>
      </c>
      <c r="G19" s="106" t="s">
        <v>553</v>
      </c>
      <c r="H19" s="106" t="s">
        <v>24</v>
      </c>
      <c r="I19" s="106" t="s">
        <v>272</v>
      </c>
      <c r="J19" s="107" t="str">
        <f t="shared" si="2"/>
        <v>5</v>
      </c>
      <c r="K19" s="107" t="str">
        <f t="shared" si="3"/>
        <v>5</v>
      </c>
      <c r="L19" s="107" t="str">
        <f t="shared" si="4"/>
        <v>5</v>
      </c>
      <c r="M19" s="106" t="s">
        <v>555</v>
      </c>
      <c r="N19" s="106" t="s">
        <v>321</v>
      </c>
      <c r="O19" s="106" t="s">
        <v>556</v>
      </c>
      <c r="P19" s="54"/>
      <c r="Q19" s="54"/>
      <c r="R19" s="54"/>
    </row>
    <row r="20" spans="1:18" ht="16.5">
      <c r="A20" s="111">
        <f t="shared" si="0"/>
        <v>2018</v>
      </c>
      <c r="B20" s="111">
        <f t="shared" si="1"/>
        <v>7</v>
      </c>
      <c r="C20" s="104">
        <v>43311</v>
      </c>
      <c r="D20" s="105">
        <v>0.61249999999999993</v>
      </c>
      <c r="E20" s="106" t="s">
        <v>177</v>
      </c>
      <c r="F20" s="106" t="s">
        <v>240</v>
      </c>
      <c r="G20" s="106" t="s">
        <v>540</v>
      </c>
      <c r="H20" s="106" t="s">
        <v>24</v>
      </c>
      <c r="I20" s="106" t="s">
        <v>272</v>
      </c>
      <c r="J20" s="107" t="str">
        <f t="shared" si="2"/>
        <v>5</v>
      </c>
      <c r="K20" s="107" t="str">
        <f t="shared" si="3"/>
        <v>5</v>
      </c>
      <c r="L20" s="107" t="str">
        <f t="shared" si="4"/>
        <v>5</v>
      </c>
      <c r="M20" s="106" t="s">
        <v>541</v>
      </c>
      <c r="N20" s="106" t="s">
        <v>321</v>
      </c>
      <c r="O20" s="106" t="s">
        <v>542</v>
      </c>
      <c r="P20" s="54"/>
      <c r="Q20" s="54"/>
      <c r="R20" s="54"/>
    </row>
    <row r="21" spans="1:18" ht="16.5">
      <c r="A21" s="111">
        <f t="shared" si="0"/>
        <v>2018</v>
      </c>
      <c r="B21" s="111">
        <f t="shared" si="1"/>
        <v>8</v>
      </c>
      <c r="C21" s="104">
        <v>43338</v>
      </c>
      <c r="D21" s="105">
        <v>0.68541666666666667</v>
      </c>
      <c r="E21" s="106" t="s">
        <v>177</v>
      </c>
      <c r="F21" s="106" t="s">
        <v>240</v>
      </c>
      <c r="G21" s="106" t="s">
        <v>650</v>
      </c>
      <c r="H21" s="106" t="s">
        <v>24</v>
      </c>
      <c r="I21" s="106" t="s">
        <v>272</v>
      </c>
      <c r="J21" s="107" t="str">
        <f t="shared" si="2"/>
        <v>5</v>
      </c>
      <c r="K21" s="107" t="str">
        <f t="shared" si="3"/>
        <v>5</v>
      </c>
      <c r="L21" s="107" t="str">
        <f t="shared" si="4"/>
        <v>5</v>
      </c>
      <c r="M21" s="106" t="s">
        <v>651</v>
      </c>
      <c r="N21" s="106" t="s">
        <v>321</v>
      </c>
      <c r="O21" s="106" t="s">
        <v>652</v>
      </c>
      <c r="P21" s="54"/>
      <c r="Q21" s="54"/>
      <c r="R21" s="54"/>
    </row>
    <row r="22" spans="1:18" ht="16.5">
      <c r="A22" s="111">
        <f t="shared" si="0"/>
        <v>2018</v>
      </c>
      <c r="B22" s="111">
        <f t="shared" si="1"/>
        <v>8</v>
      </c>
      <c r="C22" s="104">
        <v>43338</v>
      </c>
      <c r="D22" s="105">
        <v>0.56736111111111109</v>
      </c>
      <c r="E22" s="106" t="s">
        <v>177</v>
      </c>
      <c r="F22" s="106" t="s">
        <v>240</v>
      </c>
      <c r="G22" s="106" t="s">
        <v>653</v>
      </c>
      <c r="H22" s="106" t="s">
        <v>24</v>
      </c>
      <c r="I22" s="106" t="s">
        <v>272</v>
      </c>
      <c r="J22" s="107" t="str">
        <f t="shared" si="2"/>
        <v>5</v>
      </c>
      <c r="K22" s="107" t="str">
        <f t="shared" si="3"/>
        <v>5</v>
      </c>
      <c r="L22" s="107" t="str">
        <f t="shared" si="4"/>
        <v>5</v>
      </c>
      <c r="M22" s="106" t="s">
        <v>654</v>
      </c>
      <c r="N22" s="106" t="s">
        <v>321</v>
      </c>
      <c r="O22" s="106" t="s">
        <v>655</v>
      </c>
      <c r="P22" s="54"/>
      <c r="Q22" s="54"/>
      <c r="R22" s="54"/>
    </row>
    <row r="23" spans="1:18" ht="16.5">
      <c r="A23" s="111">
        <f t="shared" si="0"/>
        <v>2018</v>
      </c>
      <c r="B23" s="111">
        <f t="shared" si="1"/>
        <v>8</v>
      </c>
      <c r="C23" s="104">
        <v>43337</v>
      </c>
      <c r="D23" s="105">
        <v>0.67291666666666661</v>
      </c>
      <c r="E23" s="106" t="s">
        <v>177</v>
      </c>
      <c r="F23" s="106" t="s">
        <v>240</v>
      </c>
      <c r="G23" s="106" t="s">
        <v>656</v>
      </c>
      <c r="H23" s="106" t="s">
        <v>24</v>
      </c>
      <c r="I23" s="106" t="s">
        <v>272</v>
      </c>
      <c r="J23" s="107" t="str">
        <f t="shared" si="2"/>
        <v>5</v>
      </c>
      <c r="K23" s="107" t="str">
        <f t="shared" si="3"/>
        <v>5</v>
      </c>
      <c r="L23" s="107" t="str">
        <f t="shared" si="4"/>
        <v>5</v>
      </c>
      <c r="M23" s="106" t="s">
        <v>657</v>
      </c>
      <c r="N23" s="106" t="s">
        <v>321</v>
      </c>
      <c r="O23" s="106" t="s">
        <v>658</v>
      </c>
      <c r="P23" s="54"/>
      <c r="Q23" s="54"/>
      <c r="R23" s="54"/>
    </row>
    <row r="24" spans="1:18" ht="16.5">
      <c r="A24" s="111">
        <f t="shared" si="0"/>
        <v>2018</v>
      </c>
      <c r="B24" s="111">
        <f t="shared" si="1"/>
        <v>8</v>
      </c>
      <c r="C24" s="104">
        <v>43337</v>
      </c>
      <c r="D24" s="105">
        <v>0.67083333333333339</v>
      </c>
      <c r="E24" s="106" t="s">
        <v>177</v>
      </c>
      <c r="F24" s="106" t="s">
        <v>240</v>
      </c>
      <c r="G24" s="106" t="s">
        <v>656</v>
      </c>
      <c r="H24" s="106" t="s">
        <v>24</v>
      </c>
      <c r="I24" s="106" t="s">
        <v>272</v>
      </c>
      <c r="J24" s="107" t="str">
        <f t="shared" si="2"/>
        <v>5</v>
      </c>
      <c r="K24" s="107" t="str">
        <f t="shared" si="3"/>
        <v>5</v>
      </c>
      <c r="L24" s="107" t="str">
        <f t="shared" si="4"/>
        <v>5</v>
      </c>
      <c r="M24" s="106" t="s">
        <v>659</v>
      </c>
      <c r="N24" s="106" t="s">
        <v>321</v>
      </c>
      <c r="O24" s="106" t="s">
        <v>660</v>
      </c>
      <c r="P24" s="54"/>
      <c r="Q24" s="54"/>
      <c r="R24" s="54"/>
    </row>
    <row r="25" spans="1:18" ht="16.5">
      <c r="A25" s="111">
        <f t="shared" si="0"/>
        <v>2018</v>
      </c>
      <c r="B25" s="111">
        <f t="shared" si="1"/>
        <v>8</v>
      </c>
      <c r="C25" s="104">
        <v>43335</v>
      </c>
      <c r="D25" s="105">
        <v>0.73402777777777783</v>
      </c>
      <c r="E25" s="106" t="s">
        <v>177</v>
      </c>
      <c r="F25" s="106" t="s">
        <v>240</v>
      </c>
      <c r="G25" s="106" t="s">
        <v>612</v>
      </c>
      <c r="H25" s="106" t="s">
        <v>24</v>
      </c>
      <c r="I25" s="106" t="s">
        <v>272</v>
      </c>
      <c r="J25" s="107" t="str">
        <f t="shared" si="2"/>
        <v>5</v>
      </c>
      <c r="K25" s="107" t="str">
        <f t="shared" si="3"/>
        <v>5</v>
      </c>
      <c r="L25" s="107" t="str">
        <f t="shared" si="4"/>
        <v>5</v>
      </c>
      <c r="M25" s="106" t="s">
        <v>613</v>
      </c>
      <c r="N25" s="106" t="s">
        <v>321</v>
      </c>
      <c r="O25" s="106" t="s">
        <v>614</v>
      </c>
      <c r="P25" s="54"/>
      <c r="Q25" s="54"/>
      <c r="R25" s="54"/>
    </row>
    <row r="26" spans="1:18" ht="16.5">
      <c r="A26" s="111">
        <f t="shared" si="0"/>
        <v>2018</v>
      </c>
      <c r="B26" s="111">
        <f t="shared" si="1"/>
        <v>8</v>
      </c>
      <c r="C26" s="104">
        <v>43334</v>
      </c>
      <c r="D26" s="105">
        <v>0.59027777777777779</v>
      </c>
      <c r="E26" s="106" t="s">
        <v>177</v>
      </c>
      <c r="F26" s="106" t="s">
        <v>240</v>
      </c>
      <c r="G26" s="106" t="s">
        <v>615</v>
      </c>
      <c r="H26" s="106" t="s">
        <v>24</v>
      </c>
      <c r="I26" s="106" t="s">
        <v>272</v>
      </c>
      <c r="J26" s="107" t="str">
        <f t="shared" si="2"/>
        <v>5</v>
      </c>
      <c r="K26" s="107" t="str">
        <f t="shared" si="3"/>
        <v>5</v>
      </c>
      <c r="L26" s="107" t="str">
        <f t="shared" si="4"/>
        <v>5</v>
      </c>
      <c r="M26" s="106" t="s">
        <v>616</v>
      </c>
      <c r="N26" s="106" t="s">
        <v>321</v>
      </c>
      <c r="O26" s="106" t="s">
        <v>617</v>
      </c>
      <c r="P26" s="54"/>
      <c r="Q26" s="54"/>
      <c r="R26" s="54"/>
    </row>
    <row r="27" spans="1:18" ht="16.5">
      <c r="A27" s="111">
        <f t="shared" si="0"/>
        <v>2018</v>
      </c>
      <c r="B27" s="111">
        <f t="shared" si="1"/>
        <v>8</v>
      </c>
      <c r="C27" s="104">
        <v>43331</v>
      </c>
      <c r="D27" s="105">
        <v>0.79166666666666663</v>
      </c>
      <c r="E27" s="106" t="s">
        <v>177</v>
      </c>
      <c r="F27" s="106" t="s">
        <v>240</v>
      </c>
      <c r="G27" s="106" t="s">
        <v>605</v>
      </c>
      <c r="H27" s="106" t="s">
        <v>24</v>
      </c>
      <c r="I27" s="106" t="s">
        <v>272</v>
      </c>
      <c r="J27" s="107" t="str">
        <f t="shared" si="2"/>
        <v>5</v>
      </c>
      <c r="K27" s="107" t="str">
        <f t="shared" si="3"/>
        <v>5</v>
      </c>
      <c r="L27" s="107" t="str">
        <f t="shared" si="4"/>
        <v>5</v>
      </c>
      <c r="M27" s="106" t="s">
        <v>606</v>
      </c>
      <c r="N27" s="106" t="s">
        <v>321</v>
      </c>
      <c r="O27" s="106" t="s">
        <v>607</v>
      </c>
      <c r="P27" s="54"/>
      <c r="Q27" s="54"/>
      <c r="R27" s="54"/>
    </row>
    <row r="28" spans="1:18" ht="16.5">
      <c r="A28" s="111">
        <f t="shared" si="0"/>
        <v>2018</v>
      </c>
      <c r="B28" s="111">
        <f t="shared" si="1"/>
        <v>8</v>
      </c>
      <c r="C28" s="104">
        <v>43331</v>
      </c>
      <c r="D28" s="105">
        <v>0.7909722222222223</v>
      </c>
      <c r="E28" s="106" t="s">
        <v>177</v>
      </c>
      <c r="F28" s="106" t="s">
        <v>240</v>
      </c>
      <c r="G28" s="106" t="s">
        <v>605</v>
      </c>
      <c r="H28" s="106" t="s">
        <v>24</v>
      </c>
      <c r="I28" s="106" t="s">
        <v>272</v>
      </c>
      <c r="J28" s="107" t="str">
        <f t="shared" si="2"/>
        <v>5</v>
      </c>
      <c r="K28" s="107" t="str">
        <f t="shared" si="3"/>
        <v>5</v>
      </c>
      <c r="L28" s="107" t="str">
        <f t="shared" si="4"/>
        <v>5</v>
      </c>
      <c r="M28" s="106" t="s">
        <v>608</v>
      </c>
      <c r="N28" s="106" t="s">
        <v>321</v>
      </c>
      <c r="O28" s="106" t="s">
        <v>609</v>
      </c>
      <c r="P28" s="54"/>
      <c r="Q28" s="54"/>
      <c r="R28" s="54"/>
    </row>
    <row r="29" spans="1:18" ht="16.5">
      <c r="A29" s="111">
        <f t="shared" si="0"/>
        <v>2018</v>
      </c>
      <c r="B29" s="111">
        <f t="shared" si="1"/>
        <v>8</v>
      </c>
      <c r="C29" s="104">
        <v>43321</v>
      </c>
      <c r="D29" s="105">
        <v>0.67152777777777783</v>
      </c>
      <c r="E29" s="106" t="s">
        <v>177</v>
      </c>
      <c r="F29" s="106" t="s">
        <v>240</v>
      </c>
      <c r="G29" s="106" t="s">
        <v>577</v>
      </c>
      <c r="H29" s="106" t="s">
        <v>24</v>
      </c>
      <c r="I29" s="106" t="s">
        <v>272</v>
      </c>
      <c r="J29" s="107" t="str">
        <f t="shared" si="2"/>
        <v>5</v>
      </c>
      <c r="K29" s="107" t="str">
        <f t="shared" si="3"/>
        <v>5</v>
      </c>
      <c r="L29" s="107" t="str">
        <f t="shared" si="4"/>
        <v>5</v>
      </c>
      <c r="M29" s="106" t="s">
        <v>578</v>
      </c>
      <c r="N29" s="106" t="s">
        <v>321</v>
      </c>
      <c r="O29" s="106" t="s">
        <v>579</v>
      </c>
      <c r="P29" s="54"/>
      <c r="Q29" s="54"/>
      <c r="R29" s="54"/>
    </row>
    <row r="30" spans="1:18" ht="16.5">
      <c r="A30" s="111">
        <f t="shared" si="0"/>
        <v>2018</v>
      </c>
      <c r="B30" s="111">
        <f t="shared" si="1"/>
        <v>8</v>
      </c>
      <c r="C30" s="104">
        <v>43319</v>
      </c>
      <c r="D30" s="105">
        <v>0.76597222222222217</v>
      </c>
      <c r="E30" s="106" t="s">
        <v>177</v>
      </c>
      <c r="F30" s="106" t="s">
        <v>240</v>
      </c>
      <c r="G30" s="106" t="s">
        <v>574</v>
      </c>
      <c r="H30" s="106" t="s">
        <v>24</v>
      </c>
      <c r="I30" s="106" t="s">
        <v>272</v>
      </c>
      <c r="J30" s="107" t="str">
        <f t="shared" si="2"/>
        <v>5</v>
      </c>
      <c r="K30" s="107" t="str">
        <f t="shared" si="3"/>
        <v>5</v>
      </c>
      <c r="L30" s="107" t="str">
        <f t="shared" si="4"/>
        <v>5</v>
      </c>
      <c r="M30" s="106" t="s">
        <v>580</v>
      </c>
      <c r="N30" s="106" t="s">
        <v>25</v>
      </c>
      <c r="O30" s="106" t="s">
        <v>14</v>
      </c>
      <c r="P30" s="54"/>
      <c r="Q30" s="54"/>
      <c r="R30" s="54"/>
    </row>
    <row r="31" spans="1:18" ht="16.5">
      <c r="A31" s="111">
        <f t="shared" si="0"/>
        <v>2018</v>
      </c>
      <c r="B31" s="111">
        <f t="shared" si="1"/>
        <v>8</v>
      </c>
      <c r="C31" s="104">
        <v>43319</v>
      </c>
      <c r="D31" s="105">
        <v>0.76180555555555562</v>
      </c>
      <c r="E31" s="106" t="s">
        <v>177</v>
      </c>
      <c r="F31" s="106" t="s">
        <v>240</v>
      </c>
      <c r="G31" s="106" t="s">
        <v>574</v>
      </c>
      <c r="H31" s="106" t="s">
        <v>24</v>
      </c>
      <c r="I31" s="106" t="s">
        <v>272</v>
      </c>
      <c r="J31" s="107" t="str">
        <f t="shared" si="2"/>
        <v>5</v>
      </c>
      <c r="K31" s="107" t="str">
        <f t="shared" si="3"/>
        <v>5</v>
      </c>
      <c r="L31" s="107" t="str">
        <f t="shared" si="4"/>
        <v>5</v>
      </c>
      <c r="M31" s="106" t="s">
        <v>575</v>
      </c>
      <c r="N31" s="106" t="s">
        <v>321</v>
      </c>
      <c r="O31" s="106" t="s">
        <v>576</v>
      </c>
      <c r="P31" s="54"/>
      <c r="Q31" s="54"/>
      <c r="R31" s="54"/>
    </row>
    <row r="32" spans="1:18" ht="16.5">
      <c r="A32" s="111">
        <f t="shared" si="0"/>
        <v>2018</v>
      </c>
      <c r="B32" s="111">
        <f t="shared" si="1"/>
        <v>8</v>
      </c>
      <c r="C32" s="104">
        <v>43319</v>
      </c>
      <c r="D32" s="105">
        <v>0.47569444444444442</v>
      </c>
      <c r="E32" s="106" t="s">
        <v>177</v>
      </c>
      <c r="F32" s="106" t="s">
        <v>240</v>
      </c>
      <c r="G32" s="106" t="s">
        <v>560</v>
      </c>
      <c r="H32" s="106" t="s">
        <v>24</v>
      </c>
      <c r="I32" s="106" t="s">
        <v>272</v>
      </c>
      <c r="J32" s="107" t="str">
        <f t="shared" si="2"/>
        <v>5</v>
      </c>
      <c r="K32" s="107" t="str">
        <f t="shared" si="3"/>
        <v>5</v>
      </c>
      <c r="L32" s="107" t="str">
        <f t="shared" si="4"/>
        <v>5</v>
      </c>
      <c r="M32" s="106" t="s">
        <v>561</v>
      </c>
      <c r="N32" s="106" t="s">
        <v>321</v>
      </c>
      <c r="O32" s="106" t="s">
        <v>562</v>
      </c>
      <c r="P32" s="54"/>
      <c r="Q32" s="54"/>
      <c r="R32" s="54"/>
    </row>
    <row r="33" spans="1:21" ht="16.5">
      <c r="A33" s="111">
        <f t="shared" si="0"/>
        <v>2018</v>
      </c>
      <c r="B33" s="111">
        <f t="shared" si="1"/>
        <v>8</v>
      </c>
      <c r="C33" s="104">
        <v>43318</v>
      </c>
      <c r="D33" s="105">
        <v>0.85138888888888886</v>
      </c>
      <c r="E33" s="106" t="s">
        <v>177</v>
      </c>
      <c r="F33" s="106" t="s">
        <v>240</v>
      </c>
      <c r="G33" s="106" t="s">
        <v>563</v>
      </c>
      <c r="H33" s="106" t="s">
        <v>24</v>
      </c>
      <c r="I33" s="106" t="s">
        <v>564</v>
      </c>
      <c r="J33" s="107" t="str">
        <f t="shared" si="2"/>
        <v>5</v>
      </c>
      <c r="K33" s="107" t="str">
        <f t="shared" si="3"/>
        <v>5</v>
      </c>
      <c r="L33" s="107" t="str">
        <f t="shared" si="4"/>
        <v>4</v>
      </c>
      <c r="M33" s="106" t="s">
        <v>565</v>
      </c>
      <c r="N33" s="106" t="s">
        <v>321</v>
      </c>
      <c r="O33" s="106" t="s">
        <v>566</v>
      </c>
      <c r="P33" s="54"/>
      <c r="Q33" s="54"/>
      <c r="R33" s="54"/>
    </row>
    <row r="34" spans="1:21" ht="16.5">
      <c r="A34" s="111">
        <f t="shared" si="0"/>
        <v>2018</v>
      </c>
      <c r="B34" s="111">
        <f t="shared" si="1"/>
        <v>8</v>
      </c>
      <c r="C34" s="104">
        <v>43339</v>
      </c>
      <c r="D34" s="105">
        <v>0.79305555555555562</v>
      </c>
      <c r="E34" s="106" t="s">
        <v>177</v>
      </c>
      <c r="F34" s="106" t="s">
        <v>240</v>
      </c>
      <c r="G34" s="106" t="s">
        <v>673</v>
      </c>
      <c r="H34" s="106" t="s">
        <v>24</v>
      </c>
      <c r="I34" s="106" t="s">
        <v>272</v>
      </c>
      <c r="J34" s="107" t="str">
        <f t="shared" si="2"/>
        <v>5</v>
      </c>
      <c r="K34" s="107" t="str">
        <f t="shared" si="3"/>
        <v>5</v>
      </c>
      <c r="L34" s="107" t="str">
        <f t="shared" si="4"/>
        <v>5</v>
      </c>
      <c r="M34" s="106" t="s">
        <v>674</v>
      </c>
      <c r="N34" s="106" t="s">
        <v>321</v>
      </c>
      <c r="O34" s="106" t="s">
        <v>675</v>
      </c>
      <c r="P34" s="54"/>
      <c r="Q34" s="54"/>
      <c r="R34" s="54"/>
    </row>
    <row r="35" spans="1:21">
      <c r="A35"/>
      <c r="B35"/>
      <c r="C35"/>
      <c r="D35"/>
      <c r="E35"/>
      <c r="F35"/>
      <c r="G35"/>
      <c r="H35"/>
      <c r="I35"/>
      <c r="J35"/>
      <c r="K35"/>
      <c r="L35"/>
      <c r="M35"/>
      <c r="N35"/>
      <c r="O35"/>
      <c r="P35"/>
      <c r="Q35"/>
      <c r="R35"/>
      <c r="S35"/>
      <c r="T35"/>
      <c r="U35"/>
    </row>
    <row r="36" spans="1:21">
      <c r="A36"/>
      <c r="B36"/>
      <c r="C36"/>
      <c r="D36"/>
      <c r="E36"/>
      <c r="F36"/>
      <c r="G36"/>
      <c r="H36"/>
      <c r="I36"/>
      <c r="J36"/>
      <c r="K36"/>
      <c r="L36"/>
      <c r="M36"/>
      <c r="N36"/>
      <c r="O36"/>
      <c r="P36"/>
      <c r="Q36"/>
      <c r="R36"/>
      <c r="S36"/>
      <c r="T36"/>
      <c r="U36"/>
    </row>
  </sheetData>
  <sortState ref="A2:AD20">
    <sortCondition ref="C2:C20"/>
  </sortState>
  <phoneticPr fontId="23" type="noConversion"/>
  <conditionalFormatting sqref="P21:P33">
    <cfRule type="duplicateValues" dxfId="9" priority="12"/>
  </conditionalFormatting>
  <conditionalFormatting sqref="P21:P33">
    <cfRule type="duplicateValues" dxfId="8" priority="9"/>
  </conditionalFormatting>
  <conditionalFormatting sqref="M1:M33 M37:M1048576">
    <cfRule type="duplicateValues" dxfId="7" priority="7"/>
  </conditionalFormatting>
  <conditionalFormatting sqref="P34">
    <cfRule type="duplicateValues" dxfId="6" priority="3"/>
  </conditionalFormatting>
  <conditionalFormatting sqref="P34">
    <cfRule type="duplicateValues" dxfId="5" priority="2"/>
  </conditionalFormatting>
  <conditionalFormatting sqref="M34">
    <cfRule type="duplicateValues" dxfId="4"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20"/>
  <sheetViews>
    <sheetView workbookViewId="0">
      <selection activeCell="J22" sqref="J22"/>
    </sheetView>
  </sheetViews>
  <sheetFormatPr defaultColWidth="9" defaultRowHeight="16.5"/>
  <cols>
    <col min="1" max="2" width="9" style="109"/>
    <col min="3" max="3" width="13.125" style="53" customWidth="1"/>
    <col min="4" max="5" width="9" style="53"/>
    <col min="6" max="6" width="18.375" style="53" bestFit="1" customWidth="1"/>
    <col min="7" max="7" width="17.125" style="53" bestFit="1" customWidth="1"/>
    <col min="8" max="8" width="5.5" style="53" bestFit="1" customWidth="1"/>
    <col min="9" max="9" width="31.5" style="53" bestFit="1" customWidth="1"/>
    <col min="10" max="10" width="22.625" style="53" customWidth="1"/>
    <col min="11" max="11" width="13.625" style="53" customWidth="1"/>
    <col min="12" max="16384" width="9" style="53"/>
  </cols>
  <sheetData>
    <row r="1" spans="1:12">
      <c r="A1" s="108" t="s">
        <v>96</v>
      </c>
      <c r="B1" s="108" t="s">
        <v>98</v>
      </c>
      <c r="C1" s="52" t="s">
        <v>15</v>
      </c>
      <c r="D1" s="52" t="s">
        <v>74</v>
      </c>
      <c r="E1" s="52" t="s">
        <v>16</v>
      </c>
      <c r="F1" s="52" t="s">
        <v>17</v>
      </c>
      <c r="G1" s="52" t="s">
        <v>18</v>
      </c>
      <c r="H1" s="52" t="s">
        <v>19</v>
      </c>
      <c r="I1" s="52" t="s">
        <v>20</v>
      </c>
      <c r="J1" s="52" t="s">
        <v>21</v>
      </c>
      <c r="K1" s="52" t="s">
        <v>22</v>
      </c>
      <c r="L1" s="52" t="s">
        <v>23</v>
      </c>
    </row>
    <row r="2" spans="1:12">
      <c r="A2" s="103">
        <f t="shared" ref="A2:A11" si="0">YEAR(C2)</f>
        <v>2018</v>
      </c>
      <c r="B2" s="103">
        <f t="shared" ref="B2:B11" si="1">MONTH(C2)</f>
        <v>6</v>
      </c>
      <c r="C2" s="104">
        <v>43269</v>
      </c>
      <c r="D2" s="105">
        <v>0.92986111111111114</v>
      </c>
      <c r="E2" s="106" t="s">
        <v>177</v>
      </c>
      <c r="F2" s="106" t="s">
        <v>240</v>
      </c>
      <c r="G2" s="106" t="s">
        <v>342</v>
      </c>
      <c r="H2" s="106" t="s">
        <v>24</v>
      </c>
      <c r="I2" s="106" t="s">
        <v>272</v>
      </c>
      <c r="J2" s="106" t="s">
        <v>343</v>
      </c>
      <c r="K2" s="106" t="s">
        <v>25</v>
      </c>
      <c r="L2" s="106" t="s">
        <v>14</v>
      </c>
    </row>
    <row r="3" spans="1:12">
      <c r="A3" s="103">
        <f t="shared" si="0"/>
        <v>2018</v>
      </c>
      <c r="B3" s="103">
        <f t="shared" si="1"/>
        <v>6</v>
      </c>
      <c r="C3" s="104">
        <v>43266</v>
      </c>
      <c r="D3" s="105">
        <v>0.76458333333333339</v>
      </c>
      <c r="E3" s="106" t="s">
        <v>177</v>
      </c>
      <c r="F3" s="106" t="s">
        <v>240</v>
      </c>
      <c r="G3" s="106" t="s">
        <v>344</v>
      </c>
      <c r="H3" s="106" t="s">
        <v>24</v>
      </c>
      <c r="I3" s="106" t="s">
        <v>272</v>
      </c>
      <c r="J3" s="106" t="s">
        <v>345</v>
      </c>
      <c r="K3" s="106" t="s">
        <v>321</v>
      </c>
      <c r="L3" s="106" t="s">
        <v>346</v>
      </c>
    </row>
    <row r="4" spans="1:12">
      <c r="A4" s="103">
        <f t="shared" si="0"/>
        <v>2018</v>
      </c>
      <c r="B4" s="103">
        <f t="shared" si="1"/>
        <v>6</v>
      </c>
      <c r="C4" s="104">
        <v>43263</v>
      </c>
      <c r="D4" s="105">
        <v>0.68680555555555556</v>
      </c>
      <c r="E4" s="106" t="s">
        <v>177</v>
      </c>
      <c r="F4" s="106" t="s">
        <v>240</v>
      </c>
      <c r="G4" s="106" t="s">
        <v>325</v>
      </c>
      <c r="H4" s="106" t="s">
        <v>24</v>
      </c>
      <c r="I4" s="106" t="s">
        <v>272</v>
      </c>
      <c r="J4" s="106" t="s">
        <v>326</v>
      </c>
      <c r="K4" s="106" t="s">
        <v>25</v>
      </c>
      <c r="L4" s="106" t="s">
        <v>14</v>
      </c>
    </row>
    <row r="5" spans="1:12">
      <c r="A5" s="103">
        <f t="shared" si="0"/>
        <v>2018</v>
      </c>
      <c r="B5" s="103">
        <f t="shared" si="1"/>
        <v>6</v>
      </c>
      <c r="C5" s="104">
        <v>43261</v>
      </c>
      <c r="D5" s="105">
        <v>0.89166666666666661</v>
      </c>
      <c r="E5" s="106" t="s">
        <v>177</v>
      </c>
      <c r="F5" s="106" t="s">
        <v>240</v>
      </c>
      <c r="G5" s="106" t="s">
        <v>319</v>
      </c>
      <c r="H5" s="106" t="s">
        <v>24</v>
      </c>
      <c r="I5" s="106" t="s">
        <v>272</v>
      </c>
      <c r="J5" s="106" t="s">
        <v>320</v>
      </c>
      <c r="K5" s="106" t="s">
        <v>321</v>
      </c>
      <c r="L5" s="106" t="s">
        <v>322</v>
      </c>
    </row>
    <row r="6" spans="1:12">
      <c r="A6" s="103">
        <f t="shared" si="0"/>
        <v>2018</v>
      </c>
      <c r="B6" s="103">
        <f t="shared" si="1"/>
        <v>6</v>
      </c>
      <c r="C6" s="104">
        <v>43261</v>
      </c>
      <c r="D6" s="105">
        <v>0.60069444444444442</v>
      </c>
      <c r="E6" s="106" t="s">
        <v>177</v>
      </c>
      <c r="F6" s="106" t="s">
        <v>240</v>
      </c>
      <c r="G6" s="106" t="s">
        <v>323</v>
      </c>
      <c r="H6" s="106" t="s">
        <v>24</v>
      </c>
      <c r="I6" s="106" t="s">
        <v>272</v>
      </c>
      <c r="J6" s="106" t="s">
        <v>324</v>
      </c>
      <c r="K6" s="106" t="s">
        <v>25</v>
      </c>
      <c r="L6" s="106" t="s">
        <v>14</v>
      </c>
    </row>
    <row r="7" spans="1:12">
      <c r="A7" s="103">
        <f t="shared" si="0"/>
        <v>2018</v>
      </c>
      <c r="B7" s="103">
        <f t="shared" si="1"/>
        <v>6</v>
      </c>
      <c r="C7" s="104">
        <v>43256</v>
      </c>
      <c r="D7" s="105">
        <v>0.54791666666666672</v>
      </c>
      <c r="E7" s="106" t="s">
        <v>177</v>
      </c>
      <c r="F7" s="106" t="s">
        <v>240</v>
      </c>
      <c r="G7" s="106" t="s">
        <v>271</v>
      </c>
      <c r="H7" s="106" t="s">
        <v>24</v>
      </c>
      <c r="I7" s="106" t="s">
        <v>272</v>
      </c>
      <c r="J7" s="106" t="s">
        <v>273</v>
      </c>
      <c r="K7" s="106" t="s">
        <v>25</v>
      </c>
      <c r="L7" s="106" t="s">
        <v>14</v>
      </c>
    </row>
    <row r="8" spans="1:12">
      <c r="A8" s="103">
        <f t="shared" si="0"/>
        <v>2018</v>
      </c>
      <c r="B8" s="103">
        <f t="shared" si="1"/>
        <v>6</v>
      </c>
      <c r="C8" s="104">
        <v>43279</v>
      </c>
      <c r="D8" s="105">
        <v>0.5229166666666667</v>
      </c>
      <c r="E8" s="106" t="s">
        <v>177</v>
      </c>
      <c r="F8" s="106" t="s">
        <v>240</v>
      </c>
      <c r="G8" s="106" t="s">
        <v>381</v>
      </c>
      <c r="H8" s="106" t="s">
        <v>24</v>
      </c>
      <c r="I8" s="106" t="s">
        <v>382</v>
      </c>
      <c r="J8" s="106" t="s">
        <v>383</v>
      </c>
      <c r="K8" s="106" t="s">
        <v>25</v>
      </c>
      <c r="L8" s="106" t="s">
        <v>14</v>
      </c>
    </row>
    <row r="9" spans="1:12">
      <c r="A9" s="103">
        <f t="shared" si="0"/>
        <v>2018</v>
      </c>
      <c r="B9" s="103">
        <f t="shared" si="1"/>
        <v>7</v>
      </c>
      <c r="C9" s="104">
        <v>43306</v>
      </c>
      <c r="D9" s="105">
        <v>0.48541666666666666</v>
      </c>
      <c r="E9" s="106" t="s">
        <v>177</v>
      </c>
      <c r="F9" s="106" t="s">
        <v>240</v>
      </c>
      <c r="G9" s="106" t="s">
        <v>537</v>
      </c>
      <c r="H9" s="106" t="s">
        <v>24</v>
      </c>
      <c r="I9" s="106" t="s">
        <v>272</v>
      </c>
      <c r="J9" s="106" t="s">
        <v>533</v>
      </c>
      <c r="K9" s="106" t="s">
        <v>25</v>
      </c>
      <c r="L9" s="106" t="s">
        <v>14</v>
      </c>
    </row>
    <row r="10" spans="1:12">
      <c r="A10" s="103">
        <f t="shared" si="0"/>
        <v>2018</v>
      </c>
      <c r="B10" s="103">
        <f t="shared" si="1"/>
        <v>7</v>
      </c>
      <c r="C10" s="104">
        <v>43299</v>
      </c>
      <c r="D10" s="105">
        <v>0.7090277777777777</v>
      </c>
      <c r="E10" s="106" t="s">
        <v>177</v>
      </c>
      <c r="F10" s="106" t="s">
        <v>240</v>
      </c>
      <c r="G10" s="106" t="s">
        <v>493</v>
      </c>
      <c r="H10" s="106" t="s">
        <v>133</v>
      </c>
      <c r="I10" s="106" t="s">
        <v>494</v>
      </c>
      <c r="J10" s="106" t="s">
        <v>495</v>
      </c>
      <c r="K10" s="106" t="s">
        <v>25</v>
      </c>
      <c r="L10" s="106" t="s">
        <v>14</v>
      </c>
    </row>
    <row r="11" spans="1:12">
      <c r="A11" s="103">
        <f t="shared" si="0"/>
        <v>2018</v>
      </c>
      <c r="B11" s="103">
        <f t="shared" si="1"/>
        <v>7</v>
      </c>
      <c r="C11" s="104">
        <v>43282</v>
      </c>
      <c r="D11" s="105">
        <v>0.6694444444444444</v>
      </c>
      <c r="E11" s="106" t="s">
        <v>177</v>
      </c>
      <c r="F11" s="106" t="s">
        <v>240</v>
      </c>
      <c r="G11" s="106" t="s">
        <v>421</v>
      </c>
      <c r="H11" s="106" t="s">
        <v>24</v>
      </c>
      <c r="I11" s="106" t="s">
        <v>422</v>
      </c>
      <c r="J11" s="106" t="s">
        <v>423</v>
      </c>
      <c r="K11" s="106" t="s">
        <v>25</v>
      </c>
      <c r="L11" s="106" t="s">
        <v>14</v>
      </c>
    </row>
    <row r="12" spans="1:12">
      <c r="A12" s="103">
        <f t="shared" ref="A12:A20" si="2">YEAR(C12)</f>
        <v>2018</v>
      </c>
      <c r="B12" s="103">
        <f t="shared" ref="B12:B20" si="3">MONTH(C12)</f>
        <v>8</v>
      </c>
      <c r="C12" s="104">
        <v>43338</v>
      </c>
      <c r="D12" s="105">
        <v>0.68541666666666667</v>
      </c>
      <c r="E12" s="106" t="s">
        <v>177</v>
      </c>
      <c r="F12" s="106" t="s">
        <v>240</v>
      </c>
      <c r="G12" s="106" t="s">
        <v>650</v>
      </c>
      <c r="H12" s="106" t="s">
        <v>24</v>
      </c>
      <c r="I12" s="106" t="s">
        <v>272</v>
      </c>
      <c r="J12" s="106" t="s">
        <v>651</v>
      </c>
      <c r="K12" s="106" t="s">
        <v>321</v>
      </c>
      <c r="L12" s="106" t="s">
        <v>652</v>
      </c>
    </row>
    <row r="13" spans="1:12">
      <c r="A13" s="103">
        <f t="shared" si="2"/>
        <v>2018</v>
      </c>
      <c r="B13" s="103">
        <f t="shared" si="3"/>
        <v>8</v>
      </c>
      <c r="C13" s="104">
        <v>43338</v>
      </c>
      <c r="D13" s="105">
        <v>0.56736111111111109</v>
      </c>
      <c r="E13" s="106" t="s">
        <v>177</v>
      </c>
      <c r="F13" s="106" t="s">
        <v>240</v>
      </c>
      <c r="G13" s="106" t="s">
        <v>653</v>
      </c>
      <c r="H13" s="106" t="s">
        <v>24</v>
      </c>
      <c r="I13" s="106" t="s">
        <v>272</v>
      </c>
      <c r="J13" s="106" t="s">
        <v>654</v>
      </c>
      <c r="K13" s="106" t="s">
        <v>321</v>
      </c>
      <c r="L13" s="106" t="s">
        <v>655</v>
      </c>
    </row>
    <row r="14" spans="1:12">
      <c r="A14" s="103">
        <f t="shared" si="2"/>
        <v>2018</v>
      </c>
      <c r="B14" s="103">
        <f t="shared" si="3"/>
        <v>8</v>
      </c>
      <c r="C14" s="104">
        <v>43337</v>
      </c>
      <c r="D14" s="105">
        <v>0.67083333333333339</v>
      </c>
      <c r="E14" s="106" t="s">
        <v>177</v>
      </c>
      <c r="F14" s="106" t="s">
        <v>240</v>
      </c>
      <c r="G14" s="106" t="s">
        <v>656</v>
      </c>
      <c r="H14" s="106" t="s">
        <v>24</v>
      </c>
      <c r="I14" s="106" t="s">
        <v>272</v>
      </c>
      <c r="J14" s="106" t="s">
        <v>659</v>
      </c>
      <c r="K14" s="106" t="s">
        <v>321</v>
      </c>
      <c r="L14" s="106" t="s">
        <v>660</v>
      </c>
    </row>
    <row r="15" spans="1:12">
      <c r="A15" s="103">
        <f t="shared" si="2"/>
        <v>2018</v>
      </c>
      <c r="B15" s="103">
        <f t="shared" si="3"/>
        <v>8</v>
      </c>
      <c r="C15" s="104">
        <v>43335</v>
      </c>
      <c r="D15" s="105">
        <v>0.73402777777777783</v>
      </c>
      <c r="E15" s="106" t="s">
        <v>177</v>
      </c>
      <c r="F15" s="106" t="s">
        <v>240</v>
      </c>
      <c r="G15" s="106" t="s">
        <v>612</v>
      </c>
      <c r="H15" s="106" t="s">
        <v>24</v>
      </c>
      <c r="I15" s="106" t="s">
        <v>272</v>
      </c>
      <c r="J15" s="106" t="s">
        <v>613</v>
      </c>
      <c r="K15" s="106" t="s">
        <v>321</v>
      </c>
      <c r="L15" s="106" t="s">
        <v>614</v>
      </c>
    </row>
    <row r="16" spans="1:12">
      <c r="A16" s="103">
        <f t="shared" si="2"/>
        <v>2018</v>
      </c>
      <c r="B16" s="103">
        <f t="shared" si="3"/>
        <v>8</v>
      </c>
      <c r="C16" s="104">
        <v>43334</v>
      </c>
      <c r="D16" s="105">
        <v>0.59027777777777779</v>
      </c>
      <c r="E16" s="106" t="s">
        <v>177</v>
      </c>
      <c r="F16" s="106" t="s">
        <v>240</v>
      </c>
      <c r="G16" s="106" t="s">
        <v>615</v>
      </c>
      <c r="H16" s="106" t="s">
        <v>24</v>
      </c>
      <c r="I16" s="106" t="s">
        <v>272</v>
      </c>
      <c r="J16" s="106" t="s">
        <v>616</v>
      </c>
      <c r="K16" s="106" t="s">
        <v>321</v>
      </c>
      <c r="L16" s="106" t="s">
        <v>617</v>
      </c>
    </row>
    <row r="17" spans="1:12">
      <c r="A17" s="103">
        <f t="shared" si="2"/>
        <v>2018</v>
      </c>
      <c r="B17" s="103">
        <f t="shared" si="3"/>
        <v>8</v>
      </c>
      <c r="C17" s="104">
        <v>43321</v>
      </c>
      <c r="D17" s="105">
        <v>0.67152777777777783</v>
      </c>
      <c r="E17" s="106" t="s">
        <v>177</v>
      </c>
      <c r="F17" s="106" t="s">
        <v>240</v>
      </c>
      <c r="G17" s="106" t="s">
        <v>577</v>
      </c>
      <c r="H17" s="106" t="s">
        <v>24</v>
      </c>
      <c r="I17" s="106" t="s">
        <v>272</v>
      </c>
      <c r="J17" s="106" t="s">
        <v>578</v>
      </c>
      <c r="K17" s="106" t="s">
        <v>321</v>
      </c>
      <c r="L17" s="106" t="s">
        <v>579</v>
      </c>
    </row>
    <row r="18" spans="1:12">
      <c r="A18" s="103">
        <f t="shared" si="2"/>
        <v>2018</v>
      </c>
      <c r="B18" s="103">
        <f t="shared" si="3"/>
        <v>8</v>
      </c>
      <c r="C18" s="104">
        <v>43319</v>
      </c>
      <c r="D18" s="105">
        <v>0.76180555555555562</v>
      </c>
      <c r="E18" s="106" t="s">
        <v>177</v>
      </c>
      <c r="F18" s="106" t="s">
        <v>240</v>
      </c>
      <c r="G18" s="106" t="s">
        <v>574</v>
      </c>
      <c r="H18" s="106" t="s">
        <v>24</v>
      </c>
      <c r="I18" s="106" t="s">
        <v>272</v>
      </c>
      <c r="J18" s="106" t="s">
        <v>575</v>
      </c>
      <c r="K18" s="106" t="s">
        <v>321</v>
      </c>
      <c r="L18" s="106" t="s">
        <v>576</v>
      </c>
    </row>
    <row r="19" spans="1:12">
      <c r="A19" s="103">
        <f t="shared" si="2"/>
        <v>2018</v>
      </c>
      <c r="B19" s="103">
        <f t="shared" si="3"/>
        <v>8</v>
      </c>
      <c r="C19" s="104">
        <v>43319</v>
      </c>
      <c r="D19" s="105">
        <v>0.47569444444444442</v>
      </c>
      <c r="E19" s="106" t="s">
        <v>177</v>
      </c>
      <c r="F19" s="106" t="s">
        <v>240</v>
      </c>
      <c r="G19" s="106" t="s">
        <v>560</v>
      </c>
      <c r="H19" s="106" t="s">
        <v>24</v>
      </c>
      <c r="I19" s="106" t="s">
        <v>272</v>
      </c>
      <c r="J19" s="106" t="s">
        <v>561</v>
      </c>
      <c r="K19" s="106" t="s">
        <v>321</v>
      </c>
      <c r="L19" s="106" t="s">
        <v>562</v>
      </c>
    </row>
    <row r="20" spans="1:12">
      <c r="A20" s="103">
        <f t="shared" si="2"/>
        <v>2018</v>
      </c>
      <c r="B20" s="103">
        <f t="shared" si="3"/>
        <v>8</v>
      </c>
      <c r="C20" s="104">
        <v>43318</v>
      </c>
      <c r="D20" s="105">
        <v>0.85138888888888886</v>
      </c>
      <c r="E20" s="106" t="s">
        <v>177</v>
      </c>
      <c r="F20" s="106" t="s">
        <v>240</v>
      </c>
      <c r="G20" s="106" t="s">
        <v>563</v>
      </c>
      <c r="H20" s="106" t="s">
        <v>24</v>
      </c>
      <c r="I20" s="106" t="s">
        <v>564</v>
      </c>
      <c r="J20" s="106" t="s">
        <v>565</v>
      </c>
      <c r="K20" s="106" t="s">
        <v>321</v>
      </c>
      <c r="L20" s="106" t="s">
        <v>566</v>
      </c>
    </row>
  </sheetData>
  <phoneticPr fontId="2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9" tint="-0.499984740745262"/>
  </sheetPr>
  <dimension ref="A1:L9"/>
  <sheetViews>
    <sheetView topLeftCell="A7" workbookViewId="0">
      <selection activeCell="E11" sqref="E11"/>
    </sheetView>
  </sheetViews>
  <sheetFormatPr defaultRowHeight="13.5"/>
  <cols>
    <col min="1" max="1" width="6.125" customWidth="1"/>
    <col min="2" max="2" width="3.5" customWidth="1"/>
    <col min="3" max="3" width="10.875" customWidth="1"/>
    <col min="4" max="4" width="6.5" customWidth="1"/>
    <col min="5" max="5" width="7.125" customWidth="1"/>
    <col min="6" max="6" width="19.125" customWidth="1"/>
    <col min="9" max="9" width="30.125" customWidth="1"/>
    <col min="10" max="10" width="56.125" customWidth="1"/>
    <col min="11" max="11" width="14" customWidth="1"/>
    <col min="12" max="12" width="9.625" customWidth="1"/>
  </cols>
  <sheetData>
    <row r="1" spans="1:12">
      <c r="A1" t="s">
        <v>95</v>
      </c>
      <c r="B1" t="s">
        <v>97</v>
      </c>
      <c r="C1" t="s">
        <v>15</v>
      </c>
      <c r="D1" t="s">
        <v>538</v>
      </c>
      <c r="E1" t="s">
        <v>16</v>
      </c>
      <c r="F1" t="s">
        <v>17</v>
      </c>
      <c r="G1" t="s">
        <v>18</v>
      </c>
      <c r="H1" t="s">
        <v>19</v>
      </c>
      <c r="I1" t="s">
        <v>20</v>
      </c>
      <c r="J1" t="s">
        <v>21</v>
      </c>
      <c r="K1" t="s">
        <v>22</v>
      </c>
      <c r="L1" t="s">
        <v>23</v>
      </c>
    </row>
    <row r="2" spans="1:12" ht="148.5">
      <c r="A2" s="148">
        <f>YEAR(C2)</f>
        <v>2018</v>
      </c>
      <c r="B2" s="148">
        <f>MONTH(C2)</f>
        <v>7</v>
      </c>
      <c r="C2" s="151">
        <v>43293</v>
      </c>
      <c r="D2" s="152">
        <v>0.99513888888888891</v>
      </c>
      <c r="E2" s="153" t="s">
        <v>177</v>
      </c>
      <c r="F2" s="153" t="s">
        <v>240</v>
      </c>
      <c r="G2" s="153" t="s">
        <v>500</v>
      </c>
      <c r="H2" s="153" t="s">
        <v>24</v>
      </c>
      <c r="I2" s="153" t="s">
        <v>272</v>
      </c>
      <c r="J2" s="145" t="s">
        <v>501</v>
      </c>
      <c r="K2" s="106" t="s">
        <v>25</v>
      </c>
      <c r="L2" s="106" t="s">
        <v>14</v>
      </c>
    </row>
    <row r="3" spans="1:12" ht="40.5">
      <c r="A3" s="148">
        <f>YEAR(C3)</f>
        <v>2018</v>
      </c>
      <c r="B3" s="148">
        <f>MONTH(C3)</f>
        <v>7</v>
      </c>
      <c r="C3" s="154">
        <v>43282</v>
      </c>
      <c r="D3" s="155">
        <v>0.63402777777777775</v>
      </c>
      <c r="E3" s="149" t="s">
        <v>177</v>
      </c>
      <c r="F3" s="149" t="s">
        <v>240</v>
      </c>
      <c r="G3" s="149" t="s">
        <v>429</v>
      </c>
      <c r="H3" s="150" t="s">
        <v>24</v>
      </c>
      <c r="I3" s="150" t="s">
        <v>272</v>
      </c>
      <c r="J3" s="146" t="s">
        <v>430</v>
      </c>
      <c r="K3" s="54" t="s">
        <v>25</v>
      </c>
      <c r="L3" s="54" t="s">
        <v>14</v>
      </c>
    </row>
    <row r="4" spans="1:12" ht="54">
      <c r="A4" s="148">
        <f>YEAR(C4)</f>
        <v>2018</v>
      </c>
      <c r="B4" s="148">
        <f>MONTH(C4)</f>
        <v>7</v>
      </c>
      <c r="C4" s="154">
        <v>43302</v>
      </c>
      <c r="D4" s="155">
        <v>0.68472222222222223</v>
      </c>
      <c r="E4" s="149" t="s">
        <v>177</v>
      </c>
      <c r="F4" s="149" t="s">
        <v>240</v>
      </c>
      <c r="G4" s="149" t="s">
        <v>534</v>
      </c>
      <c r="H4" s="150" t="s">
        <v>24</v>
      </c>
      <c r="I4" s="150" t="s">
        <v>272</v>
      </c>
      <c r="J4" s="147" t="s">
        <v>535</v>
      </c>
      <c r="K4" s="42" t="s">
        <v>25</v>
      </c>
      <c r="L4" s="42" t="s">
        <v>14</v>
      </c>
    </row>
    <row r="5" spans="1:12">
      <c r="A5" s="148">
        <f>YEAR(C5)</f>
        <v>2018</v>
      </c>
      <c r="B5" s="148">
        <f>MONTH(C5)</f>
        <v>7</v>
      </c>
      <c r="C5" s="143">
        <v>43310</v>
      </c>
      <c r="D5" s="144">
        <v>0.68958333333333333</v>
      </c>
      <c r="E5" s="54" t="s">
        <v>177</v>
      </c>
      <c r="F5" s="54" t="s">
        <v>240</v>
      </c>
      <c r="G5" s="54" t="s">
        <v>545</v>
      </c>
      <c r="H5" s="54" t="s">
        <v>24</v>
      </c>
      <c r="I5" s="54" t="s">
        <v>272</v>
      </c>
      <c r="J5" s="54" t="s">
        <v>546</v>
      </c>
      <c r="K5" s="54" t="s">
        <v>321</v>
      </c>
      <c r="L5" s="54" t="s">
        <v>547</v>
      </c>
    </row>
    <row r="6" spans="1:12">
      <c r="C6" s="104">
        <v>43318</v>
      </c>
      <c r="D6" s="105">
        <v>0.51666666666666672</v>
      </c>
      <c r="E6" s="54" t="s">
        <v>177</v>
      </c>
      <c r="F6" s="54" t="s">
        <v>240</v>
      </c>
      <c r="G6" s="54" t="s">
        <v>567</v>
      </c>
      <c r="H6" s="54" t="s">
        <v>24</v>
      </c>
      <c r="I6" s="54" t="s">
        <v>272</v>
      </c>
      <c r="J6" s="54" t="s">
        <v>568</v>
      </c>
      <c r="K6" s="54" t="s">
        <v>321</v>
      </c>
      <c r="L6" s="54" t="s">
        <v>569</v>
      </c>
    </row>
    <row r="7" spans="1:12">
      <c r="C7" s="104">
        <v>43318</v>
      </c>
      <c r="D7" s="105">
        <v>0.51597222222222217</v>
      </c>
      <c r="E7" s="54" t="s">
        <v>177</v>
      </c>
      <c r="F7" s="54" t="s">
        <v>240</v>
      </c>
      <c r="G7" s="54" t="s">
        <v>567</v>
      </c>
      <c r="H7" s="54" t="s">
        <v>24</v>
      </c>
      <c r="I7" s="54" t="s">
        <v>272</v>
      </c>
      <c r="J7" s="54" t="s">
        <v>570</v>
      </c>
      <c r="K7" s="54" t="s">
        <v>321</v>
      </c>
      <c r="L7" s="54" t="s">
        <v>571</v>
      </c>
    </row>
    <row r="8" spans="1:12">
      <c r="C8" s="104">
        <v>43318</v>
      </c>
      <c r="D8" s="105">
        <v>0.51527777777777783</v>
      </c>
      <c r="E8" s="54" t="s">
        <v>177</v>
      </c>
      <c r="F8" s="54" t="s">
        <v>240</v>
      </c>
      <c r="G8" s="54" t="s">
        <v>567</v>
      </c>
      <c r="H8" s="54" t="s">
        <v>24</v>
      </c>
      <c r="I8" s="54" t="s">
        <v>272</v>
      </c>
      <c r="J8" s="54" t="s">
        <v>572</v>
      </c>
      <c r="K8" s="54" t="s">
        <v>321</v>
      </c>
      <c r="L8" s="54" t="s">
        <v>573</v>
      </c>
    </row>
    <row r="9" spans="1:12">
      <c r="J9" s="156" t="s">
        <v>539</v>
      </c>
    </row>
  </sheetData>
  <phoneticPr fontId="2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499984740745262"/>
  </sheetPr>
  <dimension ref="A1:M64"/>
  <sheetViews>
    <sheetView zoomScale="98" zoomScaleNormal="98" zoomScalePageLayoutView="98" workbookViewId="0">
      <pane ySplit="1" topLeftCell="A2" activePane="bottomLeft" state="frozen"/>
      <selection pane="bottomLeft" activeCell="G30" sqref="G30"/>
    </sheetView>
  </sheetViews>
  <sheetFormatPr defaultColWidth="11" defaultRowHeight="16.5"/>
  <cols>
    <col min="1" max="2" width="11.625" style="103" customWidth="1"/>
    <col min="3" max="3" width="14.375" style="44" customWidth="1"/>
    <col min="4" max="4" width="20.125" style="45" customWidth="1"/>
    <col min="5" max="5" width="11.625" style="43" customWidth="1"/>
    <col min="6" max="6" width="16.375" style="43" customWidth="1"/>
    <col min="7" max="7" width="46.875" style="45" customWidth="1"/>
    <col min="8" max="8" width="11.625" style="46" customWidth="1"/>
    <col min="9" max="9" width="11" style="46"/>
    <col min="10" max="16384" width="11" style="43"/>
  </cols>
  <sheetData>
    <row r="1" spans="1:13" ht="21.75" customHeight="1">
      <c r="A1" s="102" t="s">
        <v>107</v>
      </c>
      <c r="B1" s="102" t="s">
        <v>108</v>
      </c>
      <c r="C1" s="48" t="s">
        <v>109</v>
      </c>
      <c r="D1" s="47" t="s">
        <v>0</v>
      </c>
      <c r="E1" s="47" t="s">
        <v>147</v>
      </c>
      <c r="F1" s="47" t="s">
        <v>1</v>
      </c>
      <c r="G1" s="49" t="s">
        <v>151</v>
      </c>
      <c r="H1" s="47" t="s">
        <v>152</v>
      </c>
      <c r="I1" s="47" t="s">
        <v>2</v>
      </c>
      <c r="L1" s="47" t="s">
        <v>152</v>
      </c>
      <c r="M1" s="47" t="s">
        <v>2</v>
      </c>
    </row>
    <row r="2" spans="1:13">
      <c r="A2" s="103">
        <f t="shared" ref="A2:A64" si="0">YEAR(C2)</f>
        <v>2018</v>
      </c>
      <c r="B2" s="103">
        <f t="shared" ref="B2:B64" si="1">MONTH(C2)</f>
        <v>3</v>
      </c>
      <c r="C2" s="44">
        <v>43190</v>
      </c>
      <c r="D2" s="45" t="s">
        <v>187</v>
      </c>
      <c r="E2" s="43" t="s">
        <v>188</v>
      </c>
      <c r="F2" s="43" t="s">
        <v>189</v>
      </c>
      <c r="G2" s="45" t="s">
        <v>193</v>
      </c>
      <c r="H2" s="46" t="s">
        <v>190</v>
      </c>
      <c r="I2" s="46" t="s">
        <v>191</v>
      </c>
      <c r="L2" s="46" t="s">
        <v>289</v>
      </c>
      <c r="M2" s="46" t="s">
        <v>290</v>
      </c>
    </row>
    <row r="3" spans="1:13">
      <c r="A3" s="103">
        <f t="shared" si="0"/>
        <v>2018</v>
      </c>
      <c r="B3" s="103">
        <f t="shared" si="1"/>
        <v>4</v>
      </c>
      <c r="C3" s="44">
        <v>43193</v>
      </c>
      <c r="D3" s="45" t="s">
        <v>192</v>
      </c>
      <c r="E3" s="43" t="s">
        <v>188</v>
      </c>
      <c r="F3" s="43" t="s">
        <v>189</v>
      </c>
      <c r="G3" s="45" t="s">
        <v>194</v>
      </c>
      <c r="H3" s="46" t="s">
        <v>190</v>
      </c>
      <c r="I3" s="46" t="s">
        <v>191</v>
      </c>
      <c r="L3" s="46" t="s">
        <v>291</v>
      </c>
      <c r="M3" s="46" t="s">
        <v>292</v>
      </c>
    </row>
    <row r="4" spans="1:13">
      <c r="A4" s="103">
        <f t="shared" si="0"/>
        <v>2018</v>
      </c>
      <c r="B4" s="103">
        <f t="shared" si="1"/>
        <v>4</v>
      </c>
      <c r="C4" s="44">
        <v>43193</v>
      </c>
      <c r="D4" s="45" t="s">
        <v>195</v>
      </c>
      <c r="E4" s="43" t="s">
        <v>196</v>
      </c>
      <c r="F4" s="43" t="s">
        <v>197</v>
      </c>
      <c r="G4" s="45" t="s">
        <v>198</v>
      </c>
      <c r="H4" s="46" t="s">
        <v>199</v>
      </c>
      <c r="I4" s="46" t="s">
        <v>200</v>
      </c>
      <c r="L4" s="46" t="s">
        <v>293</v>
      </c>
      <c r="M4" s="46" t="s">
        <v>294</v>
      </c>
    </row>
    <row r="5" spans="1:13">
      <c r="A5" s="103">
        <f t="shared" si="0"/>
        <v>2018</v>
      </c>
      <c r="B5" s="103">
        <f t="shared" si="1"/>
        <v>4</v>
      </c>
      <c r="C5" s="44">
        <v>43200</v>
      </c>
      <c r="D5" s="45" t="s">
        <v>201</v>
      </c>
      <c r="E5" s="43" t="s">
        <v>196</v>
      </c>
      <c r="F5" s="43" t="s">
        <v>202</v>
      </c>
      <c r="G5" s="45" t="s">
        <v>203</v>
      </c>
      <c r="H5" s="46" t="s">
        <v>190</v>
      </c>
      <c r="I5" s="46" t="s">
        <v>204</v>
      </c>
      <c r="L5" s="46" t="s">
        <v>295</v>
      </c>
      <c r="M5" s="46" t="s">
        <v>296</v>
      </c>
    </row>
    <row r="6" spans="1:13">
      <c r="A6" s="103">
        <f t="shared" si="0"/>
        <v>2018</v>
      </c>
      <c r="B6" s="103">
        <f t="shared" si="1"/>
        <v>4</v>
      </c>
      <c r="C6" s="44">
        <v>43201</v>
      </c>
      <c r="D6" s="45" t="s">
        <v>205</v>
      </c>
      <c r="E6" s="43" t="s">
        <v>196</v>
      </c>
      <c r="F6" s="43" t="s">
        <v>206</v>
      </c>
      <c r="G6" s="45" t="s">
        <v>207</v>
      </c>
      <c r="H6" s="46" t="s">
        <v>208</v>
      </c>
      <c r="I6" s="46" t="s">
        <v>204</v>
      </c>
      <c r="L6" s="46" t="s">
        <v>297</v>
      </c>
      <c r="M6" s="46"/>
    </row>
    <row r="7" spans="1:13">
      <c r="A7" s="103">
        <f t="shared" si="0"/>
        <v>2018</v>
      </c>
      <c r="B7" s="103">
        <f t="shared" si="1"/>
        <v>4</v>
      </c>
      <c r="C7" s="44">
        <v>43203</v>
      </c>
      <c r="D7" s="45" t="s">
        <v>209</v>
      </c>
      <c r="E7" s="43" t="s">
        <v>188</v>
      </c>
      <c r="F7" s="43" t="s">
        <v>189</v>
      </c>
      <c r="G7" s="45" t="s">
        <v>210</v>
      </c>
      <c r="H7" s="46" t="s">
        <v>190</v>
      </c>
      <c r="I7" s="46" t="s">
        <v>191</v>
      </c>
    </row>
    <row r="8" spans="1:13">
      <c r="A8" s="103">
        <f t="shared" si="0"/>
        <v>2018</v>
      </c>
      <c r="B8" s="103">
        <f t="shared" si="1"/>
        <v>4</v>
      </c>
      <c r="C8" s="44">
        <v>43208</v>
      </c>
      <c r="D8" s="45" t="s">
        <v>211</v>
      </c>
      <c r="E8" s="43" t="s">
        <v>196</v>
      </c>
      <c r="F8" s="43" t="s">
        <v>212</v>
      </c>
      <c r="G8" s="45" t="s">
        <v>213</v>
      </c>
      <c r="H8" s="46" t="s">
        <v>199</v>
      </c>
      <c r="I8" s="46" t="s">
        <v>200</v>
      </c>
    </row>
    <row r="9" spans="1:13">
      <c r="A9" s="103">
        <f t="shared" si="0"/>
        <v>2018</v>
      </c>
      <c r="B9" s="103">
        <f t="shared" si="1"/>
        <v>4</v>
      </c>
      <c r="C9" s="44">
        <v>43210</v>
      </c>
      <c r="D9" s="45" t="s">
        <v>214</v>
      </c>
      <c r="E9" s="43" t="s">
        <v>215</v>
      </c>
      <c r="F9" s="43" t="s">
        <v>216</v>
      </c>
      <c r="G9" s="45" t="s">
        <v>217</v>
      </c>
      <c r="H9" s="46" t="s">
        <v>190</v>
      </c>
      <c r="I9" s="46" t="s">
        <v>204</v>
      </c>
    </row>
    <row r="10" spans="1:13">
      <c r="A10" s="103">
        <f t="shared" si="0"/>
        <v>2018</v>
      </c>
      <c r="B10" s="103">
        <f t="shared" si="1"/>
        <v>4</v>
      </c>
      <c r="C10" s="44">
        <v>43212</v>
      </c>
      <c r="D10" s="45" t="s">
        <v>218</v>
      </c>
      <c r="E10" s="43" t="s">
        <v>196</v>
      </c>
      <c r="F10" s="43" t="s">
        <v>219</v>
      </c>
      <c r="G10" s="45" t="s">
        <v>220</v>
      </c>
      <c r="H10" s="46" t="s">
        <v>190</v>
      </c>
      <c r="I10" s="46" t="s">
        <v>204</v>
      </c>
    </row>
    <row r="11" spans="1:13">
      <c r="A11" s="103">
        <f t="shared" si="0"/>
        <v>2018</v>
      </c>
      <c r="B11" s="103">
        <f t="shared" si="1"/>
        <v>4</v>
      </c>
      <c r="C11" s="44">
        <v>43214</v>
      </c>
      <c r="D11" s="45" t="s">
        <v>221</v>
      </c>
      <c r="E11" s="43" t="s">
        <v>222</v>
      </c>
      <c r="F11" s="43" t="s">
        <v>223</v>
      </c>
      <c r="G11" s="45" t="s">
        <v>224</v>
      </c>
      <c r="H11" s="46" t="s">
        <v>190</v>
      </c>
      <c r="I11" s="46" t="s">
        <v>204</v>
      </c>
    </row>
    <row r="12" spans="1:13">
      <c r="A12" s="103">
        <f t="shared" si="0"/>
        <v>2018</v>
      </c>
      <c r="B12" s="103">
        <f t="shared" si="1"/>
        <v>4</v>
      </c>
      <c r="C12" s="44">
        <v>43217</v>
      </c>
      <c r="D12" s="45" t="s">
        <v>225</v>
      </c>
      <c r="E12" s="43" t="s">
        <v>188</v>
      </c>
      <c r="F12" s="43" t="s">
        <v>189</v>
      </c>
      <c r="H12" s="46" t="s">
        <v>190</v>
      </c>
      <c r="I12" s="46" t="s">
        <v>191</v>
      </c>
    </row>
    <row r="13" spans="1:13">
      <c r="A13" s="103">
        <f t="shared" si="0"/>
        <v>2018</v>
      </c>
      <c r="B13" s="103">
        <f t="shared" si="1"/>
        <v>5</v>
      </c>
      <c r="C13" s="44">
        <v>43222</v>
      </c>
      <c r="D13" s="45" t="s">
        <v>226</v>
      </c>
      <c r="E13" s="43" t="s">
        <v>227</v>
      </c>
      <c r="F13" s="43" t="s">
        <v>228</v>
      </c>
      <c r="G13" s="45" t="s">
        <v>229</v>
      </c>
      <c r="H13" s="46" t="s">
        <v>258</v>
      </c>
      <c r="I13" s="46" t="s">
        <v>248</v>
      </c>
    </row>
    <row r="14" spans="1:13">
      <c r="A14" s="103">
        <f t="shared" si="0"/>
        <v>2018</v>
      </c>
      <c r="B14" s="103">
        <f t="shared" si="1"/>
        <v>5</v>
      </c>
      <c r="C14" s="44">
        <v>43223</v>
      </c>
      <c r="D14" s="45" t="s">
        <v>230</v>
      </c>
      <c r="E14" s="43" t="s">
        <v>215</v>
      </c>
      <c r="F14" s="43" t="s">
        <v>231</v>
      </c>
      <c r="G14" s="45" t="s">
        <v>232</v>
      </c>
      <c r="H14" s="46" t="s">
        <v>190</v>
      </c>
      <c r="I14" s="46" t="s">
        <v>204</v>
      </c>
    </row>
    <row r="15" spans="1:13">
      <c r="A15" s="103">
        <f t="shared" si="0"/>
        <v>2018</v>
      </c>
      <c r="B15" s="103">
        <f t="shared" si="1"/>
        <v>5</v>
      </c>
      <c r="C15" s="44">
        <v>43227</v>
      </c>
      <c r="D15" s="45" t="s">
        <v>233</v>
      </c>
      <c r="E15" s="43" t="s">
        <v>222</v>
      </c>
      <c r="F15" s="43" t="s">
        <v>234</v>
      </c>
      <c r="G15" s="45" t="s">
        <v>235</v>
      </c>
      <c r="H15" s="46" t="s">
        <v>190</v>
      </c>
      <c r="I15" s="46" t="s">
        <v>204</v>
      </c>
    </row>
    <row r="16" spans="1:13">
      <c r="A16" s="103">
        <f t="shared" si="0"/>
        <v>2018</v>
      </c>
      <c r="B16" s="103">
        <f t="shared" si="1"/>
        <v>5</v>
      </c>
      <c r="C16" s="44">
        <v>43236</v>
      </c>
      <c r="D16" s="45" t="s">
        <v>236</v>
      </c>
      <c r="E16" s="43" t="s">
        <v>222</v>
      </c>
      <c r="F16" s="43" t="s">
        <v>237</v>
      </c>
      <c r="G16" s="45" t="s">
        <v>238</v>
      </c>
      <c r="H16" s="46" t="s">
        <v>190</v>
      </c>
      <c r="I16" s="46" t="s">
        <v>204</v>
      </c>
    </row>
    <row r="17" spans="1:9">
      <c r="A17" s="103">
        <f t="shared" si="0"/>
        <v>2018</v>
      </c>
      <c r="B17" s="103">
        <f t="shared" si="1"/>
        <v>5</v>
      </c>
      <c r="C17" s="44">
        <v>43240</v>
      </c>
      <c r="D17" s="45" t="s">
        <v>241</v>
      </c>
      <c r="E17" s="43" t="s">
        <v>188</v>
      </c>
      <c r="F17" s="43" t="s">
        <v>189</v>
      </c>
      <c r="H17" s="46" t="s">
        <v>190</v>
      </c>
      <c r="I17" s="46" t="s">
        <v>242</v>
      </c>
    </row>
    <row r="18" spans="1:9">
      <c r="A18" s="103">
        <f t="shared" si="0"/>
        <v>2018</v>
      </c>
      <c r="B18" s="103">
        <f t="shared" si="1"/>
        <v>5</v>
      </c>
      <c r="C18" s="44">
        <v>43245</v>
      </c>
      <c r="D18" s="45" t="s">
        <v>249</v>
      </c>
      <c r="E18" s="43" t="s">
        <v>250</v>
      </c>
      <c r="F18" s="43" t="s">
        <v>251</v>
      </c>
      <c r="H18" s="46" t="s">
        <v>252</v>
      </c>
      <c r="I18" s="46" t="s">
        <v>253</v>
      </c>
    </row>
    <row r="19" spans="1:9">
      <c r="A19" s="103">
        <f t="shared" si="0"/>
        <v>2018</v>
      </c>
      <c r="B19" s="103">
        <f t="shared" si="1"/>
        <v>5</v>
      </c>
      <c r="C19" s="44">
        <v>43246</v>
      </c>
      <c r="D19" s="45" t="s">
        <v>254</v>
      </c>
      <c r="E19" s="43" t="s">
        <v>255</v>
      </c>
      <c r="F19" s="43" t="s">
        <v>256</v>
      </c>
      <c r="H19" s="46" t="s">
        <v>257</v>
      </c>
      <c r="I19" s="46" t="s">
        <v>259</v>
      </c>
    </row>
    <row r="20" spans="1:9">
      <c r="A20" s="103">
        <f t="shared" si="0"/>
        <v>2018</v>
      </c>
      <c r="B20" s="103">
        <f t="shared" si="1"/>
        <v>5</v>
      </c>
      <c r="C20" s="44">
        <v>43248</v>
      </c>
      <c r="D20" s="45" t="s">
        <v>260</v>
      </c>
      <c r="E20" s="43" t="s">
        <v>227</v>
      </c>
      <c r="F20" s="43" t="s">
        <v>261</v>
      </c>
      <c r="G20" s="45" t="s">
        <v>262</v>
      </c>
      <c r="H20" s="46" t="s">
        <v>257</v>
      </c>
      <c r="I20" s="46" t="s">
        <v>259</v>
      </c>
    </row>
    <row r="21" spans="1:9">
      <c r="A21" s="103">
        <f t="shared" si="0"/>
        <v>2018</v>
      </c>
      <c r="B21" s="103">
        <f t="shared" si="1"/>
        <v>6</v>
      </c>
      <c r="C21" s="44">
        <v>43254</v>
      </c>
      <c r="D21" s="45" t="s">
        <v>264</v>
      </c>
      <c r="E21" s="43" t="s">
        <v>265</v>
      </c>
      <c r="F21" s="43" t="s">
        <v>266</v>
      </c>
      <c r="G21" s="45" t="s">
        <v>267</v>
      </c>
      <c r="H21" s="46" t="s">
        <v>268</v>
      </c>
      <c r="I21" s="46" t="s">
        <v>288</v>
      </c>
    </row>
    <row r="22" spans="1:9">
      <c r="A22" s="103">
        <f t="shared" si="0"/>
        <v>2018</v>
      </c>
      <c r="B22" s="103">
        <f t="shared" si="1"/>
        <v>6</v>
      </c>
      <c r="C22" s="44">
        <v>43258</v>
      </c>
      <c r="D22" s="45" t="s">
        <v>279</v>
      </c>
      <c r="E22" s="43" t="s">
        <v>280</v>
      </c>
      <c r="F22" s="43" t="s">
        <v>281</v>
      </c>
      <c r="G22" s="45" t="s">
        <v>282</v>
      </c>
      <c r="H22" s="46" t="s">
        <v>284</v>
      </c>
      <c r="I22" s="46" t="s">
        <v>286</v>
      </c>
    </row>
    <row r="23" spans="1:9">
      <c r="A23" s="103">
        <f t="shared" si="0"/>
        <v>2018</v>
      </c>
      <c r="B23" s="103">
        <f t="shared" si="1"/>
        <v>6</v>
      </c>
      <c r="C23" s="44">
        <v>43260</v>
      </c>
      <c r="D23" s="45" t="s">
        <v>298</v>
      </c>
      <c r="E23" s="43" t="s">
        <v>299</v>
      </c>
      <c r="F23" s="43" t="s">
        <v>300</v>
      </c>
      <c r="G23" s="45" t="s">
        <v>301</v>
      </c>
      <c r="H23" s="46" t="s">
        <v>302</v>
      </c>
      <c r="I23" s="46" t="s">
        <v>285</v>
      </c>
    </row>
    <row r="24" spans="1:9">
      <c r="A24" s="103">
        <f t="shared" si="0"/>
        <v>2018</v>
      </c>
      <c r="B24" s="103">
        <f t="shared" si="1"/>
        <v>6</v>
      </c>
      <c r="C24" s="44">
        <v>43261</v>
      </c>
      <c r="D24" s="45" t="s">
        <v>303</v>
      </c>
      <c r="E24" s="43" t="s">
        <v>304</v>
      </c>
      <c r="F24" s="43" t="s">
        <v>305</v>
      </c>
      <c r="G24" s="45" t="s">
        <v>306</v>
      </c>
      <c r="H24" s="46" t="s">
        <v>307</v>
      </c>
      <c r="I24" s="46" t="s">
        <v>287</v>
      </c>
    </row>
    <row r="25" spans="1:9">
      <c r="A25" s="103">
        <f t="shared" si="0"/>
        <v>2018</v>
      </c>
      <c r="B25" s="103">
        <f t="shared" si="1"/>
        <v>6</v>
      </c>
      <c r="C25" s="44">
        <v>43263</v>
      </c>
      <c r="D25" s="45" t="s">
        <v>308</v>
      </c>
      <c r="E25" s="43" t="s">
        <v>309</v>
      </c>
      <c r="G25" s="45" t="s">
        <v>310</v>
      </c>
      <c r="H25" s="46" t="s">
        <v>283</v>
      </c>
      <c r="I25" s="46" t="s">
        <v>311</v>
      </c>
    </row>
    <row r="26" spans="1:9">
      <c r="A26" s="103">
        <f t="shared" si="0"/>
        <v>2018</v>
      </c>
      <c r="B26" s="103">
        <f t="shared" si="1"/>
        <v>6</v>
      </c>
      <c r="C26" s="44">
        <v>43264</v>
      </c>
      <c r="D26" s="45" t="s">
        <v>312</v>
      </c>
      <c r="E26" s="43" t="s">
        <v>313</v>
      </c>
      <c r="F26" s="43" t="s">
        <v>314</v>
      </c>
      <c r="G26" s="45" t="s">
        <v>315</v>
      </c>
      <c r="H26" s="46" t="s">
        <v>316</v>
      </c>
      <c r="I26" s="46" t="s">
        <v>317</v>
      </c>
    </row>
    <row r="27" spans="1:9">
      <c r="A27" s="103">
        <f t="shared" si="0"/>
        <v>2018</v>
      </c>
      <c r="B27" s="103">
        <f t="shared" si="1"/>
        <v>6</v>
      </c>
      <c r="C27" s="44">
        <v>43265</v>
      </c>
      <c r="D27" s="45" t="s">
        <v>327</v>
      </c>
      <c r="E27" s="43" t="s">
        <v>328</v>
      </c>
      <c r="F27" s="43" t="s">
        <v>329</v>
      </c>
      <c r="G27" s="45" t="s">
        <v>330</v>
      </c>
      <c r="H27" s="46" t="s">
        <v>316</v>
      </c>
      <c r="I27" s="46" t="s">
        <v>317</v>
      </c>
    </row>
    <row r="28" spans="1:9">
      <c r="A28" s="103">
        <f t="shared" si="0"/>
        <v>2018</v>
      </c>
      <c r="B28" s="103">
        <f t="shared" si="1"/>
        <v>6</v>
      </c>
      <c r="C28" s="44">
        <v>43266</v>
      </c>
      <c r="D28" s="45" t="s">
        <v>331</v>
      </c>
      <c r="E28" s="43" t="s">
        <v>333</v>
      </c>
      <c r="F28" s="43" t="s">
        <v>332</v>
      </c>
      <c r="G28" s="45" t="s">
        <v>334</v>
      </c>
      <c r="H28" s="46" t="s">
        <v>302</v>
      </c>
      <c r="I28" s="46" t="s">
        <v>317</v>
      </c>
    </row>
    <row r="29" spans="1:9">
      <c r="A29" s="103">
        <f t="shared" si="0"/>
        <v>2018</v>
      </c>
      <c r="B29" s="103">
        <f t="shared" si="1"/>
        <v>6</v>
      </c>
      <c r="C29" s="44">
        <v>43268</v>
      </c>
      <c r="D29" s="45" t="s">
        <v>335</v>
      </c>
      <c r="E29" s="43" t="s">
        <v>333</v>
      </c>
      <c r="F29" s="43" t="s">
        <v>336</v>
      </c>
      <c r="G29" s="45" t="s">
        <v>337</v>
      </c>
      <c r="H29" s="46" t="s">
        <v>283</v>
      </c>
      <c r="I29" s="46" t="s">
        <v>285</v>
      </c>
    </row>
    <row r="30" spans="1:9">
      <c r="A30" s="103">
        <f t="shared" si="0"/>
        <v>2018</v>
      </c>
      <c r="B30" s="103">
        <f t="shared" si="1"/>
        <v>6</v>
      </c>
      <c r="C30" s="44">
        <v>43268</v>
      </c>
      <c r="D30" s="45" t="s">
        <v>338</v>
      </c>
      <c r="E30" s="43" t="s">
        <v>339</v>
      </c>
      <c r="F30" s="43" t="s">
        <v>340</v>
      </c>
      <c r="G30" s="45" t="s">
        <v>341</v>
      </c>
      <c r="H30" s="46" t="s">
        <v>307</v>
      </c>
      <c r="I30" s="46" t="s">
        <v>287</v>
      </c>
    </row>
    <row r="31" spans="1:9">
      <c r="A31" s="103">
        <f t="shared" si="0"/>
        <v>2018</v>
      </c>
      <c r="B31" s="103">
        <f t="shared" si="1"/>
        <v>6</v>
      </c>
      <c r="C31" s="44">
        <v>43275</v>
      </c>
      <c r="D31" s="45" t="s">
        <v>355</v>
      </c>
      <c r="E31" s="43" t="s">
        <v>356</v>
      </c>
      <c r="F31" s="43" t="s">
        <v>357</v>
      </c>
      <c r="G31" s="45" t="s">
        <v>358</v>
      </c>
      <c r="H31" s="46" t="s">
        <v>307</v>
      </c>
      <c r="I31" s="46" t="s">
        <v>287</v>
      </c>
    </row>
    <row r="32" spans="1:9">
      <c r="A32" s="103">
        <f t="shared" si="0"/>
        <v>2018</v>
      </c>
      <c r="B32" s="103">
        <f t="shared" si="1"/>
        <v>6</v>
      </c>
      <c r="C32" s="44">
        <v>43275</v>
      </c>
      <c r="D32" s="45" t="s">
        <v>359</v>
      </c>
      <c r="E32" s="43" t="s">
        <v>356</v>
      </c>
      <c r="F32" s="43" t="s">
        <v>360</v>
      </c>
      <c r="G32" s="45" t="s">
        <v>361</v>
      </c>
      <c r="H32" s="46" t="s">
        <v>283</v>
      </c>
      <c r="I32" s="46" t="s">
        <v>311</v>
      </c>
    </row>
    <row r="33" spans="1:9">
      <c r="A33" s="103">
        <f t="shared" si="0"/>
        <v>2018</v>
      </c>
      <c r="B33" s="103">
        <f t="shared" si="1"/>
        <v>6</v>
      </c>
      <c r="C33" s="44">
        <v>43275</v>
      </c>
      <c r="D33" s="45" t="s">
        <v>362</v>
      </c>
      <c r="E33" s="43" t="s">
        <v>363</v>
      </c>
      <c r="F33" s="43" t="s">
        <v>364</v>
      </c>
      <c r="G33" s="45" t="s">
        <v>315</v>
      </c>
      <c r="H33" s="46" t="s">
        <v>307</v>
      </c>
      <c r="I33" s="46" t="s">
        <v>287</v>
      </c>
    </row>
    <row r="34" spans="1:9">
      <c r="A34" s="103">
        <f t="shared" si="0"/>
        <v>2018</v>
      </c>
      <c r="B34" s="103">
        <f t="shared" si="1"/>
        <v>6</v>
      </c>
      <c r="C34" s="44">
        <v>43276</v>
      </c>
      <c r="D34" s="45" t="s">
        <v>365</v>
      </c>
      <c r="E34" s="43" t="s">
        <v>363</v>
      </c>
      <c r="F34" s="43" t="s">
        <v>366</v>
      </c>
      <c r="G34" s="45" t="s">
        <v>367</v>
      </c>
      <c r="H34" s="46" t="s">
        <v>307</v>
      </c>
      <c r="I34" s="46" t="s">
        <v>287</v>
      </c>
    </row>
    <row r="35" spans="1:9">
      <c r="A35" s="103">
        <f t="shared" si="0"/>
        <v>2018</v>
      </c>
      <c r="B35" s="103">
        <f t="shared" si="1"/>
        <v>6</v>
      </c>
      <c r="C35" s="44">
        <v>43276</v>
      </c>
      <c r="D35" s="45" t="s">
        <v>368</v>
      </c>
      <c r="E35" s="43" t="s">
        <v>369</v>
      </c>
      <c r="F35" s="43" t="s">
        <v>370</v>
      </c>
      <c r="G35" s="45" t="s">
        <v>371</v>
      </c>
      <c r="H35" s="46" t="s">
        <v>283</v>
      </c>
      <c r="I35" s="46" t="s">
        <v>285</v>
      </c>
    </row>
    <row r="36" spans="1:9">
      <c r="A36" s="103">
        <f t="shared" si="0"/>
        <v>2018</v>
      </c>
      <c r="B36" s="103">
        <f t="shared" si="1"/>
        <v>6</v>
      </c>
      <c r="C36" s="44">
        <v>43279</v>
      </c>
      <c r="D36" s="45" t="s">
        <v>372</v>
      </c>
      <c r="E36" s="43" t="s">
        <v>373</v>
      </c>
      <c r="F36" s="43" t="s">
        <v>374</v>
      </c>
      <c r="G36" s="45" t="s">
        <v>375</v>
      </c>
      <c r="H36" s="46" t="s">
        <v>283</v>
      </c>
      <c r="I36" s="46" t="s">
        <v>285</v>
      </c>
    </row>
    <row r="37" spans="1:9">
      <c r="A37" s="103">
        <f t="shared" si="0"/>
        <v>2018</v>
      </c>
      <c r="B37" s="103">
        <f t="shared" si="1"/>
        <v>6</v>
      </c>
      <c r="C37" s="44">
        <v>43279</v>
      </c>
      <c r="D37" s="45" t="s">
        <v>376</v>
      </c>
      <c r="E37" s="43" t="s">
        <v>377</v>
      </c>
      <c r="F37" s="43" t="s">
        <v>378</v>
      </c>
      <c r="G37" s="45" t="s">
        <v>379</v>
      </c>
      <c r="H37" s="46" t="s">
        <v>283</v>
      </c>
      <c r="I37" s="46" t="s">
        <v>285</v>
      </c>
    </row>
    <row r="38" spans="1:9">
      <c r="A38" s="103">
        <f t="shared" si="0"/>
        <v>2018</v>
      </c>
      <c r="B38" s="103">
        <f t="shared" si="1"/>
        <v>6</v>
      </c>
      <c r="C38" s="44">
        <v>43280</v>
      </c>
      <c r="D38" s="45" t="s">
        <v>386</v>
      </c>
      <c r="E38" s="43" t="s">
        <v>387</v>
      </c>
      <c r="F38" s="43" t="s">
        <v>394</v>
      </c>
      <c r="G38" s="45" t="s">
        <v>388</v>
      </c>
      <c r="H38" s="46" t="s">
        <v>316</v>
      </c>
      <c r="I38" s="46" t="s">
        <v>317</v>
      </c>
    </row>
    <row r="39" spans="1:9">
      <c r="A39" s="103">
        <f t="shared" si="0"/>
        <v>2018</v>
      </c>
      <c r="B39" s="103">
        <f t="shared" si="1"/>
        <v>6</v>
      </c>
      <c r="C39" s="44">
        <v>43280</v>
      </c>
      <c r="D39" s="45" t="s">
        <v>389</v>
      </c>
      <c r="E39" s="43" t="s">
        <v>387</v>
      </c>
      <c r="F39" s="43" t="s">
        <v>395</v>
      </c>
      <c r="G39" s="45" t="s">
        <v>390</v>
      </c>
      <c r="H39" s="46" t="s">
        <v>283</v>
      </c>
      <c r="I39" s="46" t="s">
        <v>285</v>
      </c>
    </row>
    <row r="40" spans="1:9">
      <c r="A40" s="103">
        <f t="shared" si="0"/>
        <v>2018</v>
      </c>
      <c r="B40" s="103">
        <f t="shared" si="1"/>
        <v>6</v>
      </c>
      <c r="C40" s="44">
        <v>43281</v>
      </c>
      <c r="D40" s="45" t="s">
        <v>391</v>
      </c>
      <c r="E40" s="43" t="s">
        <v>392</v>
      </c>
      <c r="F40" s="43" t="s">
        <v>393</v>
      </c>
      <c r="G40" s="45" t="s">
        <v>396</v>
      </c>
      <c r="H40" s="46" t="s">
        <v>283</v>
      </c>
      <c r="I40" s="46" t="s">
        <v>285</v>
      </c>
    </row>
    <row r="41" spans="1:9">
      <c r="A41" s="103">
        <f t="shared" si="0"/>
        <v>2018</v>
      </c>
      <c r="B41" s="103">
        <f t="shared" si="1"/>
        <v>7</v>
      </c>
      <c r="C41" s="44">
        <v>43283</v>
      </c>
      <c r="D41" s="45" t="s">
        <v>403</v>
      </c>
      <c r="E41" s="43" t="s">
        <v>404</v>
      </c>
      <c r="F41" s="43" t="s">
        <v>404</v>
      </c>
      <c r="G41" s="45" t="s">
        <v>405</v>
      </c>
      <c r="H41" s="46" t="s">
        <v>302</v>
      </c>
      <c r="I41" s="46" t="s">
        <v>287</v>
      </c>
    </row>
    <row r="42" spans="1:9">
      <c r="A42" s="103">
        <f t="shared" si="0"/>
        <v>2018</v>
      </c>
      <c r="B42" s="103">
        <f t="shared" si="1"/>
        <v>7</v>
      </c>
      <c r="C42" s="44">
        <v>43284</v>
      </c>
      <c r="D42" s="45" t="s">
        <v>406</v>
      </c>
      <c r="E42" s="43" t="s">
        <v>407</v>
      </c>
      <c r="F42" s="43" t="s">
        <v>407</v>
      </c>
      <c r="G42" s="45" t="s">
        <v>408</v>
      </c>
      <c r="H42" s="46" t="s">
        <v>302</v>
      </c>
      <c r="I42" s="46" t="s">
        <v>287</v>
      </c>
    </row>
    <row r="43" spans="1:9">
      <c r="A43" s="103">
        <f t="shared" si="0"/>
        <v>2018</v>
      </c>
      <c r="B43" s="103">
        <f t="shared" si="1"/>
        <v>7</v>
      </c>
      <c r="C43" s="44">
        <v>43284</v>
      </c>
      <c r="D43" s="45" t="s">
        <v>409</v>
      </c>
      <c r="E43" s="43" t="s">
        <v>410</v>
      </c>
      <c r="F43" s="43" t="s">
        <v>411</v>
      </c>
      <c r="G43" s="45" t="s">
        <v>412</v>
      </c>
      <c r="H43" s="46" t="s">
        <v>316</v>
      </c>
      <c r="I43" s="46" t="s">
        <v>317</v>
      </c>
    </row>
    <row r="44" spans="1:9">
      <c r="A44" s="103">
        <f t="shared" si="0"/>
        <v>2018</v>
      </c>
      <c r="B44" s="103">
        <f t="shared" si="1"/>
        <v>7</v>
      </c>
      <c r="C44" s="44">
        <v>43285</v>
      </c>
      <c r="D44" s="45" t="s">
        <v>413</v>
      </c>
      <c r="E44" s="43" t="s">
        <v>414</v>
      </c>
      <c r="F44" s="43" t="s">
        <v>415</v>
      </c>
      <c r="G44" s="45" t="s">
        <v>416</v>
      </c>
      <c r="H44" s="46" t="s">
        <v>283</v>
      </c>
      <c r="I44" s="46" t="s">
        <v>285</v>
      </c>
    </row>
    <row r="45" spans="1:9">
      <c r="A45" s="103">
        <f t="shared" si="0"/>
        <v>2018</v>
      </c>
      <c r="B45" s="103">
        <f t="shared" si="1"/>
        <v>7</v>
      </c>
      <c r="C45" s="44">
        <v>43285</v>
      </c>
      <c r="D45" s="45" t="s">
        <v>417</v>
      </c>
      <c r="E45" s="43" t="s">
        <v>418</v>
      </c>
      <c r="F45" s="43" t="s">
        <v>419</v>
      </c>
      <c r="G45" s="45" t="s">
        <v>420</v>
      </c>
      <c r="H45" s="46" t="s">
        <v>283</v>
      </c>
      <c r="I45" s="46" t="s">
        <v>285</v>
      </c>
    </row>
    <row r="46" spans="1:9">
      <c r="A46" s="103">
        <f t="shared" si="0"/>
        <v>2018</v>
      </c>
      <c r="B46" s="103">
        <f t="shared" si="1"/>
        <v>7</v>
      </c>
      <c r="C46" s="44">
        <v>43287</v>
      </c>
      <c r="D46" s="45" t="s">
        <v>426</v>
      </c>
      <c r="E46" s="43" t="s">
        <v>427</v>
      </c>
      <c r="F46" s="43" t="s">
        <v>428</v>
      </c>
      <c r="G46" s="45" t="s">
        <v>443</v>
      </c>
      <c r="H46" s="46" t="s">
        <v>283</v>
      </c>
      <c r="I46" s="46" t="s">
        <v>311</v>
      </c>
    </row>
    <row r="47" spans="1:9">
      <c r="A47" s="103">
        <f t="shared" si="0"/>
        <v>2018</v>
      </c>
      <c r="B47" s="103">
        <f t="shared" si="1"/>
        <v>7</v>
      </c>
      <c r="C47" s="44">
        <v>43286</v>
      </c>
      <c r="D47" s="45" t="s">
        <v>435</v>
      </c>
      <c r="E47" s="43" t="s">
        <v>436</v>
      </c>
      <c r="F47" s="43" t="s">
        <v>437</v>
      </c>
      <c r="G47" s="45" t="s">
        <v>438</v>
      </c>
      <c r="H47" s="46" t="s">
        <v>302</v>
      </c>
      <c r="I47" s="46" t="s">
        <v>317</v>
      </c>
    </row>
    <row r="48" spans="1:9">
      <c r="A48" s="103">
        <f t="shared" si="0"/>
        <v>2018</v>
      </c>
      <c r="B48" s="103">
        <f t="shared" si="1"/>
        <v>7</v>
      </c>
      <c r="C48" s="44">
        <v>43286</v>
      </c>
      <c r="D48" s="45" t="s">
        <v>439</v>
      </c>
      <c r="E48" s="43" t="s">
        <v>440</v>
      </c>
      <c r="F48" s="43" t="s">
        <v>441</v>
      </c>
      <c r="G48" s="45" t="s">
        <v>442</v>
      </c>
      <c r="H48" s="46" t="s">
        <v>283</v>
      </c>
      <c r="I48" s="46" t="s">
        <v>285</v>
      </c>
    </row>
    <row r="49" spans="1:9">
      <c r="A49" s="103">
        <f t="shared" si="0"/>
        <v>2018</v>
      </c>
      <c r="B49" s="103">
        <f t="shared" si="1"/>
        <v>7</v>
      </c>
      <c r="C49" s="44">
        <v>43287</v>
      </c>
      <c r="D49" s="45" t="s">
        <v>444</v>
      </c>
      <c r="E49" s="43" t="s">
        <v>445</v>
      </c>
      <c r="F49" s="43" t="s">
        <v>446</v>
      </c>
      <c r="G49" s="45" t="s">
        <v>447</v>
      </c>
      <c r="H49" s="46" t="s">
        <v>283</v>
      </c>
      <c r="I49" s="46" t="s">
        <v>285</v>
      </c>
    </row>
    <row r="50" spans="1:9">
      <c r="A50" s="103">
        <f t="shared" si="0"/>
        <v>2018</v>
      </c>
      <c r="B50" s="103">
        <f t="shared" si="1"/>
        <v>7</v>
      </c>
      <c r="C50" s="44">
        <v>43287</v>
      </c>
      <c r="D50" s="45" t="s">
        <v>448</v>
      </c>
      <c r="E50" s="43" t="s">
        <v>449</v>
      </c>
      <c r="F50" s="43" t="s">
        <v>450</v>
      </c>
      <c r="H50" s="46" t="s">
        <v>283</v>
      </c>
      <c r="I50" s="46" t="s">
        <v>285</v>
      </c>
    </row>
    <row r="51" spans="1:9">
      <c r="A51" s="103">
        <f t="shared" si="0"/>
        <v>2018</v>
      </c>
      <c r="B51" s="103">
        <f t="shared" si="1"/>
        <v>7</v>
      </c>
      <c r="C51" s="44">
        <v>43300</v>
      </c>
      <c r="D51" s="45" t="s">
        <v>451</v>
      </c>
      <c r="E51" s="43" t="s">
        <v>452</v>
      </c>
      <c r="F51" s="43" t="s">
        <v>453</v>
      </c>
      <c r="G51" s="45" t="s">
        <v>507</v>
      </c>
      <c r="H51" s="46" t="s">
        <v>283</v>
      </c>
      <c r="I51" s="46" t="s">
        <v>311</v>
      </c>
    </row>
    <row r="52" spans="1:9">
      <c r="A52" s="103">
        <f t="shared" si="0"/>
        <v>2018</v>
      </c>
      <c r="B52" s="103">
        <f t="shared" si="1"/>
        <v>7</v>
      </c>
      <c r="C52" s="44">
        <v>43300</v>
      </c>
      <c r="D52" s="45" t="s">
        <v>454</v>
      </c>
      <c r="E52" s="43" t="s">
        <v>452</v>
      </c>
      <c r="F52" s="43" t="s">
        <v>453</v>
      </c>
      <c r="G52" s="45" t="s">
        <v>507</v>
      </c>
      <c r="H52" s="46" t="s">
        <v>283</v>
      </c>
      <c r="I52" s="46" t="s">
        <v>311</v>
      </c>
    </row>
    <row r="53" spans="1:9">
      <c r="A53" s="103">
        <f t="shared" si="0"/>
        <v>2018</v>
      </c>
      <c r="B53" s="103">
        <f t="shared" si="1"/>
        <v>7</v>
      </c>
      <c r="C53" s="44">
        <v>43290</v>
      </c>
      <c r="D53" s="45" t="s">
        <v>455</v>
      </c>
      <c r="E53" s="43" t="s">
        <v>449</v>
      </c>
      <c r="F53" s="43" t="s">
        <v>456</v>
      </c>
      <c r="G53" s="45" t="s">
        <v>457</v>
      </c>
      <c r="H53" s="46" t="s">
        <v>458</v>
      </c>
      <c r="I53" s="46" t="s">
        <v>317</v>
      </c>
    </row>
    <row r="54" spans="1:9">
      <c r="A54" s="103">
        <f t="shared" si="0"/>
        <v>2018</v>
      </c>
      <c r="B54" s="103">
        <f t="shared" si="1"/>
        <v>7</v>
      </c>
      <c r="C54" s="44">
        <v>43300</v>
      </c>
      <c r="D54" s="45" t="s">
        <v>459</v>
      </c>
      <c r="E54" s="43" t="s">
        <v>445</v>
      </c>
      <c r="F54" s="43" t="s">
        <v>460</v>
      </c>
      <c r="G54" s="45" t="s">
        <v>506</v>
      </c>
      <c r="H54" s="46" t="s">
        <v>283</v>
      </c>
      <c r="I54" s="46" t="s">
        <v>311</v>
      </c>
    </row>
    <row r="55" spans="1:9">
      <c r="A55" s="103">
        <f t="shared" si="0"/>
        <v>2018</v>
      </c>
      <c r="B55" s="103">
        <f t="shared" si="1"/>
        <v>7</v>
      </c>
      <c r="C55" s="44">
        <v>43294</v>
      </c>
      <c r="D55" s="45" t="s">
        <v>462</v>
      </c>
      <c r="E55" s="43" t="s">
        <v>227</v>
      </c>
      <c r="F55" s="43" t="s">
        <v>463</v>
      </c>
      <c r="G55" s="45" t="s">
        <v>464</v>
      </c>
      <c r="H55" s="46" t="s">
        <v>283</v>
      </c>
      <c r="I55" s="46" t="s">
        <v>285</v>
      </c>
    </row>
    <row r="56" spans="1:9">
      <c r="A56" s="103">
        <f t="shared" si="0"/>
        <v>2018</v>
      </c>
      <c r="B56" s="103">
        <f t="shared" si="1"/>
        <v>7</v>
      </c>
      <c r="C56" s="44">
        <v>43300</v>
      </c>
      <c r="D56" s="45" t="s">
        <v>465</v>
      </c>
      <c r="E56" s="43" t="s">
        <v>466</v>
      </c>
      <c r="F56" s="43" t="s">
        <v>467</v>
      </c>
      <c r="G56" s="45" t="s">
        <v>505</v>
      </c>
      <c r="H56" s="46" t="s">
        <v>283</v>
      </c>
      <c r="I56" s="46" t="s">
        <v>311</v>
      </c>
    </row>
    <row r="57" spans="1:9">
      <c r="A57" s="103">
        <f t="shared" si="0"/>
        <v>2018</v>
      </c>
      <c r="B57" s="103">
        <f t="shared" si="1"/>
        <v>7</v>
      </c>
      <c r="C57" s="44">
        <v>43295</v>
      </c>
      <c r="D57" s="45" t="s">
        <v>468</v>
      </c>
      <c r="E57" s="43" t="s">
        <v>469</v>
      </c>
      <c r="F57" s="43" t="s">
        <v>469</v>
      </c>
      <c r="G57" s="45" t="s">
        <v>470</v>
      </c>
      <c r="H57" s="46" t="s">
        <v>316</v>
      </c>
      <c r="I57" s="46" t="s">
        <v>285</v>
      </c>
    </row>
    <row r="58" spans="1:9">
      <c r="A58" s="103">
        <f t="shared" si="0"/>
        <v>2018</v>
      </c>
      <c r="B58" s="103">
        <f t="shared" si="1"/>
        <v>7</v>
      </c>
      <c r="C58" s="44">
        <v>43296</v>
      </c>
      <c r="D58" s="45" t="s">
        <v>471</v>
      </c>
      <c r="E58" s="43" t="s">
        <v>472</v>
      </c>
      <c r="F58" s="43" t="s">
        <v>473</v>
      </c>
      <c r="H58" s="46" t="s">
        <v>316</v>
      </c>
      <c r="I58" s="46" t="s">
        <v>317</v>
      </c>
    </row>
    <row r="59" spans="1:9">
      <c r="A59" s="103">
        <f t="shared" si="0"/>
        <v>2018</v>
      </c>
      <c r="B59" s="103">
        <f t="shared" si="1"/>
        <v>7</v>
      </c>
      <c r="C59" s="44">
        <v>43296</v>
      </c>
      <c r="D59" s="45" t="s">
        <v>474</v>
      </c>
      <c r="E59" s="43" t="s">
        <v>472</v>
      </c>
      <c r="F59" s="43" t="s">
        <v>475</v>
      </c>
      <c r="G59" s="45" t="s">
        <v>476</v>
      </c>
      <c r="H59" s="46" t="s">
        <v>302</v>
      </c>
      <c r="I59" s="46" t="s">
        <v>287</v>
      </c>
    </row>
    <row r="60" spans="1:9">
      <c r="A60" s="103">
        <f t="shared" si="0"/>
        <v>2018</v>
      </c>
      <c r="B60" s="103">
        <f t="shared" si="1"/>
        <v>7</v>
      </c>
      <c r="C60" s="44">
        <v>43300</v>
      </c>
      <c r="D60" s="45" t="s">
        <v>480</v>
      </c>
      <c r="E60" s="43" t="s">
        <v>481</v>
      </c>
      <c r="F60" s="43" t="s">
        <v>482</v>
      </c>
      <c r="G60" s="45" t="s">
        <v>504</v>
      </c>
      <c r="H60" s="46" t="s">
        <v>283</v>
      </c>
      <c r="I60" s="46" t="s">
        <v>311</v>
      </c>
    </row>
    <row r="61" spans="1:9">
      <c r="A61" s="103">
        <f t="shared" si="0"/>
        <v>2018</v>
      </c>
      <c r="B61" s="103">
        <f t="shared" si="1"/>
        <v>7</v>
      </c>
      <c r="C61" s="44">
        <v>43300</v>
      </c>
      <c r="D61" s="45" t="s">
        <v>483</v>
      </c>
      <c r="E61" s="43" t="s">
        <v>484</v>
      </c>
      <c r="F61" s="43" t="s">
        <v>485</v>
      </c>
      <c r="G61" s="45" t="s">
        <v>503</v>
      </c>
      <c r="H61" s="46" t="s">
        <v>283</v>
      </c>
      <c r="I61" s="46" t="s">
        <v>311</v>
      </c>
    </row>
    <row r="62" spans="1:9">
      <c r="A62" s="103">
        <f t="shared" si="0"/>
        <v>2018</v>
      </c>
      <c r="B62" s="103">
        <f t="shared" si="1"/>
        <v>7</v>
      </c>
      <c r="C62" s="44">
        <v>43300</v>
      </c>
      <c r="D62" s="45" t="s">
        <v>486</v>
      </c>
      <c r="E62" s="43" t="s">
        <v>487</v>
      </c>
      <c r="F62" s="43" t="s">
        <v>488</v>
      </c>
      <c r="G62" s="45" t="s">
        <v>502</v>
      </c>
      <c r="H62" s="46" t="s">
        <v>283</v>
      </c>
      <c r="I62" s="46" t="s">
        <v>311</v>
      </c>
    </row>
    <row r="63" spans="1:9">
      <c r="A63" s="103">
        <f t="shared" si="0"/>
        <v>2018</v>
      </c>
      <c r="B63" s="103">
        <f t="shared" si="1"/>
        <v>7</v>
      </c>
      <c r="C63" s="44">
        <v>43299</v>
      </c>
      <c r="D63" s="45" t="s">
        <v>489</v>
      </c>
      <c r="E63" s="43" t="s">
        <v>490</v>
      </c>
      <c r="F63" s="43" t="s">
        <v>491</v>
      </c>
      <c r="G63" s="45" t="s">
        <v>492</v>
      </c>
      <c r="H63" s="46" t="s">
        <v>307</v>
      </c>
      <c r="I63" s="46" t="s">
        <v>287</v>
      </c>
    </row>
    <row r="64" spans="1:9">
      <c r="A64" s="103">
        <f t="shared" si="0"/>
        <v>2018</v>
      </c>
      <c r="B64" s="103">
        <f t="shared" si="1"/>
        <v>7</v>
      </c>
      <c r="C64" s="44">
        <v>43300</v>
      </c>
      <c r="D64" s="45" t="s">
        <v>508</v>
      </c>
      <c r="E64" s="43" t="s">
        <v>509</v>
      </c>
      <c r="F64" s="43" t="s">
        <v>510</v>
      </c>
      <c r="G64" s="45" t="s">
        <v>511</v>
      </c>
      <c r="H64" s="46" t="s">
        <v>302</v>
      </c>
      <c r="I64" s="46" t="s">
        <v>287</v>
      </c>
    </row>
  </sheetData>
  <sortState ref="A2:I18">
    <sortCondition ref="C2:C18"/>
  </sortState>
  <phoneticPr fontId="23" type="noConversion"/>
  <dataValidations count="2">
    <dataValidation type="list" allowBlank="1" showInputMessage="1" showErrorMessage="1" sqref="H23:H1048576">
      <formula1>$L$2:$L$6</formula1>
    </dataValidation>
    <dataValidation type="list" allowBlank="1" showInputMessage="1" showErrorMessage="1" sqref="I23:I1048576">
      <formula1>$M$2:$M$5</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39997558519241921"/>
  </sheetPr>
  <dimension ref="B1:K16"/>
  <sheetViews>
    <sheetView showGridLines="0" workbookViewId="0">
      <selection sqref="A1:XFD1048576"/>
    </sheetView>
  </sheetViews>
  <sheetFormatPr defaultColWidth="9" defaultRowHeight="16.5"/>
  <cols>
    <col min="1" max="1" width="9" style="1"/>
    <col min="2" max="2" width="17.875" style="1" customWidth="1"/>
    <col min="3" max="3" width="13.375" style="1" customWidth="1"/>
    <col min="4" max="5" width="15.125" style="1" customWidth="1"/>
    <col min="6" max="6" width="13.125" style="1" customWidth="1"/>
    <col min="7" max="7" width="9" style="1"/>
    <col min="8" max="8" width="13.625" style="1" bestFit="1" customWidth="1"/>
    <col min="9" max="11" width="12.125" style="271" customWidth="1"/>
    <col min="12" max="16384" width="9" style="1"/>
  </cols>
  <sheetData>
    <row r="1" spans="2:11" ht="17.25" thickBot="1"/>
    <row r="2" spans="2:11" ht="23.1" customHeight="1">
      <c r="B2" s="309" t="s">
        <v>38</v>
      </c>
      <c r="C2" s="251" t="s">
        <v>39</v>
      </c>
      <c r="D2" s="251" t="str">
        <f>透视表!$G$22</f>
        <v>8月</v>
      </c>
      <c r="E2" s="251" t="str">
        <f>透视表!$G$21</f>
        <v>日均环比</v>
      </c>
      <c r="F2" s="251" t="str">
        <f>透视表!$G$23</f>
        <v>7月</v>
      </c>
      <c r="H2" s="252" t="s">
        <v>593</v>
      </c>
      <c r="I2" s="253" t="str">
        <f>透视表!$G$22</f>
        <v>8月</v>
      </c>
      <c r="J2" s="253" t="str">
        <f>透视表!$G$21</f>
        <v>日均环比</v>
      </c>
      <c r="K2" s="254" t="str">
        <f>透视表!$G$23</f>
        <v>7月</v>
      </c>
    </row>
    <row r="3" spans="2:11" ht="23.1" customHeight="1">
      <c r="B3" s="309"/>
      <c r="C3" s="255" t="s">
        <v>34</v>
      </c>
      <c r="D3" s="256">
        <f>透视表!$K$25</f>
        <v>85</v>
      </c>
      <c r="E3" s="257">
        <f>IFERROR((D3/透视表!$G$24)/(F3/透视表!$G$25)-1,"-")</f>
        <v>0.51785714285714279</v>
      </c>
      <c r="F3" s="256">
        <f>透视表!$L$25</f>
        <v>56</v>
      </c>
      <c r="H3" s="272" t="s">
        <v>150</v>
      </c>
      <c r="I3" s="256">
        <v>15</v>
      </c>
      <c r="J3" s="257">
        <f>IFERROR((I3/透视表!$G$24)/(K3/透视表!$G$25)-1,"-")</f>
        <v>0.5</v>
      </c>
      <c r="K3" s="258">
        <v>10</v>
      </c>
    </row>
    <row r="4" spans="2:11" ht="23.1" customHeight="1">
      <c r="B4" s="309"/>
      <c r="C4" s="259" t="s">
        <v>40</v>
      </c>
      <c r="D4" s="260">
        <v>45</v>
      </c>
      <c r="E4" s="261">
        <f>IFERROR((D4/透视表!$G$24)/(F4/透视表!$G$25)-1,"-")</f>
        <v>-6.25E-2</v>
      </c>
      <c r="F4" s="260">
        <v>48</v>
      </c>
      <c r="H4" s="272" t="s">
        <v>513</v>
      </c>
      <c r="I4" s="260">
        <v>11</v>
      </c>
      <c r="J4" s="261">
        <f>IFERROR((I4/透视表!$G$24)/(K4/透视表!$G$25)-1,"-")</f>
        <v>0</v>
      </c>
      <c r="K4" s="262">
        <v>11</v>
      </c>
    </row>
    <row r="5" spans="2:11" ht="23.1" customHeight="1">
      <c r="B5" s="309"/>
      <c r="C5" s="263" t="s">
        <v>41</v>
      </c>
      <c r="D5" s="264">
        <f>D4/D3</f>
        <v>0.52941176470588236</v>
      </c>
      <c r="E5" s="264">
        <f>D5-F5</f>
        <v>-0.32773109243697474</v>
      </c>
      <c r="F5" s="264">
        <f>F4/F3</f>
        <v>0.8571428571428571</v>
      </c>
      <c r="H5" s="272" t="s">
        <v>399</v>
      </c>
      <c r="I5" s="285">
        <v>8</v>
      </c>
      <c r="J5" s="266">
        <f>IFERROR((I5/透视表!$G$24)/(K5/透视表!$G$25)-1,"-")</f>
        <v>0.60000000000000009</v>
      </c>
      <c r="K5" s="267">
        <v>5</v>
      </c>
    </row>
    <row r="6" spans="2:11" ht="23.1" customHeight="1">
      <c r="B6" s="309" t="s">
        <v>42</v>
      </c>
      <c r="C6" s="255" t="s">
        <v>43</v>
      </c>
      <c r="D6" s="265">
        <f>D8+D7</f>
        <v>24</v>
      </c>
      <c r="E6" s="266">
        <f>IFERROR((D6/透视表!$G$24)/(F6/透视表!$G$25)-1,"-")</f>
        <v>2</v>
      </c>
      <c r="F6" s="265">
        <f>F8+F7</f>
        <v>8</v>
      </c>
      <c r="H6" s="272" t="s">
        <v>526</v>
      </c>
      <c r="I6" s="265">
        <v>6</v>
      </c>
      <c r="J6" s="266">
        <f>IFERROR((I6/透视表!$G$24)/(K6/透视表!$G$25)-1,"-")</f>
        <v>0.19999999999999996</v>
      </c>
      <c r="K6" s="267">
        <v>5</v>
      </c>
    </row>
    <row r="7" spans="2:11" ht="23.1" customHeight="1">
      <c r="B7" s="309"/>
      <c r="C7" s="255" t="s">
        <v>44</v>
      </c>
      <c r="D7" s="265">
        <f>VLOOKUP(C7,透视表!$J$18:$K$25,2,0)</f>
        <v>23</v>
      </c>
      <c r="E7" s="266">
        <f>IFERROR((D7/透视表!$G$24)/(F7/透视表!$G$25)-1,"-")</f>
        <v>1.875</v>
      </c>
      <c r="F7" s="265">
        <f>VLOOKUP(C7,透视表!$J$19:$L$25,3,0)</f>
        <v>8</v>
      </c>
      <c r="H7" s="272" t="s">
        <v>592</v>
      </c>
      <c r="I7" s="286">
        <v>5</v>
      </c>
      <c r="J7" s="2"/>
      <c r="K7" s="239"/>
    </row>
    <row r="8" spans="2:11" ht="23.1" customHeight="1">
      <c r="B8" s="309"/>
      <c r="C8" s="255" t="s">
        <v>29</v>
      </c>
      <c r="D8" s="265">
        <f>VLOOKUP(C8,透视表!$J$18:$K$25,2,0)</f>
        <v>1</v>
      </c>
      <c r="E8" s="266" t="str">
        <f>IFERROR((D8/透视表!$G$24)/(F8/透视表!$G$25)-1,"-")</f>
        <v>-</v>
      </c>
      <c r="F8" s="265">
        <f>VLOOKUP(C8,透视表!$J$19:$L$25,3,0)</f>
        <v>0</v>
      </c>
      <c r="H8" s="272" t="s">
        <v>532</v>
      </c>
      <c r="I8" s="285">
        <v>4</v>
      </c>
      <c r="J8" s="266" t="str">
        <f>IFERROR((I8/透视表!$G$24)/(K8/透视表!$G$25)-1,"-")</f>
        <v>-</v>
      </c>
      <c r="K8" s="267"/>
    </row>
    <row r="9" spans="2:11" ht="23.1" customHeight="1">
      <c r="B9" s="309" t="s">
        <v>45</v>
      </c>
      <c r="C9" s="255" t="s">
        <v>43</v>
      </c>
      <c r="D9" s="265">
        <f>D10+D11</f>
        <v>1</v>
      </c>
      <c r="E9" s="266">
        <f>IFERROR((D9/透视表!$G$24)/(F9/透视表!$G$25)-1,"-")</f>
        <v>-0.8</v>
      </c>
      <c r="F9" s="265">
        <f>F10+F11</f>
        <v>5</v>
      </c>
      <c r="H9" s="272" t="s">
        <v>514</v>
      </c>
      <c r="I9" s="286">
        <v>3</v>
      </c>
      <c r="J9" s="2"/>
      <c r="K9" s="239">
        <v>2</v>
      </c>
    </row>
    <row r="10" spans="2:11" ht="23.1" customHeight="1">
      <c r="B10" s="309"/>
      <c r="C10" s="255" t="s">
        <v>46</v>
      </c>
      <c r="D10" s="265">
        <f>VLOOKUP(C10,透视表!$J$18:$K$25,2,0)</f>
        <v>1</v>
      </c>
      <c r="E10" s="266">
        <f>IFERROR((D10/透视表!$G$24)/(F10/透视表!$G$25)-1,"-")</f>
        <v>-0.8</v>
      </c>
      <c r="F10" s="265">
        <f>VLOOKUP(C10,透视表!$J$19:$L$25,3,0)</f>
        <v>5</v>
      </c>
      <c r="H10" s="272" t="s">
        <v>516</v>
      </c>
      <c r="I10" s="287">
        <v>3</v>
      </c>
      <c r="J10" s="264">
        <f>I10-K10</f>
        <v>1</v>
      </c>
      <c r="K10" s="268">
        <v>2</v>
      </c>
    </row>
    <row r="11" spans="2:11" ht="23.1" customHeight="1">
      <c r="B11" s="309"/>
      <c r="C11" s="255" t="s">
        <v>47</v>
      </c>
      <c r="D11" s="265">
        <f>VLOOKUP(C11,透视表!$J$18:$K$25,2,0)</f>
        <v>0</v>
      </c>
      <c r="E11" s="266" t="str">
        <f>IFERROR((D11/透视表!$G$24)/(F11/透视表!$G$25)-1,"-")</f>
        <v>-</v>
      </c>
      <c r="F11" s="265">
        <f>VLOOKUP(C11,透视表!$J$19:$L$25,3,0)</f>
        <v>0</v>
      </c>
      <c r="H11" s="272" t="s">
        <v>512</v>
      </c>
      <c r="I11" s="265">
        <v>2</v>
      </c>
      <c r="J11" s="266">
        <f>IFERROR((I11/透视表!$G$24)/(K11/透视表!$G$25)-1,"-")</f>
        <v>0</v>
      </c>
      <c r="K11" s="267">
        <v>2</v>
      </c>
    </row>
    <row r="12" spans="2:11" ht="23.1" customHeight="1">
      <c r="B12" s="251" t="s">
        <v>48</v>
      </c>
      <c r="C12" s="255" t="s">
        <v>43</v>
      </c>
      <c r="D12" s="265">
        <f>GETPIVOTDATA("姓名",透视表!$F$5)</f>
        <v>60</v>
      </c>
      <c r="E12" s="266">
        <f>IFERROR((D12/透视表!$G$24)/(F12/透视表!$G$25)-1,"-")</f>
        <v>0.39534883720930236</v>
      </c>
      <c r="F12" s="265">
        <f>GETPIVOTDATA("姓名",透视表!$F$15)</f>
        <v>43</v>
      </c>
      <c r="H12" s="272" t="s">
        <v>524</v>
      </c>
      <c r="I12" s="265">
        <v>1</v>
      </c>
      <c r="J12" s="266">
        <f>IFERROR((I12/透视表!$G$24)/(K12/透视表!$G$25)-1,"-")</f>
        <v>0</v>
      </c>
      <c r="K12" s="267">
        <v>1</v>
      </c>
    </row>
    <row r="13" spans="2:11" ht="23.1" customHeight="1">
      <c r="H13" s="272" t="s">
        <v>581</v>
      </c>
      <c r="I13" s="286">
        <v>1</v>
      </c>
      <c r="J13" s="2"/>
      <c r="K13" s="239"/>
    </row>
    <row r="14" spans="2:11" ht="23.1" customHeight="1">
      <c r="B14" s="310" t="s">
        <v>682</v>
      </c>
      <c r="C14" s="310"/>
      <c r="D14" s="310"/>
      <c r="E14" s="310"/>
      <c r="F14" s="310"/>
      <c r="H14" s="272" t="s">
        <v>517</v>
      </c>
      <c r="I14" s="265">
        <v>1</v>
      </c>
      <c r="J14" s="266">
        <f>IFERROR((I14/透视表!$G$24)/(K14/透视表!$G$25)-1,"-")</f>
        <v>-0.5</v>
      </c>
      <c r="K14" s="267">
        <v>2</v>
      </c>
    </row>
    <row r="15" spans="2:11" ht="23.1" customHeight="1">
      <c r="B15" s="310"/>
      <c r="C15" s="310"/>
      <c r="D15" s="310"/>
      <c r="E15" s="310"/>
      <c r="F15" s="310"/>
      <c r="H15" s="272" t="s">
        <v>523</v>
      </c>
      <c r="I15" s="265"/>
      <c r="J15" s="266">
        <f>IFERROR((I15/透视表!$G$24)/(K15/透视表!$G$25)-1,"-")</f>
        <v>-1</v>
      </c>
      <c r="K15" s="267">
        <v>2</v>
      </c>
    </row>
    <row r="16" spans="2:11" ht="23.1" customHeight="1" thickBot="1">
      <c r="H16" s="273" t="s">
        <v>515</v>
      </c>
      <c r="I16" s="269"/>
      <c r="J16" s="269"/>
      <c r="K16" s="270">
        <v>1</v>
      </c>
    </row>
  </sheetData>
  <sortState ref="H4:K16">
    <sortCondition descending="1" ref="I4:I16"/>
  </sortState>
  <mergeCells count="4">
    <mergeCell ref="B2:B5"/>
    <mergeCell ref="B6:B8"/>
    <mergeCell ref="B9:B11"/>
    <mergeCell ref="B14:F15"/>
  </mergeCells>
  <phoneticPr fontId="23" type="noConversion"/>
  <conditionalFormatting sqref="E3:E12">
    <cfRule type="cellIs" dxfId="63" priority="8" operator="lessThan">
      <formula>0</formula>
    </cfRule>
  </conditionalFormatting>
  <conditionalFormatting sqref="E5">
    <cfRule type="cellIs" dxfId="62" priority="4" operator="lessThan">
      <formula>0</formula>
    </cfRule>
  </conditionalFormatting>
  <conditionalFormatting sqref="J3:J12">
    <cfRule type="cellIs" dxfId="61" priority="2" operator="lessThan">
      <formula>0</formula>
    </cfRule>
  </conditionalFormatting>
  <conditionalFormatting sqref="J5">
    <cfRule type="cellIs" dxfId="60" priority="1" operator="less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B1:K24"/>
  <sheetViews>
    <sheetView showGridLines="0" workbookViewId="0">
      <selection sqref="A1:XFD1048576"/>
    </sheetView>
  </sheetViews>
  <sheetFormatPr defaultColWidth="9" defaultRowHeight="16.5"/>
  <cols>
    <col min="1" max="1" width="9" style="3"/>
    <col min="2" max="2" width="17.5" style="3" customWidth="1"/>
    <col min="3" max="11" width="12.875" style="3" customWidth="1"/>
    <col min="12" max="16384" width="9" style="3"/>
  </cols>
  <sheetData>
    <row r="1" spans="2:3" ht="24.75" customHeight="1">
      <c r="B1" s="171" t="s">
        <v>598</v>
      </c>
      <c r="C1" s="31"/>
    </row>
    <row r="2" spans="2:3" ht="21.75" customHeight="1">
      <c r="B2" s="172" t="s">
        <v>597</v>
      </c>
      <c r="C2" s="31"/>
    </row>
    <row r="3" spans="2:3" ht="21.75" customHeight="1">
      <c r="B3" s="172"/>
      <c r="C3" s="31"/>
    </row>
    <row r="4" spans="2:3" ht="21.75" customHeight="1">
      <c r="B4" s="172"/>
      <c r="C4" s="31"/>
    </row>
    <row r="5" spans="2:3" ht="21.75" customHeight="1">
      <c r="B5" s="172"/>
      <c r="C5" s="31"/>
    </row>
    <row r="6" spans="2:3" ht="21.75" customHeight="1">
      <c r="B6" s="172"/>
      <c r="C6" s="31"/>
    </row>
    <row r="7" spans="2:3" ht="21.75" customHeight="1">
      <c r="B7" s="172"/>
      <c r="C7" s="31"/>
    </row>
    <row r="8" spans="2:3" ht="21.75" customHeight="1">
      <c r="B8" s="172"/>
      <c r="C8" s="31"/>
    </row>
    <row r="9" spans="2:3" ht="21.75" customHeight="1">
      <c r="B9" s="172"/>
      <c r="C9" s="31"/>
    </row>
    <row r="10" spans="2:3" ht="21.75" customHeight="1">
      <c r="B10" s="172"/>
      <c r="C10" s="31"/>
    </row>
    <row r="11" spans="2:3" ht="21.75" customHeight="1">
      <c r="B11" s="172"/>
      <c r="C11" s="31"/>
    </row>
    <row r="12" spans="2:3" ht="21.75" customHeight="1">
      <c r="B12" s="172"/>
      <c r="C12" s="31"/>
    </row>
    <row r="13" spans="2:3" ht="21.75" customHeight="1">
      <c r="B13" s="172"/>
      <c r="C13" s="31"/>
    </row>
    <row r="14" spans="2:3" ht="21.75" customHeight="1">
      <c r="B14" s="172"/>
      <c r="C14" s="31"/>
    </row>
    <row r="15" spans="2:3" ht="21.75" customHeight="1">
      <c r="B15" s="172"/>
      <c r="C15" s="31"/>
    </row>
    <row r="16" spans="2:3" ht="21.75" customHeight="1">
      <c r="B16" s="172"/>
      <c r="C16" s="31"/>
    </row>
    <row r="17" spans="2:11" customFormat="1" ht="24" customHeight="1"/>
    <row r="18" spans="2:11" customFormat="1" ht="24" customHeight="1"/>
    <row r="19" spans="2:11" customFormat="1" ht="24" customHeight="1"/>
    <row r="20" spans="2:11" customFormat="1" ht="24" customHeight="1"/>
    <row r="21" spans="2:11" customFormat="1" ht="24" customHeight="1"/>
    <row r="22" spans="2:11" customFormat="1" ht="24" customHeight="1"/>
    <row r="23" spans="2:11" customFormat="1" ht="13.5"/>
    <row r="24" spans="2:11" ht="39.6" customHeight="1">
      <c r="B24" s="311" t="s">
        <v>678</v>
      </c>
      <c r="C24" s="312"/>
      <c r="D24" s="312"/>
      <c r="E24" s="312"/>
      <c r="F24" s="312"/>
      <c r="G24" s="312"/>
      <c r="H24" s="312"/>
      <c r="I24" s="312"/>
      <c r="J24" s="312"/>
      <c r="K24" s="312"/>
    </row>
  </sheetData>
  <mergeCells count="1">
    <mergeCell ref="B24:K24"/>
  </mergeCells>
  <phoneticPr fontId="2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39997558519241921"/>
  </sheetPr>
  <dimension ref="B1:H28"/>
  <sheetViews>
    <sheetView showGridLines="0" workbookViewId="0">
      <selection sqref="A1:XFD1048576"/>
    </sheetView>
  </sheetViews>
  <sheetFormatPr defaultColWidth="11" defaultRowHeight="16.5"/>
  <cols>
    <col min="1" max="1" width="7.875" style="3" customWidth="1"/>
    <col min="2" max="2" width="62.5" style="3" customWidth="1"/>
    <col min="3" max="6" width="12.5" style="129" customWidth="1"/>
    <col min="7" max="7" width="13.125" style="129" customWidth="1"/>
    <col min="8" max="8" width="12.5" style="129" customWidth="1"/>
    <col min="9" max="16384" width="11" style="3"/>
  </cols>
  <sheetData>
    <row r="1" spans="2:8" ht="20.25" customHeight="1">
      <c r="B1" s="29" t="s">
        <v>173</v>
      </c>
    </row>
    <row r="2" spans="2:8" ht="17.25" thickBot="1">
      <c r="B2" s="30" t="s">
        <v>166</v>
      </c>
    </row>
    <row r="3" spans="2:8">
      <c r="B3" s="313" t="s">
        <v>49</v>
      </c>
      <c r="C3" s="315" t="s">
        <v>50</v>
      </c>
      <c r="D3" s="315"/>
      <c r="E3" s="315"/>
      <c r="F3" s="315" t="s">
        <v>51</v>
      </c>
      <c r="G3" s="315"/>
      <c r="H3" s="316"/>
    </row>
    <row r="4" spans="2:8" ht="21" customHeight="1">
      <c r="B4" s="314"/>
      <c r="C4" s="173" t="str">
        <f>透视表!$G$22</f>
        <v>8月</v>
      </c>
      <c r="D4" s="173" t="str">
        <f>透视表!$G$21</f>
        <v>日均环比</v>
      </c>
      <c r="E4" s="173" t="str">
        <f>透视表!$G$23</f>
        <v>7月</v>
      </c>
      <c r="F4" s="173" t="str">
        <f>透视表!$G$22</f>
        <v>8月</v>
      </c>
      <c r="G4" s="173" t="str">
        <f>透视表!$G$21</f>
        <v>日均环比</v>
      </c>
      <c r="H4" s="78" t="str">
        <f>透视表!$G$23</f>
        <v>7月</v>
      </c>
    </row>
    <row r="5" spans="2:8">
      <c r="B5" s="157" t="s">
        <v>43</v>
      </c>
      <c r="C5" s="73">
        <f>SUM(C6:C26)</f>
        <v>23</v>
      </c>
      <c r="D5" s="74">
        <f>IFERROR((C5/透视表!$G$24)/(E5/透视表!$G$25)-1,"-")</f>
        <v>-0.59649122807017541</v>
      </c>
      <c r="E5" s="73">
        <f>SUM(E6:E26)</f>
        <v>57</v>
      </c>
      <c r="F5" s="75">
        <f>SUM(F6:F26)</f>
        <v>2946</v>
      </c>
      <c r="G5" s="74">
        <f>IFERROR((F5/透视表!$G$24)/(H5/透视表!$G$25)-1,"-")</f>
        <v>-0.49433573635427397</v>
      </c>
      <c r="H5" s="174">
        <f>SUM(H6:H26)</f>
        <v>5826</v>
      </c>
    </row>
    <row r="6" spans="2:8">
      <c r="B6" s="79" t="s">
        <v>433</v>
      </c>
      <c r="C6" s="76">
        <v>6</v>
      </c>
      <c r="D6" s="19">
        <f>IFERROR((C6/透视表!$G$24)/(E6/透视表!$G$25)-1,"-")</f>
        <v>-0.33333333333333337</v>
      </c>
      <c r="E6" s="76">
        <v>9</v>
      </c>
      <c r="F6" s="77">
        <v>76</v>
      </c>
      <c r="G6" s="19">
        <f>IFERROR((F6/透视表!$G$24)/(H6/透视表!$G$25)-1,"-")</f>
        <v>-0.39682539682539686</v>
      </c>
      <c r="H6" s="175">
        <v>126</v>
      </c>
    </row>
    <row r="7" spans="2:8">
      <c r="B7" s="79" t="s">
        <v>583</v>
      </c>
      <c r="C7" s="76">
        <v>5</v>
      </c>
      <c r="D7" s="19" t="str">
        <f>IFERROR((C7/透视表!$G$24)/(E7/透视表!$G$25)-1,"-")</f>
        <v>-</v>
      </c>
      <c r="E7" s="76"/>
      <c r="F7" s="77">
        <v>190</v>
      </c>
      <c r="G7" s="19" t="str">
        <f>IFERROR((F7/透视表!$G$24)/(H7/透视表!$G$25)-1,"-")</f>
        <v>-</v>
      </c>
      <c r="H7" s="175"/>
    </row>
    <row r="8" spans="2:8">
      <c r="B8" s="176" t="s">
        <v>582</v>
      </c>
      <c r="C8" s="126">
        <v>3</v>
      </c>
      <c r="D8" s="19" t="str">
        <f>IFERROR((C8/透视表!$G$24)/(E8/透视表!$G$25)-1,"-")</f>
        <v>-</v>
      </c>
      <c r="E8" s="126"/>
      <c r="F8" s="126">
        <v>177</v>
      </c>
      <c r="G8" s="19" t="str">
        <f>IFERROR((F8/透视表!$G$24)/(H8/透视表!$G$25)-1,"-")</f>
        <v>-</v>
      </c>
      <c r="H8" s="164"/>
    </row>
    <row r="9" spans="2:8">
      <c r="B9" s="176" t="s">
        <v>585</v>
      </c>
      <c r="C9" s="126">
        <v>2</v>
      </c>
      <c r="D9" s="19" t="str">
        <f>IFERROR((C9/透视表!$G$24)/(E9/透视表!$G$25)-1,"-")</f>
        <v>-</v>
      </c>
      <c r="E9" s="126"/>
      <c r="F9" s="126">
        <v>886</v>
      </c>
      <c r="G9" s="19" t="str">
        <f>IFERROR((F9/透视表!$G$24)/(H9/透视表!$G$25)-1,"-")</f>
        <v>-</v>
      </c>
      <c r="H9" s="164"/>
    </row>
    <row r="10" spans="2:8">
      <c r="B10" s="176" t="s">
        <v>529</v>
      </c>
      <c r="C10" s="126">
        <v>1</v>
      </c>
      <c r="D10" s="19">
        <f>IFERROR((C10/透视表!$G$24)/(E10/透视表!$G$25)-1,"-")</f>
        <v>0</v>
      </c>
      <c r="E10" s="126">
        <v>1</v>
      </c>
      <c r="F10" s="126">
        <v>790</v>
      </c>
      <c r="G10" s="19">
        <f>IFERROR((F10/透视表!$G$24)/(H10/透视表!$G$25)-1,"-")</f>
        <v>-1.126408010012514E-2</v>
      </c>
      <c r="H10" s="164">
        <v>799</v>
      </c>
    </row>
    <row r="11" spans="2:8">
      <c r="B11" s="176" t="s">
        <v>531</v>
      </c>
      <c r="C11" s="126">
        <v>1</v>
      </c>
      <c r="D11" s="19">
        <f>IFERROR((C11/透视表!$G$24)/(E11/透视表!$G$25)-1,"-")</f>
        <v>-0.5</v>
      </c>
      <c r="E11" s="126">
        <v>2</v>
      </c>
      <c r="F11" s="126">
        <v>58</v>
      </c>
      <c r="G11" s="19">
        <f>IFERROR((F11/透视表!$G$24)/(H11/透视表!$G$25)-1,"-")</f>
        <v>-0.5</v>
      </c>
      <c r="H11" s="164">
        <v>116</v>
      </c>
    </row>
    <row r="12" spans="2:8" s="31" customFormat="1">
      <c r="B12" s="176" t="s">
        <v>318</v>
      </c>
      <c r="C12" s="126">
        <v>1</v>
      </c>
      <c r="D12" s="19">
        <f>IFERROR((C12/透视表!$G$24)/(E12/透视表!$G$25)-1,"-")</f>
        <v>-0.8</v>
      </c>
      <c r="E12" s="126">
        <v>5</v>
      </c>
      <c r="F12" s="126">
        <v>18</v>
      </c>
      <c r="G12" s="19">
        <f>IFERROR((F12/透视表!$G$24)/(H12/透视表!$G$25)-1,"-")</f>
        <v>-0.8</v>
      </c>
      <c r="H12" s="164">
        <v>90</v>
      </c>
    </row>
    <row r="13" spans="2:8" s="31" customFormat="1">
      <c r="B13" s="176" t="s">
        <v>478</v>
      </c>
      <c r="C13" s="126">
        <v>1</v>
      </c>
      <c r="D13" s="19">
        <f>IFERROR((C13/透视表!$G$24)/(E13/透视表!$G$25)-1,"-")</f>
        <v>-0.83333333333333337</v>
      </c>
      <c r="E13" s="126">
        <v>6</v>
      </c>
      <c r="F13" s="126">
        <v>128</v>
      </c>
      <c r="G13" s="19">
        <f>IFERROR((F13/透视表!$G$24)/(H13/透视表!$G$25)-1,"-")</f>
        <v>-0.83333333333333337</v>
      </c>
      <c r="H13" s="164">
        <v>768</v>
      </c>
    </row>
    <row r="14" spans="2:8" s="31" customFormat="1">
      <c r="B14" s="176" t="s">
        <v>584</v>
      </c>
      <c r="C14" s="126">
        <v>1</v>
      </c>
      <c r="D14" s="19" t="str">
        <f>IFERROR((C14/透视表!$G$24)/(E14/透视表!$G$25)-1,"-")</f>
        <v>-</v>
      </c>
      <c r="E14" s="126"/>
      <c r="F14" s="126">
        <v>266</v>
      </c>
      <c r="G14" s="19" t="str">
        <f>IFERROR((F14/透视表!$G$24)/(H14/透视表!$G$25)-1,"-")</f>
        <v>-</v>
      </c>
      <c r="H14" s="164"/>
    </row>
    <row r="15" spans="2:8">
      <c r="B15" s="176" t="s">
        <v>594</v>
      </c>
      <c r="C15" s="126">
        <v>1</v>
      </c>
      <c r="D15" s="19" t="str">
        <f>IFERROR((C15/透视表!$G$24)/(E15/透视表!$G$25)-1,"-")</f>
        <v>-</v>
      </c>
      <c r="E15" s="126"/>
      <c r="F15" s="126">
        <v>159</v>
      </c>
      <c r="G15" s="19" t="str">
        <f>IFERROR((F15/透视表!$G$24)/(H15/透视表!$G$25)-1,"-")</f>
        <v>-</v>
      </c>
      <c r="H15" s="164"/>
    </row>
    <row r="16" spans="2:8">
      <c r="B16" s="176" t="s">
        <v>434</v>
      </c>
      <c r="C16" s="126">
        <v>1</v>
      </c>
      <c r="D16" s="19">
        <f>IFERROR((C16/透视表!$G$24)/(E16/透视表!$G$25)-1,"-")</f>
        <v>-0.5</v>
      </c>
      <c r="E16" s="126">
        <v>2</v>
      </c>
      <c r="F16" s="126">
        <v>198</v>
      </c>
      <c r="G16" s="19">
        <f>IFERROR((F16/透视表!$G$24)/(H16/透视表!$G$25)-1,"-")</f>
        <v>-0.37341772151898733</v>
      </c>
      <c r="H16" s="164">
        <v>316</v>
      </c>
    </row>
    <row r="17" spans="2:8">
      <c r="B17" s="176" t="s">
        <v>425</v>
      </c>
      <c r="C17" s="126"/>
      <c r="D17" s="19">
        <f>IFERROR((C17/透视表!$G$24)/(E17/透视表!$G$25)-1,"-")</f>
        <v>-1</v>
      </c>
      <c r="E17" s="126">
        <v>9</v>
      </c>
      <c r="F17" s="126"/>
      <c r="G17" s="19">
        <f>IFERROR((F17/透视表!$G$24)/(H17/透视表!$G$25)-1,"-")</f>
        <v>-1</v>
      </c>
      <c r="H17" s="164">
        <v>342</v>
      </c>
    </row>
    <row r="18" spans="2:8">
      <c r="B18" s="176" t="s">
        <v>397</v>
      </c>
      <c r="C18" s="126"/>
      <c r="D18" s="19">
        <f>IFERROR((C18/透视表!$G$24)/(E18/透视表!$G$25)-1,"-")</f>
        <v>-1</v>
      </c>
      <c r="E18" s="126">
        <v>7</v>
      </c>
      <c r="F18" s="126"/>
      <c r="G18" s="19">
        <f>IFERROR((F18/透视表!$G$24)/(H18/透视表!$G$25)-1,"-")</f>
        <v>-1</v>
      </c>
      <c r="H18" s="164">
        <v>413</v>
      </c>
    </row>
    <row r="19" spans="2:8">
      <c r="B19" s="79" t="s">
        <v>380</v>
      </c>
      <c r="C19" s="76"/>
      <c r="D19" s="74">
        <f>IFERROR((C19/透视表!$G$24)/(E19/透视表!$G$25)-1,"-")</f>
        <v>-1</v>
      </c>
      <c r="E19" s="76">
        <v>1</v>
      </c>
      <c r="F19" s="77"/>
      <c r="G19" s="19">
        <f>IFERROR((F19/透视表!$G$24)/(H19/透视表!$G$25)-1,"-")</f>
        <v>-1</v>
      </c>
      <c r="H19" s="175">
        <v>188</v>
      </c>
    </row>
    <row r="20" spans="2:8">
      <c r="B20" s="79" t="s">
        <v>530</v>
      </c>
      <c r="C20" s="76"/>
      <c r="D20" s="19">
        <f>IFERROR((C20/透视表!$G$24)/(E20/透视表!$G$25)-1,"-")</f>
        <v>-1</v>
      </c>
      <c r="E20" s="76">
        <v>1</v>
      </c>
      <c r="F20" s="77"/>
      <c r="G20" s="19">
        <f>IFERROR((F20/透视表!$G$24)/(H20/透视表!$G$25)-1,"-")</f>
        <v>-1</v>
      </c>
      <c r="H20" s="175">
        <v>980</v>
      </c>
    </row>
    <row r="21" spans="2:8">
      <c r="B21" s="79" t="s">
        <v>424</v>
      </c>
      <c r="C21" s="76"/>
      <c r="D21" s="19">
        <f>IFERROR((C21/透视表!$G$24)/(E21/透视表!$G$25)-1,"-")</f>
        <v>-1</v>
      </c>
      <c r="E21" s="76">
        <v>1</v>
      </c>
      <c r="F21" s="77"/>
      <c r="G21" s="19">
        <f>IFERROR((F21/透视表!$G$24)/(H21/透视表!$G$25)-1,"-")</f>
        <v>-1</v>
      </c>
      <c r="H21" s="175">
        <v>13</v>
      </c>
    </row>
    <row r="22" spans="2:8">
      <c r="B22" s="79" t="s">
        <v>528</v>
      </c>
      <c r="C22" s="76"/>
      <c r="D22" s="19">
        <f>IFERROR((C22/透视表!$G$24)/(E22/透视表!$G$25)-1,"-")</f>
        <v>-1</v>
      </c>
      <c r="E22" s="76">
        <v>4</v>
      </c>
      <c r="F22" s="77"/>
      <c r="G22" s="19">
        <f>IFERROR((F22/透视表!$G$24)/(H22/透视表!$G$25)-1,"-")</f>
        <v>-1</v>
      </c>
      <c r="H22" s="175">
        <v>392</v>
      </c>
    </row>
    <row r="23" spans="2:8">
      <c r="B23" s="79" t="s">
        <v>270</v>
      </c>
      <c r="C23" s="76"/>
      <c r="D23" s="19">
        <f>IFERROR((C23/透视表!$G$24)/(E23/透视表!$G$25)-1,"-")</f>
        <v>-1</v>
      </c>
      <c r="E23" s="76">
        <v>5</v>
      </c>
      <c r="F23" s="77"/>
      <c r="G23" s="19">
        <f>IFERROR((F23/透视表!$G$24)/(H23/透视表!$G$25)-1,"-")</f>
        <v>-1</v>
      </c>
      <c r="H23" s="175">
        <v>424</v>
      </c>
    </row>
    <row r="24" spans="2:8">
      <c r="B24" s="79" t="s">
        <v>269</v>
      </c>
      <c r="C24" s="76"/>
      <c r="D24" s="19">
        <f>IFERROR((C24/透视表!$G$24)/(E24/透视表!$G$25)-1,"-")</f>
        <v>-1</v>
      </c>
      <c r="E24" s="76">
        <v>2</v>
      </c>
      <c r="F24" s="77"/>
      <c r="G24" s="19">
        <f>IFERROR((F24/透视表!$G$24)/(H24/透视表!$G$25)-1,"-")</f>
        <v>-1</v>
      </c>
      <c r="H24" s="175">
        <v>136</v>
      </c>
    </row>
    <row r="25" spans="2:8" ht="17.25" thickBot="1">
      <c r="B25" s="177" t="s">
        <v>477</v>
      </c>
      <c r="C25" s="165"/>
      <c r="D25" s="178">
        <f>IFERROR((C25/透视表!$G$24)/(E25/透视表!$G$25)-1,"-")</f>
        <v>-1</v>
      </c>
      <c r="E25" s="165">
        <v>2</v>
      </c>
      <c r="F25" s="165"/>
      <c r="G25" s="178">
        <f>IFERROR((F25/透视表!$G$24)/(H25/透视表!$G$25)-1,"-")</f>
        <v>-1</v>
      </c>
      <c r="H25" s="166">
        <v>723</v>
      </c>
    </row>
    <row r="27" spans="2:8">
      <c r="B27" s="180" t="s">
        <v>604</v>
      </c>
    </row>
    <row r="28" spans="2:8">
      <c r="B28" s="170" t="s">
        <v>600</v>
      </c>
    </row>
  </sheetData>
  <sortState ref="B6:H25">
    <sortCondition descending="1" ref="C6:C25"/>
  </sortState>
  <mergeCells count="3">
    <mergeCell ref="B3:B4"/>
    <mergeCell ref="C3:E3"/>
    <mergeCell ref="F3:H3"/>
  </mergeCells>
  <phoneticPr fontId="23" type="noConversion"/>
  <conditionalFormatting sqref="D1:D1048576 G5:G25">
    <cfRule type="cellIs" dxfId="59" priority="30" operator="lessThan">
      <formula>0</formula>
    </cfRule>
  </conditionalFormatting>
  <conditionalFormatting sqref="G4">
    <cfRule type="cellIs" dxfId="58" priority="14" operator="lessThan">
      <formula>0</formula>
    </cfRule>
  </conditionalFormatting>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39997558519241921"/>
  </sheetPr>
  <dimension ref="B1:I14"/>
  <sheetViews>
    <sheetView showGridLines="0" workbookViewId="0">
      <selection sqref="A1:XFD1048576"/>
    </sheetView>
  </sheetViews>
  <sheetFormatPr defaultRowHeight="13.5"/>
  <cols>
    <col min="1" max="1" width="3.625" customWidth="1"/>
    <col min="2" max="2" width="19.125" customWidth="1"/>
    <col min="3" max="8" width="14.125" customWidth="1"/>
    <col min="9" max="9" width="9.625" customWidth="1"/>
  </cols>
  <sheetData>
    <row r="1" spans="2:9" ht="14.25" thickBot="1"/>
    <row r="2" spans="2:9" ht="17.25">
      <c r="B2" s="317" t="s">
        <v>49</v>
      </c>
      <c r="C2" s="319" t="s">
        <v>167</v>
      </c>
      <c r="D2" s="319"/>
      <c r="E2" s="319"/>
      <c r="F2" s="319" t="s">
        <v>168</v>
      </c>
      <c r="G2" s="319"/>
      <c r="H2" s="320"/>
    </row>
    <row r="3" spans="2:9" ht="16.5">
      <c r="B3" s="318"/>
      <c r="C3" s="173" t="str">
        <f>透视表!$G$22</f>
        <v>8月</v>
      </c>
      <c r="D3" s="173" t="str">
        <f>透视表!$G$21</f>
        <v>日均环比</v>
      </c>
      <c r="E3" s="173" t="str">
        <f>透视表!$G$23</f>
        <v>7月</v>
      </c>
      <c r="F3" s="173" t="str">
        <f>透视表!$G$22</f>
        <v>8月</v>
      </c>
      <c r="G3" s="173" t="str">
        <f>透视表!$G$21</f>
        <v>日均环比</v>
      </c>
      <c r="H3" s="78" t="str">
        <f>透视表!$G$23</f>
        <v>7月</v>
      </c>
    </row>
    <row r="4" spans="2:9" ht="17.25">
      <c r="B4" s="157" t="s">
        <v>43</v>
      </c>
      <c r="C4" s="130">
        <f>SUM(C5:C14)</f>
        <v>3</v>
      </c>
      <c r="D4" s="131">
        <f t="shared" ref="D4" si="0">IFERROR(C4/E4-1,"-")</f>
        <v>-0.5714285714285714</v>
      </c>
      <c r="E4" s="130">
        <f>SUM(E5:E14)</f>
        <v>7</v>
      </c>
      <c r="F4" s="132">
        <f>SUM(F5:F14)</f>
        <v>1176</v>
      </c>
      <c r="G4" s="131">
        <f t="shared" ref="G4" si="1">IFERROR(F4/H4-1,"-")</f>
        <v>-0.93873404532430316</v>
      </c>
      <c r="H4" s="135">
        <f>SUM(H5:H14)</f>
        <v>19195</v>
      </c>
    </row>
    <row r="5" spans="2:9" ht="17.25">
      <c r="B5" s="79" t="s">
        <v>399</v>
      </c>
      <c r="C5" s="134">
        <v>1</v>
      </c>
      <c r="D5" s="133">
        <f t="shared" ref="D5:D11" si="2">IFERROR(C5/E5-1,"-")</f>
        <v>0</v>
      </c>
      <c r="E5" s="134">
        <v>1</v>
      </c>
      <c r="F5" s="134">
        <v>198</v>
      </c>
      <c r="G5" s="133">
        <f t="shared" ref="G5:G11" si="3">IFERROR(F5/H5-1,"-")</f>
        <v>-0.82707423580786021</v>
      </c>
      <c r="H5" s="179">
        <v>1145</v>
      </c>
      <c r="I5" s="32"/>
    </row>
    <row r="6" spans="2:9" ht="17.25">
      <c r="B6" s="79" t="s">
        <v>150</v>
      </c>
      <c r="C6" s="134">
        <v>1</v>
      </c>
      <c r="D6" s="133">
        <f t="shared" si="2"/>
        <v>-0.5</v>
      </c>
      <c r="E6" s="134">
        <v>2</v>
      </c>
      <c r="F6" s="134">
        <v>128</v>
      </c>
      <c r="G6" s="133">
        <f t="shared" si="3"/>
        <v>-0.60493827160493829</v>
      </c>
      <c r="H6" s="179">
        <v>324</v>
      </c>
      <c r="I6" s="32"/>
    </row>
    <row r="7" spans="2:9" ht="17.25">
      <c r="B7" s="79" t="s">
        <v>589</v>
      </c>
      <c r="C7" s="134">
        <v>1</v>
      </c>
      <c r="D7" s="133" t="str">
        <f t="shared" si="2"/>
        <v>-</v>
      </c>
      <c r="E7" s="134"/>
      <c r="F7" s="134">
        <v>850</v>
      </c>
      <c r="G7" s="133" t="str">
        <f t="shared" si="3"/>
        <v>-</v>
      </c>
      <c r="H7" s="179"/>
      <c r="I7" s="32"/>
    </row>
    <row r="8" spans="2:9" ht="17.25">
      <c r="B8" s="79" t="s">
        <v>400</v>
      </c>
      <c r="C8" s="134"/>
      <c r="D8" s="133">
        <f t="shared" si="2"/>
        <v>-1</v>
      </c>
      <c r="E8" s="134">
        <v>1</v>
      </c>
      <c r="F8" s="134"/>
      <c r="G8" s="133">
        <f t="shared" si="3"/>
        <v>-1</v>
      </c>
      <c r="H8" s="179">
        <v>460</v>
      </c>
      <c r="I8" s="32"/>
    </row>
    <row r="9" spans="2:9" ht="17.25">
      <c r="B9" s="79" t="s">
        <v>557</v>
      </c>
      <c r="C9" s="134"/>
      <c r="D9" s="133">
        <f t="shared" si="2"/>
        <v>-1</v>
      </c>
      <c r="E9" s="134">
        <v>1</v>
      </c>
      <c r="F9" s="134"/>
      <c r="G9" s="133">
        <f t="shared" si="3"/>
        <v>-1</v>
      </c>
      <c r="H9" s="179">
        <v>15800</v>
      </c>
      <c r="I9" s="32"/>
    </row>
    <row r="10" spans="2:9" ht="22.5" customHeight="1">
      <c r="B10" s="79" t="s">
        <v>513</v>
      </c>
      <c r="C10" s="134"/>
      <c r="D10" s="133">
        <f t="shared" si="2"/>
        <v>-1</v>
      </c>
      <c r="E10" s="134">
        <v>1</v>
      </c>
      <c r="F10" s="134"/>
      <c r="G10" s="133">
        <f t="shared" si="3"/>
        <v>-1</v>
      </c>
      <c r="H10" s="179">
        <v>466</v>
      </c>
    </row>
    <row r="11" spans="2:9" ht="22.5" customHeight="1" thickBot="1">
      <c r="B11" s="128" t="s">
        <v>558</v>
      </c>
      <c r="C11" s="160"/>
      <c r="D11" s="161">
        <f t="shared" si="2"/>
        <v>-1</v>
      </c>
      <c r="E11" s="160">
        <v>1</v>
      </c>
      <c r="F11" s="160"/>
      <c r="G11" s="161">
        <f t="shared" si="3"/>
        <v>-1</v>
      </c>
      <c r="H11" s="162">
        <v>1000</v>
      </c>
    </row>
    <row r="12" spans="2:9" ht="22.5" customHeight="1"/>
    <row r="13" spans="2:9" ht="22.5" customHeight="1">
      <c r="B13" s="321" t="s">
        <v>601</v>
      </c>
      <c r="C13" s="321"/>
      <c r="D13" s="321"/>
      <c r="E13" s="321"/>
      <c r="F13" s="321"/>
      <c r="G13" s="321"/>
      <c r="H13" s="321"/>
    </row>
    <row r="14" spans="2:9" ht="22.5" customHeight="1"/>
  </sheetData>
  <sortState ref="B5:H11">
    <sortCondition descending="1" ref="C5:C11"/>
  </sortState>
  <mergeCells count="4">
    <mergeCell ref="B2:B3"/>
    <mergeCell ref="C2:E2"/>
    <mergeCell ref="F2:H2"/>
    <mergeCell ref="B13:H13"/>
  </mergeCells>
  <phoneticPr fontId="23" type="noConversion"/>
  <conditionalFormatting sqref="D4:D11">
    <cfRule type="cellIs" dxfId="57" priority="32" operator="lessThan">
      <formula>0</formula>
    </cfRule>
  </conditionalFormatting>
  <conditionalFormatting sqref="G4:G11">
    <cfRule type="cellIs" dxfId="56" priority="30" operator="lessThan">
      <formula>0</formula>
    </cfRule>
  </conditionalFormatting>
  <conditionalFormatting sqref="F5">
    <cfRule type="cellIs" dxfId="55" priority="24" operator="lessThan">
      <formula>0</formula>
    </cfRule>
  </conditionalFormatting>
  <conditionalFormatting sqref="F5">
    <cfRule type="cellIs" dxfId="54" priority="23" operator="lessThan">
      <formula>0</formula>
    </cfRule>
  </conditionalFormatting>
  <conditionalFormatting sqref="D3">
    <cfRule type="cellIs" dxfId="53" priority="18" operator="lessThan">
      <formula>0</formula>
    </cfRule>
  </conditionalFormatting>
  <conditionalFormatting sqref="G3">
    <cfRule type="cellIs" dxfId="52" priority="17" operator="lessThan">
      <formula>0</formula>
    </cfRule>
  </conditionalFormatting>
  <conditionalFormatting sqref="C5:C11">
    <cfRule type="cellIs" dxfId="51" priority="8" operator="lessThan">
      <formula>0</formula>
    </cfRule>
  </conditionalFormatting>
  <conditionalFormatting sqref="C5:C11">
    <cfRule type="cellIs" dxfId="50" priority="7" operator="lessThan">
      <formula>0</formula>
    </cfRule>
  </conditionalFormatting>
  <conditionalFormatting sqref="E5:E11">
    <cfRule type="cellIs" dxfId="49" priority="6" operator="lessThan">
      <formula>0</formula>
    </cfRule>
  </conditionalFormatting>
  <conditionalFormatting sqref="E5:E11">
    <cfRule type="cellIs" dxfId="48" priority="5" operator="lessThan">
      <formula>0</formula>
    </cfRule>
  </conditionalFormatting>
  <conditionalFormatting sqref="F6:F11">
    <cfRule type="cellIs" dxfId="47" priority="4" operator="lessThan">
      <formula>0</formula>
    </cfRule>
  </conditionalFormatting>
  <conditionalFormatting sqref="F6:F11">
    <cfRule type="cellIs" dxfId="46" priority="3" operator="lessThan">
      <formula>0</formula>
    </cfRule>
  </conditionalFormatting>
  <conditionalFormatting sqref="H5:H10">
    <cfRule type="cellIs" dxfId="45" priority="2" operator="lessThan">
      <formula>0</formula>
    </cfRule>
  </conditionalFormatting>
  <conditionalFormatting sqref="H5:H10">
    <cfRule type="cellIs" dxfId="44" priority="1"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39997558519241921"/>
  </sheetPr>
  <dimension ref="B1:G15"/>
  <sheetViews>
    <sheetView showGridLines="0" workbookViewId="0">
      <selection activeCell="H17" sqref="H17"/>
    </sheetView>
  </sheetViews>
  <sheetFormatPr defaultColWidth="9" defaultRowHeight="17.25"/>
  <cols>
    <col min="1" max="1" width="9" style="4"/>
    <col min="2" max="2" width="19.125" style="4" customWidth="1"/>
    <col min="3" max="4" width="15.625" style="4" customWidth="1"/>
    <col min="5" max="5" width="21" style="4" customWidth="1"/>
    <col min="6" max="6" width="9" style="4"/>
    <col min="7" max="7" width="10.125" style="4" bestFit="1" customWidth="1"/>
    <col min="8" max="16384" width="9" style="4"/>
  </cols>
  <sheetData>
    <row r="1" spans="2:7" ht="20.25" customHeight="1">
      <c r="B1" s="10" t="str">
        <f>"数据截止"&amp;透视表!$G$26</f>
        <v>数据截止8月31日</v>
      </c>
    </row>
    <row r="2" spans="2:7" ht="16.5" customHeight="1" thickBot="1">
      <c r="B2" s="10" t="s">
        <v>619</v>
      </c>
    </row>
    <row r="3" spans="2:7" ht="22.5" customHeight="1">
      <c r="B3" s="189" t="s">
        <v>618</v>
      </c>
      <c r="C3" s="190" t="str">
        <f>透视表!$G$22</f>
        <v>8月</v>
      </c>
      <c r="D3" s="190" t="str">
        <f>透视表!$G$21</f>
        <v>日均环比</v>
      </c>
      <c r="E3" s="191" t="str">
        <f>透视表!$G$23</f>
        <v>7月</v>
      </c>
    </row>
    <row r="4" spans="2:7" ht="22.5" customHeight="1">
      <c r="B4" s="192" t="s">
        <v>62</v>
      </c>
      <c r="C4" s="183">
        <f>GETPIVOTDATA("求和项:花费",透视表!$X$6)</f>
        <v>10013.6</v>
      </c>
      <c r="D4" s="184" t="str">
        <f>IFERROR((C4/透视表!$G$24)/(E4/透视表!$G$25)-1,"-")</f>
        <v>-</v>
      </c>
      <c r="E4" s="193">
        <f>GETPIVOTDATA("求和项:花费",透视表!$X$15)</f>
        <v>0</v>
      </c>
    </row>
    <row r="5" spans="2:7" ht="22.5" customHeight="1">
      <c r="B5" s="192" t="s">
        <v>63</v>
      </c>
      <c r="C5" s="183">
        <f>GETPIVOTDATA("求和项:点击",透视表!$X$6)</f>
        <v>767</v>
      </c>
      <c r="D5" s="184" t="str">
        <f>IFERROR((C5/透视表!$G$24)/(E5/透视表!$G$25)-1,"-")</f>
        <v>-</v>
      </c>
      <c r="E5" s="193">
        <f>GETPIVOTDATA("求和项:点击",透视表!$X$15)</f>
        <v>0</v>
      </c>
    </row>
    <row r="6" spans="2:7" ht="22.5" customHeight="1">
      <c r="B6" s="192" t="s">
        <v>64</v>
      </c>
      <c r="C6" s="185">
        <f>C4/C5</f>
        <v>13.055541069100391</v>
      </c>
      <c r="D6" s="184" t="str">
        <f>IFERROR((C6/透视表!$G$24)/(E6/透视表!$G$25)-1,"-")</f>
        <v>-</v>
      </c>
      <c r="E6" s="194" t="e">
        <f>E4/E5</f>
        <v>#DIV/0!</v>
      </c>
    </row>
    <row r="7" spans="2:7" ht="22.5" customHeight="1">
      <c r="B7" s="192" t="s">
        <v>65</v>
      </c>
      <c r="C7" s="183">
        <f>GETPIVOTDATA("求和项:曝光",透视表!$X$6)</f>
        <v>33027</v>
      </c>
      <c r="D7" s="184" t="str">
        <f>IFERROR((C7/透视表!$G$24)/(E7/透视表!$G$25)-1,"-")</f>
        <v>-</v>
      </c>
      <c r="E7" s="193">
        <f>GETPIVOTDATA("求和项:曝光",透视表!$X$15)</f>
        <v>0</v>
      </c>
    </row>
    <row r="8" spans="2:7" ht="22.5" customHeight="1">
      <c r="B8" s="192" t="s">
        <v>643</v>
      </c>
      <c r="C8" s="186">
        <f>C5/C7</f>
        <v>2.3223423259757167E-2</v>
      </c>
      <c r="D8" s="184" t="e">
        <f>C8-E8</f>
        <v>#DIV/0!</v>
      </c>
      <c r="E8" s="195" t="e">
        <f>E5/E7</f>
        <v>#DIV/0!</v>
      </c>
      <c r="F8" s="4" t="s">
        <v>644</v>
      </c>
    </row>
    <row r="9" spans="2:7" ht="22.5" customHeight="1">
      <c r="B9" s="192" t="s">
        <v>66</v>
      </c>
      <c r="C9" s="183">
        <f>GETPIVOTDATA("求和项:商户浏览量",透视表!$X$6)</f>
        <v>2070</v>
      </c>
      <c r="D9" s="184" t="str">
        <f>IFERROR((C9/透视表!$G$24)/(E9/透视表!$G$25)-1,"-")</f>
        <v>-</v>
      </c>
      <c r="E9" s="193">
        <f>GETPIVOTDATA("求和项:商户浏览量",透视表!$X$15)</f>
        <v>0</v>
      </c>
    </row>
    <row r="10" spans="2:7" ht="22.5" customHeight="1">
      <c r="B10" s="192" t="s">
        <v>76</v>
      </c>
      <c r="C10" s="186">
        <f>C9/C7</f>
        <v>6.2675992369879197E-2</v>
      </c>
      <c r="D10" s="186" t="e">
        <f>C10-E10</f>
        <v>#DIV/0!</v>
      </c>
      <c r="E10" s="195" t="e">
        <f>E9/E7</f>
        <v>#DIV/0!</v>
      </c>
      <c r="F10" s="4" t="s">
        <v>88</v>
      </c>
    </row>
    <row r="11" spans="2:7" ht="22.5" customHeight="1">
      <c r="B11" s="196" t="s">
        <v>67</v>
      </c>
      <c r="C11" s="187">
        <f>关键指标!D14</f>
        <v>7317.7</v>
      </c>
      <c r="D11" s="188">
        <f>IFERROR((C11/透视表!$G$24)/(E11/透视表!$G$25)-1,"-")</f>
        <v>-0.70753766835857879</v>
      </c>
      <c r="E11" s="197">
        <f>关键指标!F14</f>
        <v>25021</v>
      </c>
      <c r="F11" s="1"/>
    </row>
    <row r="12" spans="2:7" ht="22.5" customHeight="1" thickBot="1">
      <c r="B12" s="198" t="s">
        <v>68</v>
      </c>
      <c r="C12" s="199">
        <f>C11/C4</f>
        <v>0.73077614444355676</v>
      </c>
      <c r="D12" s="200" t="str">
        <f>IFERROR((C12/透视表!$G$24)/(E12/透视表!$G$25)-1,"-")</f>
        <v>-</v>
      </c>
      <c r="E12" s="201" t="e">
        <f>E11/E4</f>
        <v>#DIV/0!</v>
      </c>
      <c r="F12" s="4" t="s">
        <v>89</v>
      </c>
    </row>
    <row r="15" spans="2:7">
      <c r="G15" s="5"/>
    </row>
  </sheetData>
  <phoneticPr fontId="23" type="noConversion"/>
  <conditionalFormatting sqref="D3">
    <cfRule type="cellIs" dxfId="43" priority="1" operator="lessThan">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39997558519241921"/>
  </sheetPr>
  <dimension ref="B1:N19"/>
  <sheetViews>
    <sheetView showGridLines="0" workbookViewId="0">
      <selection sqref="A1:XFD1048576"/>
    </sheetView>
  </sheetViews>
  <sheetFormatPr defaultColWidth="9" defaultRowHeight="16.5"/>
  <cols>
    <col min="1" max="2" width="9" style="6"/>
    <col min="3" max="3" width="12.875" style="6" customWidth="1"/>
    <col min="4" max="4" width="12" style="6" customWidth="1"/>
    <col min="5" max="5" width="9" style="6"/>
    <col min="6" max="6" width="15.5" style="6" customWidth="1"/>
    <col min="7" max="8" width="14.375" style="6" customWidth="1"/>
    <col min="9" max="9" width="11.125" style="6" customWidth="1"/>
    <col min="10" max="10" width="15.125" style="6" customWidth="1"/>
    <col min="11" max="11" width="13" style="6" customWidth="1"/>
    <col min="12" max="12" width="15.5" style="6" customWidth="1"/>
    <col min="13" max="13" width="12.375" style="6" customWidth="1"/>
    <col min="14" max="14" width="15.125" style="6" customWidth="1"/>
    <col min="15" max="16384" width="9" style="6"/>
  </cols>
  <sheetData>
    <row r="1" spans="2:14" ht="24" customHeight="1" thickBot="1">
      <c r="B1" s="96" t="str">
        <f>"数据截至"&amp;透视表!G26</f>
        <v>数据截至8月31日</v>
      </c>
    </row>
    <row r="2" spans="2:14" ht="28.5" customHeight="1">
      <c r="B2" s="331" t="s">
        <v>53</v>
      </c>
      <c r="C2" s="333" t="s">
        <v>243</v>
      </c>
      <c r="D2" s="334"/>
      <c r="E2" s="334"/>
      <c r="F2" s="335"/>
      <c r="G2" s="333" t="s">
        <v>54</v>
      </c>
      <c r="H2" s="334"/>
      <c r="I2" s="334"/>
      <c r="J2" s="334"/>
      <c r="K2" s="334"/>
      <c r="L2" s="336"/>
      <c r="M2" s="7"/>
    </row>
    <row r="3" spans="2:14" ht="28.5" customHeight="1">
      <c r="B3" s="332"/>
      <c r="C3" s="8" t="str">
        <f>透视表!$G$22</f>
        <v>8月</v>
      </c>
      <c r="D3" s="8" t="str">
        <f>透视表!$G$23</f>
        <v>7月</v>
      </c>
      <c r="E3" s="28" t="s">
        <v>55</v>
      </c>
      <c r="F3" s="9" t="str">
        <f>透视表!$G$21</f>
        <v>日均环比</v>
      </c>
      <c r="G3" s="8" t="str">
        <f>透视表!$G$22</f>
        <v>8月</v>
      </c>
      <c r="H3" s="8" t="str">
        <f>透视表!$G$23</f>
        <v>7月</v>
      </c>
      <c r="I3" s="28" t="s">
        <v>55</v>
      </c>
      <c r="J3" s="9" t="str">
        <f>透视表!$G$21</f>
        <v>日均环比</v>
      </c>
      <c r="K3" s="9" t="str">
        <f>透视表!G22&amp;"占比"</f>
        <v>8月占比</v>
      </c>
      <c r="L3" s="63" t="str">
        <f>透视表!$G$23&amp;"占比"</f>
        <v>7月占比</v>
      </c>
      <c r="M3" s="7"/>
    </row>
    <row r="4" spans="2:14" ht="28.5" customHeight="1" thickBot="1">
      <c r="B4" s="64"/>
      <c r="C4" s="69">
        <f>透视表!$P$25</f>
        <v>14</v>
      </c>
      <c r="D4" s="70">
        <f>透视表!$Q$25</f>
        <v>11</v>
      </c>
      <c r="E4" s="57">
        <f>C4-D4</f>
        <v>3</v>
      </c>
      <c r="F4" s="71">
        <f>IFERROR(C4/D4-1,"-")</f>
        <v>0.27272727272727271</v>
      </c>
      <c r="G4" s="69">
        <f>GETPIVOTDATA("用户昵称",透视表!$U$6)</f>
        <v>9</v>
      </c>
      <c r="H4" s="70">
        <f>GETPIVOTDATA("用户昵称",透视表!$U$15)</f>
        <v>3</v>
      </c>
      <c r="I4" s="57">
        <f>G4-H4</f>
        <v>6</v>
      </c>
      <c r="J4" s="71">
        <f>IFERROR(G4/H4-1,"-")</f>
        <v>2</v>
      </c>
      <c r="K4" s="72">
        <f>G4/C4</f>
        <v>0.6428571428571429</v>
      </c>
      <c r="L4" s="68">
        <f>H4/D4</f>
        <v>0.27272727272727271</v>
      </c>
      <c r="M4" s="7"/>
    </row>
    <row r="5" spans="2:14" ht="28.5" customHeight="1" thickBot="1">
      <c r="B5" s="62"/>
      <c r="C5" s="61"/>
      <c r="D5" s="61"/>
      <c r="E5" s="61"/>
      <c r="F5" s="61"/>
      <c r="G5" s="61"/>
      <c r="H5" s="61"/>
      <c r="I5" s="61"/>
      <c r="J5" s="61"/>
      <c r="K5" s="61"/>
      <c r="L5" s="61"/>
      <c r="M5" s="61"/>
    </row>
    <row r="6" spans="2:14" ht="28.5" customHeight="1">
      <c r="B6" s="322" t="s">
        <v>56</v>
      </c>
      <c r="C6" s="324" t="s">
        <v>246</v>
      </c>
      <c r="D6" s="325"/>
      <c r="E6" s="325"/>
      <c r="F6" s="325"/>
      <c r="G6" s="325"/>
      <c r="H6" s="326"/>
      <c r="I6" s="324" t="s">
        <v>247</v>
      </c>
      <c r="J6" s="325"/>
      <c r="K6" s="325"/>
      <c r="L6" s="325"/>
      <c r="M6" s="325"/>
      <c r="N6" s="327"/>
    </row>
    <row r="7" spans="2:14" ht="28.5" customHeight="1">
      <c r="B7" s="323"/>
      <c r="C7" s="8" t="str">
        <f>透视表!$G$22</f>
        <v>8月</v>
      </c>
      <c r="D7" s="8" t="str">
        <f>透视表!$G$23</f>
        <v>7月</v>
      </c>
      <c r="E7" s="28" t="s">
        <v>55</v>
      </c>
      <c r="F7" s="9" t="str">
        <f>透视表!$G$21</f>
        <v>日均环比</v>
      </c>
      <c r="G7" s="9" t="str">
        <f>透视表!C26&amp;"占比"</f>
        <v>占比</v>
      </c>
      <c r="H7" s="9" t="str">
        <f>透视表!$G$23&amp;"占比"</f>
        <v>7月占比</v>
      </c>
      <c r="I7" s="8" t="str">
        <f>透视表!$G$22</f>
        <v>8月</v>
      </c>
      <c r="J7" s="8" t="str">
        <f>透视表!$G$23</f>
        <v>7月</v>
      </c>
      <c r="K7" s="28" t="s">
        <v>55</v>
      </c>
      <c r="L7" s="9" t="str">
        <f>透视表!$G$21</f>
        <v>日均环比</v>
      </c>
      <c r="M7" s="9" t="str">
        <f>透视表!I25&amp;"占比"</f>
        <v>总计占比</v>
      </c>
      <c r="N7" s="63" t="str">
        <f>透视表!$G$23&amp;"占比"</f>
        <v>7月占比</v>
      </c>
    </row>
    <row r="8" spans="2:14" ht="28.5" customHeight="1" thickBot="1">
      <c r="B8" s="64"/>
      <c r="C8" s="69">
        <f>SUM(透视表!P23:P24)</f>
        <v>14</v>
      </c>
      <c r="D8" s="70">
        <f>SUM(透视表!Q23:Q24)</f>
        <v>11</v>
      </c>
      <c r="E8" s="57">
        <f>C8-D8</f>
        <v>3</v>
      </c>
      <c r="F8" s="71">
        <f>IFERROR(C8/D8-1,"-")</f>
        <v>0.27272727272727271</v>
      </c>
      <c r="G8" s="67">
        <f>C8/C4</f>
        <v>1</v>
      </c>
      <c r="H8" s="67">
        <f>D8/D4</f>
        <v>1</v>
      </c>
      <c r="I8" s="69">
        <f>SUM(透视表!P20:P22)</f>
        <v>0</v>
      </c>
      <c r="J8" s="70">
        <f>SUM(透视表!Q20:Q22)</f>
        <v>0</v>
      </c>
      <c r="K8" s="57">
        <f>I8-J8</f>
        <v>0</v>
      </c>
      <c r="L8" s="71" t="str">
        <f>IFERROR(I8/J8-1,"-")</f>
        <v>-</v>
      </c>
      <c r="M8" s="67">
        <f>I8/C4</f>
        <v>0</v>
      </c>
      <c r="N8" s="68">
        <f>J8/D4</f>
        <v>0</v>
      </c>
    </row>
    <row r="9" spans="2:14" ht="28.5" customHeight="1" thickBot="1">
      <c r="B9" s="62"/>
      <c r="C9" s="61"/>
      <c r="D9" s="61"/>
      <c r="E9" s="61"/>
      <c r="F9" s="61"/>
      <c r="G9" s="61"/>
      <c r="H9" s="61"/>
      <c r="I9" s="61"/>
      <c r="J9" s="61"/>
      <c r="K9" s="61"/>
      <c r="L9" s="61"/>
      <c r="M9" s="61"/>
      <c r="N9" s="61"/>
    </row>
    <row r="10" spans="2:14" ht="28.5" customHeight="1">
      <c r="B10" s="322" t="s">
        <v>57</v>
      </c>
      <c r="C10" s="324" t="s">
        <v>58</v>
      </c>
      <c r="D10" s="325"/>
      <c r="E10" s="325"/>
      <c r="F10" s="326"/>
      <c r="G10" s="324" t="s">
        <v>59</v>
      </c>
      <c r="H10" s="325"/>
      <c r="I10" s="325"/>
      <c r="J10" s="326"/>
      <c r="K10" s="324" t="s">
        <v>60</v>
      </c>
      <c r="L10" s="325"/>
      <c r="M10" s="325"/>
      <c r="N10" s="327"/>
    </row>
    <row r="11" spans="2:14" ht="28.5" customHeight="1">
      <c r="B11" s="323"/>
      <c r="C11" s="121" t="str">
        <f>透视表!G26</f>
        <v>8月31日</v>
      </c>
      <c r="D11" s="8" t="str">
        <f>透视表!$G$23</f>
        <v>7月</v>
      </c>
      <c r="E11" s="28" t="s">
        <v>55</v>
      </c>
      <c r="F11" s="9" t="str">
        <f>透视表!$G$21</f>
        <v>日均环比</v>
      </c>
      <c r="G11" s="121" t="str">
        <f>C11</f>
        <v>8月31日</v>
      </c>
      <c r="H11" s="8" t="str">
        <f>透视表!$G$23</f>
        <v>7月</v>
      </c>
      <c r="I11" s="28" t="s">
        <v>55</v>
      </c>
      <c r="J11" s="9" t="str">
        <f>透视表!$G$21</f>
        <v>日均环比</v>
      </c>
      <c r="K11" s="121" t="str">
        <f>G11</f>
        <v>8月31日</v>
      </c>
      <c r="L11" s="8" t="str">
        <f>透视表!$G$23</f>
        <v>7月</v>
      </c>
      <c r="M11" s="28" t="s">
        <v>55</v>
      </c>
      <c r="N11" s="63" t="str">
        <f>透视表!$G$21</f>
        <v>日均环比</v>
      </c>
    </row>
    <row r="12" spans="2:14" ht="28.5" customHeight="1" thickBot="1">
      <c r="B12" s="64"/>
      <c r="C12" s="65">
        <v>9.1</v>
      </c>
      <c r="D12" s="65">
        <v>9</v>
      </c>
      <c r="E12" s="65">
        <f>C12-D12</f>
        <v>9.9999999999999645E-2</v>
      </c>
      <c r="F12" s="67">
        <f>C12/D12-1</f>
        <v>1.1111111111111072E-2</v>
      </c>
      <c r="G12" s="65">
        <v>9.1</v>
      </c>
      <c r="H12" s="65">
        <v>9</v>
      </c>
      <c r="I12" s="66">
        <f>G12-H12</f>
        <v>9.9999999999999645E-2</v>
      </c>
      <c r="J12" s="67">
        <f>G12/H12-1</f>
        <v>1.1111111111111072E-2</v>
      </c>
      <c r="K12" s="65">
        <v>9.1</v>
      </c>
      <c r="L12" s="65">
        <v>9</v>
      </c>
      <c r="M12" s="66">
        <f>K12-L12</f>
        <v>9.9999999999999645E-2</v>
      </c>
      <c r="N12" s="68">
        <f>K12/L12-1</f>
        <v>1.1111111111111072E-2</v>
      </c>
    </row>
    <row r="13" spans="2:14" ht="28.5" customHeight="1" thickBot="1">
      <c r="B13" s="62"/>
      <c r="C13" s="61"/>
      <c r="D13" s="61"/>
      <c r="E13" s="61"/>
      <c r="F13" s="61"/>
      <c r="G13" s="61"/>
      <c r="H13" s="61"/>
      <c r="I13" s="61"/>
      <c r="J13" s="61"/>
      <c r="K13" s="61"/>
    </row>
    <row r="14" spans="2:14" ht="28.5" customHeight="1">
      <c r="B14" s="328" t="s">
        <v>61</v>
      </c>
      <c r="C14" s="59" t="s">
        <v>87</v>
      </c>
      <c r="D14" s="330" t="s">
        <v>75</v>
      </c>
      <c r="E14" s="330"/>
      <c r="F14" s="330"/>
      <c r="G14" s="330"/>
    </row>
    <row r="15" spans="2:14" ht="28.5" customHeight="1">
      <c r="B15" s="329"/>
      <c r="C15" s="60" t="str">
        <f>"截至"&amp;C11</f>
        <v>截至8月31日</v>
      </c>
      <c r="D15" s="60" t="str">
        <f>透视表!$G$22</f>
        <v>8月</v>
      </c>
      <c r="E15" s="60" t="str">
        <f>透视表!$G$23</f>
        <v>7月</v>
      </c>
      <c r="F15" s="60" t="s">
        <v>55</v>
      </c>
      <c r="G15" s="60" t="str">
        <f>透视表!$G$21</f>
        <v>日均环比</v>
      </c>
    </row>
    <row r="16" spans="2:14" ht="28.5" customHeight="1" thickBot="1">
      <c r="B16" s="55"/>
      <c r="C16" s="56">
        <v>42</v>
      </c>
      <c r="D16" s="56">
        <v>1</v>
      </c>
      <c r="E16" s="56">
        <v>6</v>
      </c>
      <c r="F16" s="57">
        <f>D16-E16</f>
        <v>-5</v>
      </c>
      <c r="G16" s="58">
        <f>D16/E16-1</f>
        <v>-0.83333333333333337</v>
      </c>
    </row>
    <row r="18" spans="2:2">
      <c r="B18" s="170" t="s">
        <v>602</v>
      </c>
    </row>
    <row r="19" spans="2:2">
      <c r="B19" s="170" t="s">
        <v>603</v>
      </c>
    </row>
  </sheetData>
  <mergeCells count="12">
    <mergeCell ref="B2:B3"/>
    <mergeCell ref="B6:B7"/>
    <mergeCell ref="I6:N6"/>
    <mergeCell ref="C2:F2"/>
    <mergeCell ref="C6:H6"/>
    <mergeCell ref="G2:L2"/>
    <mergeCell ref="B10:B11"/>
    <mergeCell ref="G10:J10"/>
    <mergeCell ref="K10:N10"/>
    <mergeCell ref="B14:B15"/>
    <mergeCell ref="D14:G14"/>
    <mergeCell ref="C10:F10"/>
  </mergeCells>
  <phoneticPr fontId="23" type="noConversion"/>
  <conditionalFormatting sqref="E4">
    <cfRule type="cellIs" dxfId="42" priority="11" operator="lessThan">
      <formula>0</formula>
    </cfRule>
  </conditionalFormatting>
  <conditionalFormatting sqref="K8">
    <cfRule type="cellIs" dxfId="41" priority="1" operator="greaterThan">
      <formula>0</formula>
    </cfRule>
    <cfRule type="cellIs" dxfId="40" priority="8" operator="lessThan">
      <formula>0</formula>
    </cfRule>
  </conditionalFormatting>
  <conditionalFormatting sqref="I4">
    <cfRule type="cellIs" dxfId="39" priority="7" operator="lessThan">
      <formula>0</formula>
    </cfRule>
  </conditionalFormatting>
  <conditionalFormatting sqref="E8">
    <cfRule type="cellIs" dxfId="38" priority="6" operator="lessThan">
      <formula>0</formula>
    </cfRule>
  </conditionalFormatting>
  <conditionalFormatting sqref="F16">
    <cfRule type="cellIs" dxfId="37" priority="5" operator="lessThan">
      <formula>0</formula>
    </cfRule>
  </conditionalFormatting>
  <conditionalFormatting sqref="E12 M12">
    <cfRule type="cellIs" dxfId="36" priority="3" operator="lessThan">
      <formula>0</formula>
    </cfRule>
  </conditionalFormatting>
  <conditionalFormatting sqref="I12 E8 E4 I4 K8">
    <cfRule type="cellIs" dxfId="35" priority="2"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W31"/>
  <sheetViews>
    <sheetView zoomScale="85" zoomScaleNormal="85" workbookViewId="0">
      <selection activeCell="AR17" sqref="AR17"/>
    </sheetView>
  </sheetViews>
  <sheetFormatPr defaultColWidth="9" defaultRowHeight="16.5"/>
  <cols>
    <col min="1" max="1" width="6.875" style="1" bestFit="1" customWidth="1"/>
    <col min="2" max="2" width="9.125" style="1" bestFit="1" customWidth="1"/>
    <col min="3" max="3" width="12.5" style="1" bestFit="1" customWidth="1"/>
    <col min="4" max="4" width="6.875" style="1" bestFit="1" customWidth="1"/>
    <col min="5" max="5" width="9" style="1"/>
    <col min="6" max="6" width="11.125" style="1" bestFit="1" customWidth="1"/>
    <col min="7" max="7" width="8.5" style="1" bestFit="1" customWidth="1"/>
    <col min="8" max="8" width="10.375" style="1" customWidth="1"/>
    <col min="9" max="9" width="9.625" style="1" bestFit="1" customWidth="1"/>
    <col min="10" max="10" width="15.125" style="1" bestFit="1" customWidth="1"/>
    <col min="11" max="11" width="10.125" style="1" customWidth="1"/>
    <col min="12" max="12" width="9.625" style="1" bestFit="1" customWidth="1"/>
    <col min="13" max="13" width="15.125" style="1" bestFit="1" customWidth="1"/>
    <col min="14" max="14" width="9" style="1"/>
    <col min="15" max="15" width="9.625" style="1" bestFit="1" customWidth="1"/>
    <col min="16" max="16" width="11.125" style="1" bestFit="1" customWidth="1"/>
    <col min="17" max="17" width="9" style="1"/>
    <col min="18" max="18" width="9.625" style="1" bestFit="1" customWidth="1"/>
    <col min="19" max="19" width="11.125" style="1" bestFit="1" customWidth="1"/>
    <col min="20" max="20" width="9" style="1"/>
    <col min="21" max="21" width="15.125" style="1" bestFit="1" customWidth="1"/>
    <col min="22" max="22" width="9.125" style="1" bestFit="1" customWidth="1"/>
    <col min="23" max="23" width="9" style="1"/>
    <col min="24" max="25" width="11.125" style="1" bestFit="1" customWidth="1"/>
    <col min="26" max="26" width="17.125" style="1" bestFit="1" customWidth="1"/>
    <col min="27" max="27" width="11.125" style="1" bestFit="1" customWidth="1"/>
    <col min="28" max="28" width="17.125" style="1" bestFit="1" customWidth="1"/>
    <col min="29" max="29" width="9" style="1"/>
    <col min="30" max="30" width="16.625" style="1" bestFit="1" customWidth="1"/>
    <col min="31" max="31" width="9.875" style="1" bestFit="1" customWidth="1"/>
    <col min="32" max="33" width="5.5" style="1" bestFit="1" customWidth="1"/>
    <col min="34" max="34" width="9" style="1"/>
    <col min="35" max="35" width="62.5" style="1" bestFit="1" customWidth="1"/>
    <col min="36" max="39" width="15.125" style="1" bestFit="1" customWidth="1"/>
    <col min="40" max="40" width="18.125" style="1" bestFit="1" customWidth="1"/>
    <col min="41" max="41" width="9.625" style="1" bestFit="1" customWidth="1"/>
    <col min="42" max="42" width="11.125" style="1" bestFit="1" customWidth="1"/>
    <col min="43" max="43" width="12.25" style="1" bestFit="1" customWidth="1"/>
    <col min="44" max="44" width="11.125" style="1" bestFit="1" customWidth="1"/>
    <col min="45" max="45" width="12.25" style="1" bestFit="1" customWidth="1"/>
    <col min="46" max="46" width="9.125" style="1" bestFit="1" customWidth="1"/>
    <col min="47" max="47" width="12.5" style="1" bestFit="1" customWidth="1"/>
    <col min="48" max="48" width="9.625" style="1" bestFit="1" customWidth="1"/>
    <col min="49" max="49" width="4.375" style="1" bestFit="1" customWidth="1"/>
    <col min="50" max="50" width="5.875" style="1" bestFit="1" customWidth="1"/>
    <col min="51" max="51" width="8.125" style="1" bestFit="1" customWidth="1"/>
    <col min="52" max="52" width="5.875" style="1" bestFit="1" customWidth="1"/>
    <col min="53" max="55" width="9.125" style="1" bestFit="1" customWidth="1"/>
    <col min="56" max="56" width="10" style="1" bestFit="1" customWidth="1"/>
    <col min="57" max="63" width="8" style="1" bestFit="1" customWidth="1"/>
    <col min="64" max="76" width="9.125" style="1" bestFit="1" customWidth="1"/>
    <col min="77" max="77" width="10" style="1" bestFit="1" customWidth="1"/>
    <col min="78" max="78" width="5.875" style="1" bestFit="1" customWidth="1"/>
    <col min="79" max="16384" width="9" style="1"/>
  </cols>
  <sheetData>
    <row r="1" spans="1:49">
      <c r="A1" s="13" t="s">
        <v>105</v>
      </c>
      <c r="F1" s="13" t="s">
        <v>110</v>
      </c>
      <c r="I1" s="13" t="s">
        <v>113</v>
      </c>
      <c r="L1" s="230" t="s">
        <v>114</v>
      </c>
      <c r="O1" s="13" t="s">
        <v>135</v>
      </c>
      <c r="R1" s="230" t="s">
        <v>136</v>
      </c>
      <c r="U1" s="13" t="s">
        <v>138</v>
      </c>
      <c r="X1" s="13" t="s">
        <v>145</v>
      </c>
      <c r="AI1" s="245"/>
      <c r="AJ1" s="244" t="s">
        <v>97</v>
      </c>
      <c r="AK1" s="244" t="s">
        <v>176</v>
      </c>
      <c r="AL1" s="245"/>
      <c r="AM1" s="245"/>
    </row>
    <row r="2" spans="1:49">
      <c r="A2" s="244" t="s">
        <v>95</v>
      </c>
      <c r="B2" s="232">
        <v>2018</v>
      </c>
      <c r="F2" s="244" t="s">
        <v>95</v>
      </c>
      <c r="G2" s="232">
        <v>2018</v>
      </c>
      <c r="H2" s="232"/>
      <c r="I2" s="244" t="s">
        <v>95</v>
      </c>
      <c r="J2" s="232">
        <v>2018</v>
      </c>
      <c r="L2" s="244" t="s">
        <v>95</v>
      </c>
      <c r="M2" s="232">
        <v>2018</v>
      </c>
      <c r="O2" s="244" t="s">
        <v>95</v>
      </c>
      <c r="P2" s="232">
        <v>2018</v>
      </c>
      <c r="R2" s="244" t="s">
        <v>95</v>
      </c>
      <c r="S2" s="232">
        <v>2018</v>
      </c>
      <c r="U2" s="244" t="s">
        <v>95</v>
      </c>
      <c r="V2" s="232">
        <v>2018</v>
      </c>
      <c r="X2" s="244" t="s">
        <v>95</v>
      </c>
      <c r="Y2" s="232">
        <v>2018</v>
      </c>
      <c r="AI2" s="245"/>
      <c r="AJ2" s="245">
        <v>7</v>
      </c>
      <c r="AK2" s="245"/>
      <c r="AL2" s="245">
        <v>8</v>
      </c>
      <c r="AM2" s="245"/>
    </row>
    <row r="3" spans="1:49">
      <c r="A3" s="231" t="s">
        <v>97</v>
      </c>
      <c r="B3" s="232">
        <v>8</v>
      </c>
      <c r="F3" s="231" t="s">
        <v>97</v>
      </c>
      <c r="G3" s="1" t="s">
        <v>595</v>
      </c>
      <c r="H3" s="232"/>
      <c r="I3" s="231" t="s">
        <v>97</v>
      </c>
      <c r="J3" s="232">
        <v>8</v>
      </c>
      <c r="L3" s="231" t="s">
        <v>97</v>
      </c>
      <c r="M3" s="232">
        <v>7</v>
      </c>
      <c r="O3" s="231" t="s">
        <v>97</v>
      </c>
      <c r="P3" s="232">
        <v>8</v>
      </c>
      <c r="R3" s="231" t="s">
        <v>97</v>
      </c>
      <c r="S3" s="232">
        <v>7</v>
      </c>
      <c r="U3" s="231" t="s">
        <v>97</v>
      </c>
      <c r="V3" s="232">
        <v>8</v>
      </c>
      <c r="X3" s="231" t="s">
        <v>97</v>
      </c>
      <c r="Y3" s="232">
        <v>8</v>
      </c>
      <c r="AI3" s="244" t="s">
        <v>165</v>
      </c>
      <c r="AJ3" s="245" t="s">
        <v>174</v>
      </c>
      <c r="AK3" s="1" t="s">
        <v>175</v>
      </c>
      <c r="AL3" s="245" t="s">
        <v>174</v>
      </c>
      <c r="AM3" s="1" t="s">
        <v>175</v>
      </c>
      <c r="AO3" s="245"/>
      <c r="AP3" s="244" t="s">
        <v>84</v>
      </c>
      <c r="AQ3" s="245"/>
      <c r="AR3" s="245"/>
      <c r="AS3" s="245"/>
      <c r="AU3" s="244" t="s">
        <v>527</v>
      </c>
      <c r="AV3" s="244" t="s">
        <v>84</v>
      </c>
      <c r="AW3" s="245"/>
    </row>
    <row r="4" spans="1:49">
      <c r="A4" s="231" t="s">
        <v>99</v>
      </c>
      <c r="B4" s="1" t="s">
        <v>101</v>
      </c>
      <c r="I4" s="231" t="s">
        <v>99</v>
      </c>
      <c r="J4" s="1" t="s">
        <v>101</v>
      </c>
      <c r="L4" s="231" t="s">
        <v>99</v>
      </c>
      <c r="M4" s="1" t="s">
        <v>101</v>
      </c>
      <c r="U4" s="231" t="s">
        <v>15</v>
      </c>
      <c r="V4" s="1" t="s">
        <v>101</v>
      </c>
      <c r="X4" s="231" t="s">
        <v>69</v>
      </c>
      <c r="Y4" s="1" t="s">
        <v>101</v>
      </c>
      <c r="AI4" s="245" t="s">
        <v>645</v>
      </c>
      <c r="AJ4" s="246"/>
      <c r="AK4" s="246"/>
      <c r="AL4" s="246">
        <v>12</v>
      </c>
      <c r="AM4" s="246">
        <v>228</v>
      </c>
      <c r="AO4" s="245"/>
      <c r="AP4" s="245">
        <v>7</v>
      </c>
      <c r="AQ4" s="245"/>
      <c r="AR4" s="245">
        <v>8</v>
      </c>
      <c r="AS4" s="245"/>
      <c r="AU4" s="244" t="s">
        <v>4</v>
      </c>
      <c r="AV4" s="245" t="s">
        <v>595</v>
      </c>
      <c r="AW4" s="1" t="s">
        <v>596</v>
      </c>
    </row>
    <row r="5" spans="1:49">
      <c r="F5" s="245" t="s">
        <v>527</v>
      </c>
      <c r="O5" s="244" t="s">
        <v>4</v>
      </c>
      <c r="P5" s="245" t="s">
        <v>134</v>
      </c>
      <c r="R5" s="244" t="s">
        <v>4</v>
      </c>
      <c r="S5" s="245" t="s">
        <v>134</v>
      </c>
      <c r="AI5" s="245" t="s">
        <v>433</v>
      </c>
      <c r="AJ5" s="246">
        <v>9</v>
      </c>
      <c r="AK5" s="246">
        <v>126</v>
      </c>
      <c r="AL5" s="246">
        <v>7</v>
      </c>
      <c r="AM5" s="246">
        <v>83.7</v>
      </c>
      <c r="AO5" s="244" t="s">
        <v>4</v>
      </c>
      <c r="AP5" s="245" t="s">
        <v>402</v>
      </c>
      <c r="AQ5" s="1" t="s">
        <v>401</v>
      </c>
      <c r="AR5" s="245" t="s">
        <v>402</v>
      </c>
      <c r="AS5" s="1" t="s">
        <v>401</v>
      </c>
      <c r="AU5" s="247" t="s">
        <v>150</v>
      </c>
      <c r="AV5" s="246">
        <v>15</v>
      </c>
      <c r="AW5" s="246">
        <v>10</v>
      </c>
    </row>
    <row r="6" spans="1:49">
      <c r="A6" s="245" t="s">
        <v>102</v>
      </c>
      <c r="B6" s="1" t="s">
        <v>103</v>
      </c>
      <c r="C6" s="1" t="s">
        <v>104</v>
      </c>
      <c r="D6" s="1" t="s">
        <v>5</v>
      </c>
      <c r="F6" s="246">
        <v>60</v>
      </c>
      <c r="I6" s="244" t="s">
        <v>4</v>
      </c>
      <c r="J6" s="245" t="s">
        <v>112</v>
      </c>
      <c r="L6" s="244" t="s">
        <v>4</v>
      </c>
      <c r="M6" s="245" t="s">
        <v>112</v>
      </c>
      <c r="O6" s="247" t="s">
        <v>24</v>
      </c>
      <c r="P6" s="246">
        <v>14</v>
      </c>
      <c r="R6" s="247" t="s">
        <v>133</v>
      </c>
      <c r="S6" s="246">
        <v>2</v>
      </c>
      <c r="U6" s="245" t="s">
        <v>137</v>
      </c>
      <c r="X6" s="245" t="s">
        <v>140</v>
      </c>
      <c r="Y6" s="1" t="s">
        <v>141</v>
      </c>
      <c r="Z6" s="1" t="s">
        <v>144</v>
      </c>
      <c r="AA6" s="1" t="s">
        <v>142</v>
      </c>
      <c r="AB6" s="1" t="s">
        <v>143</v>
      </c>
      <c r="AI6" s="245" t="s">
        <v>582</v>
      </c>
      <c r="AJ6" s="246"/>
      <c r="AK6" s="246"/>
      <c r="AL6" s="246">
        <v>7</v>
      </c>
      <c r="AM6" s="246">
        <v>413</v>
      </c>
      <c r="AO6" s="247" t="s">
        <v>399</v>
      </c>
      <c r="AP6" s="246">
        <v>1</v>
      </c>
      <c r="AQ6" s="246">
        <v>1145</v>
      </c>
      <c r="AR6" s="246">
        <v>1</v>
      </c>
      <c r="AS6" s="246">
        <v>198</v>
      </c>
      <c r="AU6" s="232" t="s">
        <v>513</v>
      </c>
      <c r="AV6" s="246">
        <v>11</v>
      </c>
      <c r="AW6" s="246">
        <v>11</v>
      </c>
    </row>
    <row r="7" spans="1:49">
      <c r="A7" s="249">
        <v>4933</v>
      </c>
      <c r="B7" s="249">
        <v>1602</v>
      </c>
      <c r="C7" s="250">
        <v>47.770967741935486</v>
      </c>
      <c r="D7" s="250">
        <v>37.258064516129039</v>
      </c>
      <c r="I7" s="232" t="s">
        <v>8</v>
      </c>
      <c r="J7" s="246">
        <v>1</v>
      </c>
      <c r="L7" s="247" t="s">
        <v>9</v>
      </c>
      <c r="M7" s="246">
        <v>8</v>
      </c>
      <c r="O7" s="247" t="s">
        <v>3</v>
      </c>
      <c r="P7" s="246">
        <v>14</v>
      </c>
      <c r="R7" s="232" t="s">
        <v>24</v>
      </c>
      <c r="S7" s="246">
        <v>9</v>
      </c>
      <c r="U7" s="246">
        <v>9</v>
      </c>
      <c r="X7" s="246">
        <v>10013.6</v>
      </c>
      <c r="Y7" s="246">
        <v>767</v>
      </c>
      <c r="Z7" s="248">
        <v>12.303823529411764</v>
      </c>
      <c r="AA7" s="246">
        <v>33027</v>
      </c>
      <c r="AB7" s="246">
        <v>2070</v>
      </c>
      <c r="AI7" s="245" t="s">
        <v>478</v>
      </c>
      <c r="AJ7" s="246">
        <v>6</v>
      </c>
      <c r="AK7" s="246">
        <v>768</v>
      </c>
      <c r="AL7" s="246">
        <v>6</v>
      </c>
      <c r="AM7" s="246">
        <v>1108</v>
      </c>
      <c r="AO7" s="232" t="s">
        <v>400</v>
      </c>
      <c r="AP7" s="246">
        <v>1</v>
      </c>
      <c r="AQ7" s="246">
        <v>460</v>
      </c>
      <c r="AR7" s="246"/>
      <c r="AS7" s="246"/>
      <c r="AU7" s="232" t="s">
        <v>399</v>
      </c>
      <c r="AV7" s="246">
        <v>8</v>
      </c>
      <c r="AW7" s="246">
        <v>5</v>
      </c>
    </row>
    <row r="8" spans="1:49">
      <c r="I8" s="247" t="s">
        <v>9</v>
      </c>
      <c r="J8" s="246">
        <v>23</v>
      </c>
      <c r="L8" s="232" t="s">
        <v>7</v>
      </c>
      <c r="M8" s="246">
        <v>5</v>
      </c>
      <c r="R8" s="247" t="s">
        <v>3</v>
      </c>
      <c r="S8" s="246">
        <v>11</v>
      </c>
      <c r="AI8" s="245" t="s">
        <v>583</v>
      </c>
      <c r="AJ8" s="246"/>
      <c r="AK8" s="246"/>
      <c r="AL8" s="246">
        <v>5</v>
      </c>
      <c r="AM8" s="246">
        <v>190</v>
      </c>
      <c r="AO8" s="232" t="s">
        <v>150</v>
      </c>
      <c r="AP8" s="246">
        <v>2</v>
      </c>
      <c r="AQ8" s="246">
        <v>324</v>
      </c>
      <c r="AR8" s="246">
        <v>1</v>
      </c>
      <c r="AS8" s="246">
        <v>128</v>
      </c>
      <c r="AU8" s="232" t="s">
        <v>526</v>
      </c>
      <c r="AV8" s="246">
        <v>6</v>
      </c>
      <c r="AW8" s="246">
        <v>5</v>
      </c>
    </row>
    <row r="9" spans="1:49">
      <c r="I9" s="232" t="s">
        <v>7</v>
      </c>
      <c r="J9" s="246">
        <v>1</v>
      </c>
      <c r="L9" s="232" t="s">
        <v>239</v>
      </c>
      <c r="M9" s="246">
        <v>4</v>
      </c>
      <c r="AI9" s="245" t="s">
        <v>610</v>
      </c>
      <c r="AJ9" s="246"/>
      <c r="AK9" s="246"/>
      <c r="AL9" s="246">
        <v>4</v>
      </c>
      <c r="AM9" s="246">
        <v>212</v>
      </c>
      <c r="AO9" s="232" t="s">
        <v>557</v>
      </c>
      <c r="AP9" s="246">
        <v>1</v>
      </c>
      <c r="AQ9" s="246">
        <v>15800</v>
      </c>
      <c r="AR9" s="246"/>
      <c r="AS9" s="246"/>
      <c r="AU9" s="232" t="s">
        <v>592</v>
      </c>
      <c r="AV9" s="246">
        <v>5</v>
      </c>
      <c r="AW9" s="246"/>
    </row>
    <row r="10" spans="1:49">
      <c r="I10" s="232" t="s">
        <v>239</v>
      </c>
      <c r="J10" s="246">
        <v>6</v>
      </c>
      <c r="L10" s="247" t="s">
        <v>3</v>
      </c>
      <c r="M10" s="246">
        <v>17</v>
      </c>
      <c r="U10" s="230" t="s">
        <v>139</v>
      </c>
      <c r="X10" s="230" t="s">
        <v>146</v>
      </c>
      <c r="AI10" s="245" t="s">
        <v>611</v>
      </c>
      <c r="AJ10" s="246"/>
      <c r="AK10" s="246"/>
      <c r="AL10" s="246">
        <v>4</v>
      </c>
      <c r="AM10" s="246">
        <v>1664</v>
      </c>
      <c r="AO10" s="232" t="s">
        <v>513</v>
      </c>
      <c r="AP10" s="246">
        <v>1</v>
      </c>
      <c r="AQ10" s="246">
        <v>466</v>
      </c>
      <c r="AR10" s="246"/>
      <c r="AS10" s="246"/>
      <c r="AU10" s="232" t="s">
        <v>532</v>
      </c>
      <c r="AV10" s="246">
        <v>4</v>
      </c>
      <c r="AW10" s="246"/>
    </row>
    <row r="11" spans="1:49">
      <c r="A11" s="230" t="s">
        <v>106</v>
      </c>
      <c r="F11" s="230" t="s">
        <v>111</v>
      </c>
      <c r="I11" s="247" t="s">
        <v>3</v>
      </c>
      <c r="J11" s="246">
        <v>31</v>
      </c>
      <c r="L11"/>
      <c r="M11"/>
      <c r="U11" s="244" t="s">
        <v>95</v>
      </c>
      <c r="V11" s="232">
        <v>2018</v>
      </c>
      <c r="X11" s="244" t="s">
        <v>95</v>
      </c>
      <c r="Y11" s="232">
        <v>2018</v>
      </c>
      <c r="AI11" s="245" t="s">
        <v>434</v>
      </c>
      <c r="AJ11" s="246">
        <v>2</v>
      </c>
      <c r="AK11" s="246">
        <v>316</v>
      </c>
      <c r="AL11" s="246">
        <v>4</v>
      </c>
      <c r="AM11" s="246">
        <v>712</v>
      </c>
      <c r="AO11" s="232" t="s">
        <v>558</v>
      </c>
      <c r="AP11" s="246">
        <v>1</v>
      </c>
      <c r="AQ11" s="246">
        <v>1000</v>
      </c>
      <c r="AR11" s="246"/>
      <c r="AS11" s="246"/>
      <c r="AU11" s="232" t="s">
        <v>514</v>
      </c>
      <c r="AV11" s="246">
        <v>3</v>
      </c>
      <c r="AW11" s="246">
        <v>2</v>
      </c>
    </row>
    <row r="12" spans="1:49">
      <c r="A12" s="244" t="s">
        <v>95</v>
      </c>
      <c r="B12" s="232">
        <v>2018</v>
      </c>
      <c r="F12" s="244" t="s">
        <v>95</v>
      </c>
      <c r="G12" s="232">
        <v>2018</v>
      </c>
      <c r="H12" s="232"/>
      <c r="U12" s="231" t="s">
        <v>97</v>
      </c>
      <c r="V12" s="232">
        <v>7</v>
      </c>
      <c r="X12" s="231" t="s">
        <v>97</v>
      </c>
      <c r="Y12" s="1" t="s">
        <v>661</v>
      </c>
      <c r="AI12" s="245" t="s">
        <v>594</v>
      </c>
      <c r="AJ12" s="246"/>
      <c r="AK12" s="246"/>
      <c r="AL12" s="246">
        <v>3</v>
      </c>
      <c r="AM12" s="246">
        <v>486</v>
      </c>
      <c r="AO12" s="232" t="s">
        <v>589</v>
      </c>
      <c r="AP12" s="246"/>
      <c r="AQ12" s="246"/>
      <c r="AR12" s="246">
        <v>1</v>
      </c>
      <c r="AS12" s="246">
        <v>850</v>
      </c>
      <c r="AU12" s="232" t="s">
        <v>516</v>
      </c>
      <c r="AV12" s="246">
        <v>3</v>
      </c>
      <c r="AW12" s="246">
        <v>2</v>
      </c>
    </row>
    <row r="13" spans="1:49">
      <c r="A13" s="231" t="s">
        <v>97</v>
      </c>
      <c r="B13" s="232">
        <v>7</v>
      </c>
      <c r="F13" s="231" t="s">
        <v>97</v>
      </c>
      <c r="G13" s="1" t="s">
        <v>596</v>
      </c>
      <c r="H13" s="232"/>
      <c r="U13" s="231" t="s">
        <v>15</v>
      </c>
      <c r="V13" s="1" t="s">
        <v>101</v>
      </c>
      <c r="X13" s="231" t="s">
        <v>69</v>
      </c>
      <c r="Y13" s="1" t="s">
        <v>101</v>
      </c>
      <c r="AI13" s="245" t="s">
        <v>318</v>
      </c>
      <c r="AJ13" s="246">
        <v>5</v>
      </c>
      <c r="AK13" s="246">
        <v>90</v>
      </c>
      <c r="AL13" s="246">
        <v>3</v>
      </c>
      <c r="AM13" s="246">
        <v>49</v>
      </c>
      <c r="AO13" s="247" t="s">
        <v>3</v>
      </c>
      <c r="AP13" s="246">
        <v>7</v>
      </c>
      <c r="AQ13" s="246">
        <v>19195</v>
      </c>
      <c r="AR13" s="246">
        <v>3</v>
      </c>
      <c r="AS13" s="246">
        <v>1176</v>
      </c>
      <c r="AU13" s="232" t="s">
        <v>512</v>
      </c>
      <c r="AV13" s="246">
        <v>2</v>
      </c>
      <c r="AW13" s="246">
        <v>2</v>
      </c>
    </row>
    <row r="14" spans="1:49">
      <c r="A14" s="231" t="s">
        <v>99</v>
      </c>
      <c r="B14" s="1" t="s">
        <v>101</v>
      </c>
      <c r="AI14" s="245" t="s">
        <v>584</v>
      </c>
      <c r="AJ14" s="246"/>
      <c r="AK14" s="246"/>
      <c r="AL14" s="246">
        <v>3</v>
      </c>
      <c r="AM14" s="246">
        <v>798</v>
      </c>
      <c r="AU14" s="232" t="s">
        <v>524</v>
      </c>
      <c r="AV14" s="246">
        <v>1</v>
      </c>
      <c r="AW14" s="246">
        <v>1</v>
      </c>
    </row>
    <row r="15" spans="1:49">
      <c r="F15" s="245" t="s">
        <v>527</v>
      </c>
      <c r="U15" s="245" t="s">
        <v>137</v>
      </c>
      <c r="X15" s="245" t="s">
        <v>140</v>
      </c>
      <c r="Y15" s="1" t="s">
        <v>141</v>
      </c>
      <c r="Z15" s="1" t="s">
        <v>144</v>
      </c>
      <c r="AA15" s="1" t="s">
        <v>142</v>
      </c>
      <c r="AB15" s="1" t="s">
        <v>143</v>
      </c>
      <c r="AI15" s="245" t="s">
        <v>585</v>
      </c>
      <c r="AJ15" s="246"/>
      <c r="AK15" s="246"/>
      <c r="AL15" s="246">
        <v>2</v>
      </c>
      <c r="AM15" s="246">
        <v>886</v>
      </c>
      <c r="AU15" s="232" t="s">
        <v>581</v>
      </c>
      <c r="AV15" s="246">
        <v>1</v>
      </c>
      <c r="AW15" s="246"/>
    </row>
    <row r="16" spans="1:49">
      <c r="A16" s="245" t="s">
        <v>102</v>
      </c>
      <c r="B16" s="1" t="s">
        <v>103</v>
      </c>
      <c r="C16" s="1" t="s">
        <v>104</v>
      </c>
      <c r="D16" s="1" t="s">
        <v>5</v>
      </c>
      <c r="F16" s="246">
        <v>43</v>
      </c>
      <c r="U16" s="246">
        <v>3</v>
      </c>
      <c r="X16" s="246"/>
      <c r="Y16" s="246"/>
      <c r="Z16" s="246"/>
      <c r="AA16" s="246"/>
      <c r="AB16" s="246"/>
      <c r="AI16" s="245" t="s">
        <v>646</v>
      </c>
      <c r="AJ16" s="246"/>
      <c r="AK16" s="246"/>
      <c r="AL16" s="246">
        <v>2</v>
      </c>
      <c r="AM16" s="246">
        <v>426</v>
      </c>
      <c r="AU16" s="232" t="s">
        <v>517</v>
      </c>
      <c r="AV16" s="246">
        <v>1</v>
      </c>
      <c r="AW16" s="246">
        <v>2</v>
      </c>
    </row>
    <row r="17" spans="1:49">
      <c r="A17" s="249">
        <v>3538</v>
      </c>
      <c r="B17" s="249">
        <v>1010</v>
      </c>
      <c r="C17" s="250">
        <v>32.687741935483871</v>
      </c>
      <c r="D17" s="250">
        <v>36.457741935483867</v>
      </c>
      <c r="AI17" s="245" t="s">
        <v>380</v>
      </c>
      <c r="AJ17" s="246">
        <v>1</v>
      </c>
      <c r="AK17" s="246">
        <v>188</v>
      </c>
      <c r="AL17" s="246">
        <v>1</v>
      </c>
      <c r="AM17" s="246">
        <v>188</v>
      </c>
      <c r="AU17" s="232" t="s">
        <v>523</v>
      </c>
      <c r="AV17" s="246"/>
      <c r="AW17" s="246">
        <v>2</v>
      </c>
    </row>
    <row r="18" spans="1:49">
      <c r="AI18" s="245" t="s">
        <v>531</v>
      </c>
      <c r="AJ18" s="246">
        <v>2</v>
      </c>
      <c r="AK18" s="246">
        <v>116</v>
      </c>
      <c r="AL18" s="246">
        <v>1</v>
      </c>
      <c r="AM18" s="246">
        <v>58</v>
      </c>
      <c r="AU18" s="232" t="s">
        <v>515</v>
      </c>
      <c r="AV18" s="246"/>
      <c r="AW18" s="246">
        <v>1</v>
      </c>
    </row>
    <row r="19" spans="1:49">
      <c r="I19" s="233" t="s">
        <v>86</v>
      </c>
      <c r="J19" s="234"/>
      <c r="K19" s="2" t="s">
        <v>125</v>
      </c>
      <c r="L19" s="2" t="s">
        <v>126</v>
      </c>
      <c r="O19" s="233" t="s">
        <v>127</v>
      </c>
      <c r="P19" s="2" t="s">
        <v>128</v>
      </c>
      <c r="Q19" s="2" t="s">
        <v>129</v>
      </c>
      <c r="AI19" s="245" t="s">
        <v>663</v>
      </c>
      <c r="AJ19" s="246"/>
      <c r="AK19" s="246"/>
      <c r="AL19" s="246">
        <v>1</v>
      </c>
      <c r="AM19" s="246">
        <v>188</v>
      </c>
      <c r="AU19" s="247" t="s">
        <v>3</v>
      </c>
      <c r="AV19" s="246">
        <v>60</v>
      </c>
      <c r="AW19" s="246">
        <v>43</v>
      </c>
    </row>
    <row r="20" spans="1:49" ht="17.25" thickBot="1">
      <c r="I20" s="234" t="s">
        <v>115</v>
      </c>
      <c r="J20" s="234" t="s">
        <v>116</v>
      </c>
      <c r="K20" s="234">
        <f>IFERROR(VLOOKUP($I20,$I$1:$J$16,2,0),0)</f>
        <v>1</v>
      </c>
      <c r="L20" s="234">
        <f>IFERROR(VLOOKUP($I20,$L$1:$M$17,2,0),0)</f>
        <v>0</v>
      </c>
      <c r="O20" s="234" t="s">
        <v>130</v>
      </c>
      <c r="P20" s="234">
        <f>IFERROR(VLOOKUP(O20,$O$2:$P$17,2,0),0)</f>
        <v>0</v>
      </c>
      <c r="Q20" s="234">
        <f>IFERROR(VLOOKUP(O20,$R$1:$S$15,2,0),0)</f>
        <v>0</v>
      </c>
      <c r="AI20" s="245" t="s">
        <v>270</v>
      </c>
      <c r="AJ20" s="246">
        <v>5</v>
      </c>
      <c r="AK20" s="246">
        <v>424</v>
      </c>
      <c r="AL20" s="246">
        <v>1</v>
      </c>
      <c r="AM20" s="246">
        <v>59</v>
      </c>
    </row>
    <row r="21" spans="1:49">
      <c r="F21" s="235" t="s">
        <v>155</v>
      </c>
      <c r="G21" s="236" t="s">
        <v>274</v>
      </c>
      <c r="H21" s="237"/>
      <c r="I21" s="234" t="s">
        <v>117</v>
      </c>
      <c r="J21" s="234" t="s">
        <v>118</v>
      </c>
      <c r="K21" s="234">
        <f t="shared" ref="K21:K23" si="0">IFERROR(VLOOKUP(I21,$I$1:$J$16,2,0),0)</f>
        <v>23</v>
      </c>
      <c r="L21" s="234">
        <f t="shared" ref="L21:L24" si="1">IFERROR(VLOOKUP($I21,$L$1:$M$17,2,0),0)</f>
        <v>8</v>
      </c>
      <c r="O21" s="234" t="s">
        <v>131</v>
      </c>
      <c r="P21" s="234">
        <f>IFERROR(VLOOKUP(O21,$O$2:$P$17,2,0),0)</f>
        <v>0</v>
      </c>
      <c r="Q21" s="234">
        <f t="shared" ref="Q21:Q24" si="2">IFERROR(VLOOKUP(O21,$R$1:$S$15,2,0),0)</f>
        <v>0</v>
      </c>
      <c r="AI21" s="245" t="s">
        <v>662</v>
      </c>
      <c r="AJ21" s="246"/>
      <c r="AK21" s="246"/>
      <c r="AL21" s="246">
        <v>1</v>
      </c>
      <c r="AM21" s="246">
        <v>398</v>
      </c>
    </row>
    <row r="22" spans="1:49">
      <c r="F22" s="238" t="s">
        <v>156</v>
      </c>
      <c r="G22" s="239" t="s">
        <v>676</v>
      </c>
      <c r="H22" s="46"/>
      <c r="I22" s="234" t="s">
        <v>119</v>
      </c>
      <c r="J22" s="234" t="s">
        <v>120</v>
      </c>
      <c r="K22" s="234">
        <f t="shared" si="0"/>
        <v>0</v>
      </c>
      <c r="L22" s="234">
        <f t="shared" si="1"/>
        <v>0</v>
      </c>
      <c r="O22" s="234" t="s">
        <v>132</v>
      </c>
      <c r="P22" s="234">
        <f>IFERROR(VLOOKUP(O22,$O$2:$P$17,2,0),0)</f>
        <v>0</v>
      </c>
      <c r="Q22" s="234">
        <f t="shared" si="2"/>
        <v>0</v>
      </c>
      <c r="AI22" s="245" t="s">
        <v>529</v>
      </c>
      <c r="AJ22" s="246">
        <v>1</v>
      </c>
      <c r="AK22" s="246">
        <v>799</v>
      </c>
      <c r="AL22" s="246">
        <v>1</v>
      </c>
      <c r="AM22" s="246">
        <v>790</v>
      </c>
    </row>
    <row r="23" spans="1:49">
      <c r="F23" s="238" t="s">
        <v>157</v>
      </c>
      <c r="G23" s="240" t="s">
        <v>559</v>
      </c>
      <c r="H23" s="46"/>
      <c r="I23" s="234" t="s">
        <v>121</v>
      </c>
      <c r="J23" s="234" t="s">
        <v>122</v>
      </c>
      <c r="K23" s="234">
        <f t="shared" si="0"/>
        <v>1</v>
      </c>
      <c r="L23" s="234">
        <f t="shared" si="1"/>
        <v>5</v>
      </c>
      <c r="O23" s="234" t="s">
        <v>133</v>
      </c>
      <c r="P23" s="234">
        <f>IFERROR(VLOOKUP(O23,$O$2:$P$17,2,0),0)</f>
        <v>0</v>
      </c>
      <c r="Q23" s="234">
        <f t="shared" si="2"/>
        <v>2</v>
      </c>
      <c r="AI23" s="245" t="s">
        <v>664</v>
      </c>
      <c r="AJ23" s="246"/>
      <c r="AK23" s="246"/>
      <c r="AL23" s="246">
        <v>1</v>
      </c>
      <c r="AM23" s="246">
        <v>1480</v>
      </c>
    </row>
    <row r="24" spans="1:49">
      <c r="F24" s="238" t="s">
        <v>183</v>
      </c>
      <c r="G24" s="239">
        <v>31</v>
      </c>
      <c r="H24" s="46"/>
      <c r="I24" s="234" t="s">
        <v>123</v>
      </c>
      <c r="J24" s="234"/>
      <c r="K24" s="234">
        <f t="shared" ref="K24" si="3">IFERROR(VLOOKUP(I24,$I$1:$J$16,2,0),0)</f>
        <v>6</v>
      </c>
      <c r="L24" s="234">
        <f t="shared" si="1"/>
        <v>4</v>
      </c>
      <c r="O24" s="234" t="s">
        <v>24</v>
      </c>
      <c r="P24" s="234">
        <f>IFERROR(VLOOKUP(O24,$O$2:$P$17,2,0),0)</f>
        <v>14</v>
      </c>
      <c r="Q24" s="234">
        <f t="shared" si="2"/>
        <v>9</v>
      </c>
      <c r="AI24" s="245" t="s">
        <v>269</v>
      </c>
      <c r="AJ24" s="246">
        <v>2</v>
      </c>
      <c r="AK24" s="246">
        <v>136</v>
      </c>
      <c r="AL24" s="246"/>
      <c r="AM24" s="246"/>
    </row>
    <row r="25" spans="1:49">
      <c r="F25" s="238" t="s">
        <v>158</v>
      </c>
      <c r="G25" s="239">
        <v>31</v>
      </c>
      <c r="H25" s="46"/>
      <c r="I25" s="234" t="s">
        <v>124</v>
      </c>
      <c r="J25" s="234"/>
      <c r="K25" s="234">
        <f>SUM(K20:K23)+GETPIVOTDATA("姓名",$F$5)</f>
        <v>85</v>
      </c>
      <c r="L25" s="234">
        <f>SUM(L20:L23)+GETPIVOTDATA("姓名",$F$15)</f>
        <v>56</v>
      </c>
      <c r="O25" s="234" t="s">
        <v>124</v>
      </c>
      <c r="P25" s="234">
        <f>SUM(P20:P24)</f>
        <v>14</v>
      </c>
      <c r="Q25" s="234">
        <f>SUM(Q20:Q24)</f>
        <v>11</v>
      </c>
      <c r="AI25" s="245" t="s">
        <v>425</v>
      </c>
      <c r="AJ25" s="246">
        <v>9</v>
      </c>
      <c r="AK25" s="246">
        <v>342</v>
      </c>
      <c r="AL25" s="246"/>
      <c r="AM25" s="246"/>
    </row>
    <row r="26" spans="1:49" ht="17.25" thickBot="1">
      <c r="F26" s="241" t="s">
        <v>184</v>
      </c>
      <c r="G26" s="242" t="s">
        <v>677</v>
      </c>
      <c r="H26" s="243"/>
      <c r="AI26" s="245" t="s">
        <v>477</v>
      </c>
      <c r="AJ26" s="246">
        <v>2</v>
      </c>
      <c r="AK26" s="246">
        <v>723</v>
      </c>
      <c r="AL26" s="246"/>
      <c r="AM26" s="246"/>
    </row>
    <row r="27" spans="1:49">
      <c r="AI27" s="245" t="s">
        <v>397</v>
      </c>
      <c r="AJ27" s="246">
        <v>7</v>
      </c>
      <c r="AK27" s="246">
        <v>413</v>
      </c>
      <c r="AL27" s="246"/>
      <c r="AM27" s="246"/>
    </row>
    <row r="28" spans="1:49">
      <c r="AI28" s="245" t="s">
        <v>424</v>
      </c>
      <c r="AJ28" s="246">
        <v>1</v>
      </c>
      <c r="AK28" s="246">
        <v>13</v>
      </c>
      <c r="AL28" s="246"/>
      <c r="AM28" s="246"/>
    </row>
    <row r="29" spans="1:49">
      <c r="AI29" s="245" t="s">
        <v>530</v>
      </c>
      <c r="AJ29" s="246">
        <v>1</v>
      </c>
      <c r="AK29" s="246">
        <v>980</v>
      </c>
      <c r="AL29" s="246"/>
      <c r="AM29" s="246"/>
    </row>
    <row r="30" spans="1:49">
      <c r="AI30" s="245" t="s">
        <v>528</v>
      </c>
      <c r="AJ30" s="246">
        <v>4</v>
      </c>
      <c r="AK30" s="246">
        <v>392</v>
      </c>
      <c r="AL30" s="246"/>
      <c r="AM30" s="246"/>
    </row>
    <row r="31" spans="1:49">
      <c r="AI31" s="245" t="s">
        <v>3</v>
      </c>
      <c r="AJ31" s="246">
        <v>57</v>
      </c>
      <c r="AK31" s="246">
        <v>5826</v>
      </c>
      <c r="AL31" s="246">
        <v>69</v>
      </c>
      <c r="AM31" s="246">
        <v>10416.700000000001</v>
      </c>
    </row>
  </sheetData>
  <phoneticPr fontId="38" type="noConversion"/>
  <pageMargins left="0.7" right="0.7" top="0.75" bottom="0.75" header="0.3" footer="0.3"/>
  <pageSetup paperSize="9" orientation="portrait"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33"/>
  <sheetViews>
    <sheetView showGridLines="0" topLeftCell="A13" workbookViewId="0">
      <selection activeCell="J33" sqref="J33"/>
    </sheetView>
  </sheetViews>
  <sheetFormatPr defaultColWidth="9" defaultRowHeight="16.5"/>
  <cols>
    <col min="1" max="1" width="13.875" style="21" customWidth="1"/>
    <col min="2" max="7" width="10.875" style="21" customWidth="1"/>
    <col min="8" max="16384" width="9" style="22"/>
  </cols>
  <sheetData>
    <row r="1" spans="1:20">
      <c r="A1" s="20" t="s">
        <v>162</v>
      </c>
    </row>
    <row r="2" spans="1:20">
      <c r="A2" s="80" t="s">
        <v>185</v>
      </c>
      <c r="B2" s="23">
        <v>6.1</v>
      </c>
      <c r="C2" s="23">
        <v>7.1</v>
      </c>
      <c r="D2" s="23">
        <v>8.1</v>
      </c>
      <c r="E2" s="23">
        <v>8.15</v>
      </c>
      <c r="F2" s="23">
        <v>9.1</v>
      </c>
      <c r="G2" s="23"/>
      <c r="H2" s="23"/>
      <c r="M2" s="23">
        <v>5.15</v>
      </c>
      <c r="N2" s="23">
        <v>6.1</v>
      </c>
      <c r="O2" s="23">
        <v>6.15</v>
      </c>
      <c r="P2" s="23">
        <v>7.1</v>
      </c>
      <c r="Q2" s="23">
        <v>7.15</v>
      </c>
      <c r="R2" s="23">
        <v>8.1</v>
      </c>
      <c r="S2" s="23">
        <v>8.15</v>
      </c>
      <c r="T2" s="23">
        <v>8.31</v>
      </c>
    </row>
    <row r="3" spans="1:20">
      <c r="A3" s="51" t="s">
        <v>179</v>
      </c>
      <c r="B3" s="24">
        <v>1</v>
      </c>
      <c r="C3" s="24">
        <v>1</v>
      </c>
      <c r="D3" s="24">
        <v>1</v>
      </c>
      <c r="E3" s="22">
        <v>1</v>
      </c>
      <c r="F3" s="22">
        <v>1</v>
      </c>
      <c r="G3" s="22"/>
      <c r="M3" s="24">
        <v>2</v>
      </c>
      <c r="N3" s="24">
        <v>1</v>
      </c>
      <c r="O3" s="24">
        <v>1</v>
      </c>
      <c r="P3" s="24">
        <v>1</v>
      </c>
      <c r="Q3" s="24">
        <v>1</v>
      </c>
      <c r="R3" s="24">
        <v>1</v>
      </c>
      <c r="S3" s="22">
        <v>1</v>
      </c>
      <c r="T3" s="24">
        <v>1</v>
      </c>
    </row>
    <row r="4" spans="1:20">
      <c r="A4" s="51" t="s">
        <v>180</v>
      </c>
      <c r="B4" s="24">
        <v>2</v>
      </c>
      <c r="C4" s="24">
        <v>1</v>
      </c>
      <c r="D4" s="24">
        <v>1</v>
      </c>
      <c r="E4" s="22">
        <v>1</v>
      </c>
      <c r="F4" s="22">
        <v>1</v>
      </c>
      <c r="G4" s="22"/>
      <c r="M4" s="24">
        <v>2</v>
      </c>
      <c r="N4" s="24">
        <v>2</v>
      </c>
      <c r="O4" s="24">
        <v>1</v>
      </c>
      <c r="P4" s="24">
        <v>1</v>
      </c>
      <c r="Q4" s="24">
        <v>1</v>
      </c>
      <c r="R4" s="24">
        <v>1</v>
      </c>
      <c r="S4" s="22">
        <v>1</v>
      </c>
      <c r="T4" s="24">
        <v>1</v>
      </c>
    </row>
    <row r="5" spans="1:20">
      <c r="A5" s="51" t="s">
        <v>181</v>
      </c>
      <c r="B5" s="21">
        <v>1</v>
      </c>
      <c r="C5" s="21">
        <v>1</v>
      </c>
      <c r="D5" s="21">
        <v>1</v>
      </c>
      <c r="E5" s="22">
        <v>1</v>
      </c>
      <c r="F5" s="22">
        <v>2</v>
      </c>
      <c r="G5" s="22"/>
      <c r="M5" s="21">
        <v>2</v>
      </c>
      <c r="N5" s="21">
        <v>1</v>
      </c>
      <c r="O5" s="21">
        <v>1</v>
      </c>
      <c r="P5" s="21">
        <v>1</v>
      </c>
      <c r="Q5" s="21">
        <v>1</v>
      </c>
      <c r="R5" s="21">
        <v>1</v>
      </c>
      <c r="S5" s="22">
        <v>1</v>
      </c>
      <c r="T5" s="21">
        <v>2</v>
      </c>
    </row>
    <row r="6" spans="1:20">
      <c r="A6" s="51" t="s">
        <v>182</v>
      </c>
      <c r="B6" s="24">
        <v>1</v>
      </c>
      <c r="C6" s="24">
        <v>1</v>
      </c>
      <c r="D6" s="24">
        <v>1</v>
      </c>
      <c r="E6" s="22">
        <v>1</v>
      </c>
      <c r="F6" s="22">
        <v>3</v>
      </c>
      <c r="G6" s="22"/>
      <c r="M6" s="24">
        <v>2</v>
      </c>
      <c r="N6" s="24">
        <v>1</v>
      </c>
      <c r="O6" s="24">
        <v>1</v>
      </c>
      <c r="P6" s="24">
        <v>1</v>
      </c>
      <c r="Q6" s="24">
        <v>1</v>
      </c>
      <c r="R6" s="24">
        <v>1</v>
      </c>
      <c r="S6" s="22">
        <v>1</v>
      </c>
      <c r="T6" s="24">
        <v>3</v>
      </c>
    </row>
    <row r="7" spans="1:20">
      <c r="E7" s="22"/>
      <c r="F7" s="22"/>
      <c r="G7" s="22"/>
    </row>
    <row r="8" spans="1:20">
      <c r="A8" s="203" t="s">
        <v>186</v>
      </c>
      <c r="B8" s="204">
        <v>6.1</v>
      </c>
      <c r="C8" s="204">
        <v>7.1</v>
      </c>
      <c r="D8" s="204">
        <v>8.1</v>
      </c>
      <c r="E8" s="204">
        <v>8.15</v>
      </c>
      <c r="F8" s="293">
        <v>9.1</v>
      </c>
      <c r="G8" s="204"/>
      <c r="H8" s="204"/>
      <c r="M8" s="23">
        <v>5.15</v>
      </c>
      <c r="N8" s="23">
        <v>6.1</v>
      </c>
      <c r="O8" s="23">
        <v>6.15</v>
      </c>
      <c r="P8" s="23">
        <v>7.1</v>
      </c>
      <c r="Q8" s="23">
        <v>7.15</v>
      </c>
      <c r="R8" s="23">
        <f>R2</f>
        <v>8.1</v>
      </c>
      <c r="S8" s="204">
        <f t="shared" ref="S8" si="0">S2</f>
        <v>8.15</v>
      </c>
      <c r="T8" s="23">
        <v>8.31</v>
      </c>
    </row>
    <row r="9" spans="1:20">
      <c r="A9" s="205" t="s">
        <v>179</v>
      </c>
      <c r="B9" s="206">
        <v>6</v>
      </c>
      <c r="C9" s="206">
        <v>6</v>
      </c>
      <c r="D9" s="206">
        <v>6</v>
      </c>
      <c r="E9" s="207">
        <v>6</v>
      </c>
      <c r="F9" s="294">
        <v>2</v>
      </c>
      <c r="G9" s="207"/>
      <c r="H9" s="207"/>
      <c r="M9" s="24">
        <v>7</v>
      </c>
      <c r="N9" s="24">
        <v>6</v>
      </c>
      <c r="O9" s="24">
        <v>6</v>
      </c>
      <c r="P9" s="24">
        <v>6</v>
      </c>
      <c r="Q9" s="24">
        <v>6</v>
      </c>
      <c r="R9" s="24">
        <v>6</v>
      </c>
      <c r="S9" s="207">
        <v>6</v>
      </c>
      <c r="T9" s="22">
        <v>2</v>
      </c>
    </row>
    <row r="10" spans="1:20">
      <c r="A10" s="205" t="s">
        <v>180</v>
      </c>
      <c r="B10" s="206">
        <v>7</v>
      </c>
      <c r="C10" s="206">
        <v>5</v>
      </c>
      <c r="D10" s="206">
        <v>4</v>
      </c>
      <c r="E10" s="207">
        <v>6</v>
      </c>
      <c r="F10" s="294">
        <v>2</v>
      </c>
      <c r="G10" s="207"/>
      <c r="H10" s="207"/>
      <c r="M10" s="24">
        <v>7</v>
      </c>
      <c r="N10" s="24">
        <v>7</v>
      </c>
      <c r="O10" s="24">
        <v>4</v>
      </c>
      <c r="P10" s="24">
        <v>5</v>
      </c>
      <c r="Q10" s="24">
        <v>6</v>
      </c>
      <c r="R10" s="24">
        <v>4</v>
      </c>
      <c r="S10" s="207">
        <v>6</v>
      </c>
      <c r="T10" s="22">
        <v>2</v>
      </c>
    </row>
    <row r="11" spans="1:20">
      <c r="A11" s="205" t="s">
        <v>181</v>
      </c>
      <c r="B11" s="208">
        <v>4</v>
      </c>
      <c r="C11" s="208">
        <v>1</v>
      </c>
      <c r="D11" s="208">
        <v>2</v>
      </c>
      <c r="E11" s="207">
        <v>4</v>
      </c>
      <c r="F11" s="294">
        <v>9</v>
      </c>
      <c r="G11" s="207"/>
      <c r="H11" s="207"/>
      <c r="M11" s="21">
        <v>3</v>
      </c>
      <c r="N11" s="21">
        <v>4</v>
      </c>
      <c r="O11" s="21">
        <v>3</v>
      </c>
      <c r="P11" s="21">
        <v>1</v>
      </c>
      <c r="Q11" s="21">
        <v>1</v>
      </c>
      <c r="R11" s="21">
        <v>2</v>
      </c>
      <c r="S11" s="207">
        <v>4</v>
      </c>
      <c r="T11" s="22">
        <v>9</v>
      </c>
    </row>
    <row r="12" spans="1:20">
      <c r="A12" s="205" t="s">
        <v>182</v>
      </c>
      <c r="B12" s="206">
        <v>6</v>
      </c>
      <c r="C12" s="206">
        <v>3</v>
      </c>
      <c r="D12" s="206">
        <v>2</v>
      </c>
      <c r="E12" s="207">
        <v>3</v>
      </c>
      <c r="F12" s="294">
        <v>31</v>
      </c>
      <c r="G12" s="207"/>
      <c r="H12" s="207"/>
      <c r="M12" s="24">
        <v>6</v>
      </c>
      <c r="N12" s="24">
        <v>6</v>
      </c>
      <c r="O12" s="24">
        <v>5</v>
      </c>
      <c r="P12" s="24">
        <v>3</v>
      </c>
      <c r="Q12" s="24">
        <v>2</v>
      </c>
      <c r="R12" s="24">
        <v>2</v>
      </c>
      <c r="S12" s="207">
        <v>3</v>
      </c>
      <c r="T12" s="22">
        <v>31</v>
      </c>
    </row>
    <row r="13" spans="1:20">
      <c r="E13" s="22"/>
      <c r="F13" s="295"/>
      <c r="G13" s="22"/>
    </row>
    <row r="14" spans="1:20">
      <c r="A14" s="209" t="s">
        <v>178</v>
      </c>
      <c r="B14" s="204">
        <v>6.1</v>
      </c>
      <c r="C14" s="204">
        <v>7.1</v>
      </c>
      <c r="D14" s="204">
        <v>8.1</v>
      </c>
      <c r="E14" s="204">
        <v>8.15</v>
      </c>
      <c r="F14" s="293">
        <v>9.1</v>
      </c>
      <c r="G14" s="204"/>
      <c r="H14" s="204"/>
      <c r="M14" s="23">
        <v>5.15</v>
      </c>
      <c r="N14" s="23">
        <v>6.1</v>
      </c>
      <c r="O14" s="23">
        <v>6.15</v>
      </c>
      <c r="P14" s="23">
        <v>7.1</v>
      </c>
      <c r="Q14" s="23">
        <v>7.15</v>
      </c>
      <c r="R14" s="23">
        <f>R8</f>
        <v>8.1</v>
      </c>
      <c r="S14" s="204">
        <f t="shared" ref="S14" si="1">S8</f>
        <v>8.15</v>
      </c>
      <c r="T14" s="23">
        <v>8.31</v>
      </c>
    </row>
    <row r="15" spans="1:20">
      <c r="A15" s="205" t="s">
        <v>179</v>
      </c>
      <c r="B15" s="207">
        <v>32</v>
      </c>
      <c r="C15" s="207">
        <v>35</v>
      </c>
      <c r="D15" s="207">
        <v>35</v>
      </c>
      <c r="E15" s="207">
        <v>38</v>
      </c>
      <c r="F15" s="294">
        <v>12</v>
      </c>
      <c r="G15" s="207"/>
      <c r="H15" s="207"/>
      <c r="M15" s="24">
        <v>32</v>
      </c>
      <c r="N15" s="24">
        <v>32</v>
      </c>
      <c r="O15" s="24">
        <v>35</v>
      </c>
      <c r="P15" s="24">
        <v>35</v>
      </c>
      <c r="Q15" s="24">
        <v>36</v>
      </c>
      <c r="R15" s="24">
        <v>35</v>
      </c>
      <c r="S15" s="207">
        <v>38</v>
      </c>
      <c r="T15" s="22">
        <v>12</v>
      </c>
    </row>
    <row r="16" spans="1:20">
      <c r="A16" s="205" t="s">
        <v>180</v>
      </c>
      <c r="B16" s="207">
        <v>42</v>
      </c>
      <c r="C16" s="207">
        <v>32</v>
      </c>
      <c r="D16" s="207">
        <v>26</v>
      </c>
      <c r="E16" s="207">
        <v>34</v>
      </c>
      <c r="F16" s="294">
        <v>17</v>
      </c>
      <c r="G16" s="207"/>
      <c r="H16" s="207"/>
      <c r="M16" s="24">
        <v>44</v>
      </c>
      <c r="N16" s="24">
        <v>42</v>
      </c>
      <c r="O16" s="24">
        <v>36</v>
      </c>
      <c r="P16" s="24">
        <v>32</v>
      </c>
      <c r="Q16" s="24">
        <v>41</v>
      </c>
      <c r="R16" s="24">
        <v>26</v>
      </c>
      <c r="S16" s="207">
        <v>34</v>
      </c>
      <c r="T16" s="22">
        <v>17</v>
      </c>
    </row>
    <row r="17" spans="1:20">
      <c r="A17" s="205" t="s">
        <v>181</v>
      </c>
      <c r="B17" s="207">
        <v>17</v>
      </c>
      <c r="C17" s="207">
        <v>2</v>
      </c>
      <c r="D17" s="207">
        <v>8</v>
      </c>
      <c r="E17" s="207">
        <v>36</v>
      </c>
      <c r="F17" s="294">
        <v>50</v>
      </c>
      <c r="G17" s="207"/>
      <c r="H17" s="207"/>
      <c r="M17" s="21">
        <v>19</v>
      </c>
      <c r="N17" s="21">
        <v>17</v>
      </c>
      <c r="O17" s="21">
        <v>14</v>
      </c>
      <c r="P17" s="21">
        <v>2</v>
      </c>
      <c r="Q17" s="21">
        <v>6</v>
      </c>
      <c r="R17" s="21">
        <v>8</v>
      </c>
      <c r="S17" s="207">
        <v>36</v>
      </c>
      <c r="T17" s="22">
        <v>50</v>
      </c>
    </row>
    <row r="18" spans="1:20">
      <c r="A18" s="205" t="s">
        <v>182</v>
      </c>
      <c r="B18" s="207">
        <v>38</v>
      </c>
      <c r="C18" s="207">
        <v>23</v>
      </c>
      <c r="D18" s="207">
        <v>16</v>
      </c>
      <c r="E18" s="207">
        <v>26</v>
      </c>
      <c r="F18" s="294">
        <v>72</v>
      </c>
      <c r="G18" s="207"/>
      <c r="H18" s="207"/>
      <c r="M18" s="24">
        <v>33</v>
      </c>
      <c r="N18" s="24">
        <v>38</v>
      </c>
      <c r="O18" s="24">
        <v>34</v>
      </c>
      <c r="P18" s="24">
        <v>23</v>
      </c>
      <c r="Q18" s="24">
        <v>14</v>
      </c>
      <c r="R18" s="24">
        <v>16</v>
      </c>
      <c r="S18" s="207">
        <v>26</v>
      </c>
      <c r="T18" s="22">
        <v>72</v>
      </c>
    </row>
    <row r="20" spans="1:20">
      <c r="A20" s="25" t="s">
        <v>163</v>
      </c>
      <c r="B20" s="25">
        <v>5.15</v>
      </c>
      <c r="C20" s="25">
        <v>6.1</v>
      </c>
      <c r="D20" s="25">
        <v>6.15</v>
      </c>
      <c r="E20" s="25">
        <v>7.1</v>
      </c>
      <c r="F20" s="25">
        <v>7.15</v>
      </c>
      <c r="G20" s="25">
        <v>8.1</v>
      </c>
      <c r="H20" s="25">
        <v>8.15</v>
      </c>
      <c r="I20" s="229">
        <v>8.31</v>
      </c>
    </row>
    <row r="21" spans="1:20">
      <c r="A21" s="21" t="s">
        <v>26</v>
      </c>
      <c r="B21" s="27">
        <v>0</v>
      </c>
      <c r="C21" s="27">
        <v>0</v>
      </c>
      <c r="D21" s="27">
        <v>7.7</v>
      </c>
      <c r="E21" s="27">
        <v>7.7</v>
      </c>
      <c r="F21" s="21">
        <v>8.4</v>
      </c>
      <c r="G21" s="38">
        <v>9</v>
      </c>
      <c r="H21" s="22">
        <v>9.1</v>
      </c>
      <c r="I21" s="22">
        <v>9.1999999999999993</v>
      </c>
    </row>
    <row r="22" spans="1:20">
      <c r="A22" s="21" t="s">
        <v>27</v>
      </c>
      <c r="B22" s="27">
        <v>0</v>
      </c>
      <c r="C22" s="27">
        <v>0</v>
      </c>
      <c r="D22" s="27">
        <v>7.7</v>
      </c>
      <c r="E22" s="27">
        <v>8</v>
      </c>
      <c r="F22" s="21">
        <v>8.4</v>
      </c>
      <c r="G22" s="21">
        <v>9</v>
      </c>
      <c r="H22" s="22">
        <v>9.1</v>
      </c>
      <c r="I22" s="22">
        <v>9.1999999999999993</v>
      </c>
    </row>
    <row r="23" spans="1:20">
      <c r="A23" s="21" t="s">
        <v>28</v>
      </c>
      <c r="B23" s="27">
        <v>0</v>
      </c>
      <c r="C23" s="27">
        <v>0</v>
      </c>
      <c r="D23" s="27">
        <v>7.7</v>
      </c>
      <c r="E23" s="27">
        <v>8</v>
      </c>
      <c r="F23" s="21">
        <v>8.6</v>
      </c>
      <c r="G23" s="21">
        <v>9</v>
      </c>
      <c r="H23" s="22">
        <v>9.1</v>
      </c>
      <c r="I23" s="22">
        <v>9.1999999999999993</v>
      </c>
    </row>
    <row r="24" spans="1:20">
      <c r="B24" s="27"/>
      <c r="C24" s="27"/>
      <c r="D24" s="27"/>
      <c r="E24" s="27"/>
    </row>
    <row r="25" spans="1:20">
      <c r="A25" s="100" t="s">
        <v>263</v>
      </c>
      <c r="B25" s="27">
        <v>0</v>
      </c>
      <c r="C25" s="27">
        <v>0</v>
      </c>
      <c r="D25" s="27">
        <v>4</v>
      </c>
      <c r="E25" s="27">
        <v>4</v>
      </c>
      <c r="F25" s="21">
        <v>4.5</v>
      </c>
      <c r="G25" s="21">
        <v>5</v>
      </c>
      <c r="H25" s="22">
        <v>5</v>
      </c>
      <c r="I25" s="22">
        <v>5</v>
      </c>
    </row>
    <row r="27" spans="1:20">
      <c r="A27" s="26" t="s">
        <v>164</v>
      </c>
      <c r="B27" s="26">
        <v>35</v>
      </c>
      <c r="C27" s="26">
        <v>35</v>
      </c>
      <c r="D27" s="26">
        <v>36</v>
      </c>
      <c r="E27" s="26">
        <v>34</v>
      </c>
      <c r="F27" s="26">
        <v>39</v>
      </c>
      <c r="G27" s="26">
        <v>40</v>
      </c>
      <c r="H27" s="26">
        <v>40</v>
      </c>
      <c r="I27" s="26">
        <v>42</v>
      </c>
    </row>
    <row r="30" spans="1:20">
      <c r="A30" s="33" t="s">
        <v>169</v>
      </c>
      <c r="B30" s="33"/>
      <c r="C30" s="33"/>
      <c r="D30" s="33"/>
      <c r="E30" s="33"/>
      <c r="F30" s="33"/>
      <c r="G30" s="33"/>
    </row>
    <row r="31" spans="1:20">
      <c r="A31" s="33" t="s">
        <v>170</v>
      </c>
      <c r="B31" s="33"/>
      <c r="C31" s="33"/>
      <c r="D31" s="33"/>
      <c r="E31" s="33"/>
      <c r="F31" s="33"/>
      <c r="G31" s="33"/>
    </row>
    <row r="32" spans="1:20">
      <c r="A32" s="33" t="s">
        <v>171</v>
      </c>
      <c r="B32" s="33"/>
      <c r="C32" s="33"/>
      <c r="D32" s="33"/>
      <c r="E32" s="33"/>
      <c r="F32" s="33"/>
      <c r="G32" s="33"/>
    </row>
    <row r="33" spans="1:7">
      <c r="A33" s="33" t="s">
        <v>172</v>
      </c>
      <c r="B33" s="33"/>
      <c r="C33" s="39"/>
      <c r="D33" s="40"/>
      <c r="E33" s="40"/>
      <c r="F33" s="40"/>
      <c r="G33" s="33"/>
    </row>
  </sheetData>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关键指标</vt:lpstr>
      <vt:lpstr>关键指标-咨询转化</vt:lpstr>
      <vt:lpstr>关键指标-竞对</vt:lpstr>
      <vt:lpstr>销售-团购（线上）</vt:lpstr>
      <vt:lpstr>实际消费分布（线下）</vt:lpstr>
      <vt:lpstr>CPC</vt:lpstr>
      <vt:lpstr>体验报告-案例</vt:lpstr>
      <vt:lpstr>透视表</vt:lpstr>
      <vt:lpstr>竞对数据</vt:lpstr>
      <vt:lpstr>流量</vt:lpstr>
      <vt:lpstr>咨询明细</vt:lpstr>
      <vt:lpstr>预约数据</vt:lpstr>
      <vt:lpstr>消费数据明细（线上）</vt:lpstr>
      <vt:lpstr>线下</vt:lpstr>
      <vt:lpstr>CPC数据</vt:lpstr>
      <vt:lpstr>口碑数据</vt:lpstr>
      <vt:lpstr>回复口碑</vt:lpstr>
      <vt:lpstr>被屏蔽体验报告</vt:lpstr>
      <vt:lpstr>旧咨询明细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郑弯弯</dc:creator>
  <cp:lastModifiedBy>johnny leaf</cp:lastModifiedBy>
  <cp:lastPrinted>2018-07-15T15:33:52Z</cp:lastPrinted>
  <dcterms:created xsi:type="dcterms:W3CDTF">2017-08-25T07:10:00Z</dcterms:created>
  <dcterms:modified xsi:type="dcterms:W3CDTF">2018-09-13T08:22:50Z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