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22035" windowHeight="9015" tabRatio="857" firstSheet="3" activeTab="8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被屏蔽" sheetId="17" r:id="rId17"/>
    <sheet name="旧咨询明细" sheetId="18" r:id="rId18"/>
    <sheet name="CPC数据" sheetId="19" r:id="rId19"/>
  </sheets>
  <definedNames>
    <definedName name="_xlnm._FilterDatabase" localSheetId="17" hidden="1">旧咨询明细!$A$1:$I$1</definedName>
    <definedName name="_xlnm._FilterDatabase" localSheetId="14" hidden="1">口碑数据!$A$1:$O$1</definedName>
    <definedName name="_xlnm._FilterDatabase" localSheetId="9" hidden="1">流量!$C$1:$C$64</definedName>
    <definedName name="_xlnm._FilterDatabase" localSheetId="13" hidden="1">线下!#REF!</definedName>
    <definedName name="_xlnm._FilterDatabase" localSheetId="12" hidden="1">'消费数据明细（线上）'!$D$1:$L$1</definedName>
    <definedName name="_xlnm._FilterDatabase" localSheetId="11" hidden="1">预约数据!$C$16:$J$19</definedName>
  </definedNames>
  <calcPr calcId="162913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6" r:id="rId26"/>
    <pivotCache cacheId="7" r:id="rId27"/>
  </pivotCaches>
</workbook>
</file>

<file path=xl/calcChain.xml><?xml version="1.0" encoding="utf-8"?>
<calcChain xmlns="http://schemas.openxmlformats.org/spreadsheetml/2006/main">
  <c r="A118" i="10" l="1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B249" i="19"/>
  <c r="A249" i="19"/>
  <c r="B248" i="19"/>
  <c r="A248" i="19"/>
  <c r="B247" i="19"/>
  <c r="A247" i="19"/>
  <c r="B246" i="19"/>
  <c r="A246" i="19"/>
  <c r="B245" i="19"/>
  <c r="A245" i="19"/>
  <c r="B244" i="19"/>
  <c r="A244" i="19"/>
  <c r="B243" i="19"/>
  <c r="A243" i="19"/>
  <c r="B242" i="19"/>
  <c r="A242" i="19"/>
  <c r="B241" i="19"/>
  <c r="A241" i="19"/>
  <c r="B240" i="19"/>
  <c r="A240" i="19"/>
  <c r="B239" i="19"/>
  <c r="A239" i="19"/>
  <c r="B238" i="19"/>
  <c r="A238" i="19"/>
  <c r="B237" i="19"/>
  <c r="A237" i="19"/>
  <c r="B236" i="19"/>
  <c r="A236" i="19"/>
  <c r="B235" i="19"/>
  <c r="A235" i="19"/>
  <c r="B234" i="19"/>
  <c r="A234" i="19"/>
  <c r="B233" i="19"/>
  <c r="A233" i="19"/>
  <c r="B232" i="19"/>
  <c r="A232" i="19"/>
  <c r="B231" i="19"/>
  <c r="A231" i="19"/>
  <c r="B230" i="19"/>
  <c r="A230" i="19"/>
  <c r="B229" i="19"/>
  <c r="A229" i="19"/>
  <c r="B228" i="19"/>
  <c r="A228" i="19"/>
  <c r="B227" i="19"/>
  <c r="A227" i="19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L4" i="17"/>
  <c r="K4" i="17"/>
  <c r="J4" i="17"/>
  <c r="L3" i="17"/>
  <c r="K3" i="17"/>
  <c r="J3" i="17"/>
  <c r="B3" i="17"/>
  <c r="A3" i="17"/>
  <c r="L2" i="17"/>
  <c r="K2" i="17"/>
  <c r="J2" i="17"/>
  <c r="B13" i="16"/>
  <c r="A13" i="16"/>
  <c r="B12" i="16"/>
  <c r="A12" i="16"/>
  <c r="B11" i="16"/>
  <c r="A11" i="16"/>
  <c r="B10" i="16"/>
  <c r="A10" i="16"/>
  <c r="B9" i="16"/>
  <c r="A9" i="16"/>
  <c r="L15" i="15"/>
  <c r="K15" i="15"/>
  <c r="J15" i="15"/>
  <c r="B15" i="15"/>
  <c r="A15" i="15"/>
  <c r="L14" i="15"/>
  <c r="K14" i="15"/>
  <c r="J14" i="15"/>
  <c r="B14" i="15"/>
  <c r="A14" i="15"/>
  <c r="L13" i="15"/>
  <c r="K13" i="15"/>
  <c r="J13" i="15"/>
  <c r="B13" i="15"/>
  <c r="A13" i="15"/>
  <c r="L12" i="15"/>
  <c r="K12" i="15"/>
  <c r="J12" i="15"/>
  <c r="B12" i="15"/>
  <c r="A12" i="15"/>
  <c r="L11" i="15"/>
  <c r="K11" i="15"/>
  <c r="J11" i="15"/>
  <c r="B11" i="15"/>
  <c r="A11" i="15"/>
  <c r="L10" i="15"/>
  <c r="K10" i="15"/>
  <c r="J10" i="15"/>
  <c r="B10" i="15"/>
  <c r="A10" i="15"/>
  <c r="B2" i="14"/>
  <c r="A2" i="14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G14" i="9"/>
  <c r="C14" i="9"/>
  <c r="T8" i="9"/>
  <c r="T14" i="9" s="1"/>
  <c r="S8" i="9"/>
  <c r="S14" i="9" s="1"/>
  <c r="P8" i="9"/>
  <c r="P14" i="9" s="1"/>
  <c r="C20" i="9" s="1"/>
  <c r="G8" i="9"/>
  <c r="F8" i="9"/>
  <c r="F14" i="9" s="1"/>
  <c r="E8" i="9"/>
  <c r="E14" i="9" s="1"/>
  <c r="D8" i="9"/>
  <c r="D14" i="9" s="1"/>
  <c r="C8" i="9"/>
  <c r="B8" i="9"/>
  <c r="B14" i="9" s="1"/>
  <c r="Q24" i="8"/>
  <c r="P24" i="8"/>
  <c r="L24" i="8"/>
  <c r="K24" i="8"/>
  <c r="Q23" i="8"/>
  <c r="P23" i="8"/>
  <c r="C8" i="7" s="1"/>
  <c r="L23" i="8"/>
  <c r="K23" i="8"/>
  <c r="Q22" i="8"/>
  <c r="P22" i="8"/>
  <c r="L22" i="8"/>
  <c r="K22" i="8"/>
  <c r="Q21" i="8"/>
  <c r="P21" i="8"/>
  <c r="L21" i="8"/>
  <c r="K21" i="8"/>
  <c r="Q20" i="8"/>
  <c r="Q25" i="8" s="1"/>
  <c r="P20" i="8"/>
  <c r="I8" i="7" s="1"/>
  <c r="L20" i="8"/>
  <c r="K20" i="8"/>
  <c r="G16" i="7"/>
  <c r="F16" i="7"/>
  <c r="G15" i="7"/>
  <c r="E15" i="7"/>
  <c r="D15" i="7"/>
  <c r="C15" i="7"/>
  <c r="N12" i="7"/>
  <c r="M12" i="7"/>
  <c r="J12" i="7"/>
  <c r="I12" i="7"/>
  <c r="F12" i="7"/>
  <c r="E12" i="7"/>
  <c r="N11" i="7"/>
  <c r="L11" i="7"/>
  <c r="J11" i="7"/>
  <c r="H11" i="7"/>
  <c r="G11" i="7"/>
  <c r="F11" i="7"/>
  <c r="D11" i="7"/>
  <c r="C11" i="7"/>
  <c r="K11" i="7" s="1"/>
  <c r="J8" i="7"/>
  <c r="D8" i="7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D10" i="6"/>
  <c r="E3" i="6"/>
  <c r="D3" i="6"/>
  <c r="C3" i="6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D5" i="4" s="1"/>
  <c r="C5" i="4"/>
  <c r="H4" i="4"/>
  <c r="G4" i="4"/>
  <c r="F4" i="4"/>
  <c r="E4" i="4"/>
  <c r="D4" i="4"/>
  <c r="C4" i="4"/>
  <c r="F11" i="2"/>
  <c r="E11" i="2" s="1"/>
  <c r="D11" i="2"/>
  <c r="F10" i="2"/>
  <c r="E10" i="2" s="1"/>
  <c r="D10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7" i="6"/>
  <c r="E5" i="6"/>
  <c r="D4" i="1"/>
  <c r="F5" i="1"/>
  <c r="D5" i="1"/>
  <c r="H4" i="7"/>
  <c r="C8" i="6"/>
  <c r="C4" i="6"/>
  <c r="F12" i="2"/>
  <c r="F7" i="1"/>
  <c r="F6" i="1"/>
  <c r="D7" i="1"/>
  <c r="G4" i="7"/>
  <c r="E7" i="6"/>
  <c r="C5" i="6"/>
  <c r="F4" i="1"/>
  <c r="E8" i="6"/>
  <c r="E4" i="6"/>
  <c r="D12" i="2"/>
  <c r="D6" i="1"/>
  <c r="L25" i="8"/>
  <c r="K25" i="8"/>
  <c r="D8" i="1" l="1"/>
  <c r="D3" i="2"/>
  <c r="F3" i="2"/>
  <c r="F5" i="2" s="1"/>
  <c r="F8" i="1"/>
  <c r="E6" i="1"/>
  <c r="G6" i="1" s="1"/>
  <c r="E12" i="2"/>
  <c r="E11" i="6"/>
  <c r="E6" i="6"/>
  <c r="E9" i="6"/>
  <c r="D5" i="6"/>
  <c r="I4" i="7"/>
  <c r="J4" i="7"/>
  <c r="E7" i="1"/>
  <c r="G7" i="1" s="1"/>
  <c r="D4" i="6"/>
  <c r="C6" i="6"/>
  <c r="D6" i="6" s="1"/>
  <c r="C11" i="6"/>
  <c r="D11" i="6" s="1"/>
  <c r="D8" i="6"/>
  <c r="C9" i="6"/>
  <c r="E5" i="1"/>
  <c r="G5" i="1" s="1"/>
  <c r="I4" i="1"/>
  <c r="E4" i="1"/>
  <c r="G4" i="1" s="1"/>
  <c r="D7" i="6"/>
  <c r="L8" i="7"/>
  <c r="K8" i="7"/>
  <c r="E8" i="7"/>
  <c r="F8" i="7"/>
  <c r="D4" i="7"/>
  <c r="L4" i="7" s="1"/>
  <c r="F17" i="1"/>
  <c r="F9" i="2"/>
  <c r="E9" i="2" s="1"/>
  <c r="P25" i="8"/>
  <c r="H8" i="7" l="1"/>
  <c r="D17" i="1"/>
  <c r="E17" i="1" s="1"/>
  <c r="G17" i="1" s="1"/>
  <c r="C4" i="7"/>
  <c r="N8" i="7"/>
  <c r="F9" i="1"/>
  <c r="F11" i="1"/>
  <c r="D9" i="6"/>
  <c r="D5" i="2"/>
  <c r="E5" i="2" s="1"/>
  <c r="E3" i="2"/>
  <c r="D11" i="1"/>
  <c r="E11" i="1" s="1"/>
  <c r="G11" i="1" s="1"/>
  <c r="D9" i="1"/>
  <c r="E9" i="1" s="1"/>
  <c r="G9" i="1" s="1"/>
  <c r="E8" i="1"/>
  <c r="G8" i="1" s="1"/>
  <c r="E4" i="7" l="1"/>
  <c r="F4" i="7"/>
  <c r="M8" i="7"/>
  <c r="G8" i="7"/>
  <c r="K4" i="7"/>
</calcChain>
</file>

<file path=xl/sharedStrings.xml><?xml version="1.0" encoding="utf-8"?>
<sst xmlns="http://schemas.openxmlformats.org/spreadsheetml/2006/main" count="1321" uniqueCount="358">
  <si>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</si>
  <si>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</si>
  <si>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</si>
  <si>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</si>
  <si>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</si>
  <si>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</si>
  <si>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</si>
  <si>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</si>
  <si>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</si>
  <si>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</si>
  <si>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</si>
  <si>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</si>
  <si>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</si>
  <si>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</si>
  <si>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</si>
  <si>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40%-80%</t>
  </si>
  <si>
    <t>成交人数</t>
  </si>
  <si>
    <t>成单率</t>
  </si>
  <si>
    <t>代运营销售额</t>
  </si>
  <si>
    <t>代运营销售量</t>
  </si>
  <si>
    <t>线上刷单13单，刷单金额4312元</t>
  </si>
  <si>
    <t>客单价</t>
  </si>
  <si>
    <t>体验报告</t>
  </si>
  <si>
    <t>体验报告数</t>
  </si>
  <si>
    <t>案例数（新增）</t>
  </si>
  <si>
    <t>1、目前机构流量从同期优秀同行的18%提升至 27%，但整体仍较低，建议进行推广通投放提升门店整体流量（完善特色活动、丰富案例、点评达到20条，星级达到4.5星以上，执行投放）；
2、到院率51%，较上月有明显提升，可持续保持咨询话术、10分钟以内及时回复，以及主动邀请平台咨询用户添加门店咨询号等动作优化，提高开发几率；
3、客单价持续走低，本月基本为脱毛及皮肤清洁类成单，且线下无升单，建议复盘到院接待流程，到院顾客做到百分百面诊，提升开发几率（院内可总结相应升单项目及话术），定期回访
4、目前本月体验报告沉淀为7，线上整体14条，体验报告沉淀的落实仍较缓慢；8月新增体验报告关联项目及医生的动作已明显改进，持续保持以便提升医生及项目的平台竞争力；
5、截止当前案例新增为1，线上共9例，数量仍偏少，建议案例持续补充3~4个/月，优先补充肉毒素、玻尿酸、皮肤管理类等热点项目的案例，提升咱们的引流项目，眼部鼻部案例质量已有明显优化，可持续增加案例数量，从而导向手术类咨询及转化量的提升。</t>
  </si>
  <si>
    <t>咨询Total</t>
  </si>
  <si>
    <t>客户来源</t>
  </si>
  <si>
    <t>项目</t>
  </si>
  <si>
    <t>脱毛</t>
  </si>
  <si>
    <t>玻尿酸</t>
  </si>
  <si>
    <t>眼部整形</t>
  </si>
  <si>
    <t>400电话　</t>
  </si>
  <si>
    <t>总数</t>
  </si>
  <si>
    <t>肉毒素</t>
  </si>
  <si>
    <t>已接</t>
  </si>
  <si>
    <t>半永久</t>
  </si>
  <si>
    <t>未接</t>
  </si>
  <si>
    <t>其他</t>
  </si>
  <si>
    <t>预约按钮</t>
  </si>
  <si>
    <t>门店</t>
  </si>
  <si>
    <t>医生</t>
  </si>
  <si>
    <t>会员消息</t>
  </si>
  <si>
    <t>咨询目前在及时度上，有很大问题，建议落实关注线上咨询</t>
  </si>
  <si>
    <t>本月咨询上脱毛、玻尿酸、眼部整形较多</t>
  </si>
  <si>
    <t>本页数据排名均为时间节点的近7天排名数据</t>
  </si>
  <si>
    <t>此为数据为排名名次，数据越小排名越高</t>
  </si>
  <si>
    <t>目前机构的曝光相对落后，建议投放推广通（完善特色活动、丰富案例、点评达到20条，星级达到4.5星以上，执行投放）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</si>
  <si>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</si>
  <si>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</si>
  <si>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</si>
  <si>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</si>
  <si>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</si>
  <si>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[2018.06.05]脱毛唇毛腋毛包干[38.00元][14207332]</t>
  </si>
  <si>
    <t>[2018.06.05]小气泡医用面膜[98.00元][14198953]</t>
  </si>
  <si>
    <t>[2018.06.05]脱毛小臂小腿首次体验价[68.00元][14207359]</t>
  </si>
  <si>
    <t>[2018.06.05]脱毛小臂小腿包干[368.00元][14198735]</t>
  </si>
  <si>
    <t>[2018.06.14]伊婉V隆鼻大分子中的雕塑神针 鼻子下巴2选1[1680.00元][14056854]</t>
  </si>
  <si>
    <t>[2018.06.05]衡力瘦脸100单位[888.00元][14195819]</t>
  </si>
  <si>
    <t>[2018.06.14]法思丽玻尿酸高密度少女元气针[1299.00元][14056281]</t>
  </si>
  <si>
    <t>[2018.06.05]衡力除皱20单位限鱼尾纹[299.00元][14197848]</t>
  </si>
  <si>
    <t>本月线上热卖，脱毛、小气泡</t>
  </si>
  <si>
    <t>实际消费量</t>
  </si>
  <si>
    <t>实际消费额</t>
  </si>
  <si>
    <t>水光针（线下转盘活动）</t>
  </si>
  <si>
    <t>本月截止当前无线下开发，建议着重进行复盘面诊过程，对于到院用户做到100%面诊，话术上总结相关开发话术。</t>
  </si>
  <si>
    <t>数据截止4.30</t>
  </si>
  <si>
    <t>2月2日开始投放CPC</t>
  </si>
  <si>
    <t>华韩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</si>
  <si>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</si>
  <si>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</si>
  <si>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</si>
  <si>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</si>
  <si>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</si>
  <si>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</si>
  <si>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</si>
  <si>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</si>
  <si>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</si>
  <si>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</si>
  <si>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</si>
  <si>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</si>
  <si>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</si>
  <si>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</si>
  <si>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</si>
  <si>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</si>
  <si>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</si>
  <si>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</si>
  <si>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</si>
  <si>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</si>
  <si>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</si>
  <si>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</si>
  <si>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</si>
  <si>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</si>
  <si>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目前本月体验报告沉淀为6，数量上较上月相对优秀，建议持续关注体验报告沉淀的落实，并关联项目及医生。
截止当前案例新增为0，前端共8例，数量过少，建议案例持续补充，优先补充肉毒素、玻尿酸、皮肤管理类等热点项目的案例，提升咱们的引流项目，眼部鼻部持续新增优质案例。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</si>
  <si>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</si>
  <si>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</si>
  <si>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</si>
  <si>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</si>
  <si>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</si>
  <si>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</si>
  <si>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</si>
  <si>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</si>
  <si>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</si>
  <si>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列标签</t>
  </si>
  <si>
    <t>计数项:姓名</t>
  </si>
  <si>
    <t>月</t>
  </si>
  <si>
    <t>8月</t>
  </si>
  <si>
    <t>行标签</t>
  </si>
  <si>
    <t>7月</t>
  </si>
  <si>
    <t>日</t>
  </si>
  <si>
    <t>(全部)</t>
  </si>
  <si>
    <t>评价时间</t>
  </si>
  <si>
    <t>日期</t>
  </si>
  <si>
    <t>计数项:成交价</t>
  </si>
  <si>
    <t>求和项:成交价2</t>
  </si>
  <si>
    <t>计数项:金额</t>
  </si>
  <si>
    <t>求和项:金额2</t>
  </si>
  <si>
    <t>计数项:星级</t>
  </si>
  <si>
    <t>浏览量</t>
  </si>
  <si>
    <t>访客数</t>
  </si>
  <si>
    <t>平均停留时长</t>
  </si>
  <si>
    <t>跳失率</t>
  </si>
  <si>
    <t>计数项:订单来源</t>
  </si>
  <si>
    <t>5星</t>
  </si>
  <si>
    <t>4星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</si>
  <si>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</si>
  <si>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</si>
  <si>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</si>
  <si>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</si>
  <si>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</si>
  <si>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</si>
  <si>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[2018.06.05]小气泡医用面膜[38.00元][14198953]</t>
  </si>
  <si>
    <t>(空白)</t>
  </si>
  <si>
    <t>400未接</t>
  </si>
  <si>
    <t>总计</t>
  </si>
  <si>
    <t>400已接</t>
  </si>
  <si>
    <t>门店预约</t>
  </si>
  <si>
    <t>上月口碑回复</t>
  </si>
  <si>
    <t>上月CPC</t>
  </si>
  <si>
    <t>面部轮廓</t>
  </si>
  <si>
    <t>上月流量</t>
  </si>
  <si>
    <t>上月咨询</t>
  </si>
  <si>
    <t>[2018.07.16]润百颜大分子玻尿酸[1280.00元][15440947]</t>
  </si>
  <si>
    <t>预约</t>
  </si>
  <si>
    <t>当月</t>
  </si>
  <si>
    <t>上月</t>
  </si>
  <si>
    <t>口碑</t>
  </si>
  <si>
    <t>1星</t>
  </si>
  <si>
    <t>日均环比</t>
  </si>
  <si>
    <t>2星</t>
  </si>
  <si>
    <t>当前</t>
  </si>
  <si>
    <t>技师预约</t>
  </si>
  <si>
    <t>3星</t>
  </si>
  <si>
    <t>当月天数</t>
  </si>
  <si>
    <t>上月天数</t>
  </si>
  <si>
    <t>数据截至日期</t>
  </si>
  <si>
    <t>8月31日</t>
  </si>
  <si>
    <t>竞对分析</t>
  </si>
  <si>
    <t>荷花池</t>
  </si>
  <si>
    <t>5月</t>
  </si>
  <si>
    <t>6月</t>
  </si>
  <si>
    <t>曝光指数</t>
  </si>
  <si>
    <t>人气指数</t>
  </si>
  <si>
    <t>人均浏览页面</t>
  </si>
  <si>
    <t>交易指数</t>
  </si>
  <si>
    <t>金牛区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</si>
  <si>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</si>
  <si>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</si>
  <si>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</si>
  <si>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</si>
  <si>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</si>
  <si>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</si>
  <si>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</si>
  <si>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</si>
  <si>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</si>
  <si>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</si>
  <si>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姓名</t>
  </si>
  <si>
    <t>首次沟通时间</t>
  </si>
  <si>
    <t>最后沟通时间</t>
  </si>
  <si>
    <t>顾客标签</t>
  </si>
  <si>
    <t>所属门店</t>
  </si>
  <si>
    <t>无</t>
  </si>
  <si>
    <t>僮颜医疗美容</t>
  </si>
  <si>
    <t>May</t>
  </si>
  <si>
    <t>水光针</t>
  </si>
  <si>
    <t>xdn553167138</t>
  </si>
  <si>
    <t>冰柠檬20</t>
  </si>
  <si>
    <t>浮生</t>
  </si>
  <si>
    <t>渣莮</t>
  </si>
  <si>
    <t>池丽琳</t>
  </si>
  <si>
    <t>Hvo570612220</t>
  </si>
  <si>
    <t>ybU827534870</t>
  </si>
  <si>
    <t>粉红小猎犬_4747</t>
  </si>
  <si>
    <t>乌龟小不小</t>
  </si>
  <si>
    <t>CUn325581439</t>
  </si>
  <si>
    <t>mpz360280892</t>
  </si>
  <si>
    <t>开始表演v</t>
  </si>
  <si>
    <t>时间</t>
  </si>
  <si>
    <t>订单来源</t>
  </si>
  <si>
    <t>客户姓名</t>
  </si>
  <si>
    <t>联系方式</t>
  </si>
  <si>
    <t>顾客留言</t>
  </si>
  <si>
    <t>订单状态</t>
  </si>
  <si>
    <t>2018-09-11</t>
  </si>
  <si>
    <t>2018-08-16</t>
  </si>
  <si>
    <t>2018-08-08</t>
  </si>
  <si>
    <t>2018-08-03</t>
  </si>
  <si>
    <t>成交价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</si>
  <si>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</si>
  <si>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</si>
  <si>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</si>
  <si>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</si>
  <si>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</si>
  <si>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</si>
  <si>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</si>
  <si>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</si>
  <si>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</si>
  <si>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验券账号</t>
  </si>
  <si>
    <t>分类</t>
  </si>
  <si>
    <t>明细</t>
  </si>
  <si>
    <t>金额</t>
  </si>
  <si>
    <t>城市</t>
  </si>
  <si>
    <t>评价门店</t>
  </si>
  <si>
    <t>用户昵称</t>
  </si>
  <si>
    <t>评分</t>
  </si>
  <si>
    <t>评价内容</t>
  </si>
  <si>
    <t>是否消费评价</t>
  </si>
  <si>
    <t>13:31:09</t>
  </si>
  <si>
    <t>成都</t>
  </si>
  <si>
    <t>不爱我的我爱吗</t>
  </si>
  <si>
    <t>{"效果":5,"环境":5,"服务":5}</t>
  </si>
  <si>
    <t>之前一直觉得自己下巴还可以，但是我朋友去打了下巴之后看着更好看了，我也有点小心动，然后就在网上看了一下，纠结了好久也看了很多家，最后决定选了这家比较近的。先在网上预约了第二天直接去就不用等了，前台小妹妹又热情又漂亮，给我填好单子就带我上去面诊了，医生给我看了下，我给她说了我想要的那种效果，要兜一点的，比较可爱一点，她说没问题就开始敷麻药，敷好之后就给我打了，还给我一个小娃娃拿着，哈哈，其实我不怕痛的，打的时候没有什么痛感，就有点胀胀的，打的过程中还一直叫我看合适不，我看了下跟我想要的效果差不多。emmmm～很满意！推荐</t>
  </si>
  <si>
    <t>是</t>
  </si>
  <si>
    <t>2018-09-02 16:35:04</t>
  </si>
  <si>
    <t>20:10:05</t>
  </si>
  <si>
    <t>自己咬肌有点大，一直都很想试一下打瘦脸针。这家店在万达旁边，比较好找。诊所面积不大，但是生意挺好的，来的时候有几个在咨询的，正好还有一个是做玻尿酸隆鼻的，在等待的几分钟里跟她聊了几句，她之前在这里打的，效果还不错，这次是过来补打。我还是有点怕打针，打的时候刻意提醒医生轻一点点[捂脸]打下来感觉还好，不是特别痛，能承受。\n        环境是比较简单干净的类型，服务还不错，整个过程比较愉快。目前才打两天，看后面的效果吧，期待美美的[耶]</t>
  </si>
  <si>
    <t>否</t>
  </si>
  <si>
    <t>2018-08-15</t>
  </si>
  <si>
    <t>01:45:41</t>
  </si>
  <si>
    <t>王小木一直在路上</t>
  </si>
  <si>
    <t>店里的宝宝们服务很好，即使只做了一个小气泡也没有因为价格便宜而怠慢。小气泡做得很好，做完还敷了面膜，面膜特别舒服。</t>
  </si>
  <si>
    <t>2018-08-09 20:19:52</t>
  </si>
  <si>
    <t>2018-08-14</t>
  </si>
  <si>
    <t>17:18:41</t>
  </si>
  <si>
    <t>贾真_7959</t>
  </si>
  <si>
    <t>团购了前臂和小腿。团了之后打电话预约，结果说可以直接做，就到店里去了。店面挺漂亮的，一共有三层。前台做好了登记以后，就有人专门带我上楼。给我做脱毛的护士小姐姐很温柔很暖，过程很轻松，没有疼痛和不适，做得挺干净的。就是冰点脱毛要多做几次，两三年前在其他医院做的腋下脱毛，这次在僮颜也帮我免费做了一次。总体说来不后悔拍了这家，希望继续保持高性价比。笔芯！</t>
  </si>
  <si>
    <t>2018-08-13 14:22:41</t>
  </si>
  <si>
    <t>22:15:41</t>
  </si>
  <si>
    <t>七宝</t>
  </si>
  <si>
    <t>服务挺好的，脱毛的时候没有痛感和灼烧感。</t>
  </si>
  <si>
    <t>2018-08-08 16:26:55</t>
  </si>
  <si>
    <t>22:15:31</t>
  </si>
  <si>
    <t>奇异果丶_3866</t>
  </si>
  <si>
    <t>在大众看了很多家，选的这家，价格很优惠，位置也好找，就在金牛万达广场后面，店铺很显眼，而且大厅很漂亮，前台小姐姐很热情，虽然网上团的，也没有半分怠慢，大概了解了情况，小姐姐马上就安排人带我上楼做了项目，脱的唇毛，没什么感觉就结束了，过程很快，结束后下来才验的券。最后一张照片是刚刚脱完出来照的，之前咨询，小姐姐说脱不到多少次就没有了，期待效果！！！</t>
  </si>
  <si>
    <t>2018-08-08 16:15:46</t>
  </si>
  <si>
    <t>17:18:32</t>
  </si>
  <si>
    <t>西门喵喵喵</t>
  </si>
  <si>
    <t>环境挺好。效果不错！服务态度也挺不错的</t>
  </si>
  <si>
    <t>2018-08-03 17:13:10</t>
  </si>
  <si>
    <t>07:57:11</t>
  </si>
  <si>
    <t>滚咕噜咕噜滚喽</t>
  </si>
  <si>
    <t>工作人员都超级热情  态度很好\n医生也很专业  现在有活动 价格很亲民\n也是朋友介绍过来的   真心推荐给小仙女们</t>
  </si>
  <si>
    <t>2018-08-02 16:44:43</t>
  </si>
  <si>
    <t>工作人员都超级热情  态度很好
医生也很专业  现在有活动 价格很亲民
也是朋友介绍过来的   真心推荐给小仙女们</t>
  </si>
  <si>
    <t>2018-08-02 16:47:21</t>
  </si>
  <si>
    <t>2018-08-08 16:28:19</t>
  </si>
  <si>
    <t>2018-08-08 16:28:28</t>
  </si>
  <si>
    <t>2018-08-13 14:23:23</t>
  </si>
  <si>
    <t>2018-08-10 11:32:24</t>
  </si>
  <si>
    <t>自己咬肌有点大，一直都很想试一下打瘦脸针。这家店在万达旁边，比较好找。诊所面积不大，但是生意挺好的，来的时候有几个在咨询的，正好还有一个是做玻尿酸隆鼻的，在等待的几分钟里跟她聊了几句，她之前在这里打的，效果还不错，这次是过来补打。我还是有点怕打针，打的时候刻意提醒医生轻一点点[捂脸]打下来感觉还好，不是特别痛，能承受。
        环境是比较简单干净的类型，服务还不错，整个过程比较愉快。目前才打两天，看后面的效果吧，期待美美的[耶]</t>
  </si>
  <si>
    <t>2018-08-03 17:13:57</t>
  </si>
  <si>
    <t>宝玉他哥</t>
  </si>
  <si>
    <t>真的很体贴人，很贴心，每个人都超级温柔，前台妹妹也是不会让你进店之后觉得尴尬，自己明明是第一次来，体会到了一种来了很多次的感觉。
医生打针也很轻柔，手法非常熟练，还跟我科普了很多关于皮肤保养的方法，真的很喜欢这家店！！！！！
跟大型医院比起来不差，感觉态度还要更好一些，下次肯定还会再来
女孩子到了25岁以后，脸部就开始衰老了，这个时候做微保养是最好的，把最好的给自己，真的等皱纹啊，暗黄啊，找到你的时候就完了。</t>
  </si>
  <si>
    <t>2018-07-15 13:18:04</t>
  </si>
  <si>
    <t>S特特</t>
  </si>
  <si>
    <t>今天到了僮颜整形 感觉非常好 一到医院前台小姐姐非常热情！带我去见了咨询师 咨询师非常专业给我讲了我需要的内容 然后前台小姐姐带我上去敷麻膏打针 护士小姐姐们都好温柔  打针的时候老师也很专业 一点都不痛 效果正是我想要的  打完后。护士小姐姐给我讲了很多注意事项 感觉很温暖 还一路把我送出医院 总得来说。僮颜整形给我的感觉很好。很有归属感！</t>
  </si>
  <si>
    <t>乐的清闲_</t>
  </si>
  <si>
    <t>今天去打玻尿酸丰下巴啦 我属于天生的没下巴，侧面几乎看不出来，正面看又很肉的那种。[尴尬]之前在假体和玻尿酸之间犹豫，最终选择打玻尿酸，可能是因为咨询师比较帅长得好看的人说什么都对？[偷笑]哈哈哈....开玩笑的啦，最主要的原因是咨询师说的我都认同，而且完全理解我想要的是什么样的下巴。打之前会敷麻膏。其实哈，个人感觉麻膏对缓解注射的疼并没有什么用。[囧]打之前先标的注射点，打玻尿酸的时候不怎么疼，应该说是胀。王医生真的是太细致了，一直在做微调。一会儿就让我坐起来看看。其实第一次坐起来照镜子我就挺满意的了。医生还是坚持继续微调 真的很专业[强][强]</t>
  </si>
  <si>
    <t>2018-08-10 19:16:13</t>
  </si>
  <si>
    <t>昵称</t>
  </si>
  <si>
    <t>项目分类</t>
  </si>
  <si>
    <t>咨询项目</t>
  </si>
  <si>
    <t>咨询问题</t>
  </si>
  <si>
    <t>转化情况</t>
  </si>
  <si>
    <t>客户等级</t>
  </si>
  <si>
    <t>切开双眼皮</t>
  </si>
  <si>
    <t>线上项目是否包含去皮去脂</t>
  </si>
  <si>
    <t>已拍单</t>
  </si>
  <si>
    <t>S</t>
  </si>
  <si>
    <t>客户未回复</t>
  </si>
  <si>
    <t>双眼皮</t>
  </si>
  <si>
    <t>6月8号咨询未回复，10号回复，客户失效</t>
  </si>
  <si>
    <t>B</t>
  </si>
  <si>
    <t>机构未回复</t>
  </si>
  <si>
    <t>A</t>
  </si>
  <si>
    <t>小腿</t>
  </si>
  <si>
    <t>咨询项目是否有时间限制</t>
  </si>
  <si>
    <t>已加微信</t>
  </si>
  <si>
    <t>皮肤管理</t>
  </si>
  <si>
    <t>咨询美白针怎么弄的</t>
  </si>
  <si>
    <t>C</t>
  </si>
  <si>
    <t xml:space="preserve">Alw184389090 </t>
  </si>
  <si>
    <t>已预约到店</t>
  </si>
  <si>
    <t>开内眼角</t>
  </si>
  <si>
    <t>咨询开内眼角的手术时长，价钱</t>
  </si>
  <si>
    <t>Dfl741542897</t>
  </si>
  <si>
    <t>小气泡</t>
  </si>
  <si>
    <t>咨询为何团购需要预付</t>
  </si>
  <si>
    <t>小腿/小臂</t>
  </si>
  <si>
    <t>咨询团购项目治疗部位</t>
  </si>
  <si>
    <t>法令纹</t>
  </si>
  <si>
    <t>咨询玻尿酸的分子大小，</t>
  </si>
  <si>
    <t>zBM374168337</t>
  </si>
  <si>
    <t>祛斑</t>
  </si>
  <si>
    <t>机构未及时回复</t>
  </si>
  <si>
    <t>丰下巴</t>
  </si>
  <si>
    <t>咨询海薇是否适合丰下巴，机构未及时回复</t>
  </si>
  <si>
    <t>全切双眼皮</t>
  </si>
  <si>
    <t>咨询男生可不可以做双眼皮，机构未及时回复</t>
  </si>
  <si>
    <t>客户要求加微信</t>
  </si>
  <si>
    <t>咨询纳米无痕是埋线吗</t>
  </si>
  <si>
    <t>脱腋毛</t>
  </si>
  <si>
    <t>咨询一次可以脱干净吗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</si>
  <si>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</si>
  <si>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</si>
  <si>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</si>
  <si>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</si>
  <si>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</si>
  <si>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</si>
  <si>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</si>
  <si>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华韩整形|眼部鼻部&amp;面部年轻化</t>
  </si>
  <si>
    <t>午高峰</t>
  </si>
  <si>
    <t>外部优质平台推广</t>
  </si>
  <si>
    <t>早高峰</t>
  </si>
  <si>
    <t>晚高峰</t>
  </si>
  <si>
    <t>品牌推广</t>
  </si>
  <si>
    <t>全时段</t>
  </si>
  <si>
    <t>2018/04/16</t>
  </si>
  <si>
    <t>0-2</t>
  </si>
  <si>
    <t>14-19</t>
  </si>
  <si>
    <t>9-14</t>
  </si>
  <si>
    <t>9-19长时段</t>
  </si>
  <si>
    <t>2018/04/17</t>
  </si>
  <si>
    <t>2018/04/18</t>
  </si>
  <si>
    <t>19-24</t>
  </si>
  <si>
    <t>2018/04/19</t>
  </si>
  <si>
    <t>肉毒素瘦脸</t>
  </si>
  <si>
    <t>2018/04/20</t>
  </si>
  <si>
    <t>2018/04/21</t>
  </si>
  <si>
    <t>2018/04/22</t>
  </si>
  <si>
    <t>2018/04/23</t>
  </si>
  <si>
    <t>2018/04/24</t>
  </si>
  <si>
    <t>2018/04/25</t>
  </si>
  <si>
    <t>2018/04/30</t>
  </si>
  <si>
    <t>2018/04/29</t>
  </si>
  <si>
    <t>2018/04/28</t>
  </si>
  <si>
    <t>2018/04/27</t>
  </si>
  <si>
    <t>2018/04/26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</si>
</sst>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8"/>
      <color rgb="FF333333"/>
      <name val="PingFangSC-Semibold"/>
      <family val="2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20" fillId="0" borderId="0">
      <alignment vertical="center"/>
    </xf>
    <xf numFmtId="0" fontId="17" fillId="0" borderId="0">
      <alignment vertical="center" wrapText="1"/>
    </xf>
    <xf numFmtId="0" fontId="21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245">
    <xf numFmtId="0" fontId="0" fillId="0" borderId="0" xfId="0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 wrapText="1" readingOrder="1"/>
    </xf>
    <xf numFmtId="0" fontId="25" fillId="5" borderId="5" xfId="0" applyFont="1" applyFill="1" applyBorder="1" applyAlignment="1">
      <alignment horizontal="center" vertical="center" wrapText="1" readingOrder="1"/>
    </xf>
    <xf numFmtId="0" fontId="29" fillId="5" borderId="3" xfId="0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9" fontId="33" fillId="0" borderId="2" xfId="0" applyNumberFormat="1" applyFont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14" fontId="27" fillId="0" borderId="0" xfId="0" applyNumberFormat="1" applyFont="1" applyAlignment="1">
      <alignment vertical="center"/>
    </xf>
    <xf numFmtId="0" fontId="25" fillId="7" borderId="3" xfId="0" applyFont="1" applyFill="1" applyBorder="1" applyAlignment="1">
      <alignment horizontal="center" vertical="center" wrapText="1" readingOrder="1"/>
    </xf>
    <xf numFmtId="0" fontId="25" fillId="7" borderId="8" xfId="0" applyFont="1" applyFill="1" applyBorder="1" applyAlignment="1">
      <alignment horizontal="center" vertical="center" wrapText="1" readingOrder="1"/>
    </xf>
    <xf numFmtId="0" fontId="33" fillId="7" borderId="3" xfId="0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 readingOrder="1"/>
    </xf>
    <xf numFmtId="0" fontId="34" fillId="3" borderId="2" xfId="0" applyFont="1" applyFill="1" applyBorder="1" applyAlignment="1">
      <alignment horizontal="center" vertical="center" wrapText="1" readingOrder="1"/>
    </xf>
    <xf numFmtId="0" fontId="34" fillId="6" borderId="2" xfId="0" applyFont="1" applyFill="1" applyBorder="1" applyAlignment="1">
      <alignment horizontal="center" vertical="center" wrapText="1" readingOrder="1"/>
    </xf>
    <xf numFmtId="9" fontId="32" fillId="0" borderId="3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 readingOrder="1"/>
    </xf>
    <xf numFmtId="0" fontId="35" fillId="0" borderId="0" xfId="0" applyFont="1" applyAlignment="1">
      <alignment vertical="center"/>
    </xf>
    <xf numFmtId="0" fontId="24" fillId="4" borderId="0" xfId="0" applyFont="1" applyFill="1" applyAlignment="1">
      <alignment vertical="center"/>
    </xf>
    <xf numFmtId="0" fontId="28" fillId="0" borderId="1" xfId="0" applyFont="1" applyBorder="1" applyAlignment="1">
      <alignment horizontal="left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/>
    <xf numFmtId="0" fontId="28" fillId="4" borderId="0" xfId="0" applyFont="1" applyFill="1" applyAlignment="1">
      <alignment vertical="center"/>
    </xf>
    <xf numFmtId="0" fontId="38" fillId="4" borderId="0" xfId="0" applyFont="1" applyFill="1" applyAlignment="1">
      <alignment vertical="center"/>
    </xf>
    <xf numFmtId="0" fontId="29" fillId="3" borderId="4" xfId="0" applyFont="1" applyFill="1" applyBorder="1" applyAlignment="1">
      <alignment horizontal="center" vertical="center" wrapText="1" readingOrder="1"/>
    </xf>
    <xf numFmtId="0" fontId="16" fillId="1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9" fillId="7" borderId="0" xfId="0" applyFont="1" applyFill="1" applyAlignment="1">
      <alignment horizontal="left" vertical="center" wrapText="1" readingOrder="1"/>
    </xf>
    <xf numFmtId="0" fontId="16" fillId="11" borderId="0" xfId="0" applyFont="1" applyFill="1" applyAlignment="1">
      <alignment horizontal="left" vertical="center"/>
    </xf>
    <xf numFmtId="0" fontId="16" fillId="12" borderId="0" xfId="0" applyFont="1" applyFill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34" fillId="6" borderId="15" xfId="0" applyFont="1" applyFill="1" applyBorder="1" applyAlignment="1">
      <alignment horizontal="center" vertical="center" wrapText="1" readingOrder="1"/>
    </xf>
    <xf numFmtId="0" fontId="40" fillId="0" borderId="0" xfId="0" applyFont="1" applyAlignment="1">
      <alignment vertical="center"/>
    </xf>
    <xf numFmtId="0" fontId="16" fillId="13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29" fillId="5" borderId="19" xfId="0" applyFont="1" applyFill="1" applyBorder="1" applyAlignment="1">
      <alignment horizontal="center" vertical="center" wrapText="1" readingOrder="1"/>
    </xf>
    <xf numFmtId="9" fontId="33" fillId="7" borderId="3" xfId="0" applyNumberFormat="1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 readingOrder="1"/>
    </xf>
    <xf numFmtId="0" fontId="16" fillId="14" borderId="0" xfId="0" applyFont="1" applyFill="1" applyAlignment="1">
      <alignment horizontal="left" vertical="center"/>
    </xf>
    <xf numFmtId="0" fontId="41" fillId="0" borderId="3" xfId="0" applyFont="1" applyBorder="1" applyAlignment="1">
      <alignment horizontal="center" vertical="center" wrapText="1" readingOrder="1"/>
    </xf>
    <xf numFmtId="0" fontId="41" fillId="0" borderId="3" xfId="0" applyFont="1" applyBorder="1" applyAlignment="1">
      <alignment horizontal="center" vertical="center" wrapText="1"/>
    </xf>
    <xf numFmtId="9" fontId="41" fillId="0" borderId="3" xfId="0" applyNumberFormat="1" applyFont="1" applyBorder="1" applyAlignment="1">
      <alignment horizontal="center" vertical="center" wrapText="1"/>
    </xf>
    <xf numFmtId="9" fontId="41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9" fontId="42" fillId="0" borderId="2" xfId="0" applyNumberFormat="1" applyFont="1" applyBorder="1" applyAlignment="1">
      <alignment horizontal="center" vertical="center" wrapText="1"/>
    </xf>
    <xf numFmtId="0" fontId="16" fillId="15" borderId="0" xfId="0" applyFont="1" applyFill="1" applyAlignment="1">
      <alignment horizontal="left" vertical="center"/>
    </xf>
    <xf numFmtId="14" fontId="2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8" fillId="9" borderId="9" xfId="0" applyFont="1" applyFill="1" applyBorder="1" applyAlignment="1">
      <alignment horizontal="center" vertical="center" wrapText="1"/>
    </xf>
    <xf numFmtId="14" fontId="38" fillId="9" borderId="9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14" fontId="30" fillId="2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21" fontId="28" fillId="0" borderId="0" xfId="0" applyNumberFormat="1" applyFont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32" fillId="0" borderId="20" xfId="0" applyFont="1" applyBorder="1" applyAlignment="1">
      <alignment horizontal="right" vertical="center" wrapText="1"/>
    </xf>
    <xf numFmtId="0" fontId="34" fillId="16" borderId="1" xfId="0" applyFont="1" applyFill="1" applyBorder="1" applyAlignment="1">
      <alignment horizontal="center" vertical="center" wrapText="1" readingOrder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4" fillId="6" borderId="26" xfId="0" applyFont="1" applyFill="1" applyBorder="1" applyAlignment="1">
      <alignment horizontal="center" vertical="center" wrapText="1" readingOrder="1"/>
    </xf>
    <xf numFmtId="0" fontId="32" fillId="0" borderId="27" xfId="0" applyFont="1" applyBorder="1" applyAlignment="1">
      <alignment horizontal="right" vertical="center" wrapText="1"/>
    </xf>
    <xf numFmtId="9" fontId="32" fillId="0" borderId="28" xfId="0" applyNumberFormat="1" applyFont="1" applyBorder="1" applyAlignment="1">
      <alignment horizontal="center" vertical="center" wrapText="1"/>
    </xf>
    <xf numFmtId="9" fontId="32" fillId="0" borderId="29" xfId="0" applyNumberFormat="1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9" fontId="32" fillId="0" borderId="31" xfId="0" applyNumberFormat="1" applyFont="1" applyBorder="1" applyAlignment="1">
      <alignment horizontal="center" vertical="center" wrapText="1"/>
    </xf>
    <xf numFmtId="9" fontId="32" fillId="0" borderId="32" xfId="0" applyNumberFormat="1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 readingOrder="1"/>
    </xf>
    <xf numFmtId="0" fontId="32" fillId="7" borderId="1" xfId="0" applyFont="1" applyFill="1" applyBorder="1" applyAlignment="1">
      <alignment horizontal="center" vertical="center" wrapText="1"/>
    </xf>
    <xf numFmtId="9" fontId="32" fillId="7" borderId="1" xfId="0" applyNumberFormat="1" applyFont="1" applyFill="1" applyBorder="1" applyAlignment="1">
      <alignment horizontal="center" vertical="center" wrapText="1"/>
    </xf>
    <xf numFmtId="0" fontId="29" fillId="5" borderId="14" xfId="0" applyFont="1" applyFill="1" applyBorder="1" applyAlignment="1">
      <alignment horizontal="center" vertical="center" wrapText="1" readingOrder="1"/>
    </xf>
    <xf numFmtId="0" fontId="29" fillId="0" borderId="13" xfId="0" applyFont="1" applyBorder="1" applyAlignment="1">
      <alignment horizontal="left" vertical="center" wrapText="1" readingOrder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3" fillId="2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/>
    </xf>
    <xf numFmtId="20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6" fillId="9" borderId="9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5" fillId="0" borderId="0" xfId="0" applyFont="1" applyAlignment="1">
      <alignment horizontal="center"/>
    </xf>
    <xf numFmtId="0" fontId="12" fillId="7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7" fillId="3" borderId="11" xfId="0" applyFont="1" applyFill="1" applyBorder="1" applyAlignment="1">
      <alignment horizontal="center" vertical="center" wrapText="1" readingOrder="1"/>
    </xf>
    <xf numFmtId="0" fontId="47" fillId="3" borderId="12" xfId="0" applyFont="1" applyFill="1" applyBorder="1" applyAlignment="1">
      <alignment horizontal="center" vertical="center" wrapText="1" readingOrder="1"/>
    </xf>
    <xf numFmtId="9" fontId="32" fillId="0" borderId="14" xfId="0" applyNumberFormat="1" applyFont="1" applyBorder="1" applyAlignment="1">
      <alignment horizontal="center" vertical="center" wrapText="1"/>
    </xf>
    <xf numFmtId="9" fontId="32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 readingOrder="1"/>
    </xf>
    <xf numFmtId="0" fontId="29" fillId="0" borderId="1" xfId="0" applyFont="1" applyBorder="1" applyAlignment="1">
      <alignment horizontal="center" vertical="center" wrapText="1" readingOrder="1"/>
    </xf>
    <xf numFmtId="1" fontId="32" fillId="0" borderId="1" xfId="0" applyNumberFormat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 readingOrder="1"/>
    </xf>
    <xf numFmtId="0" fontId="37" fillId="3" borderId="11" xfId="0" applyFont="1" applyFill="1" applyBorder="1" applyAlignment="1">
      <alignment horizontal="center" vertical="center" wrapText="1" readingOrder="1"/>
    </xf>
    <xf numFmtId="21" fontId="15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pivotButton="1" applyFont="1" applyAlignment="1">
      <alignment vertical="center"/>
    </xf>
    <xf numFmtId="0" fontId="36" fillId="0" borderId="0" xfId="0" applyFont="1" applyAlignment="1">
      <alignment horizontal="left" vertical="center"/>
    </xf>
    <xf numFmtId="14" fontId="28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vertical="center"/>
    </xf>
    <xf numFmtId="0" fontId="29" fillId="0" borderId="20" xfId="0" applyFont="1" applyBorder="1" applyAlignment="1">
      <alignment horizontal="left" vertical="center" wrapText="1" readingOrder="1"/>
    </xf>
    <xf numFmtId="9" fontId="32" fillId="0" borderId="2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21" fontId="10" fillId="0" borderId="0" xfId="0" applyNumberFormat="1" applyFont="1" applyAlignment="1">
      <alignment horizontal="left"/>
    </xf>
    <xf numFmtId="21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4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22" fontId="7" fillId="0" borderId="1" xfId="0" applyNumberFormat="1" applyFont="1" applyBorder="1" applyAlignment="1">
      <alignment horizontal="left" vertical="center"/>
    </xf>
    <xf numFmtId="0" fontId="45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9" fontId="33" fillId="0" borderId="3" xfId="0" applyNumberFormat="1" applyFont="1" applyBorder="1" applyAlignment="1">
      <alignment horizontal="center" vertical="center" wrapText="1"/>
    </xf>
    <xf numFmtId="2" fontId="29" fillId="7" borderId="0" xfId="0" applyNumberFormat="1" applyFont="1" applyFill="1" applyAlignment="1">
      <alignment horizontal="left" vertical="center" wrapText="1" readingOrder="1"/>
    </xf>
    <xf numFmtId="14" fontId="0" fillId="4" borderId="0" xfId="0" applyNumberFormat="1" applyFill="1" applyAlignment="1">
      <alignment horizontal="left"/>
    </xf>
    <xf numFmtId="2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9" fontId="28" fillId="0" borderId="0" xfId="0" applyNumberFormat="1" applyFont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8" borderId="10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17" borderId="1" xfId="0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pivotButton="1" applyFont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25" fillId="5" borderId="11" xfId="0" applyFont="1" applyFill="1" applyBorder="1" applyAlignment="1">
      <alignment horizontal="center" vertical="center" wrapText="1" readingOrder="1"/>
    </xf>
    <xf numFmtId="0" fontId="25" fillId="5" borderId="12" xfId="0" applyFont="1" applyFill="1" applyBorder="1" applyAlignment="1">
      <alignment horizontal="center" vertical="center" wrapText="1" readingOrder="1"/>
    </xf>
    <xf numFmtId="0" fontId="32" fillId="0" borderId="14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/>
    </xf>
    <xf numFmtId="0" fontId="32" fillId="0" borderId="2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5" fillId="16" borderId="1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22" fontId="7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9" fillId="5" borderId="1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34" fillId="16" borderId="11" xfId="0" applyFont="1" applyFill="1" applyBorder="1" applyAlignment="1">
      <alignment horizontal="center" vertical="center" wrapText="1" readingOrder="1"/>
    </xf>
    <xf numFmtId="176" fontId="38" fillId="0" borderId="0" xfId="0" applyNumberFormat="1" applyFont="1" applyAlignment="1">
      <alignment horizontal="left" vertical="center"/>
    </xf>
    <xf numFmtId="177" fontId="32" fillId="0" borderId="1" xfId="0" applyNumberFormat="1" applyFont="1" applyBorder="1" applyAlignment="1">
      <alignment horizontal="center" vertical="center" wrapText="1"/>
    </xf>
    <xf numFmtId="178" fontId="32" fillId="0" borderId="1" xfId="0" applyNumberFormat="1" applyFont="1" applyBorder="1" applyAlignment="1">
      <alignment horizontal="center" vertical="center" wrapText="1"/>
    </xf>
    <xf numFmtId="178" fontId="32" fillId="0" borderId="14" xfId="0" applyNumberFormat="1" applyFont="1" applyBorder="1" applyAlignment="1">
      <alignment horizontal="center" vertical="center" wrapText="1"/>
    </xf>
    <xf numFmtId="176" fontId="32" fillId="0" borderId="1" xfId="0" applyNumberFormat="1" applyFont="1" applyBorder="1" applyAlignment="1">
      <alignment horizontal="center" vertical="center" wrapText="1"/>
    </xf>
    <xf numFmtId="177" fontId="41" fillId="0" borderId="1" xfId="0" applyNumberFormat="1" applyFont="1" applyBorder="1" applyAlignment="1">
      <alignment horizontal="center" vertical="center" wrapText="1"/>
    </xf>
    <xf numFmtId="177" fontId="32" fillId="0" borderId="21" xfId="0" applyNumberFormat="1" applyFont="1" applyBorder="1" applyAlignment="1">
      <alignment horizontal="center" vertical="center" wrapText="1"/>
    </xf>
    <xf numFmtId="178" fontId="32" fillId="0" borderId="21" xfId="0" applyNumberFormat="1" applyFont="1" applyBorder="1" applyAlignment="1">
      <alignment horizontal="center" vertical="center" wrapText="1"/>
    </xf>
    <xf numFmtId="178" fontId="32" fillId="0" borderId="22" xfId="0" applyNumberFormat="1" applyFont="1" applyBorder="1" applyAlignment="1">
      <alignment horizontal="center" vertical="center" wrapText="1"/>
    </xf>
    <xf numFmtId="176" fontId="32" fillId="0" borderId="3" xfId="0" applyNumberFormat="1" applyFont="1" applyBorder="1" applyAlignment="1">
      <alignment horizontal="center" vertical="center" wrapText="1"/>
    </xf>
    <xf numFmtId="178" fontId="32" fillId="7" borderId="1" xfId="0" applyNumberFormat="1" applyFont="1" applyFill="1" applyBorder="1" applyAlignment="1">
      <alignment horizontal="center" vertical="center" wrapText="1"/>
    </xf>
    <xf numFmtId="178" fontId="32" fillId="7" borderId="14" xfId="0" applyNumberFormat="1" applyFont="1" applyFill="1" applyBorder="1" applyAlignment="1">
      <alignment horizontal="center" vertical="center" wrapText="1"/>
    </xf>
    <xf numFmtId="178" fontId="24" fillId="0" borderId="1" xfId="0" applyNumberFormat="1" applyFont="1" applyBorder="1" applyAlignment="1">
      <alignment horizontal="center" vertical="center"/>
    </xf>
    <xf numFmtId="178" fontId="32" fillId="0" borderId="3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vertical="center"/>
    </xf>
    <xf numFmtId="177" fontId="33" fillId="0" borderId="6" xfId="0" applyNumberFormat="1" applyFont="1" applyBorder="1" applyAlignment="1">
      <alignment horizontal="center" vertical="center" wrapText="1"/>
    </xf>
    <xf numFmtId="179" fontId="33" fillId="0" borderId="6" xfId="0" applyNumberFormat="1" applyFont="1" applyBorder="1" applyAlignment="1">
      <alignment horizontal="center" vertical="center" wrapText="1"/>
    </xf>
    <xf numFmtId="176" fontId="33" fillId="0" borderId="7" xfId="0" applyNumberFormat="1" applyFont="1" applyBorder="1" applyAlignment="1">
      <alignment horizontal="center" vertical="center" wrapText="1"/>
    </xf>
    <xf numFmtId="176" fontId="33" fillId="0" borderId="2" xfId="0" applyNumberFormat="1" applyFont="1" applyBorder="1" applyAlignment="1">
      <alignment horizontal="center" vertical="center" wrapText="1"/>
    </xf>
    <xf numFmtId="177" fontId="42" fillId="0" borderId="2" xfId="0" applyNumberFormat="1" applyFont="1" applyBorder="1" applyAlignment="1">
      <alignment horizontal="center" vertical="center" wrapText="1"/>
    </xf>
    <xf numFmtId="179" fontId="33" fillId="0" borderId="2" xfId="0" applyNumberFormat="1" applyFont="1" applyBorder="1" applyAlignment="1">
      <alignment horizontal="center" vertical="center" wrapText="1"/>
    </xf>
    <xf numFmtId="180" fontId="32" fillId="0" borderId="28" xfId="0" applyNumberFormat="1" applyFont="1" applyBorder="1" applyAlignment="1">
      <alignment horizontal="center" vertical="center" wrapText="1"/>
    </xf>
    <xf numFmtId="178" fontId="36" fillId="0" borderId="0" xfId="0" applyNumberFormat="1" applyFont="1" applyAlignment="1">
      <alignment horizontal="center" vertical="center"/>
    </xf>
    <xf numFmtId="180" fontId="36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left" vertical="center"/>
    </xf>
    <xf numFmtId="177" fontId="32" fillId="15" borderId="0" xfId="0" applyNumberFormat="1" applyFont="1" applyFill="1" applyAlignment="1">
      <alignment horizontal="left" vertical="center" wrapText="1"/>
    </xf>
    <xf numFmtId="0" fontId="28" fillId="0" borderId="23" xfId="0" applyFont="1" applyBorder="1" applyAlignment="1">
      <alignment horizontal="left" vertical="top" wrapText="1"/>
    </xf>
    <xf numFmtId="0" fontId="28" fillId="0" borderId="0" xfId="0" applyFont="1" applyAlignment="1">
      <alignment vertical="center"/>
    </xf>
    <xf numFmtId="0" fontId="39" fillId="3" borderId="10" xfId="0" applyFont="1" applyFill="1" applyBorder="1" applyAlignment="1">
      <alignment horizontal="center" vertical="center" wrapText="1" readingOrder="1"/>
    </xf>
    <xf numFmtId="0" fontId="37" fillId="5" borderId="13" xfId="0" applyFont="1" applyFill="1" applyBorder="1" applyAlignment="1">
      <alignment horizontal="center" vertical="center" wrapText="1" readingOrder="1"/>
    </xf>
    <xf numFmtId="0" fontId="25" fillId="5" borderId="4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vertical="center"/>
    </xf>
    <xf numFmtId="0" fontId="29" fillId="5" borderId="4" xfId="0" applyFont="1" applyFill="1" applyBorder="1" applyAlignment="1">
      <alignment horizontal="center" vertical="center" wrapText="1" readingOrder="1"/>
    </xf>
    <xf numFmtId="0" fontId="29" fillId="5" borderId="10" xfId="0" applyFont="1" applyFill="1" applyBorder="1" applyAlignment="1">
      <alignment horizontal="center" vertical="center" wrapText="1" readingOrder="1"/>
    </xf>
    <xf numFmtId="0" fontId="29" fillId="5" borderId="11" xfId="0" applyFont="1" applyFill="1" applyBorder="1" applyAlignment="1">
      <alignment horizontal="center" vertical="center" wrapText="1" readingOrder="1"/>
    </xf>
    <xf numFmtId="0" fontId="25" fillId="5" borderId="16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5" fillId="5" borderId="17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34" fillId="3" borderId="24" xfId="0" applyFont="1" applyFill="1" applyBorder="1" applyAlignment="1">
      <alignment horizontal="center" vertical="center" wrapText="1" readingOrder="1"/>
    </xf>
    <xf numFmtId="0" fontId="34" fillId="3" borderId="25" xfId="0" applyFont="1" applyFill="1" applyBorder="1" applyAlignment="1">
      <alignment horizontal="center" vertical="center" wrapText="1" readingOrder="1"/>
    </xf>
    <xf numFmtId="0" fontId="34" fillId="16" borderId="10" xfId="0" applyFont="1" applyFill="1" applyBorder="1" applyAlignment="1">
      <alignment horizontal="center" vertical="center" wrapText="1" readingOrder="1"/>
    </xf>
    <xf numFmtId="0" fontId="34" fillId="16" borderId="11" xfId="0" applyFont="1" applyFill="1" applyBorder="1" applyAlignment="1">
      <alignment horizontal="center" vertical="center" wrapText="1" readingOrder="1"/>
    </xf>
    <xf numFmtId="0" fontId="34" fillId="6" borderId="24" xfId="0" applyFont="1" applyFill="1" applyBorder="1" applyAlignment="1">
      <alignment horizontal="center" vertical="center" wrapText="1" readingOrder="1"/>
    </xf>
    <xf numFmtId="0" fontId="34" fillId="6" borderId="25" xfId="0" applyFont="1" applyFill="1" applyBorder="1" applyAlignment="1">
      <alignment horizontal="center" vertical="center" wrapText="1" readingOrder="1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r>
              <a:rPr lang="zh-CN"/>
              <a:t>咨询分布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透视表!$AS$2:$AS$3</c:f>
              <c:strCache>
                <c:ptCount val="2"/>
                <c:pt idx="0">
                  <c:v>列标签</c:v>
                </c:pt>
                <c:pt idx="1">
                  <c:v>7月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软雅黑" panose="020B0503020204020204" pitchFamily="34" charset="-122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透视表!$AR$4:$AR$11</c:f>
              <c:strCache>
                <c:ptCount val="8"/>
                <c:pt idx="0">
                  <c:v>玻尿酸</c:v>
                </c:pt>
                <c:pt idx="1">
                  <c:v>眼部整形</c:v>
                </c:pt>
                <c:pt idx="2">
                  <c:v>脱毛</c:v>
                </c:pt>
                <c:pt idx="3">
                  <c:v>其他</c:v>
                </c:pt>
                <c:pt idx="4">
                  <c:v>半永久</c:v>
                </c:pt>
                <c:pt idx="5">
                  <c:v>肉毒素</c:v>
                </c:pt>
                <c:pt idx="6">
                  <c:v>面部轮廓</c:v>
                </c:pt>
                <c:pt idx="7">
                  <c:v>总计</c:v>
                </c:pt>
              </c:strCache>
            </c:strRef>
          </c:cat>
          <c:val>
            <c:numRef>
              <c:f>透视表!$AS$4:$AS$11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5">
                  <c:v>4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0B6-95EA-71C5D49BC91D}"/>
            </c:ext>
          </c:extLst>
        </c:ser>
        <c:ser>
          <c:idx val="1"/>
          <c:order val="1"/>
          <c:tx>
            <c:strRef>
              <c:f>透视表!$AT$2:$AT$3</c:f>
              <c:strCache>
                <c:ptCount val="2"/>
                <c:pt idx="0">
                  <c:v>列标签</c:v>
                </c:pt>
                <c:pt idx="1">
                  <c:v>8月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软雅黑" panose="020B0503020204020204" pitchFamily="34" charset="-122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透视表!$AR$4:$AR$11</c:f>
              <c:strCache>
                <c:ptCount val="8"/>
                <c:pt idx="0">
                  <c:v>玻尿酸</c:v>
                </c:pt>
                <c:pt idx="1">
                  <c:v>眼部整形</c:v>
                </c:pt>
                <c:pt idx="2">
                  <c:v>脱毛</c:v>
                </c:pt>
                <c:pt idx="3">
                  <c:v>其他</c:v>
                </c:pt>
                <c:pt idx="4">
                  <c:v>半永久</c:v>
                </c:pt>
                <c:pt idx="5">
                  <c:v>肉毒素</c:v>
                </c:pt>
                <c:pt idx="6">
                  <c:v>面部轮廓</c:v>
                </c:pt>
                <c:pt idx="7">
                  <c:v>总计</c:v>
                </c:pt>
              </c:strCache>
            </c:strRef>
          </c:cat>
          <c:val>
            <c:numRef>
              <c:f>透视表!$AT$4:$AT$11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0B6-95EA-71C5D49BC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4125816"/>
        <c:axId val="834208816"/>
      </c:barChart>
      <c:catAx>
        <c:axId val="7141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+mn-ea"/>
                <a:cs typeface="+mn-cs"/>
              </a:defRPr>
            </a:pPr>
            <a:endParaRPr lang="zh-CN"/>
          </a:p>
        </c:txPr>
        <c:crossAx val="834208816"/>
        <c:crosses val="autoZero"/>
        <c:auto val="1"/>
        <c:lblAlgn val="ctr"/>
        <c:lblOffset val="100"/>
        <c:noMultiLvlLbl val="0"/>
      </c:catAx>
      <c:valAx>
        <c:axId val="834208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1258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金牛区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DDA-B097-48FC50C2BD51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9-4DDA-B097-48FC50C2BD51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9-4DDA-B097-48FC50C2BD51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9-4DDA-B097-48FC50C2B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177168"/>
        <c:axId val="727177496"/>
      </c:lineChart>
      <c:catAx>
        <c:axId val="7271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177496"/>
        <c:crosses val="autoZero"/>
        <c:auto val="1"/>
        <c:lblAlgn val="ctr"/>
        <c:lblOffset val="100"/>
        <c:noMultiLvlLbl val="0"/>
      </c:catAx>
      <c:valAx>
        <c:axId val="727177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71771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成都市场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1A4-A161-B56E96FF6490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43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D-41A4-A161-B56E96FF6490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D-41A4-A161-B56E96FF6490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4"/>
                <c:pt idx="0">
                  <c:v>8.1</c:v>
                </c:pt>
                <c:pt idx="1">
                  <c:v>8.6999999999999993</c:v>
                </c:pt>
                <c:pt idx="2">
                  <c:v>8.1199999999999992</c:v>
                </c:pt>
                <c:pt idx="3" formatCode="0.00">
                  <c:v>8.15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4"/>
                <c:pt idx="0">
                  <c:v>342</c:v>
                </c:pt>
                <c:pt idx="1">
                  <c:v>194</c:v>
                </c:pt>
                <c:pt idx="2">
                  <c:v>354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D-41A4-A161-B56E96FF64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2675256"/>
        <c:axId val="252675912"/>
      </c:lineChart>
      <c:catAx>
        <c:axId val="25267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75912"/>
        <c:crosses val="autoZero"/>
        <c:auto val="1"/>
        <c:lblAlgn val="ctr"/>
        <c:lblOffset val="100"/>
        <c:noMultiLvlLbl val="0"/>
      </c:catAx>
      <c:valAx>
        <c:axId val="252675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26752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2</xdr:row>
      <xdr:rowOff>22860</xdr:rowOff>
    </xdr:from>
    <xdr:to>
      <xdr:col>19</xdr:col>
      <xdr:colOff>99060</xdr:colOff>
      <xdr:row>10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266700</xdr:rowOff>
    </xdr:from>
    <xdr:to>
      <xdr:col>9</xdr:col>
      <xdr:colOff>480060</xdr:colOff>
      <xdr:row>11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12</xdr:row>
      <xdr:rowOff>53340</xdr:rowOff>
    </xdr:from>
    <xdr:to>
      <xdr:col>9</xdr:col>
      <xdr:colOff>502920</xdr:colOff>
      <xdr:row>21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4.997492592593" createdVersion="6" refreshedVersion="6" minRefreshableVersion="3" recordCount="3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31T00:00:00" maxDate="2018-08-01T00:00:00"/>
    </cacheField>
    <cacheField name="分类" numFmtId="0">
      <sharedItems containsBlank="1" count="2">
        <s v="其他"/>
        <m/>
      </sharedItems>
    </cacheField>
    <cacheField name="明细" numFmtId="0">
      <sharedItems containsBlank="1"/>
    </cacheField>
    <cacheField name="金额" numFmtId="0">
      <sharedItems containsString="0" containsBlank="1" containsNumber="1" containsInteger="1" minValue="99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4.997491203707" createdVersion="6" refreshedVersion="6" minRefreshableVersion="3" recordCount="23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评价时间" numFmtId="0">
      <sharedItems containsNonDate="0" containsDate="1" containsString="0" containsBlank="1" minDate="2018-04-05T00:00:00" maxDate="2018-08-17T00:00:00"/>
    </cacheField>
    <cacheField name="TIME" numFmtId="0">
      <sharedItems containsNonDate="0" containsDate="1" containsString="0" containsBlank="1" minDate="1899-12-30T01:45:00" maxDate="1899-12-30T22:1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3">
        <s v="4星"/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4.997497685188" createdVersion="6" refreshedVersion="6" minRefreshableVersion="3" recordCount="249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4" count="4">
        <n v="3"/>
        <n v="4"/>
        <m/>
        <n v="2" u="1"/>
      </sharedItems>
    </cacheField>
    <cacheField name="日期" numFmtId="0">
      <sharedItems containsDate="1" containsBlank="1" containsMixedTypes="1" minDate="2018-02-02T00:00:00" maxDate="2018-04-16T00:00:00" count="89"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s v="2018/04/16"/>
        <s v="2018/04/17"/>
        <s v="2018/04/18"/>
        <s v="2018/04/19"/>
        <s v="2018/04/20"/>
        <s v="2018/04/21"/>
        <s v="2018/04/22"/>
        <s v="2018/04/23"/>
        <s v="2018/04/24"/>
        <s v="2018/04/25"/>
        <s v="2018/04/30"/>
        <s v="2018/04/29"/>
        <s v="2018/04/28"/>
        <s v="2018/04/27"/>
        <s v="2018/04/26"/>
        <m/>
        <d v="2018-02-26T00:00:00" u="1"/>
        <d v="2018-02-22T00:00:00" u="1"/>
        <d v="2018-02-18T00:00:00" u="1"/>
        <d v="2018-02-14T00:00:00" u="1"/>
        <d v="2018-02-10T00:00:00" u="1"/>
        <d v="2018-02-06T00:00:00" u="1"/>
        <d v="2018-02-02T00:00:00" u="1"/>
        <d v="2018-02-25T00:00:00" u="1"/>
        <d v="2018-02-21T00:00:00" u="1"/>
        <d v="2018-02-17T00:00:00" u="1"/>
        <d v="2018-02-13T00:00:00" u="1"/>
        <d v="2018-02-09T00:00:00" u="1"/>
        <d v="2018-02-05T00:00:00" u="1"/>
        <d v="2018-02-28T00:00:00" u="1"/>
        <d v="2018-02-24T00:00:00" u="1"/>
        <d v="2018-02-20T00:00:00" u="1"/>
        <d v="2018-02-16T00:00:00" u="1"/>
        <d v="2018-02-12T00:00:00" u="1"/>
        <d v="2018-02-08T00:00:00" u="1"/>
        <d v="2018-02-04T00:00:00" u="1"/>
        <d v="2018-02-27T00:00:00" u="1"/>
        <d v="2018-02-23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800"/>
    </cacheField>
    <cacheField name="曝光" numFmtId="0">
      <sharedItems containsString="0" containsBlank="1" containsNumber="1" containsInteger="1" minValue="1" maxValue="4905"/>
    </cacheField>
    <cacheField name="点击" numFmtId="0">
      <sharedItems containsString="0" containsBlank="1" containsNumber="1" containsInteger="1" minValue="0" maxValue="37"/>
    </cacheField>
    <cacheField name="点击均价" numFmtId="0">
      <sharedItems containsString="0" containsBlank="1" containsNumber="1" minValue="0" maxValue="38.46"/>
    </cacheField>
    <cacheField name="商户浏览量" numFmtId="0">
      <sharedItems containsString="0" containsBlank="1" containsNumber="1" containsInteger="1" minValue="0" maxValue="124"/>
    </cacheField>
    <cacheField name="价目表点击" numFmtId="0">
      <sharedItems containsString="0" containsBlank="1" containsNumber="1" containsInteger="1" minValue="0" maxValue="311"/>
    </cacheField>
    <cacheField name="预约量" numFmtId="0">
      <sharedItems containsString="0" containsBlank="1" containsNumber="1" containsInteger="1" minValue="0" maxValue="2"/>
    </cacheField>
    <cacheField name="团购订单量" numFmtId="0">
      <sharedItems containsString="0" containsBlank="1" containsNumber="1" containsInteger="1" minValue="0" maxValue="2"/>
    </cacheField>
    <cacheField name="闪惠交易量" numFmtId="0">
      <sharedItems containsString="0" containsBlank="1" containsNumber="1" containsInteger="1" minValue="0" maxValue="0"/>
    </cacheField>
    <cacheField name="扫码支付订单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4.99749652778" createdVersion="6" refreshedVersion="6" minRefreshableVersion="3" recordCount="11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5"/>
        <n v="6"/>
        <n v="7"/>
        <n v="8"/>
        <m/>
        <n v="3" u="1"/>
        <n v="4" u="1"/>
        <n v="2" u="1"/>
      </sharedItems>
    </cacheField>
    <cacheField name="日" numFmtId="14">
      <sharedItems containsNonDate="0" containsDate="1" containsString="0" containsBlank="1" minDate="2018-02-09T00:00:00" maxDate="2018-09-01T00:00:00" count="205"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31T00:00:00"/>
        <d v="2018-08-30T00:00:00"/>
        <d v="2018-08-29T00:00:00"/>
        <d v="2018-08-28T00:00:00"/>
        <d v="2018-08-27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4-27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4-30T00:00:00" u="1"/>
        <d v="2018-02-09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2-16T00:00:00" u="1"/>
        <d v="2018-02-12T00:00:00" u="1"/>
        <d v="2018-04-29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4-28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0" maxValue="278"/>
    </cacheField>
    <cacheField name="访客数/人" numFmtId="0">
      <sharedItems containsString="0" containsBlank="1" containsNumber="1" containsInteger="1" minValue="0" maxValue="32"/>
    </cacheField>
    <cacheField name="平均停留时长/秒" numFmtId="0">
      <sharedItems containsString="0" containsBlank="1" containsNumber="1" minValue="0" maxValue="594.62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4.997495138887" createdVersion="6" refreshedVersion="6" minRefreshableVersion="3" recordCount="228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159">
        <d v="2018-06-08T00:00:00"/>
        <d v="2018-06-10T00:00:00"/>
        <d v="2018-06-18T00:00:00"/>
        <d v="2018-07-01T00:00:00"/>
        <d v="2018-07-12T00:00:00"/>
        <d v="2018-07-14T00:00:00"/>
        <d v="2018-07-17T00:00:00"/>
        <d v="2018-07-18T00:00:00"/>
        <d v="2018-07-20T00:00:00"/>
        <d v="2018-07-21T00:00:00"/>
        <d v="2018-07-22T00:00:00"/>
        <d v="2018-07-23T00:00:00"/>
        <d v="2018-07-26T00:00:00"/>
        <d v="2018-08-03T00:00:00"/>
        <d v="2018-08-07T00:00:00"/>
        <d v="2018-08-12T00:00:00"/>
        <d v="2018-08-16T00:00:00"/>
        <d v="2018-08-18T00:00:00"/>
        <d v="2018-08-19T00:00:00"/>
        <d v="2018-08-20T00:00:00"/>
        <d v="2018-08-25T00:00:00"/>
        <d v="2018-08-24T00:00:00"/>
        <d v="2018-08-31T00:00:00"/>
        <d v="2018-08-30T00:00:00"/>
        <d v="2018-08-27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3-09T00:00:00" u="1"/>
        <d v="2018-05-26T00:00:00" u="1"/>
        <d v="2018-03-05T00:00:00" u="1"/>
        <d v="2018-05-22T00:00:00" u="1"/>
        <d v="2018-03-01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9:18:00" maxDate="1899-12-30T20:43:00"/>
    </cacheField>
    <cacheField name="订单来源" numFmtId="0">
      <sharedItems containsBlank="1" count="7">
        <s v="400已接"/>
        <s v="门店预约"/>
        <s v="400未接"/>
        <s v="咨询"/>
        <m/>
        <s v="技师预约" u="1"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66172999" maxValue="19983082660"/>
    </cacheField>
    <cacheField name="顾客留言" numFmtId="0">
      <sharedItems containsBlank="1"/>
    </cacheField>
    <cacheField name="预约医师" numFmtId="0">
      <sharedItems containsString="0" containsBlank="1" containsNumber="1" containsInteger="1" minValue="18782068549" maxValue="18782068549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4.99749976852" createdVersion="6" refreshedVersion="6" minRefreshableVersion="3" recordCount="849">
  <cacheSource type="worksheet">
    <worksheetSource ref="A1:L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8" count="4">
        <n v="6"/>
        <n v="7"/>
        <n v="8"/>
        <m/>
      </sharedItems>
    </cacheField>
    <cacheField name="成交价" numFmtId="0">
      <sharedItems containsString="0" containsBlank="1" containsNumber="1" containsInteger="1" minValue="38" maxValue="1299"/>
    </cacheField>
    <cacheField name="序列号" numFmtId="0">
      <sharedItems containsBlank="1" containsMixedTypes="1" containsNumber="1" containsInteger="1" minValue="39677797647" maxValue="83502995030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19T00:00:00" maxDate="2018-09-01T00:00:00"/>
    </cacheField>
    <cacheField name="TIME" numFmtId="0">
      <sharedItems containsNonDate="0" containsDate="1" containsString="0" containsBlank="1" minDate="1899-12-30T11:32:24" maxDate="1899-12-30T22:48:29"/>
    </cacheField>
    <cacheField name="套餐信息" numFmtId="0">
      <sharedItems containsBlank="1" count="16">
        <s v="[2018.06.05]衡力瘦脸100单位[888.00元][31797925]"/>
        <s v="[2018.06.05]脱毛小臂小腿包干[599.00元][31789861]"/>
        <s v="[2018.06.14]法思丽玻尿酸高密度少女元气针[1299.00元][14056281]"/>
        <s v="[2018.06.05]小气泡医用面膜[98.00元][14198953]"/>
        <s v="[2018.06.05]衡力除皱20单位限鱼尾纹[299.00元][14197848]"/>
        <s v="[2018.06.05]脱毛唇毛腋毛包干[38.00元][14207332]"/>
        <s v="[2018.06.05]脱毛小臂小腿首次体验价[68.00元][14207359]"/>
        <s v="[2018.06.05]脱毛小臂小腿包干[368.00元][14198735]"/>
        <s v="[2018.06.05]小气泡医用面膜[38.00元][14198953]"/>
        <s v="[2018.07.16]润百颜大分子玻尿酸[1280.00元][15440947]"/>
        <s v="[2018.06.05]衡力瘦脸100单位[888.00元][14195819]"/>
        <s v="[2018.06.14]伊婉V隆鼻大分子中的雕塑神针 鼻子下巴2选1[1680.00元][14056854]"/>
        <m/>
        <s v="[2018.06.05]全切双眼皮精致女人必备[988.00元][14194380]" u="1"/>
        <s v="[2018.06.05]脱毛唇毛腋毛3次[188.00元][14207332]" u="1"/>
        <s v="[2018.06.05]脱毛小臂小腿包干[599.00元][14198735]" u="1"/>
      </sharedItems>
    </cacheField>
    <cacheField name="售价（元）" numFmtId="0">
      <sharedItems containsBlank="1" containsMixedTypes="1" containsNumber="1" containsInteger="1" minValue="38" maxValue="1299"/>
    </cacheField>
    <cacheField name="商家优惠金额（元）" numFmtId="0">
      <sharedItems containsString="0" containsBlank="1" containsNumber="1" containsInteger="1" minValue="60" maxValue="500"/>
    </cacheField>
    <cacheField name="结算价（元）" numFmtId="0">
      <sharedItems containsBlank="1" containsMixedTypes="1" containsNumber="1" minValue="539.1" maxValue="799.2"/>
    </cacheField>
    <cacheField name="尾款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4.997498495373" createdVersion="6" refreshedVersion="6" minRefreshableVersion="3" recordCount="13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7"/>
        <n v="6"/>
        <n v="8"/>
        <m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53">
        <d v="2018-07-27T00:00:00"/>
        <d v="2018-07-22T00:00:00"/>
        <d v="2018-07-19T00:00:00"/>
        <d v="2018-06-25T00:00:00"/>
        <d v="2018-08-15T00:00:00"/>
        <d v="2018-08-14T00:00:00"/>
        <d v="2018-08-08T00:00:00"/>
        <d v="2018-08-03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3-15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3-17T00:00:00" u="1"/>
        <d v="2018-03-13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3-16T00:00:00" u="1"/>
        <d v="2018-03-12T00:00:00" u="1"/>
        <d v="2018-02-27T00:00:00" u="1"/>
        <d v="2018-05-29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1:45:00" maxDate="1899-12-30T22:15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4.997493518516" createdVersion="6" refreshedVersion="6" minRefreshableVersion="3" recordCount="52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Blank="1" containsMixedTypes="1" containsNumber="1" containsInteger="1" minValue="6" maxValue="8" count="7">
        <s v="6月"/>
        <s v="7月"/>
        <s v="8月"/>
        <m/>
        <n v="6" u="1"/>
        <n v="7" u="1"/>
        <n v="8" u="1"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6-05T21:03:59" maxDate="2018-08-31T16:21:13"/>
    </cacheField>
    <cacheField name="最后沟通时间" numFmtId="0">
      <sharedItems containsNonDate="0" containsDate="1" containsString="0" containsBlank="1" minDate="2018-06-05T21:27:16" maxDate="2018-08-31T16:23:27"/>
    </cacheField>
    <cacheField name="顾客标签" numFmtId="0">
      <sharedItems containsBlank="1" count="10">
        <s v="眼部整形"/>
        <s v="脱毛"/>
        <s v="皮肤美白"/>
        <s v="皮肤清洁"/>
        <s v="玻尿酸"/>
        <s v="肉毒素"/>
        <s v="其他"/>
        <s v="半永久"/>
        <s v="面部轮廓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2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3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4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5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6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7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Cache/pivotCacheRecords8.xml><?xml version="1.0" encoding="utf-8"?>
<pivotCacheRecords xmlns="http://schemas.openxmlformats.org/spreadsheetml/2006/main" count="3">
  <r>
    <n v="2018"/>
    <x v="0"/>
    <d v="2018-07-31T00:00:00"/>
    <x v="0"/>
    <s v="其他"/>
    <n v="99"/>
  </r>
  <r>
    <m/>
    <x v="1"/>
    <m/>
    <x v="1"/>
    <m/>
    <m/>
  </r>
  <r>
    <m/>
    <x v="2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1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m="1" x="3"/>
        <item h="1" x="2"/>
        <item x="0"/>
        <item h="1" x="1"/>
        <item t="default"/>
      </items>
    </pivotField>
    <pivotField axis="axisPage" showAll="0">
      <items count="90">
        <item m="1" x="68"/>
        <item m="1" x="88"/>
        <item m="1" x="81"/>
        <item m="1" x="74"/>
        <item m="1" x="67"/>
        <item m="1" x="87"/>
        <item m="1" x="80"/>
        <item m="1" x="73"/>
        <item m="1" x="66"/>
        <item m="1" x="86"/>
        <item m="1" x="79"/>
        <item m="1" x="72"/>
        <item m="1" x="65"/>
        <item m="1" x="85"/>
        <item m="1" x="78"/>
        <item m="1" x="71"/>
        <item m="1" x="64"/>
        <item m="1" x="84"/>
        <item m="1" x="77"/>
        <item m="1" x="70"/>
        <item m="1" x="63"/>
        <item m="1" x="83"/>
        <item m="1" x="76"/>
        <item m="1" x="69"/>
        <item m="1" x="62"/>
        <item m="1" x="82"/>
        <item m="1" x="75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0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4"/>
        <item m="1" x="5"/>
        <item h="1" x="3"/>
        <item h="1" m="1" x="6"/>
        <item h="1"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5:P7" firstHeaderRow="1" firstDataRow="1" firstDataCol="1" rowPageCount="2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星级" fld="7" subtotal="count" baseField="0" baseItem="0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7" type="button" dataOnly="0" labelOnly="1" outline="0" axis="axisRow" fieldPosition="0"/>
    </format>
    <format dxfId="77">
      <pivotArea dataOnly="0" labelOnly="1" fieldPosition="0">
        <references count="1">
          <reference field="7" count="1">
            <x v="1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L2:AP7" firstHeaderRow="1" firstDataRow="3" firstDataCol="1"/>
  <pivotFields count="6">
    <pivotField showAll="0"/>
    <pivotField axis="axisCol" showAll="0">
      <items count="4">
        <item x="0"/>
        <item h="1"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3"/>
  </rowFields>
  <rowItems count="3">
    <i/>
    <i>
      <x v="1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2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" type="button" dataOnly="0" labelOnly="1" outline="0" axis="axisCol" fieldPosition="0"/>
    </format>
    <format dxfId="88">
      <pivotArea field="-2" type="button" dataOnly="0" labelOnly="1" outline="0" axis="axisCol" fieldPosition="1"/>
    </format>
    <format dxfId="87">
      <pivotArea type="topRight" dataOnly="0" labelOnly="1" outline="0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5:S8" firstHeaderRow="1" firstDataRow="1" firstDataCol="1" rowPageCount="2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星级" fld="7" subtotal="count" baseField="0" baseItem="0"/>
  </dataFields>
  <formats count="6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7" type="button" dataOnly="0" labelOnly="1" outline="0" axis="axisRow" fieldPosition="0"/>
    </format>
    <format dxfId="95">
      <pivotArea dataOnly="0" labelOnly="1" fieldPosition="0">
        <references count="1">
          <reference field="7" count="1">
            <x v="1"/>
          </reference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4"/>
        <item h="1" m="1" x="5"/>
        <item h="1" x="3"/>
        <item m="1" x="6"/>
        <item h="1" x="0"/>
        <item h="1"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F2:AJ15" firstHeaderRow="1" firstDataRow="3" firstDataCol="1"/>
  <pivotFields count="15">
    <pivotField showAll="0"/>
    <pivotField axis="axisCol" showAll="0">
      <items count="5">
        <item h="1" x="0"/>
        <item h="1"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12"/>
        <item x="2"/>
        <item x="3"/>
        <item m="1" x="15"/>
        <item m="1" x="13"/>
        <item m="1" x="14"/>
        <item x="4"/>
        <item x="10"/>
        <item x="11"/>
        <item x="9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 v="12"/>
    </i>
    <i>
      <x v="15"/>
    </i>
    <i>
      <x v="4"/>
    </i>
    <i>
      <x v="14"/>
    </i>
    <i>
      <x v="13"/>
    </i>
    <i>
      <x v="9"/>
    </i>
    <i>
      <x v="11"/>
    </i>
    <i>
      <x v="10"/>
    </i>
    <i>
      <x v="8"/>
    </i>
    <i>
      <x v="3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0"/>
    <dataField name="求和项:成交价2" fld="2" baseField="0" baseItem="0"/>
  </dataFields>
  <formats count="12"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 axis="axisCol" fieldPosition="0"/>
    </format>
    <format dxfId="109">
      <pivotArea field="-2" type="button" dataOnly="0" labelOnly="1" outline="0" axis="axisCol" fieldPosition="1"/>
    </format>
    <format dxfId="108">
      <pivotArea type="topRight" dataOnly="0" labelOnly="1" outline="0" fieldPosition="0"/>
    </format>
    <format dxfId="107">
      <pivotArea field="7" type="button" dataOnly="0" labelOnly="1" outline="0" axis="axisRow" fieldPosition="0"/>
    </format>
    <format dxfId="106">
      <pivotArea dataOnly="0" labelOnly="1" fieldPosition="0">
        <references count="1">
          <reference field="7" count="1">
            <x v="13"/>
          </reference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10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4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3"/>
        <item h="1" m="1" x="4"/>
        <item m="1" x="5"/>
        <item h="1" m="1" x="8"/>
        <item h="1" x="1"/>
        <item x="0"/>
        <item h="1" x="2"/>
        <item t="default"/>
      </items>
    </pivotField>
    <pivotField axis="axisPage" showAll="0">
      <items count="54">
        <item m="1" x="43"/>
        <item m="1" x="51"/>
        <item m="1" x="38"/>
        <item m="1" x="30"/>
        <item m="1" x="20"/>
        <item m="1" x="52"/>
        <item m="1" x="41"/>
        <item m="1" x="39"/>
        <item m="1" x="49"/>
        <item x="9"/>
        <item m="1" x="36"/>
        <item m="1" x="47"/>
        <item m="1" x="16"/>
        <item m="1" x="12"/>
        <item m="1" x="24"/>
        <item m="1" x="14"/>
        <item m="1" x="19"/>
        <item m="1" x="29"/>
        <item m="1" x="44"/>
        <item m="1" x="10"/>
        <item m="1" x="22"/>
        <item m="1" x="32"/>
        <item m="1" x="45"/>
        <item m="1" x="11"/>
        <item m="1" x="18"/>
        <item m="1" x="27"/>
        <item m="1" x="40"/>
        <item m="1" x="23"/>
        <item m="1" x="33"/>
        <item m="1" x="46"/>
        <item m="1" x="35"/>
        <item m="1" x="13"/>
        <item m="1" x="34"/>
        <item m="1" x="25"/>
        <item m="1" x="28"/>
        <item m="1" x="50"/>
        <item m="1" x="26"/>
        <item m="1" x="17"/>
        <item m="1" x="42"/>
        <item m="1" x="21"/>
        <item m="1" x="31"/>
        <item m="1" x="15"/>
        <item m="1" x="37"/>
        <item m="1" x="48"/>
        <item x="2"/>
        <item x="1"/>
        <item x="3"/>
        <item x="0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3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3"/>
        <item h="1" m="1" x="4"/>
        <item h="1" m="1" x="5"/>
        <item h="1" m="1" x="8"/>
        <item h="1" x="1"/>
        <item h="1" x="0"/>
        <item x="2"/>
        <item t="default"/>
      </items>
    </pivotField>
    <pivotField axis="axisPage" showAll="0">
      <items count="54">
        <item m="1" x="43"/>
        <item m="1" x="51"/>
        <item m="1" x="38"/>
        <item m="1" x="30"/>
        <item m="1" x="20"/>
        <item m="1" x="52"/>
        <item m="1" x="41"/>
        <item m="1" x="39"/>
        <item m="1" x="49"/>
        <item x="9"/>
        <item m="1" x="36"/>
        <item m="1" x="47"/>
        <item m="1" x="16"/>
        <item m="1" x="12"/>
        <item m="1" x="24"/>
        <item m="1" x="14"/>
        <item m="1" x="19"/>
        <item m="1" x="29"/>
        <item m="1" x="44"/>
        <item m="1" x="10"/>
        <item m="1" x="22"/>
        <item m="1" x="32"/>
        <item m="1" x="45"/>
        <item m="1" x="11"/>
        <item m="1" x="18"/>
        <item m="1" x="27"/>
        <item m="1" x="40"/>
        <item m="1" x="23"/>
        <item m="1" x="33"/>
        <item m="1" x="46"/>
        <item m="1" x="35"/>
        <item m="1" x="13"/>
        <item m="1" x="34"/>
        <item m="1" x="25"/>
        <item m="1" x="28"/>
        <item m="1" x="50"/>
        <item m="1" x="26"/>
        <item m="1" x="17"/>
        <item m="1" x="42"/>
        <item m="1" x="21"/>
        <item m="1" x="31"/>
        <item m="1" x="15"/>
        <item m="1" x="37"/>
        <item m="1" x="48"/>
        <item x="2"/>
        <item x="1"/>
        <item x="3"/>
        <item x="0"/>
        <item x="7"/>
        <item x="6"/>
        <item x="4"/>
        <item x="5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7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 chartFormat="3">
  <location ref="AR2:AT11" firstHeaderRow="1" firstDataRow="2" firstDataCol="1"/>
  <pivotFields count="8">
    <pivotField showAll="0"/>
    <pivotField axis="axisCol" showAll="0" sortType="ascending">
      <items count="8">
        <item h="1" m="1" x="4"/>
        <item h="1" m="1" x="5"/>
        <item h="1" m="1" x="6"/>
        <item h="1" x="0"/>
        <item x="1"/>
        <item x="2"/>
        <item h="1" x="3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1">
        <item x="7"/>
        <item x="4"/>
        <item x="2"/>
        <item x="3"/>
        <item x="6"/>
        <item x="5"/>
        <item x="1"/>
        <item x="0"/>
        <item x="9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5"/>
            </reference>
          </references>
        </pivotArea>
      </autoSortScope>
    </pivotField>
    <pivotField showAll="0"/>
  </pivotFields>
  <rowFields count="1">
    <field x="6"/>
  </rowFields>
  <rowItems count="8">
    <i>
      <x v="1"/>
    </i>
    <i>
      <x v="7"/>
    </i>
    <i>
      <x v="6"/>
    </i>
    <i>
      <x v="4"/>
    </i>
    <i/>
    <i>
      <x v="5"/>
    </i>
    <i>
      <x v="9"/>
    </i>
    <i t="grand"/>
  </rowItems>
  <colFields count="1">
    <field x="1"/>
  </colFields>
  <colItems count="2">
    <i>
      <x v="4"/>
    </i>
    <i>
      <x v="5"/>
    </i>
  </colItems>
  <dataFields count="1">
    <dataField name="计数项:姓名" fld="2" subtotal="count" baseField="0" baseItem="0"/>
  </dataFields>
  <formats count="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6" type="button" dataOnly="0" labelOnly="1" outline="0" axis="axisRow" fieldPosition="0"/>
    </format>
    <format dxfId="32">
      <pivotArea dataOnly="0" labelOnly="1" fieldPosition="0">
        <references count="1">
          <reference field="6" count="1">
            <x v="7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h="1" m="1" x="3"/>
        <item h="1" x="2"/>
        <item h="1" x="0"/>
        <item x="1"/>
        <item t="default"/>
      </items>
    </pivotField>
    <pivotField axis="axisPage" showAll="0">
      <items count="90">
        <item m="1" x="68"/>
        <item m="1" x="88"/>
        <item m="1" x="81"/>
        <item m="1" x="74"/>
        <item m="1" x="67"/>
        <item m="1" x="87"/>
        <item m="1" x="80"/>
        <item m="1" x="73"/>
        <item m="1" x="66"/>
        <item m="1" x="86"/>
        <item m="1" x="79"/>
        <item m="1" x="72"/>
        <item m="1" x="65"/>
        <item m="1" x="85"/>
        <item m="1" x="78"/>
        <item m="1" x="71"/>
        <item m="1" x="64"/>
        <item m="1" x="84"/>
        <item m="1" x="77"/>
        <item m="1" x="70"/>
        <item m="1" x="63"/>
        <item m="1" x="83"/>
        <item m="1" x="76"/>
        <item m="1" x="69"/>
        <item m="1" x="62"/>
        <item m="1" x="82"/>
        <item m="1" x="75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4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m="1" x="5"/>
        <item h="1" x="4"/>
        <item m="1" x="6"/>
        <item h="1" x="0"/>
        <item h="1" x="1"/>
        <item x="2"/>
        <item h="1" x="3"/>
        <item t="default"/>
      </items>
    </pivotField>
    <pivotField axis="axisPage" showAll="0">
      <items count="206">
        <item m="1" x="157"/>
        <item m="1" x="135"/>
        <item m="1" x="201"/>
        <item m="1" x="179"/>
        <item m="1" x="155"/>
        <item m="1" x="134"/>
        <item m="1" x="200"/>
        <item m="1" x="178"/>
        <item m="1" x="154"/>
        <item m="1" x="133"/>
        <item m="1" x="199"/>
        <item m="1" x="176"/>
        <item m="1" x="152"/>
        <item m="1" x="131"/>
        <item m="1" x="197"/>
        <item m="1" x="174"/>
        <item m="1" x="150"/>
        <item m="1" x="129"/>
        <item m="1" x="195"/>
        <item m="1" x="172"/>
        <item m="1" x="177"/>
        <item m="1" x="153"/>
        <item m="1" x="132"/>
        <item m="1" x="198"/>
        <item m="1" x="175"/>
        <item m="1" x="151"/>
        <item m="1" x="130"/>
        <item m="1" x="196"/>
        <item m="1" x="173"/>
        <item m="1" x="149"/>
        <item m="1" x="128"/>
        <item m="1" x="194"/>
        <item m="1" x="171"/>
        <item m="1" x="148"/>
        <item m="1" x="127"/>
        <item m="1" x="193"/>
        <item m="1" x="170"/>
        <item m="1" x="147"/>
        <item m="1" x="126"/>
        <item x="116"/>
        <item m="1" x="143"/>
        <item m="1" x="166"/>
        <item m="1" x="189"/>
        <item m="1" x="124"/>
        <item m="1" x="145"/>
        <item m="1" x="168"/>
        <item m="1" x="191"/>
        <item m="1" x="120"/>
        <item m="1" x="141"/>
        <item m="1" x="164"/>
        <item m="1" x="187"/>
        <item m="1" x="122"/>
        <item m="1" x="192"/>
        <item m="1" x="169"/>
        <item m="1" x="146"/>
        <item m="1" x="125"/>
        <item m="1" x="190"/>
        <item m="1" x="167"/>
        <item m="1" x="144"/>
        <item m="1" x="123"/>
        <item m="1" x="188"/>
        <item m="1" x="165"/>
        <item m="1" x="142"/>
        <item m="1" x="121"/>
        <item m="1" x="163"/>
        <item m="1" x="186"/>
        <item m="1" x="140"/>
        <item m="1" x="119"/>
        <item m="1" x="185"/>
        <item m="1" x="162"/>
        <item m="1" x="139"/>
        <item m="1" x="117"/>
        <item m="1" x="183"/>
        <item m="1" x="160"/>
        <item m="1" x="137"/>
        <item m="1" x="203"/>
        <item m="1" x="181"/>
        <item m="1" x="158"/>
        <item m="1" x="136"/>
        <item m="1" x="202"/>
        <item m="1" x="180"/>
        <item m="1" x="156"/>
        <item m="1" x="118"/>
        <item m="1" x="184"/>
        <item m="1" x="161"/>
        <item m="1" x="138"/>
        <item m="1" x="204"/>
        <item m="1" x="182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6"/>
        <item x="55"/>
        <item x="54"/>
        <item x="57"/>
        <item x="58"/>
        <item x="59"/>
        <item x="60"/>
        <item x="61"/>
        <item x="62"/>
        <item x="65"/>
        <item x="64"/>
        <item x="63"/>
        <item x="66"/>
        <item x="67"/>
        <item x="68"/>
        <item x="69"/>
        <item x="70"/>
        <item x="71"/>
        <item x="72"/>
        <item x="75"/>
        <item x="74"/>
        <item x="73"/>
        <item x="76"/>
        <item x="77"/>
        <item x="78"/>
        <item x="79"/>
        <item x="80"/>
        <item x="81"/>
        <item x="82"/>
        <item x="84"/>
        <item x="83"/>
        <item x="86"/>
        <item x="85"/>
        <item x="90"/>
        <item x="89"/>
        <item x="88"/>
        <item x="87"/>
        <item x="91"/>
        <item x="93"/>
        <item x="92"/>
        <item x="95"/>
        <item x="94"/>
        <item x="96"/>
        <item x="97"/>
        <item x="99"/>
        <item x="98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50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8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160">
        <item m="1" x="92"/>
        <item m="1" x="56"/>
        <item m="1" x="123"/>
        <item m="1" x="87"/>
        <item m="1" x="53"/>
        <item m="1" x="156"/>
        <item m="1" x="83"/>
        <item m="1" x="151"/>
        <item m="1" x="113"/>
        <item m="1" x="80"/>
        <item m="1" x="149"/>
        <item m="1" x="157"/>
        <item m="1" x="118"/>
        <item m="1" x="85"/>
        <item m="1" x="52"/>
        <item m="1" x="153"/>
        <item m="1" x="116"/>
        <item m="1" x="50"/>
        <item m="1" x="150"/>
        <item m="1" x="112"/>
        <item m="1" x="79"/>
        <item m="1" x="48"/>
        <item m="1" x="76"/>
        <item m="1" x="144"/>
        <item m="1" x="44"/>
        <item m="1" x="141"/>
        <item m="1" x="71"/>
        <item m="1" x="138"/>
        <item m="1" x="105"/>
        <item m="1" x="110"/>
        <item m="1" x="75"/>
        <item m="1" x="46"/>
        <item m="1" x="143"/>
        <item m="1" x="108"/>
        <item m="1" x="73"/>
        <item m="1" x="42"/>
        <item m="1" x="140"/>
        <item m="1" x="106"/>
        <item m="1" x="69"/>
        <item m="1" x="39"/>
        <item m="1" x="137"/>
        <item m="1" x="102"/>
        <item m="1" x="67"/>
        <item m="1" x="38"/>
        <item x="25"/>
        <item m="1" x="36"/>
        <item m="1" x="66"/>
        <item m="1" x="101"/>
        <item m="1" x="136"/>
        <item m="1" x="30"/>
        <item m="1" x="148"/>
        <item m="1" x="98"/>
        <item m="1" x="135"/>
        <item m="1" x="104"/>
        <item m="1" x="31"/>
        <item m="1" x="43"/>
        <item m="1" x="37"/>
        <item m="1" x="114"/>
        <item m="1" x="154"/>
        <item m="1" x="86"/>
        <item m="1" x="60"/>
        <item m="1" x="40"/>
        <item m="1" x="34"/>
        <item m="1" x="70"/>
        <item m="1" x="99"/>
        <item m="1" x="64"/>
        <item m="1" x="125"/>
        <item m="1" x="158"/>
        <item m="1" x="78"/>
        <item m="1" x="103"/>
        <item m="1" x="146"/>
        <item m="1" x="96"/>
        <item m="1" x="119"/>
        <item m="1" x="82"/>
        <item m="1" x="68"/>
        <item m="1" x="111"/>
        <item m="1" x="61"/>
        <item m="1" x="130"/>
        <item m="1" x="122"/>
        <item m="1" x="89"/>
        <item m="1" x="129"/>
        <item m="1" x="131"/>
        <item m="1" x="155"/>
        <item m="1" x="133"/>
        <item m="1" x="63"/>
        <item m="1" x="33"/>
        <item m="1" x="127"/>
        <item m="1" x="94"/>
        <item m="1" x="58"/>
        <item m="1" x="28"/>
        <item m="1" x="128"/>
        <item m="1" x="32"/>
        <item m="1" x="62"/>
        <item m="1" x="97"/>
        <item m="1" x="132"/>
        <item m="1" x="35"/>
        <item m="1" x="65"/>
        <item m="1" x="100"/>
        <item m="1" x="134"/>
        <item m="1" x="95"/>
        <item m="1" x="59"/>
        <item m="1" x="29"/>
        <item m="1" x="126"/>
        <item m="1" x="93"/>
        <item m="1" x="57"/>
        <item m="1" x="27"/>
        <item m="1" x="124"/>
        <item m="1" x="91"/>
        <item m="1" x="55"/>
        <item m="1" x="26"/>
        <item m="1" x="120"/>
        <item m="1" x="88"/>
        <item m="1" x="54"/>
        <item m="1" x="117"/>
        <item m="1" x="81"/>
        <item m="1" x="51"/>
        <item m="1" x="115"/>
        <item m="1" x="152"/>
        <item m="1" x="84"/>
        <item m="1" x="121"/>
        <item m="1" x="90"/>
        <item m="1" x="49"/>
        <item m="1" x="147"/>
        <item m="1" x="77"/>
        <item m="1" x="47"/>
        <item m="1" x="145"/>
        <item m="1" x="109"/>
        <item m="1" x="74"/>
        <item m="1" x="139"/>
        <item m="1" x="41"/>
        <item m="1" x="72"/>
        <item m="1" x="107"/>
        <item m="1" x="142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2"/>
        <item x="23"/>
        <item x="24"/>
        <item t="default"/>
      </items>
    </pivotField>
    <pivotField showAll="0"/>
    <pivotField axis="axisRow" dataField="1" showAll="0">
      <items count="8">
        <item x="2"/>
        <item x="0"/>
        <item m="1" x="5"/>
        <item x="1"/>
        <item m="1"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1">
            <x v="5"/>
          </reference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7"/>
        <item h="1" m="1" x="5"/>
        <item h="1" x="4"/>
        <item h="1" m="1" x="6"/>
        <item h="1" x="0"/>
        <item h="1" x="1"/>
        <item h="1" x="2"/>
        <item x="3"/>
        <item t="default"/>
      </items>
    </pivotField>
    <pivotField axis="axisPage" multipleItemSelectionAllowed="1" showAll="0">
      <items count="206">
        <item m="1" x="157"/>
        <item m="1" x="135"/>
        <item m="1" x="201"/>
        <item m="1" x="179"/>
        <item m="1" x="155"/>
        <item m="1" x="134"/>
        <item m="1" x="200"/>
        <item m="1" x="178"/>
        <item m="1" x="154"/>
        <item m="1" x="133"/>
        <item m="1" x="199"/>
        <item m="1" x="176"/>
        <item m="1" x="152"/>
        <item m="1" x="131"/>
        <item m="1" x="197"/>
        <item m="1" x="174"/>
        <item m="1" x="150"/>
        <item m="1" x="129"/>
        <item m="1" x="195"/>
        <item m="1" x="172"/>
        <item m="1" x="177"/>
        <item m="1" x="153"/>
        <item m="1" x="132"/>
        <item m="1" x="198"/>
        <item m="1" x="175"/>
        <item m="1" x="151"/>
        <item m="1" x="130"/>
        <item m="1" x="196"/>
        <item m="1" x="173"/>
        <item m="1" x="149"/>
        <item m="1" x="128"/>
        <item m="1" x="194"/>
        <item m="1" x="171"/>
        <item m="1" x="148"/>
        <item m="1" x="127"/>
        <item m="1" x="193"/>
        <item m="1" x="170"/>
        <item m="1" x="147"/>
        <item m="1" x="126"/>
        <item x="116"/>
        <item m="1" x="143"/>
        <item m="1" x="166"/>
        <item m="1" x="189"/>
        <item m="1" x="124"/>
        <item m="1" x="145"/>
        <item m="1" x="168"/>
        <item m="1" x="191"/>
        <item m="1" x="120"/>
        <item m="1" x="141"/>
        <item m="1" x="164"/>
        <item m="1" x="187"/>
        <item m="1" x="122"/>
        <item m="1" x="192"/>
        <item m="1" x="169"/>
        <item m="1" x="146"/>
        <item m="1" x="125"/>
        <item m="1" x="190"/>
        <item m="1" x="167"/>
        <item m="1" x="144"/>
        <item m="1" x="123"/>
        <item m="1" x="188"/>
        <item m="1" x="165"/>
        <item m="1" x="142"/>
        <item m="1" x="121"/>
        <item m="1" x="163"/>
        <item m="1" x="186"/>
        <item m="1" x="140"/>
        <item m="1" x="119"/>
        <item m="1" x="185"/>
        <item m="1" x="162"/>
        <item m="1" x="139"/>
        <item m="1" x="117"/>
        <item m="1" x="183"/>
        <item m="1" x="160"/>
        <item m="1" x="137"/>
        <item m="1" x="203"/>
        <item m="1" x="181"/>
        <item m="1" x="158"/>
        <item m="1" x="136"/>
        <item m="1" x="202"/>
        <item m="1" x="180"/>
        <item m="1" x="156"/>
        <item m="1" x="118"/>
        <item m="1" x="184"/>
        <item m="1" x="161"/>
        <item m="1" x="138"/>
        <item m="1" x="204"/>
        <item m="1" x="182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6"/>
        <item x="55"/>
        <item x="54"/>
        <item x="57"/>
        <item x="58"/>
        <item x="59"/>
        <item x="60"/>
        <item x="61"/>
        <item x="62"/>
        <item x="65"/>
        <item x="64"/>
        <item x="63"/>
        <item x="66"/>
        <item x="67"/>
        <item x="68"/>
        <item x="69"/>
        <item x="70"/>
        <item x="71"/>
        <item x="72"/>
        <item x="75"/>
        <item x="74"/>
        <item x="73"/>
        <item x="76"/>
        <item x="77"/>
        <item x="78"/>
        <item x="79"/>
        <item x="80"/>
        <item x="81"/>
        <item x="82"/>
        <item x="84"/>
        <item x="83"/>
        <item x="86"/>
        <item x="85"/>
        <item x="90"/>
        <item x="89"/>
        <item x="88"/>
        <item x="87"/>
        <item x="91"/>
        <item x="93"/>
        <item x="92"/>
        <item x="95"/>
        <item x="94"/>
        <item x="96"/>
        <item x="97"/>
        <item x="99"/>
        <item x="98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65">
      <pivotArea outline="0" collapsedLevelsAreSubtotals="1" fieldPosition="0"/>
    </format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m="1" x="8"/>
        <item h="1" x="0"/>
        <item x="1"/>
        <item h="1" x="2"/>
        <item t="default"/>
      </items>
    </pivotField>
    <pivotField axis="axisPage" showAll="0">
      <items count="160">
        <item m="1" x="92"/>
        <item m="1" x="56"/>
        <item m="1" x="123"/>
        <item m="1" x="87"/>
        <item m="1" x="53"/>
        <item m="1" x="156"/>
        <item m="1" x="83"/>
        <item m="1" x="151"/>
        <item m="1" x="113"/>
        <item m="1" x="80"/>
        <item m="1" x="149"/>
        <item m="1" x="157"/>
        <item m="1" x="118"/>
        <item m="1" x="85"/>
        <item m="1" x="52"/>
        <item m="1" x="153"/>
        <item m="1" x="116"/>
        <item m="1" x="50"/>
        <item m="1" x="150"/>
        <item m="1" x="112"/>
        <item m="1" x="79"/>
        <item m="1" x="48"/>
        <item m="1" x="76"/>
        <item m="1" x="144"/>
        <item m="1" x="44"/>
        <item m="1" x="141"/>
        <item m="1" x="71"/>
        <item m="1" x="138"/>
        <item m="1" x="105"/>
        <item m="1" x="110"/>
        <item m="1" x="75"/>
        <item m="1" x="46"/>
        <item m="1" x="143"/>
        <item m="1" x="108"/>
        <item m="1" x="73"/>
        <item m="1" x="42"/>
        <item m="1" x="140"/>
        <item m="1" x="106"/>
        <item m="1" x="69"/>
        <item m="1" x="39"/>
        <item m="1" x="137"/>
        <item m="1" x="102"/>
        <item m="1" x="67"/>
        <item m="1" x="38"/>
        <item x="25"/>
        <item m="1" x="36"/>
        <item m="1" x="66"/>
        <item m="1" x="101"/>
        <item m="1" x="136"/>
        <item m="1" x="30"/>
        <item m="1" x="148"/>
        <item m="1" x="98"/>
        <item m="1" x="135"/>
        <item m="1" x="104"/>
        <item m="1" x="31"/>
        <item m="1" x="43"/>
        <item m="1" x="37"/>
        <item m="1" x="114"/>
        <item m="1" x="154"/>
        <item m="1" x="86"/>
        <item m="1" x="60"/>
        <item m="1" x="40"/>
        <item m="1" x="34"/>
        <item m="1" x="70"/>
        <item m="1" x="99"/>
        <item m="1" x="64"/>
        <item m="1" x="125"/>
        <item m="1" x="158"/>
        <item m="1" x="78"/>
        <item m="1" x="103"/>
        <item m="1" x="146"/>
        <item m="1" x="96"/>
        <item m="1" x="119"/>
        <item m="1" x="82"/>
        <item m="1" x="68"/>
        <item m="1" x="111"/>
        <item m="1" x="61"/>
        <item m="1" x="130"/>
        <item m="1" x="122"/>
        <item m="1" x="89"/>
        <item m="1" x="129"/>
        <item m="1" x="131"/>
        <item m="1" x="155"/>
        <item m="1" x="133"/>
        <item m="1" x="63"/>
        <item m="1" x="33"/>
        <item m="1" x="127"/>
        <item m="1" x="94"/>
        <item m="1" x="58"/>
        <item m="1" x="28"/>
        <item m="1" x="128"/>
        <item m="1" x="32"/>
        <item m="1" x="62"/>
        <item m="1" x="97"/>
        <item m="1" x="132"/>
        <item m="1" x="35"/>
        <item m="1" x="65"/>
        <item m="1" x="100"/>
        <item m="1" x="134"/>
        <item m="1" x="95"/>
        <item m="1" x="59"/>
        <item m="1" x="29"/>
        <item m="1" x="126"/>
        <item m="1" x="93"/>
        <item m="1" x="57"/>
        <item m="1" x="27"/>
        <item m="1" x="124"/>
        <item m="1" x="91"/>
        <item m="1" x="55"/>
        <item m="1" x="26"/>
        <item m="1" x="120"/>
        <item m="1" x="88"/>
        <item m="1" x="54"/>
        <item m="1" x="117"/>
        <item m="1" x="81"/>
        <item m="1" x="51"/>
        <item m="1" x="115"/>
        <item m="1" x="152"/>
        <item m="1" x="84"/>
        <item m="1" x="121"/>
        <item m="1" x="90"/>
        <item m="1" x="49"/>
        <item m="1" x="147"/>
        <item m="1" x="77"/>
        <item m="1" x="47"/>
        <item m="1" x="145"/>
        <item m="1" x="109"/>
        <item m="1" x="74"/>
        <item m="1" x="139"/>
        <item m="1" x="41"/>
        <item m="1" x="72"/>
        <item m="1" x="107"/>
        <item m="1" x="142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8"/>
        <item x="17"/>
        <item x="19"/>
        <item x="20"/>
        <item x="21"/>
        <item x="22"/>
        <item x="23"/>
        <item x="24"/>
        <item t="default"/>
      </items>
    </pivotField>
    <pivotField showAll="0"/>
    <pivotField axis="axisRow" dataField="1" showAll="0">
      <items count="8">
        <item x="2"/>
        <item x="0"/>
        <item m="1" x="5"/>
        <item x="1"/>
        <item m="1" x="6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4" type="button" dataOnly="0" labelOnly="1" outline="0" axis="axisRow" fieldPosition="0"/>
    </format>
    <format dxfId="68">
      <pivotArea dataOnly="0" labelOnly="1" fieldPosition="0">
        <references count="1">
          <reference field="4" count="1">
            <x v="5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90" zoomScaleNormal="90" workbookViewId="0">
      <selection activeCell="B3" sqref="B3:I18"/>
    </sheetView>
  </sheetViews>
  <sheetFormatPr defaultColWidth="11" defaultRowHeight="31.5" customHeight="1"/>
  <cols>
    <col min="1" max="1" width="4.375" style="194" customWidth="1"/>
    <col min="2" max="2" width="13.125" style="194" customWidth="1"/>
    <col min="3" max="3" width="24.5" style="194" customWidth="1"/>
    <col min="4" max="4" width="15.375" style="194" customWidth="1"/>
    <col min="5" max="5" width="17" style="194" customWidth="1"/>
    <col min="6" max="6" width="13.5" style="194" customWidth="1"/>
    <col min="7" max="8" width="22" style="194" customWidth="1"/>
    <col min="9" max="10" width="11" style="194" customWidth="1"/>
    <col min="11" max="16384" width="11" style="194"/>
  </cols>
  <sheetData>
    <row r="1" spans="2:9" ht="16.5" customHeight="1">
      <c r="B1" s="36" t="str">
        <f>"数据截止时间："&amp;透视表!G26</f>
        <v>数据截止时间：8月31日</v>
      </c>
      <c r="C1" s="199"/>
    </row>
    <row r="2" spans="2:9" ht="16.5" customHeight="1" thickBot="1">
      <c r="B2" s="25" t="s">
        <v>0</v>
      </c>
      <c r="C2" s="24"/>
    </row>
    <row r="3" spans="2:9" ht="22.5" customHeight="1">
      <c r="B3" s="227" t="s">
        <v>1</v>
      </c>
      <c r="C3" s="226"/>
      <c r="D3" s="114" t="str">
        <f>透视表!$G$22</f>
        <v>8月</v>
      </c>
      <c r="E3" s="114" t="str">
        <f>透视表!$G$21</f>
        <v>日均环比</v>
      </c>
      <c r="F3" s="114" t="str">
        <f>透视表!$G$23</f>
        <v>7月</v>
      </c>
      <c r="G3" s="106" t="s">
        <v>2</v>
      </c>
      <c r="H3" s="107" t="s">
        <v>3</v>
      </c>
    </row>
    <row r="4" spans="2:9" ht="22.5" customHeight="1">
      <c r="B4" s="228" t="s">
        <v>4</v>
      </c>
      <c r="C4" s="111" t="s">
        <v>5</v>
      </c>
      <c r="D4" s="200" t="e">
        <f>GETPIVOTDATA("浏览量",透视表!$A$6)</f>
        <v>#REF!</v>
      </c>
      <c r="E4" s="109" t="str">
        <f>IFERROR((D4/透视表!$G$24)/(F4/透视表!$G$25)-1,"-")</f>
        <v>-</v>
      </c>
      <c r="F4" s="200" t="e">
        <f>GETPIVOTDATA("浏览量",透视表!$A$16)</f>
        <v>#REF!</v>
      </c>
      <c r="G4" s="201" t="str">
        <f>IF(E4&gt;=10%,"优",IF(E4&gt;=-10%,"健康",IF(E4&gt;-20%,"关注",IF(E4&lt;=-20%,"重点关注"))))</f>
        <v>优</v>
      </c>
      <c r="H4" s="202">
        <v>9443</v>
      </c>
      <c r="I4" s="154" t="e">
        <f>D4/H4</f>
        <v>#REF!</v>
      </c>
    </row>
    <row r="5" spans="2:9" ht="22.5" customHeight="1">
      <c r="B5" s="226"/>
      <c r="C5" s="111" t="s">
        <v>6</v>
      </c>
      <c r="D5" s="200">
        <f>GETPIVOTDATA("访客数",透视表!$A$6)</f>
        <v>679</v>
      </c>
      <c r="E5" s="109">
        <f>IFERROR((D5/透视表!$G$24)/(F5/透视表!$G$25)-1,"-")</f>
        <v>5.2713178294573781E-2</v>
      </c>
      <c r="F5" s="200">
        <f>GETPIVOTDATA("访客数",透视表!$A$16)</f>
        <v>645</v>
      </c>
      <c r="G5" s="201" t="str">
        <f>IF(E5&gt;=10%,"优",IF(E5&gt;=-10%,"健康",IF(E5&gt;-20%,"关注",IF(E5&lt;=-20%,"重点关注"))))</f>
        <v>健康</v>
      </c>
      <c r="H5" s="202">
        <v>3030</v>
      </c>
    </row>
    <row r="6" spans="2:9" ht="22.5" customHeight="1">
      <c r="B6" s="226"/>
      <c r="C6" s="111" t="s">
        <v>7</v>
      </c>
      <c r="D6" s="109">
        <f>ROUND(GETPIVOTDATA("跳失率",透视表!$A$6)&amp;"%",3)</f>
        <v>0.32700000000000001</v>
      </c>
      <c r="E6" s="109">
        <f>D6-F6</f>
        <v>0</v>
      </c>
      <c r="F6" s="109">
        <f>ROUND(GETPIVOTDATA("跳失率",透视表!$A$16)&amp;"%",3)</f>
        <v>0.32700000000000001</v>
      </c>
      <c r="G6" s="201" t="str">
        <f>IF(E6&lt;0,"优",IF(E6&gt;=2%,"重点关注","健康"))</f>
        <v>健康</v>
      </c>
      <c r="H6" s="108">
        <v>0.37</v>
      </c>
    </row>
    <row r="7" spans="2:9" ht="22.5" customHeight="1">
      <c r="B7" s="226"/>
      <c r="C7" s="111" t="s">
        <v>8</v>
      </c>
      <c r="D7" s="200">
        <f>GETPIVOTDATA("平均停留时长",透视表!$A$6)</f>
        <v>35.201935483870962</v>
      </c>
      <c r="E7" s="109">
        <f>IFERROR((D7/透视表!$G$24)/(F7/透视表!$G$25)-1,"-")</f>
        <v>-0.35558429441186712</v>
      </c>
      <c r="F7" s="200">
        <f>GETPIVOTDATA("平均停留时长",透视表!$A$16)</f>
        <v>54.626129032258049</v>
      </c>
      <c r="G7" s="201" t="str">
        <f t="shared" ref="G7:G18" si="0">IF(E7&gt;=10%,"优",IF(E7&gt;=-10%,"健康",IF(E7&gt;-20%,"关注",IF(E7&lt;=-20%,"重点关注"))))</f>
        <v>重点关注</v>
      </c>
      <c r="H7" s="202">
        <v>27</v>
      </c>
    </row>
    <row r="8" spans="2:9" ht="22.5" customHeight="1">
      <c r="B8" s="228" t="s">
        <v>9</v>
      </c>
      <c r="C8" s="111" t="s">
        <v>10</v>
      </c>
      <c r="D8" s="200">
        <f>透视表!$K$25</f>
        <v>37</v>
      </c>
      <c r="E8" s="109">
        <f>IFERROR((D8/透视表!$G$24)/(F8/透视表!$G$25)-1,"-")</f>
        <v>0.4800000000000002</v>
      </c>
      <c r="F8" s="200">
        <f>透视表!$L$25</f>
        <v>25</v>
      </c>
      <c r="G8" s="201" t="str">
        <f t="shared" si="0"/>
        <v>优</v>
      </c>
      <c r="H8" s="202"/>
    </row>
    <row r="9" spans="2:9" ht="22.5" customHeight="1">
      <c r="B9" s="226"/>
      <c r="C9" s="111" t="s">
        <v>11</v>
      </c>
      <c r="D9" s="203">
        <f>D8/D5</f>
        <v>5.4491899852724596E-2</v>
      </c>
      <c r="E9" s="203">
        <f>D9-F9</f>
        <v>1.5732209930243976E-2</v>
      </c>
      <c r="F9" s="203">
        <f>F8/F5</f>
        <v>3.875968992248062E-2</v>
      </c>
      <c r="G9" s="201" t="str">
        <f t="shared" si="0"/>
        <v>健康</v>
      </c>
      <c r="H9" s="108">
        <v>0.04</v>
      </c>
    </row>
    <row r="10" spans="2:9" ht="22.5" customHeight="1">
      <c r="B10" s="228" t="s">
        <v>12</v>
      </c>
      <c r="C10" s="110" t="s">
        <v>13</v>
      </c>
      <c r="D10" s="204">
        <v>19</v>
      </c>
      <c r="E10" s="46">
        <f>IFERROR((D10/透视表!$G$24)/(F10/透视表!$G$25)-1,"-")</f>
        <v>3.75</v>
      </c>
      <c r="F10" s="204">
        <v>4</v>
      </c>
      <c r="G10" s="201" t="str">
        <f t="shared" si="0"/>
        <v>优</v>
      </c>
      <c r="H10" s="202"/>
    </row>
    <row r="11" spans="2:9" ht="22.5" customHeight="1">
      <c r="B11" s="226"/>
      <c r="C11" s="111" t="s">
        <v>14</v>
      </c>
      <c r="D11" s="109">
        <f>D10/D8</f>
        <v>0.51351351351351349</v>
      </c>
      <c r="E11" s="203">
        <f>D11-F11</f>
        <v>0.35351351351351346</v>
      </c>
      <c r="F11" s="109">
        <f>F10/F8</f>
        <v>0.16</v>
      </c>
      <c r="G11" s="201" t="str">
        <f t="shared" si="0"/>
        <v>优</v>
      </c>
      <c r="H11" s="202" t="s">
        <v>15</v>
      </c>
    </row>
    <row r="12" spans="2:9" ht="22.5" customHeight="1">
      <c r="B12" s="226"/>
      <c r="C12" s="110" t="s">
        <v>16</v>
      </c>
      <c r="D12" s="47">
        <v>19</v>
      </c>
      <c r="E12" s="46">
        <f>IFERROR((D12/透视表!$G$24)/(F12/透视表!$G$25)-1,"-")</f>
        <v>3.75</v>
      </c>
      <c r="F12" s="47">
        <v>4</v>
      </c>
      <c r="G12" s="201" t="str">
        <f t="shared" si="0"/>
        <v>优</v>
      </c>
      <c r="H12" s="202"/>
    </row>
    <row r="13" spans="2:9" ht="22.5" customHeight="1">
      <c r="B13" s="226"/>
      <c r="C13" s="111" t="s">
        <v>17</v>
      </c>
      <c r="D13" s="109">
        <f>D12/D10</f>
        <v>1</v>
      </c>
      <c r="E13" s="203">
        <f>D13-F13</f>
        <v>0</v>
      </c>
      <c r="F13" s="109">
        <f>F12/F10</f>
        <v>1</v>
      </c>
      <c r="G13" s="201" t="str">
        <f t="shared" si="0"/>
        <v>健康</v>
      </c>
      <c r="H13" s="108">
        <v>0.8</v>
      </c>
    </row>
    <row r="14" spans="2:9" ht="22.5" customHeight="1">
      <c r="B14" s="226"/>
      <c r="C14" s="110" t="s">
        <v>18</v>
      </c>
      <c r="D14" s="204">
        <v>1066</v>
      </c>
      <c r="E14" s="46">
        <f>IFERROR((D14/透视表!$G$24)/(F14/透视表!$G$25)-1,"-")</f>
        <v>-0.36282127913927076</v>
      </c>
      <c r="F14" s="204">
        <v>1673</v>
      </c>
      <c r="G14" s="201" t="str">
        <f t="shared" si="0"/>
        <v>重点关注</v>
      </c>
      <c r="H14" s="202"/>
    </row>
    <row r="15" spans="2:9" ht="22.5" customHeight="1">
      <c r="B15" s="226"/>
      <c r="C15" s="110" t="s">
        <v>19</v>
      </c>
      <c r="D15" s="204">
        <v>19</v>
      </c>
      <c r="E15" s="46">
        <f>IFERROR((D15/透视表!$G$24)/(F15/透视表!$G$25)-1,"-")</f>
        <v>2.8000000000000003</v>
      </c>
      <c r="F15" s="204">
        <v>5</v>
      </c>
      <c r="G15" s="201" t="str">
        <f t="shared" si="0"/>
        <v>优</v>
      </c>
      <c r="H15" s="202"/>
      <c r="I15" s="194" t="s">
        <v>20</v>
      </c>
    </row>
    <row r="16" spans="2:9" ht="22.5" customHeight="1">
      <c r="B16" s="226"/>
      <c r="C16" s="111" t="s">
        <v>21</v>
      </c>
      <c r="D16" s="112">
        <f>D14/D12</f>
        <v>56.10526315789474</v>
      </c>
      <c r="E16" s="109">
        <f>IFERROR((D16/透视表!$G$24)/(F16/透视表!$G$25)-1,"-")</f>
        <v>-0.83232138924717658</v>
      </c>
      <c r="F16" s="112">
        <f>F14/F15</f>
        <v>334.6</v>
      </c>
      <c r="G16" s="201" t="str">
        <f t="shared" si="0"/>
        <v>重点关注</v>
      </c>
      <c r="H16" s="202"/>
    </row>
    <row r="17" spans="2:8" ht="22.5" customHeight="1">
      <c r="B17" s="228" t="s">
        <v>22</v>
      </c>
      <c r="C17" s="111" t="s">
        <v>23</v>
      </c>
      <c r="D17" s="200">
        <f>透视表!$P$25</f>
        <v>7</v>
      </c>
      <c r="E17" s="109">
        <f>IFERROR((D17/透视表!$G$24)/(F17/透视表!$G$25)-1,"-")</f>
        <v>0.75</v>
      </c>
      <c r="F17" s="200">
        <f>透视表!$Q$25</f>
        <v>4</v>
      </c>
      <c r="G17" s="201" t="str">
        <f t="shared" si="0"/>
        <v>优</v>
      </c>
      <c r="H17" s="202"/>
    </row>
    <row r="18" spans="2:8" ht="22.5" customHeight="1" thickBot="1">
      <c r="B18" s="226"/>
      <c r="C18" s="113" t="s">
        <v>24</v>
      </c>
      <c r="D18" s="205">
        <v>1</v>
      </c>
      <c r="E18" s="125">
        <f>IFERROR((D18/透视表!$G$24)/(F18/透视表!$G$25)-1,"-")</f>
        <v>-0.75</v>
      </c>
      <c r="F18" s="205">
        <f>'体验报告-案例'!$E$16</f>
        <v>4</v>
      </c>
      <c r="G18" s="206" t="str">
        <f t="shared" si="0"/>
        <v>重点关注</v>
      </c>
      <c r="H18" s="207"/>
    </row>
    <row r="19" spans="2:8" ht="138" customHeight="1" thickBot="1">
      <c r="B19" s="225" t="s">
        <v>25</v>
      </c>
      <c r="C19" s="226"/>
      <c r="D19" s="226"/>
      <c r="E19" s="226"/>
      <c r="F19" s="226"/>
      <c r="G19" s="226"/>
      <c r="H19" s="226"/>
    </row>
    <row r="20" spans="2:8" ht="19.5" customHeight="1"/>
    <row r="21" spans="2:8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23" type="noConversion"/>
  <conditionalFormatting sqref="E1:E5 E20:E1048576 E7:E18">
    <cfRule type="cellIs" dxfId="138" priority="4" operator="lessThan">
      <formula>0</formula>
    </cfRule>
  </conditionalFormatting>
  <conditionalFormatting sqref="E6">
    <cfRule type="cellIs" dxfId="137" priority="1" operator="greaterThan">
      <formula>0</formula>
    </cfRule>
  </conditionalFormatting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pane ySplit="1" topLeftCell="A101" activePane="bottomLeft" state="frozen"/>
      <selection pane="bottomLeft" activeCell="F129" sqref="F129"/>
    </sheetView>
  </sheetViews>
  <sheetFormatPr defaultRowHeight="16.5"/>
  <cols>
    <col min="1" max="2" width="10.5" style="99" customWidth="1"/>
    <col min="3" max="3" width="14.5" style="55" customWidth="1"/>
    <col min="4" max="5" width="12.375" style="54" customWidth="1"/>
    <col min="6" max="7" width="15.875" style="54" customWidth="1"/>
  </cols>
  <sheetData>
    <row r="1" spans="1:7" ht="15.75" customHeight="1" thickBot="1">
      <c r="A1" s="98" t="s">
        <v>102</v>
      </c>
      <c r="B1" s="98" t="s">
        <v>105</v>
      </c>
      <c r="C1" s="53" t="s">
        <v>109</v>
      </c>
      <c r="D1" s="52" t="s">
        <v>173</v>
      </c>
      <c r="E1" s="52" t="s">
        <v>174</v>
      </c>
      <c r="F1" s="52" t="s">
        <v>175</v>
      </c>
      <c r="G1" s="52" t="s">
        <v>7</v>
      </c>
    </row>
    <row r="2" spans="1:7">
      <c r="A2" s="99">
        <f t="shared" ref="A2:A33" si="0">YEAR(C2)</f>
        <v>2018</v>
      </c>
      <c r="B2" s="99">
        <f t="shared" ref="B2:B33" si="1">MONTH(C2)</f>
        <v>5</v>
      </c>
      <c r="C2" s="55">
        <v>43228</v>
      </c>
      <c r="D2" s="54">
        <v>0</v>
      </c>
      <c r="E2" s="54">
        <v>0</v>
      </c>
      <c r="F2" s="54">
        <v>0</v>
      </c>
      <c r="G2" s="54">
        <v>0</v>
      </c>
    </row>
    <row r="3" spans="1:7">
      <c r="A3" s="99">
        <f t="shared" si="0"/>
        <v>2018</v>
      </c>
      <c r="B3" s="99">
        <f t="shared" si="1"/>
        <v>5</v>
      </c>
      <c r="C3" s="55">
        <v>43229</v>
      </c>
      <c r="D3" s="54">
        <v>0</v>
      </c>
      <c r="E3" s="54">
        <v>0</v>
      </c>
      <c r="F3" s="54">
        <v>0</v>
      </c>
      <c r="G3" s="54">
        <v>0</v>
      </c>
    </row>
    <row r="4" spans="1:7">
      <c r="A4" s="99">
        <f t="shared" si="0"/>
        <v>2018</v>
      </c>
      <c r="B4" s="99">
        <f t="shared" si="1"/>
        <v>5</v>
      </c>
      <c r="C4" s="55">
        <v>43230</v>
      </c>
      <c r="D4" s="54">
        <v>0</v>
      </c>
      <c r="E4" s="54">
        <v>0</v>
      </c>
      <c r="F4" s="54">
        <v>0</v>
      </c>
      <c r="G4" s="54">
        <v>0</v>
      </c>
    </row>
    <row r="5" spans="1:7">
      <c r="A5" s="99">
        <f t="shared" si="0"/>
        <v>2018</v>
      </c>
      <c r="B5" s="99">
        <f t="shared" si="1"/>
        <v>5</v>
      </c>
      <c r="C5" s="55">
        <v>43231</v>
      </c>
      <c r="D5" s="54">
        <v>0</v>
      </c>
      <c r="E5" s="54">
        <v>0</v>
      </c>
      <c r="F5" s="54">
        <v>0</v>
      </c>
      <c r="G5" s="54">
        <v>0</v>
      </c>
    </row>
    <row r="6" spans="1:7">
      <c r="A6" s="99">
        <f t="shared" si="0"/>
        <v>2018</v>
      </c>
      <c r="B6" s="99">
        <f t="shared" si="1"/>
        <v>5</v>
      </c>
      <c r="C6" s="55">
        <v>43232</v>
      </c>
      <c r="D6" s="54">
        <v>1</v>
      </c>
      <c r="E6" s="54">
        <v>1</v>
      </c>
      <c r="F6" s="54">
        <v>0</v>
      </c>
      <c r="G6" s="54">
        <v>0</v>
      </c>
    </row>
    <row r="7" spans="1:7">
      <c r="A7" s="99">
        <f t="shared" si="0"/>
        <v>2018</v>
      </c>
      <c r="B7" s="99">
        <f t="shared" si="1"/>
        <v>5</v>
      </c>
      <c r="C7" s="55">
        <v>43233</v>
      </c>
      <c r="D7" s="54">
        <v>1</v>
      </c>
      <c r="E7" s="54">
        <v>1</v>
      </c>
      <c r="F7" s="54">
        <v>36</v>
      </c>
      <c r="G7" s="54">
        <v>100</v>
      </c>
    </row>
    <row r="8" spans="1:7">
      <c r="A8" s="99">
        <f t="shared" si="0"/>
        <v>2018</v>
      </c>
      <c r="B8" s="99">
        <f t="shared" si="1"/>
        <v>5</v>
      </c>
      <c r="C8" s="55">
        <v>43234</v>
      </c>
      <c r="D8" s="54">
        <v>5</v>
      </c>
      <c r="E8" s="54">
        <v>1</v>
      </c>
      <c r="F8" s="54">
        <v>8</v>
      </c>
      <c r="G8" s="54">
        <v>0</v>
      </c>
    </row>
    <row r="9" spans="1:7">
      <c r="A9" s="99">
        <f t="shared" si="0"/>
        <v>2018</v>
      </c>
      <c r="B9" s="99">
        <f t="shared" si="1"/>
        <v>5</v>
      </c>
      <c r="C9" s="55">
        <v>43235</v>
      </c>
      <c r="D9" s="54">
        <v>7</v>
      </c>
      <c r="E9" s="54">
        <v>1</v>
      </c>
      <c r="F9" s="54">
        <v>63</v>
      </c>
      <c r="G9" s="54">
        <v>42.86</v>
      </c>
    </row>
    <row r="10" spans="1:7">
      <c r="A10" s="99">
        <f t="shared" si="0"/>
        <v>2018</v>
      </c>
      <c r="B10" s="99">
        <f t="shared" si="1"/>
        <v>5</v>
      </c>
      <c r="C10" s="55">
        <v>43236</v>
      </c>
      <c r="D10" s="54">
        <v>1</v>
      </c>
      <c r="E10" s="54">
        <v>1</v>
      </c>
      <c r="F10" s="54">
        <v>14</v>
      </c>
      <c r="G10" s="54">
        <v>100</v>
      </c>
    </row>
    <row r="11" spans="1:7">
      <c r="A11" s="99">
        <f t="shared" si="0"/>
        <v>2018</v>
      </c>
      <c r="B11" s="99">
        <f t="shared" si="1"/>
        <v>5</v>
      </c>
      <c r="C11" s="55">
        <v>43237</v>
      </c>
      <c r="D11" s="54">
        <v>8</v>
      </c>
      <c r="E11" s="54">
        <v>2</v>
      </c>
      <c r="F11" s="54">
        <v>31</v>
      </c>
      <c r="G11" s="54">
        <v>42.86</v>
      </c>
    </row>
    <row r="12" spans="1:7">
      <c r="A12" s="99">
        <f t="shared" si="0"/>
        <v>2018</v>
      </c>
      <c r="B12" s="99">
        <f t="shared" si="1"/>
        <v>5</v>
      </c>
      <c r="C12" s="55">
        <v>43238</v>
      </c>
      <c r="D12" s="54">
        <v>5</v>
      </c>
      <c r="E12" s="54">
        <v>3</v>
      </c>
      <c r="F12" s="54">
        <v>19.8</v>
      </c>
      <c r="G12" s="54">
        <v>57.14</v>
      </c>
    </row>
    <row r="13" spans="1:7">
      <c r="A13" s="99">
        <f t="shared" si="0"/>
        <v>2018</v>
      </c>
      <c r="B13" s="99">
        <f t="shared" si="1"/>
        <v>5</v>
      </c>
      <c r="C13" s="55">
        <v>43239</v>
      </c>
      <c r="D13" s="54">
        <v>1</v>
      </c>
      <c r="E13" s="54">
        <v>1</v>
      </c>
      <c r="F13" s="54">
        <v>13</v>
      </c>
      <c r="G13" s="54">
        <v>100</v>
      </c>
    </row>
    <row r="14" spans="1:7">
      <c r="A14" s="99">
        <f t="shared" si="0"/>
        <v>2018</v>
      </c>
      <c r="B14" s="99">
        <f t="shared" si="1"/>
        <v>5</v>
      </c>
      <c r="C14" s="55">
        <v>43240</v>
      </c>
      <c r="D14" s="54">
        <v>0</v>
      </c>
      <c r="E14" s="54">
        <v>0</v>
      </c>
      <c r="F14" s="54">
        <v>0</v>
      </c>
      <c r="G14" s="54">
        <v>0</v>
      </c>
    </row>
    <row r="15" spans="1:7">
      <c r="A15" s="99">
        <f t="shared" si="0"/>
        <v>2018</v>
      </c>
      <c r="B15" s="99">
        <f t="shared" si="1"/>
        <v>5</v>
      </c>
      <c r="C15" s="55">
        <v>43241</v>
      </c>
      <c r="D15" s="54">
        <v>6</v>
      </c>
      <c r="E15" s="54">
        <v>4</v>
      </c>
      <c r="F15" s="54">
        <v>128.33000000000001</v>
      </c>
      <c r="G15" s="54">
        <v>80</v>
      </c>
    </row>
    <row r="16" spans="1:7">
      <c r="A16" s="99">
        <f t="shared" si="0"/>
        <v>2018</v>
      </c>
      <c r="B16" s="99">
        <f t="shared" si="1"/>
        <v>5</v>
      </c>
      <c r="C16" s="55">
        <v>43242</v>
      </c>
      <c r="D16" s="54">
        <v>4</v>
      </c>
      <c r="E16" s="54">
        <v>2</v>
      </c>
      <c r="F16" s="54">
        <v>152.33000000000001</v>
      </c>
      <c r="G16" s="54">
        <v>50</v>
      </c>
    </row>
    <row r="17" spans="1:7">
      <c r="A17" s="99">
        <f t="shared" si="0"/>
        <v>2018</v>
      </c>
      <c r="B17" s="99">
        <f t="shared" si="1"/>
        <v>5</v>
      </c>
      <c r="C17" s="55">
        <v>43243</v>
      </c>
      <c r="D17" s="54">
        <v>3</v>
      </c>
      <c r="E17" s="54">
        <v>2</v>
      </c>
      <c r="F17" s="54">
        <v>28.33</v>
      </c>
      <c r="G17" s="54">
        <v>66.67</v>
      </c>
    </row>
    <row r="18" spans="1:7">
      <c r="A18" s="99">
        <f t="shared" si="0"/>
        <v>2018</v>
      </c>
      <c r="B18" s="99">
        <f t="shared" si="1"/>
        <v>5</v>
      </c>
      <c r="C18" s="55">
        <v>43244</v>
      </c>
      <c r="D18" s="54">
        <v>23</v>
      </c>
      <c r="E18" s="54">
        <v>5</v>
      </c>
      <c r="F18" s="54">
        <v>10.199999999999999</v>
      </c>
      <c r="G18" s="54">
        <v>22.41</v>
      </c>
    </row>
    <row r="19" spans="1:7">
      <c r="A19" s="99">
        <f t="shared" si="0"/>
        <v>2018</v>
      </c>
      <c r="B19" s="99">
        <f t="shared" si="1"/>
        <v>5</v>
      </c>
      <c r="C19" s="55">
        <v>43245</v>
      </c>
      <c r="D19" s="54">
        <v>3</v>
      </c>
      <c r="E19" s="54">
        <v>1</v>
      </c>
      <c r="F19" s="54">
        <v>12</v>
      </c>
      <c r="G19" s="54">
        <v>33.33</v>
      </c>
    </row>
    <row r="20" spans="1:7">
      <c r="A20" s="99">
        <f t="shared" si="0"/>
        <v>2018</v>
      </c>
      <c r="B20" s="99">
        <f t="shared" si="1"/>
        <v>5</v>
      </c>
      <c r="C20" s="55">
        <v>43246</v>
      </c>
      <c r="D20" s="54">
        <v>0</v>
      </c>
      <c r="E20" s="54">
        <v>0</v>
      </c>
      <c r="F20" s="54">
        <v>0</v>
      </c>
      <c r="G20" s="54">
        <v>0</v>
      </c>
    </row>
    <row r="21" spans="1:7">
      <c r="A21" s="99">
        <f t="shared" si="0"/>
        <v>2018</v>
      </c>
      <c r="B21" s="99">
        <f t="shared" si="1"/>
        <v>5</v>
      </c>
      <c r="C21" s="55">
        <v>43247</v>
      </c>
      <c r="D21" s="54">
        <v>0</v>
      </c>
      <c r="E21" s="54">
        <v>0</v>
      </c>
      <c r="F21" s="54">
        <v>0</v>
      </c>
      <c r="G21" s="54">
        <v>0</v>
      </c>
    </row>
    <row r="22" spans="1:7">
      <c r="A22" s="99">
        <f t="shared" si="0"/>
        <v>2018</v>
      </c>
      <c r="B22" s="99">
        <f t="shared" si="1"/>
        <v>5</v>
      </c>
      <c r="C22" s="55">
        <v>43248</v>
      </c>
      <c r="D22" s="54">
        <v>1</v>
      </c>
      <c r="E22" s="54">
        <v>1</v>
      </c>
      <c r="F22" s="54">
        <v>32</v>
      </c>
      <c r="G22" s="54">
        <v>100</v>
      </c>
    </row>
    <row r="23" spans="1:7">
      <c r="A23" s="99">
        <f t="shared" si="0"/>
        <v>2018</v>
      </c>
      <c r="B23" s="99">
        <f t="shared" si="1"/>
        <v>5</v>
      </c>
      <c r="C23" s="55">
        <v>43249</v>
      </c>
      <c r="D23" s="54">
        <v>10</v>
      </c>
      <c r="E23" s="54">
        <v>6</v>
      </c>
      <c r="F23" s="54">
        <v>70.69</v>
      </c>
      <c r="G23" s="54">
        <v>46</v>
      </c>
    </row>
    <row r="24" spans="1:7">
      <c r="A24" s="99">
        <f t="shared" si="0"/>
        <v>2018</v>
      </c>
      <c r="B24" s="99">
        <f t="shared" si="1"/>
        <v>5</v>
      </c>
      <c r="C24" s="55">
        <v>43250</v>
      </c>
      <c r="D24" s="54">
        <v>14</v>
      </c>
      <c r="E24" s="54">
        <v>6</v>
      </c>
      <c r="F24" s="54">
        <v>9.08</v>
      </c>
      <c r="G24" s="54">
        <v>14.29</v>
      </c>
    </row>
    <row r="25" spans="1:7">
      <c r="A25" s="99">
        <f t="shared" si="0"/>
        <v>2018</v>
      </c>
      <c r="B25" s="99">
        <f t="shared" si="1"/>
        <v>5</v>
      </c>
      <c r="C25" s="55">
        <v>43251</v>
      </c>
      <c r="D25" s="54">
        <v>12</v>
      </c>
      <c r="E25" s="54">
        <v>6</v>
      </c>
      <c r="F25" s="54">
        <v>38.17</v>
      </c>
      <c r="G25" s="54">
        <v>41.67</v>
      </c>
    </row>
    <row r="26" spans="1:7">
      <c r="A26" s="99">
        <f t="shared" si="0"/>
        <v>2018</v>
      </c>
      <c r="B26" s="99">
        <f t="shared" si="1"/>
        <v>6</v>
      </c>
      <c r="C26" s="55">
        <v>43252</v>
      </c>
      <c r="D26" s="54">
        <v>87</v>
      </c>
      <c r="E26" s="54">
        <v>9</v>
      </c>
      <c r="F26" s="54">
        <v>27.89</v>
      </c>
      <c r="G26" s="54">
        <v>24.05</v>
      </c>
    </row>
    <row r="27" spans="1:7">
      <c r="A27" s="99">
        <f t="shared" si="0"/>
        <v>2018</v>
      </c>
      <c r="B27" s="99">
        <f t="shared" si="1"/>
        <v>6</v>
      </c>
      <c r="C27" s="55">
        <v>43253</v>
      </c>
      <c r="D27" s="54">
        <v>7</v>
      </c>
      <c r="E27" s="54">
        <v>4</v>
      </c>
      <c r="F27" s="54">
        <v>30</v>
      </c>
      <c r="G27" s="54">
        <v>0</v>
      </c>
    </row>
    <row r="28" spans="1:7">
      <c r="A28" s="99">
        <f t="shared" si="0"/>
        <v>2018</v>
      </c>
      <c r="B28" s="99">
        <f t="shared" si="1"/>
        <v>6</v>
      </c>
      <c r="C28" s="55">
        <v>43254</v>
      </c>
      <c r="D28" s="54">
        <v>3</v>
      </c>
      <c r="E28" s="54">
        <v>2</v>
      </c>
      <c r="F28" s="54">
        <v>63.5</v>
      </c>
      <c r="G28" s="54">
        <v>0</v>
      </c>
    </row>
    <row r="29" spans="1:7">
      <c r="A29" s="99">
        <f t="shared" si="0"/>
        <v>2018</v>
      </c>
      <c r="B29" s="99">
        <f t="shared" si="1"/>
        <v>6</v>
      </c>
      <c r="C29" s="55">
        <v>43255</v>
      </c>
      <c r="D29" s="54">
        <v>13</v>
      </c>
      <c r="E29" s="54">
        <v>7</v>
      </c>
      <c r="F29" s="54">
        <v>36.799999999999997</v>
      </c>
      <c r="G29" s="54">
        <v>17.95</v>
      </c>
    </row>
    <row r="30" spans="1:7">
      <c r="A30" s="99">
        <f t="shared" si="0"/>
        <v>2018</v>
      </c>
      <c r="B30" s="99">
        <f t="shared" si="1"/>
        <v>6</v>
      </c>
      <c r="C30" s="55">
        <v>43256</v>
      </c>
      <c r="D30" s="54">
        <v>102</v>
      </c>
      <c r="E30" s="54">
        <v>9</v>
      </c>
      <c r="F30" s="54">
        <v>594.62</v>
      </c>
      <c r="G30" s="54">
        <v>27.17</v>
      </c>
    </row>
    <row r="31" spans="1:7">
      <c r="A31" s="99">
        <f t="shared" si="0"/>
        <v>2018</v>
      </c>
      <c r="B31" s="99">
        <f t="shared" si="1"/>
        <v>6</v>
      </c>
      <c r="C31" s="55">
        <v>43257</v>
      </c>
      <c r="D31" s="54">
        <v>78</v>
      </c>
      <c r="E31" s="54">
        <v>23</v>
      </c>
      <c r="F31" s="54">
        <v>100.49</v>
      </c>
      <c r="G31" s="54">
        <v>25.36</v>
      </c>
    </row>
    <row r="32" spans="1:7">
      <c r="A32" s="99">
        <f t="shared" si="0"/>
        <v>2018</v>
      </c>
      <c r="B32" s="99">
        <f t="shared" si="1"/>
        <v>6</v>
      </c>
      <c r="C32" s="55">
        <v>43258</v>
      </c>
      <c r="D32" s="54">
        <v>37</v>
      </c>
      <c r="E32" s="54">
        <v>13</v>
      </c>
      <c r="F32" s="54">
        <v>46.77</v>
      </c>
      <c r="G32" s="54">
        <v>42.41</v>
      </c>
    </row>
    <row r="33" spans="1:7">
      <c r="A33" s="99">
        <f t="shared" si="0"/>
        <v>2018</v>
      </c>
      <c r="B33" s="99">
        <f t="shared" si="1"/>
        <v>6</v>
      </c>
      <c r="C33" s="55">
        <v>43259</v>
      </c>
      <c r="D33" s="54">
        <v>43</v>
      </c>
      <c r="E33" s="54">
        <v>15</v>
      </c>
      <c r="F33" s="54">
        <v>41.87</v>
      </c>
      <c r="G33" s="54">
        <v>27.8</v>
      </c>
    </row>
    <row r="34" spans="1:7">
      <c r="A34" s="99">
        <f t="shared" ref="A34:A65" si="2">YEAR(C34)</f>
        <v>2018</v>
      </c>
      <c r="B34" s="99">
        <f t="shared" ref="B34:B65" si="3">MONTH(C34)</f>
        <v>6</v>
      </c>
      <c r="C34" s="55">
        <v>43260</v>
      </c>
      <c r="D34" s="54">
        <v>22</v>
      </c>
      <c r="E34" s="54">
        <v>7</v>
      </c>
      <c r="F34" s="54">
        <v>24.67</v>
      </c>
      <c r="G34" s="54">
        <v>26.92</v>
      </c>
    </row>
    <row r="35" spans="1:7">
      <c r="A35" s="99">
        <f t="shared" si="2"/>
        <v>2018</v>
      </c>
      <c r="B35" s="99">
        <f t="shared" si="3"/>
        <v>6</v>
      </c>
      <c r="C35" s="55">
        <v>43261</v>
      </c>
      <c r="D35" s="54">
        <v>47</v>
      </c>
      <c r="E35" s="54">
        <v>16</v>
      </c>
      <c r="F35" s="54">
        <v>15.44</v>
      </c>
      <c r="G35" s="54">
        <v>16.5</v>
      </c>
    </row>
    <row r="36" spans="1:7">
      <c r="A36" s="99">
        <f t="shared" si="2"/>
        <v>2018</v>
      </c>
      <c r="B36" s="99">
        <f t="shared" si="3"/>
        <v>6</v>
      </c>
      <c r="C36" s="55">
        <v>43262</v>
      </c>
      <c r="D36" s="54">
        <v>31</v>
      </c>
      <c r="E36" s="54">
        <v>15</v>
      </c>
      <c r="F36" s="54">
        <v>463.7</v>
      </c>
      <c r="G36" s="54">
        <v>31.18</v>
      </c>
    </row>
    <row r="37" spans="1:7">
      <c r="A37" s="99">
        <f t="shared" si="2"/>
        <v>2018</v>
      </c>
      <c r="B37" s="99">
        <f t="shared" si="3"/>
        <v>6</v>
      </c>
      <c r="C37" s="55">
        <v>43263</v>
      </c>
      <c r="D37" s="54">
        <v>43</v>
      </c>
      <c r="E37" s="54">
        <v>18</v>
      </c>
      <c r="F37" s="54">
        <v>261.39999999999998</v>
      </c>
      <c r="G37" s="54">
        <v>28.96</v>
      </c>
    </row>
    <row r="38" spans="1:7">
      <c r="A38" s="99">
        <f t="shared" si="2"/>
        <v>2018</v>
      </c>
      <c r="B38" s="99">
        <f t="shared" si="3"/>
        <v>6</v>
      </c>
      <c r="C38" s="55">
        <v>43264</v>
      </c>
      <c r="D38" s="54">
        <v>69</v>
      </c>
      <c r="E38" s="54">
        <v>21</v>
      </c>
      <c r="F38" s="54">
        <v>44.6</v>
      </c>
      <c r="G38" s="54">
        <v>19.34</v>
      </c>
    </row>
    <row r="39" spans="1:7">
      <c r="A39" s="99">
        <f t="shared" si="2"/>
        <v>2018</v>
      </c>
      <c r="B39" s="99">
        <f t="shared" si="3"/>
        <v>6</v>
      </c>
      <c r="C39" s="55">
        <v>43265</v>
      </c>
      <c r="D39" s="54">
        <v>23</v>
      </c>
      <c r="E39" s="54">
        <v>15</v>
      </c>
      <c r="F39" s="54">
        <v>60.44</v>
      </c>
      <c r="G39" s="54">
        <v>49.87</v>
      </c>
    </row>
    <row r="40" spans="1:7">
      <c r="A40" s="99">
        <f t="shared" si="2"/>
        <v>2018</v>
      </c>
      <c r="B40" s="99">
        <f t="shared" si="3"/>
        <v>6</v>
      </c>
      <c r="C40" s="55">
        <v>43266</v>
      </c>
      <c r="D40" s="54">
        <v>17</v>
      </c>
      <c r="E40" s="54">
        <v>10</v>
      </c>
      <c r="F40" s="54">
        <v>17.100000000000001</v>
      </c>
      <c r="G40" s="54">
        <v>28.24</v>
      </c>
    </row>
    <row r="41" spans="1:7">
      <c r="A41" s="99">
        <f t="shared" si="2"/>
        <v>2018</v>
      </c>
      <c r="B41" s="99">
        <f t="shared" si="3"/>
        <v>6</v>
      </c>
      <c r="C41" s="55">
        <v>43267</v>
      </c>
      <c r="D41" s="54">
        <v>15</v>
      </c>
      <c r="E41" s="54">
        <v>8</v>
      </c>
      <c r="F41" s="54">
        <v>47.88</v>
      </c>
      <c r="G41" s="54">
        <v>26.67</v>
      </c>
    </row>
    <row r="42" spans="1:7">
      <c r="A42" s="99">
        <f t="shared" si="2"/>
        <v>2018</v>
      </c>
      <c r="B42" s="99">
        <f t="shared" si="3"/>
        <v>6</v>
      </c>
      <c r="C42" s="55">
        <v>43268</v>
      </c>
      <c r="D42" s="54">
        <v>9</v>
      </c>
      <c r="E42" s="54">
        <v>4</v>
      </c>
      <c r="F42" s="54">
        <v>16.5</v>
      </c>
      <c r="G42" s="54">
        <v>11.11</v>
      </c>
    </row>
    <row r="43" spans="1:7">
      <c r="A43" s="99">
        <f t="shared" si="2"/>
        <v>2018</v>
      </c>
      <c r="B43" s="99">
        <f t="shared" si="3"/>
        <v>6</v>
      </c>
      <c r="C43" s="55">
        <v>43269</v>
      </c>
      <c r="D43" s="54">
        <v>34</v>
      </c>
      <c r="E43" s="54">
        <v>16</v>
      </c>
      <c r="F43" s="54">
        <v>50.13</v>
      </c>
      <c r="G43" s="54">
        <v>17.11</v>
      </c>
    </row>
    <row r="44" spans="1:7">
      <c r="A44" s="99">
        <f t="shared" si="2"/>
        <v>2018</v>
      </c>
      <c r="B44" s="99">
        <f t="shared" si="3"/>
        <v>6</v>
      </c>
      <c r="C44" s="55">
        <v>43270</v>
      </c>
      <c r="D44" s="54">
        <v>57</v>
      </c>
      <c r="E44" s="54">
        <v>17</v>
      </c>
      <c r="F44" s="54">
        <v>50.49</v>
      </c>
      <c r="G44" s="54">
        <v>41.64</v>
      </c>
    </row>
    <row r="45" spans="1:7">
      <c r="A45" s="99">
        <f t="shared" si="2"/>
        <v>2018</v>
      </c>
      <c r="B45" s="99">
        <f t="shared" si="3"/>
        <v>6</v>
      </c>
      <c r="C45" s="55">
        <v>43271</v>
      </c>
      <c r="D45" s="54">
        <v>79</v>
      </c>
      <c r="E45" s="54">
        <v>25</v>
      </c>
      <c r="F45" s="54">
        <v>145.52000000000001</v>
      </c>
      <c r="G45" s="54">
        <v>25.8</v>
      </c>
    </row>
    <row r="46" spans="1:7">
      <c r="A46" s="99">
        <f t="shared" si="2"/>
        <v>2018</v>
      </c>
      <c r="B46" s="99">
        <f t="shared" si="3"/>
        <v>6</v>
      </c>
      <c r="C46" s="55">
        <v>43272</v>
      </c>
      <c r="D46" s="54">
        <v>47</v>
      </c>
      <c r="E46" s="54">
        <v>22</v>
      </c>
      <c r="F46" s="54">
        <v>52.09</v>
      </c>
      <c r="G46" s="54">
        <v>29.93</v>
      </c>
    </row>
    <row r="47" spans="1:7">
      <c r="A47" s="99">
        <f t="shared" si="2"/>
        <v>2018</v>
      </c>
      <c r="B47" s="99">
        <f t="shared" si="3"/>
        <v>6</v>
      </c>
      <c r="C47" s="55">
        <v>43273</v>
      </c>
      <c r="D47" s="54">
        <v>35</v>
      </c>
      <c r="E47" s="54">
        <v>16</v>
      </c>
      <c r="F47" s="54">
        <v>73.709999999999994</v>
      </c>
      <c r="G47" s="54">
        <v>23.19</v>
      </c>
    </row>
    <row r="48" spans="1:7">
      <c r="A48" s="99">
        <f t="shared" si="2"/>
        <v>2018</v>
      </c>
      <c r="B48" s="99">
        <f t="shared" si="3"/>
        <v>6</v>
      </c>
      <c r="C48" s="55">
        <v>43274</v>
      </c>
      <c r="D48" s="54">
        <v>39</v>
      </c>
      <c r="E48" s="54">
        <v>13</v>
      </c>
      <c r="F48" s="54">
        <v>9.86</v>
      </c>
      <c r="G48" s="54">
        <v>46.94</v>
      </c>
    </row>
    <row r="49" spans="1:7">
      <c r="A49" s="99">
        <f t="shared" si="2"/>
        <v>2018</v>
      </c>
      <c r="B49" s="99">
        <f t="shared" si="3"/>
        <v>6</v>
      </c>
      <c r="C49" s="55">
        <v>43275</v>
      </c>
      <c r="D49" s="54">
        <v>37</v>
      </c>
      <c r="E49" s="54">
        <v>13</v>
      </c>
      <c r="F49" s="54">
        <v>47.65</v>
      </c>
      <c r="G49" s="54">
        <v>42.77</v>
      </c>
    </row>
    <row r="50" spans="1:7">
      <c r="A50" s="99">
        <f t="shared" si="2"/>
        <v>2018</v>
      </c>
      <c r="B50" s="99">
        <f t="shared" si="3"/>
        <v>6</v>
      </c>
      <c r="C50" s="55">
        <v>43276</v>
      </c>
      <c r="D50" s="54">
        <v>134</v>
      </c>
      <c r="E50" s="54">
        <v>22</v>
      </c>
      <c r="F50" s="54">
        <v>53.01</v>
      </c>
      <c r="G50" s="54">
        <v>28.04</v>
      </c>
    </row>
    <row r="51" spans="1:7">
      <c r="A51" s="99">
        <f t="shared" si="2"/>
        <v>2018</v>
      </c>
      <c r="B51" s="99">
        <f t="shared" si="3"/>
        <v>6</v>
      </c>
      <c r="C51" s="55">
        <v>43277</v>
      </c>
      <c r="D51" s="54">
        <v>110</v>
      </c>
      <c r="E51" s="54">
        <v>27</v>
      </c>
      <c r="F51" s="54">
        <v>84.26</v>
      </c>
      <c r="G51" s="54">
        <v>27.54</v>
      </c>
    </row>
    <row r="52" spans="1:7">
      <c r="A52" s="99">
        <f t="shared" si="2"/>
        <v>2018</v>
      </c>
      <c r="B52" s="99">
        <f t="shared" si="3"/>
        <v>6</v>
      </c>
      <c r="C52" s="55">
        <v>43278</v>
      </c>
      <c r="D52" s="54">
        <v>58</v>
      </c>
      <c r="E52" s="54">
        <v>15</v>
      </c>
      <c r="F52" s="54">
        <v>131.03</v>
      </c>
      <c r="G52" s="54">
        <v>28.81</v>
      </c>
    </row>
    <row r="53" spans="1:7">
      <c r="A53" s="99">
        <f t="shared" si="2"/>
        <v>2018</v>
      </c>
      <c r="B53" s="99">
        <f t="shared" si="3"/>
        <v>6</v>
      </c>
      <c r="C53" s="55">
        <v>43279</v>
      </c>
      <c r="D53" s="54">
        <v>89</v>
      </c>
      <c r="E53" s="54">
        <v>21</v>
      </c>
      <c r="F53" s="54">
        <v>26.25</v>
      </c>
      <c r="G53" s="54">
        <v>25.42</v>
      </c>
    </row>
    <row r="54" spans="1:7">
      <c r="A54" s="99">
        <f t="shared" si="2"/>
        <v>2018</v>
      </c>
      <c r="B54" s="99">
        <f t="shared" si="3"/>
        <v>6</v>
      </c>
      <c r="C54" s="55">
        <v>43280</v>
      </c>
      <c r="D54" s="54">
        <v>90</v>
      </c>
      <c r="E54" s="54">
        <v>18</v>
      </c>
      <c r="F54" s="54">
        <v>56.54</v>
      </c>
      <c r="G54" s="54">
        <v>26.52</v>
      </c>
    </row>
    <row r="55" spans="1:7">
      <c r="A55" s="99">
        <f t="shared" si="2"/>
        <v>2018</v>
      </c>
      <c r="B55" s="99">
        <f t="shared" si="3"/>
        <v>6</v>
      </c>
      <c r="C55" s="55">
        <v>43281</v>
      </c>
      <c r="D55" s="54">
        <v>42</v>
      </c>
      <c r="E55" s="54">
        <v>7</v>
      </c>
      <c r="F55" s="54">
        <v>22.14</v>
      </c>
      <c r="G55" s="54">
        <v>21.9</v>
      </c>
    </row>
    <row r="56" spans="1:7">
      <c r="A56" s="99">
        <f t="shared" si="2"/>
        <v>2018</v>
      </c>
      <c r="B56" s="99">
        <f t="shared" si="3"/>
        <v>7</v>
      </c>
      <c r="C56" s="55">
        <v>43282</v>
      </c>
      <c r="D56" s="54">
        <v>35</v>
      </c>
      <c r="E56" s="54">
        <v>11</v>
      </c>
      <c r="F56" s="54">
        <v>125.36</v>
      </c>
      <c r="G56" s="54">
        <v>45.31</v>
      </c>
    </row>
    <row r="57" spans="1:7">
      <c r="A57" s="99">
        <f t="shared" si="2"/>
        <v>2018</v>
      </c>
      <c r="B57" s="99">
        <f t="shared" si="3"/>
        <v>7</v>
      </c>
      <c r="C57" s="55">
        <v>43283</v>
      </c>
      <c r="D57" s="54">
        <v>70</v>
      </c>
      <c r="E57" s="54">
        <v>19</v>
      </c>
      <c r="F57" s="54">
        <v>38.43</v>
      </c>
      <c r="G57" s="54">
        <v>32.81</v>
      </c>
    </row>
    <row r="58" spans="1:7">
      <c r="A58" s="99">
        <f t="shared" si="2"/>
        <v>2018</v>
      </c>
      <c r="B58" s="99">
        <f t="shared" si="3"/>
        <v>7</v>
      </c>
      <c r="C58" s="55">
        <v>43284</v>
      </c>
      <c r="D58" s="54">
        <v>74</v>
      </c>
      <c r="E58" s="54">
        <v>19</v>
      </c>
      <c r="F58" s="54">
        <v>31.39</v>
      </c>
      <c r="G58" s="54">
        <v>19.82</v>
      </c>
    </row>
    <row r="59" spans="1:7">
      <c r="A59" s="99">
        <f t="shared" si="2"/>
        <v>2018</v>
      </c>
      <c r="B59" s="99">
        <f t="shared" si="3"/>
        <v>7</v>
      </c>
      <c r="C59" s="55">
        <v>43285</v>
      </c>
      <c r="D59" s="54">
        <v>105</v>
      </c>
      <c r="E59" s="54">
        <v>23</v>
      </c>
      <c r="F59" s="54">
        <v>25.08</v>
      </c>
      <c r="G59" s="54">
        <v>37.99</v>
      </c>
    </row>
    <row r="60" spans="1:7">
      <c r="A60" s="99">
        <f t="shared" si="2"/>
        <v>2018</v>
      </c>
      <c r="B60" s="99">
        <f t="shared" si="3"/>
        <v>7</v>
      </c>
      <c r="C60" s="55">
        <v>43286</v>
      </c>
      <c r="D60" s="54">
        <v>37</v>
      </c>
      <c r="E60" s="54">
        <v>10</v>
      </c>
      <c r="F60" s="54">
        <v>36.770000000000003</v>
      </c>
      <c r="G60" s="54">
        <v>27.78</v>
      </c>
    </row>
    <row r="61" spans="1:7">
      <c r="A61" s="99">
        <f t="shared" si="2"/>
        <v>2018</v>
      </c>
      <c r="B61" s="99">
        <f t="shared" si="3"/>
        <v>7</v>
      </c>
      <c r="C61" s="55">
        <v>43287</v>
      </c>
      <c r="D61" s="54">
        <v>80</v>
      </c>
      <c r="E61" s="54">
        <v>16</v>
      </c>
      <c r="F61" s="54">
        <v>135.63999999999999</v>
      </c>
      <c r="G61" s="54">
        <v>25.37</v>
      </c>
    </row>
    <row r="62" spans="1:7">
      <c r="A62" s="99">
        <f t="shared" si="2"/>
        <v>2018</v>
      </c>
      <c r="B62" s="99">
        <f t="shared" si="3"/>
        <v>7</v>
      </c>
      <c r="C62" s="55">
        <v>43288</v>
      </c>
      <c r="D62" s="54">
        <v>46</v>
      </c>
      <c r="E62" s="54">
        <v>15</v>
      </c>
      <c r="F62" s="54">
        <v>26.78</v>
      </c>
      <c r="G62" s="54">
        <v>18.88</v>
      </c>
    </row>
    <row r="63" spans="1:7">
      <c r="A63" s="99">
        <f t="shared" si="2"/>
        <v>2018</v>
      </c>
      <c r="B63" s="99">
        <f t="shared" si="3"/>
        <v>7</v>
      </c>
      <c r="C63" s="55">
        <v>43289</v>
      </c>
      <c r="D63" s="54">
        <v>27</v>
      </c>
      <c r="E63" s="54">
        <v>11</v>
      </c>
      <c r="F63" s="54">
        <v>13.77</v>
      </c>
      <c r="G63" s="54">
        <v>28.89</v>
      </c>
    </row>
    <row r="64" spans="1:7">
      <c r="A64" s="99">
        <f t="shared" si="2"/>
        <v>2018</v>
      </c>
      <c r="B64" s="99">
        <f t="shared" si="3"/>
        <v>7</v>
      </c>
      <c r="C64" s="55">
        <v>43290</v>
      </c>
      <c r="D64" s="54">
        <v>72</v>
      </c>
      <c r="E64" s="54">
        <v>21</v>
      </c>
      <c r="F64" s="54">
        <v>54.24</v>
      </c>
      <c r="G64" s="54">
        <v>36.99</v>
      </c>
    </row>
    <row r="65" spans="1:7">
      <c r="A65" s="99">
        <f t="shared" si="2"/>
        <v>2018</v>
      </c>
      <c r="B65" s="99">
        <f t="shared" si="3"/>
        <v>7</v>
      </c>
      <c r="C65" s="55">
        <v>43291</v>
      </c>
      <c r="D65" s="54">
        <v>112</v>
      </c>
      <c r="E65" s="54">
        <v>24</v>
      </c>
      <c r="F65" s="54">
        <v>92.63</v>
      </c>
      <c r="G65" s="54">
        <v>26.26</v>
      </c>
    </row>
    <row r="66" spans="1:7">
      <c r="A66" s="99">
        <f t="shared" ref="A66:A97" si="4">YEAR(C66)</f>
        <v>2018</v>
      </c>
      <c r="B66" s="99">
        <f t="shared" ref="B66:B97" si="5">MONTH(C66)</f>
        <v>7</v>
      </c>
      <c r="C66" s="55">
        <v>43292</v>
      </c>
      <c r="D66" s="54">
        <v>63</v>
      </c>
      <c r="E66" s="54">
        <v>27</v>
      </c>
      <c r="F66" s="54">
        <v>21.25</v>
      </c>
      <c r="G66" s="54">
        <v>28.48</v>
      </c>
    </row>
    <row r="67" spans="1:7">
      <c r="A67" s="99">
        <f t="shared" si="4"/>
        <v>2018</v>
      </c>
      <c r="B67" s="99">
        <f t="shared" si="5"/>
        <v>7</v>
      </c>
      <c r="C67" s="55">
        <v>43293</v>
      </c>
      <c r="D67" s="54">
        <v>110</v>
      </c>
      <c r="E67" s="54">
        <v>25</v>
      </c>
      <c r="F67" s="54">
        <v>72.209999999999994</v>
      </c>
      <c r="G67" s="54">
        <v>39.85</v>
      </c>
    </row>
    <row r="68" spans="1:7">
      <c r="A68" s="99">
        <f t="shared" si="4"/>
        <v>2018</v>
      </c>
      <c r="B68" s="99">
        <f t="shared" si="5"/>
        <v>7</v>
      </c>
      <c r="C68" s="55">
        <v>43294</v>
      </c>
      <c r="D68" s="54">
        <v>132</v>
      </c>
      <c r="E68" s="54">
        <v>19</v>
      </c>
      <c r="F68" s="54">
        <v>66.099999999999994</v>
      </c>
      <c r="G68" s="54">
        <v>21.41</v>
      </c>
    </row>
    <row r="69" spans="1:7">
      <c r="A69" s="99">
        <f t="shared" si="4"/>
        <v>2018</v>
      </c>
      <c r="B69" s="99">
        <f t="shared" si="5"/>
        <v>7</v>
      </c>
      <c r="C69" s="55">
        <v>43295</v>
      </c>
      <c r="D69" s="54">
        <v>143</v>
      </c>
      <c r="E69" s="54">
        <v>25</v>
      </c>
      <c r="F69" s="54">
        <v>43.87</v>
      </c>
      <c r="G69" s="54">
        <v>48.13</v>
      </c>
    </row>
    <row r="70" spans="1:7">
      <c r="A70" s="99">
        <f t="shared" si="4"/>
        <v>2018</v>
      </c>
      <c r="B70" s="99">
        <f t="shared" si="5"/>
        <v>7</v>
      </c>
      <c r="C70" s="55">
        <v>43296</v>
      </c>
      <c r="D70" s="54">
        <v>31</v>
      </c>
      <c r="E70" s="54">
        <v>10</v>
      </c>
      <c r="F70" s="54">
        <v>76.790000000000006</v>
      </c>
      <c r="G70" s="54">
        <v>34.56</v>
      </c>
    </row>
    <row r="71" spans="1:7">
      <c r="A71" s="99">
        <f t="shared" si="4"/>
        <v>2018</v>
      </c>
      <c r="B71" s="99">
        <f t="shared" si="5"/>
        <v>7</v>
      </c>
      <c r="C71" s="55">
        <v>43297</v>
      </c>
      <c r="D71" s="54">
        <v>115</v>
      </c>
      <c r="E71" s="54">
        <v>26</v>
      </c>
      <c r="F71" s="54">
        <v>51.45</v>
      </c>
      <c r="G71" s="54">
        <v>35.6</v>
      </c>
    </row>
    <row r="72" spans="1:7">
      <c r="A72" s="99">
        <f t="shared" si="4"/>
        <v>2018</v>
      </c>
      <c r="B72" s="99">
        <f t="shared" si="5"/>
        <v>7</v>
      </c>
      <c r="C72" s="55">
        <v>43298</v>
      </c>
      <c r="D72" s="54">
        <v>173</v>
      </c>
      <c r="E72" s="54">
        <v>27</v>
      </c>
      <c r="F72" s="54">
        <v>38.96</v>
      </c>
      <c r="G72" s="54">
        <v>21.32</v>
      </c>
    </row>
    <row r="73" spans="1:7">
      <c r="A73" s="99">
        <f t="shared" si="4"/>
        <v>2018</v>
      </c>
      <c r="B73" s="99">
        <f t="shared" si="5"/>
        <v>7</v>
      </c>
      <c r="C73" s="55">
        <v>43299</v>
      </c>
      <c r="D73" s="54">
        <v>171</v>
      </c>
      <c r="E73" s="54">
        <v>25</v>
      </c>
      <c r="F73" s="54">
        <v>73.33</v>
      </c>
      <c r="G73" s="54">
        <v>49.59</v>
      </c>
    </row>
    <row r="74" spans="1:7">
      <c r="A74" s="99">
        <f t="shared" si="4"/>
        <v>2018</v>
      </c>
      <c r="B74" s="99">
        <f t="shared" si="5"/>
        <v>7</v>
      </c>
      <c r="C74" s="55">
        <v>43300</v>
      </c>
      <c r="D74" s="54">
        <v>108</v>
      </c>
      <c r="E74" s="54">
        <v>25</v>
      </c>
      <c r="F74" s="54">
        <v>81.42</v>
      </c>
      <c r="G74" s="54">
        <v>41.53</v>
      </c>
    </row>
    <row r="75" spans="1:7">
      <c r="A75" s="99">
        <f t="shared" si="4"/>
        <v>2018</v>
      </c>
      <c r="B75" s="99">
        <f t="shared" si="5"/>
        <v>7</v>
      </c>
      <c r="C75" s="55">
        <v>43301</v>
      </c>
      <c r="D75" s="54">
        <v>94</v>
      </c>
      <c r="E75" s="54">
        <v>23</v>
      </c>
      <c r="F75" s="54">
        <v>23.43</v>
      </c>
      <c r="G75" s="54">
        <v>34.94</v>
      </c>
    </row>
    <row r="76" spans="1:7">
      <c r="A76" s="99">
        <f t="shared" si="4"/>
        <v>2018</v>
      </c>
      <c r="B76" s="99">
        <f t="shared" si="5"/>
        <v>7</v>
      </c>
      <c r="C76" s="55">
        <v>43302</v>
      </c>
      <c r="D76" s="54">
        <v>36</v>
      </c>
      <c r="E76" s="54">
        <v>14</v>
      </c>
      <c r="F76" s="54">
        <v>65</v>
      </c>
      <c r="G76" s="54">
        <v>35.49</v>
      </c>
    </row>
    <row r="77" spans="1:7">
      <c r="A77" s="99">
        <f t="shared" si="4"/>
        <v>2018</v>
      </c>
      <c r="B77" s="99">
        <f t="shared" si="5"/>
        <v>7</v>
      </c>
      <c r="C77" s="55">
        <v>43303</v>
      </c>
      <c r="D77" s="54">
        <v>80</v>
      </c>
      <c r="E77" s="54">
        <v>17</v>
      </c>
      <c r="F77" s="54">
        <v>35.65</v>
      </c>
      <c r="G77" s="54">
        <v>30.29</v>
      </c>
    </row>
    <row r="78" spans="1:7">
      <c r="A78" s="99">
        <f t="shared" si="4"/>
        <v>2018</v>
      </c>
      <c r="B78" s="99">
        <f t="shared" si="5"/>
        <v>7</v>
      </c>
      <c r="C78" s="55">
        <v>43304</v>
      </c>
      <c r="D78" s="54">
        <v>106</v>
      </c>
      <c r="E78" s="54">
        <v>19</v>
      </c>
      <c r="F78" s="54">
        <v>62.2</v>
      </c>
      <c r="G78" s="54">
        <v>43.34</v>
      </c>
    </row>
    <row r="79" spans="1:7">
      <c r="A79" s="99">
        <f t="shared" si="4"/>
        <v>2018</v>
      </c>
      <c r="B79" s="99">
        <f t="shared" si="5"/>
        <v>7</v>
      </c>
      <c r="C79" s="55">
        <v>43305</v>
      </c>
      <c r="D79" s="54">
        <v>133</v>
      </c>
      <c r="E79" s="54">
        <v>31</v>
      </c>
      <c r="F79" s="54">
        <v>21.78</v>
      </c>
      <c r="G79" s="54">
        <v>45.35</v>
      </c>
    </row>
    <row r="80" spans="1:7">
      <c r="A80" s="99">
        <f t="shared" si="4"/>
        <v>2018</v>
      </c>
      <c r="B80" s="99">
        <f t="shared" si="5"/>
        <v>7</v>
      </c>
      <c r="C80" s="55">
        <v>43306</v>
      </c>
      <c r="D80" s="54">
        <v>278</v>
      </c>
      <c r="E80" s="54">
        <v>22</v>
      </c>
      <c r="F80" s="54">
        <v>88.91</v>
      </c>
      <c r="G80" s="54">
        <v>36.83</v>
      </c>
    </row>
    <row r="81" spans="1:7">
      <c r="A81" s="99">
        <f t="shared" si="4"/>
        <v>2018</v>
      </c>
      <c r="B81" s="99">
        <f t="shared" si="5"/>
        <v>7</v>
      </c>
      <c r="C81" s="55">
        <v>43307</v>
      </c>
      <c r="D81" s="54">
        <v>65</v>
      </c>
      <c r="E81" s="54">
        <v>18</v>
      </c>
      <c r="F81" s="54">
        <v>54.94</v>
      </c>
      <c r="G81" s="54">
        <v>32.5</v>
      </c>
    </row>
    <row r="82" spans="1:7">
      <c r="A82" s="99">
        <f t="shared" si="4"/>
        <v>2018</v>
      </c>
      <c r="B82" s="99">
        <f t="shared" si="5"/>
        <v>7</v>
      </c>
      <c r="C82" s="55">
        <v>43308</v>
      </c>
      <c r="D82" s="54">
        <v>141</v>
      </c>
      <c r="E82" s="54">
        <v>28</v>
      </c>
      <c r="F82" s="54">
        <v>58.65</v>
      </c>
      <c r="G82" s="54">
        <v>24.88</v>
      </c>
    </row>
    <row r="83" spans="1:7">
      <c r="A83" s="99">
        <f t="shared" si="4"/>
        <v>2018</v>
      </c>
      <c r="B83" s="99">
        <f t="shared" si="5"/>
        <v>7</v>
      </c>
      <c r="C83" s="55">
        <v>43309</v>
      </c>
      <c r="D83" s="54">
        <v>45</v>
      </c>
      <c r="E83" s="54">
        <v>20</v>
      </c>
      <c r="F83" s="54">
        <v>20</v>
      </c>
      <c r="G83" s="54">
        <v>39.049999999999997</v>
      </c>
    </row>
    <row r="84" spans="1:7">
      <c r="A84" s="99">
        <f t="shared" si="4"/>
        <v>2018</v>
      </c>
      <c r="B84" s="99">
        <f t="shared" si="5"/>
        <v>7</v>
      </c>
      <c r="C84" s="55">
        <v>43310</v>
      </c>
      <c r="D84" s="54">
        <v>68</v>
      </c>
      <c r="E84" s="54">
        <v>20</v>
      </c>
      <c r="F84" s="54">
        <v>39.97</v>
      </c>
      <c r="G84" s="54">
        <v>20.63</v>
      </c>
    </row>
    <row r="85" spans="1:7">
      <c r="A85" s="99">
        <f t="shared" si="4"/>
        <v>2018</v>
      </c>
      <c r="B85" s="99">
        <f t="shared" si="5"/>
        <v>7</v>
      </c>
      <c r="C85" s="55">
        <v>43311</v>
      </c>
      <c r="D85" s="54">
        <v>96</v>
      </c>
      <c r="E85" s="54">
        <v>29</v>
      </c>
      <c r="F85" s="54">
        <v>69.14</v>
      </c>
      <c r="G85" s="54">
        <v>28.97</v>
      </c>
    </row>
    <row r="86" spans="1:7">
      <c r="A86" s="99">
        <f t="shared" si="4"/>
        <v>2018</v>
      </c>
      <c r="B86" s="99">
        <f t="shared" si="5"/>
        <v>7</v>
      </c>
      <c r="C86" s="55">
        <v>43312</v>
      </c>
      <c r="D86" s="54">
        <v>62</v>
      </c>
      <c r="E86" s="54">
        <v>26</v>
      </c>
      <c r="F86" s="54">
        <v>48.27</v>
      </c>
      <c r="G86" s="54">
        <v>19.920000000000002</v>
      </c>
    </row>
    <row r="87" spans="1:7">
      <c r="A87" s="99">
        <f t="shared" si="4"/>
        <v>2018</v>
      </c>
      <c r="B87" s="99">
        <f t="shared" si="5"/>
        <v>8</v>
      </c>
      <c r="C87" s="55">
        <v>43313</v>
      </c>
      <c r="D87" s="54">
        <v>110</v>
      </c>
      <c r="E87" s="54">
        <v>19</v>
      </c>
      <c r="F87" s="54">
        <v>37.369999999999997</v>
      </c>
      <c r="G87" s="54">
        <v>24.69</v>
      </c>
    </row>
    <row r="88" spans="1:7">
      <c r="A88" s="99">
        <f t="shared" si="4"/>
        <v>2018</v>
      </c>
      <c r="B88" s="99">
        <f t="shared" si="5"/>
        <v>8</v>
      </c>
      <c r="C88" s="55">
        <v>43314</v>
      </c>
      <c r="D88" s="54">
        <v>106</v>
      </c>
      <c r="E88" s="54">
        <v>23</v>
      </c>
      <c r="F88" s="54">
        <v>24.87</v>
      </c>
      <c r="G88" s="54">
        <v>17.760000000000002</v>
      </c>
    </row>
    <row r="89" spans="1:7">
      <c r="A89" s="99">
        <f t="shared" si="4"/>
        <v>2018</v>
      </c>
      <c r="B89" s="99">
        <f t="shared" si="5"/>
        <v>8</v>
      </c>
      <c r="C89" s="55">
        <v>43315</v>
      </c>
      <c r="D89" s="54">
        <v>47</v>
      </c>
      <c r="E89" s="54">
        <v>12</v>
      </c>
      <c r="F89" s="54">
        <v>12.58</v>
      </c>
      <c r="G89" s="54">
        <v>34.340000000000003</v>
      </c>
    </row>
    <row r="90" spans="1:7">
      <c r="A90" s="99">
        <f t="shared" si="4"/>
        <v>2018</v>
      </c>
      <c r="B90" s="99">
        <f t="shared" si="5"/>
        <v>8</v>
      </c>
      <c r="C90" s="55">
        <v>43316</v>
      </c>
      <c r="D90" s="54">
        <v>29</v>
      </c>
      <c r="E90" s="54">
        <v>16</v>
      </c>
      <c r="F90" s="54">
        <v>20.059999999999999</v>
      </c>
      <c r="G90" s="54">
        <v>41.38</v>
      </c>
    </row>
    <row r="91" spans="1:7">
      <c r="A91" s="99">
        <f t="shared" si="4"/>
        <v>2018</v>
      </c>
      <c r="B91" s="99">
        <f t="shared" si="5"/>
        <v>8</v>
      </c>
      <c r="C91" s="55">
        <v>43317</v>
      </c>
      <c r="D91" s="54">
        <v>41</v>
      </c>
      <c r="E91" s="54">
        <v>12</v>
      </c>
      <c r="F91" s="54">
        <v>13.48</v>
      </c>
      <c r="G91" s="54">
        <v>27.69</v>
      </c>
    </row>
    <row r="92" spans="1:7">
      <c r="A92" s="99">
        <f t="shared" si="4"/>
        <v>2018</v>
      </c>
      <c r="B92" s="99">
        <f t="shared" si="5"/>
        <v>8</v>
      </c>
      <c r="C92" s="55">
        <v>43318</v>
      </c>
      <c r="D92" s="54">
        <v>75</v>
      </c>
      <c r="E92" s="54">
        <v>21</v>
      </c>
      <c r="F92" s="54">
        <v>87.38</v>
      </c>
      <c r="G92" s="54">
        <v>33.79</v>
      </c>
    </row>
    <row r="93" spans="1:7">
      <c r="A93" s="99">
        <f t="shared" si="4"/>
        <v>2018</v>
      </c>
      <c r="B93" s="99">
        <f t="shared" si="5"/>
        <v>8</v>
      </c>
      <c r="C93" s="55">
        <v>43319</v>
      </c>
      <c r="D93" s="54">
        <v>39</v>
      </c>
      <c r="E93" s="54">
        <v>14</v>
      </c>
      <c r="F93" s="54">
        <v>53.21</v>
      </c>
      <c r="G93" s="54">
        <v>39.67</v>
      </c>
    </row>
    <row r="94" spans="1:7">
      <c r="A94" s="99">
        <f t="shared" si="4"/>
        <v>2018</v>
      </c>
      <c r="B94" s="99">
        <f t="shared" si="5"/>
        <v>8</v>
      </c>
      <c r="C94" s="55">
        <v>43320</v>
      </c>
      <c r="D94" s="54">
        <v>96</v>
      </c>
      <c r="E94" s="54">
        <v>22</v>
      </c>
      <c r="F94" s="54">
        <v>71.73</v>
      </c>
      <c r="G94" s="54">
        <v>31.85</v>
      </c>
    </row>
    <row r="95" spans="1:7">
      <c r="A95" s="99">
        <f t="shared" si="4"/>
        <v>2018</v>
      </c>
      <c r="B95" s="99">
        <f t="shared" si="5"/>
        <v>8</v>
      </c>
      <c r="C95" s="55">
        <v>43321</v>
      </c>
      <c r="D95" s="54">
        <v>128</v>
      </c>
      <c r="E95" s="54">
        <v>26</v>
      </c>
      <c r="F95" s="54">
        <v>32.79</v>
      </c>
      <c r="G95" s="54">
        <v>34.49</v>
      </c>
    </row>
    <row r="96" spans="1:7">
      <c r="A96" s="99">
        <f t="shared" si="4"/>
        <v>2018</v>
      </c>
      <c r="B96" s="99">
        <f t="shared" si="5"/>
        <v>8</v>
      </c>
      <c r="C96" s="55">
        <v>43322</v>
      </c>
      <c r="D96" s="54">
        <v>67</v>
      </c>
      <c r="E96" s="54">
        <v>18</v>
      </c>
      <c r="F96" s="54">
        <v>37.840000000000003</v>
      </c>
      <c r="G96" s="54">
        <v>23.94</v>
      </c>
    </row>
    <row r="97" spans="1:7">
      <c r="A97" s="99">
        <f t="shared" si="4"/>
        <v>2018</v>
      </c>
      <c r="B97" s="99">
        <f t="shared" si="5"/>
        <v>8</v>
      </c>
      <c r="C97" s="55">
        <v>43323</v>
      </c>
      <c r="D97" s="54">
        <v>55</v>
      </c>
      <c r="E97" s="54">
        <v>22</v>
      </c>
      <c r="F97" s="54">
        <v>12.37</v>
      </c>
      <c r="G97" s="54">
        <v>46.37</v>
      </c>
    </row>
    <row r="98" spans="1:7">
      <c r="A98" s="99">
        <f t="shared" ref="A98:A117" si="6">YEAR(C98)</f>
        <v>2018</v>
      </c>
      <c r="B98" s="99">
        <f t="shared" ref="B98:B133" si="7">MONTH(C98)</f>
        <v>8</v>
      </c>
      <c r="C98" s="55">
        <v>43324</v>
      </c>
      <c r="D98" s="54">
        <v>68</v>
      </c>
      <c r="E98" s="54">
        <v>24</v>
      </c>
      <c r="F98" s="54">
        <v>12.88</v>
      </c>
      <c r="G98" s="54">
        <v>22.77</v>
      </c>
    </row>
    <row r="99" spans="1:7">
      <c r="A99" s="99">
        <f t="shared" si="6"/>
        <v>2018</v>
      </c>
      <c r="B99" s="99">
        <f t="shared" si="7"/>
        <v>8</v>
      </c>
      <c r="C99" s="55">
        <v>43325</v>
      </c>
      <c r="D99" s="54">
        <v>77</v>
      </c>
      <c r="E99" s="54">
        <v>26</v>
      </c>
      <c r="F99" s="54">
        <v>33.58</v>
      </c>
      <c r="G99" s="54">
        <v>39.15</v>
      </c>
    </row>
    <row r="100" spans="1:7">
      <c r="A100" s="99">
        <f t="shared" si="6"/>
        <v>2018</v>
      </c>
      <c r="B100" s="99">
        <f t="shared" si="7"/>
        <v>8</v>
      </c>
      <c r="C100" s="55">
        <v>43326</v>
      </c>
      <c r="D100" s="54">
        <v>105</v>
      </c>
      <c r="E100" s="54">
        <v>25</v>
      </c>
      <c r="F100" s="54">
        <v>87.3</v>
      </c>
      <c r="G100" s="54">
        <v>29.95</v>
      </c>
    </row>
    <row r="101" spans="1:7">
      <c r="A101" s="99">
        <f t="shared" si="6"/>
        <v>2018</v>
      </c>
      <c r="B101" s="99">
        <f t="shared" si="7"/>
        <v>8</v>
      </c>
      <c r="C101" s="55">
        <v>43327</v>
      </c>
      <c r="D101" s="54">
        <v>101</v>
      </c>
      <c r="E101" s="54">
        <v>32</v>
      </c>
      <c r="F101" s="54">
        <v>48.88</v>
      </c>
      <c r="G101" s="54">
        <v>36.799999999999997</v>
      </c>
    </row>
    <row r="102" spans="1:7">
      <c r="A102" s="99">
        <f t="shared" si="6"/>
        <v>2018</v>
      </c>
      <c r="B102" s="99">
        <f t="shared" si="7"/>
        <v>8</v>
      </c>
      <c r="C102" s="55">
        <v>43328</v>
      </c>
      <c r="D102" s="54">
        <v>206</v>
      </c>
      <c r="E102" s="54">
        <v>24</v>
      </c>
      <c r="F102" s="54">
        <v>65.66</v>
      </c>
      <c r="G102" s="54">
        <v>43.63</v>
      </c>
    </row>
    <row r="103" spans="1:7">
      <c r="A103" s="99">
        <f t="shared" si="6"/>
        <v>2018</v>
      </c>
      <c r="B103" s="99">
        <f t="shared" si="7"/>
        <v>8</v>
      </c>
      <c r="C103" s="55">
        <v>43329</v>
      </c>
      <c r="D103" s="54">
        <v>124</v>
      </c>
      <c r="E103" s="54">
        <v>19</v>
      </c>
      <c r="F103" s="54">
        <v>68.28</v>
      </c>
      <c r="G103" s="54">
        <v>43.9</v>
      </c>
    </row>
    <row r="104" spans="1:7">
      <c r="A104" s="99">
        <f t="shared" si="6"/>
        <v>2018</v>
      </c>
      <c r="B104" s="99">
        <f t="shared" si="7"/>
        <v>8</v>
      </c>
      <c r="C104" s="55">
        <v>43330</v>
      </c>
      <c r="D104" s="54">
        <v>65</v>
      </c>
      <c r="E104" s="54">
        <v>25</v>
      </c>
      <c r="F104" s="54">
        <v>51.93</v>
      </c>
      <c r="G104" s="54">
        <v>41.7</v>
      </c>
    </row>
    <row r="105" spans="1:7">
      <c r="A105" s="99">
        <f t="shared" si="6"/>
        <v>2018</v>
      </c>
      <c r="B105" s="99">
        <f t="shared" si="7"/>
        <v>8</v>
      </c>
      <c r="C105" s="55">
        <v>43331</v>
      </c>
      <c r="D105" s="54">
        <v>75</v>
      </c>
      <c r="E105" s="54">
        <v>14</v>
      </c>
      <c r="F105" s="54">
        <v>21.43</v>
      </c>
      <c r="G105" s="54">
        <v>28</v>
      </c>
    </row>
    <row r="106" spans="1:7">
      <c r="A106" s="99">
        <f t="shared" si="6"/>
        <v>2018</v>
      </c>
      <c r="B106" s="99">
        <f t="shared" si="7"/>
        <v>8</v>
      </c>
      <c r="C106" s="55">
        <v>43332</v>
      </c>
      <c r="D106" s="54">
        <v>109</v>
      </c>
      <c r="E106" s="54">
        <v>32</v>
      </c>
      <c r="F106" s="54">
        <v>24.23</v>
      </c>
      <c r="G106" s="54">
        <v>32.19</v>
      </c>
    </row>
    <row r="107" spans="1:7">
      <c r="A107" s="99">
        <f t="shared" si="6"/>
        <v>2018</v>
      </c>
      <c r="B107" s="99">
        <f t="shared" si="7"/>
        <v>8</v>
      </c>
      <c r="C107" s="55">
        <v>43333</v>
      </c>
      <c r="D107" s="54">
        <v>48</v>
      </c>
      <c r="E107" s="54">
        <v>21</v>
      </c>
      <c r="F107" s="54">
        <v>24.62</v>
      </c>
      <c r="G107" s="54">
        <v>25.42</v>
      </c>
    </row>
    <row r="108" spans="1:7" ht="15.95" customHeight="1">
      <c r="A108" s="99">
        <f t="shared" si="6"/>
        <v>2018</v>
      </c>
      <c r="B108" s="99">
        <f t="shared" si="7"/>
        <v>8</v>
      </c>
      <c r="C108" s="55">
        <v>43334</v>
      </c>
      <c r="D108" s="54">
        <v>66</v>
      </c>
      <c r="E108" s="54">
        <v>21</v>
      </c>
      <c r="F108" s="54">
        <v>12.33</v>
      </c>
      <c r="G108" s="54">
        <v>27.04</v>
      </c>
    </row>
    <row r="109" spans="1:7" ht="15.95" customHeight="1">
      <c r="A109" s="99">
        <f t="shared" si="6"/>
        <v>2018</v>
      </c>
      <c r="B109" s="99">
        <f t="shared" si="7"/>
        <v>8</v>
      </c>
      <c r="C109" s="55">
        <v>43335</v>
      </c>
      <c r="D109" s="54">
        <v>45</v>
      </c>
      <c r="E109" s="54">
        <v>19</v>
      </c>
      <c r="F109" s="54">
        <v>34.89</v>
      </c>
      <c r="G109" s="54">
        <v>17.11</v>
      </c>
    </row>
    <row r="110" spans="1:7" ht="15.95" customHeight="1">
      <c r="A110" s="99">
        <f t="shared" si="6"/>
        <v>2018</v>
      </c>
      <c r="B110" s="99">
        <f t="shared" si="7"/>
        <v>8</v>
      </c>
      <c r="C110" s="55">
        <v>43338</v>
      </c>
      <c r="D110" s="54">
        <v>74</v>
      </c>
      <c r="E110" s="54">
        <v>22</v>
      </c>
      <c r="F110" s="54">
        <v>43.88</v>
      </c>
      <c r="G110" s="54">
        <v>26.08</v>
      </c>
    </row>
    <row r="111" spans="1:7" ht="15.95" customHeight="1">
      <c r="A111" s="99">
        <f t="shared" si="6"/>
        <v>2018</v>
      </c>
      <c r="B111" s="99">
        <f t="shared" si="7"/>
        <v>8</v>
      </c>
      <c r="C111" s="55">
        <v>43337</v>
      </c>
      <c r="D111" s="54">
        <v>53</v>
      </c>
      <c r="E111" s="54">
        <v>20</v>
      </c>
      <c r="F111" s="54">
        <v>13.75</v>
      </c>
      <c r="G111" s="54">
        <v>36.6</v>
      </c>
    </row>
    <row r="112" spans="1:7" ht="15.95" customHeight="1">
      <c r="A112" s="99">
        <f t="shared" si="6"/>
        <v>2018</v>
      </c>
      <c r="B112" s="99">
        <f t="shared" si="7"/>
        <v>8</v>
      </c>
      <c r="C112" s="55">
        <v>43336</v>
      </c>
      <c r="D112" s="54">
        <v>95</v>
      </c>
      <c r="E112" s="54">
        <v>21</v>
      </c>
      <c r="F112" s="54">
        <v>18.34</v>
      </c>
      <c r="G112" s="54">
        <v>30.45</v>
      </c>
    </row>
    <row r="113" spans="1:7" ht="15.95" customHeight="1">
      <c r="A113" s="99">
        <f t="shared" si="6"/>
        <v>2018</v>
      </c>
      <c r="B113" s="99">
        <f t="shared" si="7"/>
        <v>8</v>
      </c>
      <c r="C113" s="55">
        <v>43343</v>
      </c>
      <c r="D113" s="54">
        <v>115</v>
      </c>
      <c r="E113" s="54">
        <v>25</v>
      </c>
      <c r="F113" s="54">
        <v>45.93</v>
      </c>
      <c r="G113" s="54">
        <v>25.73</v>
      </c>
    </row>
    <row r="114" spans="1:7" ht="15.95" customHeight="1">
      <c r="A114" s="99">
        <f t="shared" si="6"/>
        <v>2018</v>
      </c>
      <c r="B114" s="99">
        <f t="shared" si="7"/>
        <v>8</v>
      </c>
      <c r="C114" s="55">
        <v>43342</v>
      </c>
      <c r="D114" s="54">
        <v>77</v>
      </c>
      <c r="E114" s="54">
        <v>31</v>
      </c>
      <c r="F114" s="54">
        <v>21.1</v>
      </c>
      <c r="G114" s="54">
        <v>38.15</v>
      </c>
    </row>
    <row r="115" spans="1:7" ht="15.95" customHeight="1">
      <c r="A115" s="99">
        <f t="shared" si="6"/>
        <v>2018</v>
      </c>
      <c r="B115" s="99">
        <f t="shared" si="7"/>
        <v>8</v>
      </c>
      <c r="C115" s="55">
        <v>43341</v>
      </c>
      <c r="D115" s="54">
        <v>73</v>
      </c>
      <c r="E115" s="54">
        <v>23</v>
      </c>
      <c r="F115" s="54">
        <v>16.37</v>
      </c>
      <c r="G115" s="54">
        <v>44.31</v>
      </c>
    </row>
    <row r="116" spans="1:7" ht="15.95" customHeight="1">
      <c r="A116" s="99">
        <f t="shared" si="6"/>
        <v>2018</v>
      </c>
      <c r="B116" s="99">
        <f t="shared" si="7"/>
        <v>8</v>
      </c>
      <c r="C116" s="55">
        <v>43340</v>
      </c>
      <c r="D116" s="54">
        <v>90</v>
      </c>
      <c r="E116" s="54">
        <v>26</v>
      </c>
      <c r="F116" s="54">
        <v>20.78</v>
      </c>
      <c r="G116" s="54">
        <v>36.020000000000003</v>
      </c>
    </row>
    <row r="117" spans="1:7" ht="15.95" customHeight="1">
      <c r="A117" s="99">
        <f t="shared" si="6"/>
        <v>2018</v>
      </c>
      <c r="B117" s="99">
        <f t="shared" si="7"/>
        <v>8</v>
      </c>
      <c r="C117" s="55">
        <v>43339</v>
      </c>
      <c r="D117" s="54">
        <v>67</v>
      </c>
      <c r="E117" s="54">
        <v>24</v>
      </c>
      <c r="F117" s="54">
        <v>21.42</v>
      </c>
      <c r="G117" s="54">
        <v>32.75</v>
      </c>
    </row>
    <row r="118" spans="1:7" ht="13.5" customHeight="1">
      <c r="A118" s="99">
        <f>YEAR(C117)</f>
        <v>2018</v>
      </c>
      <c r="B118" s="99">
        <f>MONTH(C117)</f>
        <v>8</v>
      </c>
      <c r="C118" s="55">
        <v>43340</v>
      </c>
      <c r="D118" s="54">
        <v>90</v>
      </c>
      <c r="E118" s="54">
        <v>26</v>
      </c>
      <c r="F118" s="54">
        <v>20.78</v>
      </c>
      <c r="G118" s="54">
        <v>36.020000000000003</v>
      </c>
    </row>
    <row r="119" spans="1:7" ht="13.5" customHeight="1">
      <c r="A119" s="99">
        <f>YEAR(C117)</f>
        <v>2018</v>
      </c>
      <c r="B119" s="99">
        <f>MONTH(C117)</f>
        <v>8</v>
      </c>
      <c r="C119" s="55">
        <v>43341</v>
      </c>
      <c r="D119" s="54">
        <v>73</v>
      </c>
      <c r="E119" s="54">
        <v>23</v>
      </c>
      <c r="F119" s="54">
        <v>16.37</v>
      </c>
      <c r="G119" s="54">
        <v>44.31</v>
      </c>
    </row>
    <row r="120" spans="1:7" ht="13.5" customHeight="1">
      <c r="A120" s="99">
        <f>YEAR(C117)</f>
        <v>2018</v>
      </c>
      <c r="B120" s="99">
        <f>MONTH(C117)</f>
        <v>8</v>
      </c>
      <c r="C120" s="55">
        <v>43342</v>
      </c>
      <c r="D120" s="54">
        <v>77</v>
      </c>
      <c r="E120" s="54">
        <v>31</v>
      </c>
      <c r="F120" s="54">
        <v>21.1</v>
      </c>
      <c r="G120" s="54">
        <v>38.15</v>
      </c>
    </row>
    <row r="121" spans="1:7" ht="13.5" customHeight="1">
      <c r="A121" s="99">
        <f>YEAR(C117)</f>
        <v>2018</v>
      </c>
      <c r="B121" s="99">
        <f>MONTH(C117)</f>
        <v>8</v>
      </c>
      <c r="C121" s="55">
        <v>43343</v>
      </c>
      <c r="D121" s="54">
        <v>115</v>
      </c>
      <c r="E121" s="54">
        <v>25</v>
      </c>
      <c r="F121" s="54">
        <v>45.93</v>
      </c>
      <c r="G121" s="54">
        <v>25.73</v>
      </c>
    </row>
    <row r="122" spans="1:7" ht="13.5" customHeight="1">
      <c r="A122" s="99">
        <f>YEAR(C117)</f>
        <v>2018</v>
      </c>
      <c r="B122" s="99">
        <f>MONTH(C117)</f>
        <v>8</v>
      </c>
      <c r="C122" s="55">
        <v>43344</v>
      </c>
      <c r="D122" s="54">
        <v>112</v>
      </c>
      <c r="E122" s="54">
        <v>34</v>
      </c>
      <c r="F122" s="54">
        <v>25.49</v>
      </c>
      <c r="G122" s="54">
        <v>40.659999999999997</v>
      </c>
    </row>
    <row r="123" spans="1:7" ht="13.5" customHeight="1">
      <c r="A123" s="99">
        <f>YEAR(C117)</f>
        <v>2018</v>
      </c>
      <c r="B123" s="99">
        <f>MONTH(C117)</f>
        <v>8</v>
      </c>
      <c r="C123" s="55">
        <v>43345</v>
      </c>
      <c r="D123" s="54">
        <v>118</v>
      </c>
      <c r="E123" s="54">
        <v>26</v>
      </c>
      <c r="F123" s="54">
        <v>23.3</v>
      </c>
      <c r="G123" s="54">
        <v>32.25</v>
      </c>
    </row>
    <row r="124" spans="1:7" ht="13.5" customHeight="1">
      <c r="A124" s="99">
        <f>YEAR(C117)</f>
        <v>2018</v>
      </c>
      <c r="B124" s="99">
        <f>MONTH(C117)</f>
        <v>8</v>
      </c>
      <c r="C124" s="55">
        <v>43346</v>
      </c>
      <c r="D124" s="54">
        <v>51</v>
      </c>
      <c r="E124" s="54">
        <v>14</v>
      </c>
      <c r="F124" s="54">
        <v>68.13</v>
      </c>
      <c r="G124" s="54">
        <v>29.13</v>
      </c>
    </row>
    <row r="125" spans="1:7" ht="13.5" customHeight="1">
      <c r="A125" s="99">
        <f>YEAR(C117)</f>
        <v>2018</v>
      </c>
      <c r="B125" s="99">
        <f>MONTH(C117)</f>
        <v>8</v>
      </c>
      <c r="C125" s="55">
        <v>43347</v>
      </c>
      <c r="D125" s="54">
        <v>34</v>
      </c>
      <c r="E125" s="54">
        <v>17</v>
      </c>
      <c r="F125" s="54">
        <v>21.1</v>
      </c>
      <c r="G125" s="54">
        <v>31.47</v>
      </c>
    </row>
    <row r="126" spans="1:7" ht="13.5" customHeight="1">
      <c r="A126" s="99">
        <f>YEAR(C117)</f>
        <v>2018</v>
      </c>
      <c r="B126" s="99">
        <f>MONTH(C117)</f>
        <v>8</v>
      </c>
      <c r="C126" s="55">
        <v>43348</v>
      </c>
      <c r="D126" s="54">
        <v>100</v>
      </c>
      <c r="E126" s="54">
        <v>24</v>
      </c>
      <c r="F126" s="54">
        <v>48.73</v>
      </c>
      <c r="G126" s="54">
        <v>45.17</v>
      </c>
    </row>
    <row r="127" spans="1:7" ht="13.5" customHeight="1">
      <c r="A127" s="99">
        <f>YEAR(C117)</f>
        <v>2018</v>
      </c>
      <c r="B127" s="99">
        <f>MONTH(C117)</f>
        <v>8</v>
      </c>
      <c r="C127" s="55">
        <v>43349</v>
      </c>
      <c r="D127" s="54">
        <v>59</v>
      </c>
      <c r="E127" s="54">
        <v>15</v>
      </c>
      <c r="F127" s="54">
        <v>64.47</v>
      </c>
      <c r="G127" s="54">
        <v>35.93</v>
      </c>
    </row>
    <row r="128" spans="1:7">
      <c r="A128" s="99">
        <v>2018</v>
      </c>
      <c r="B128" s="99">
        <v>9</v>
      </c>
      <c r="C128" s="55">
        <v>43350</v>
      </c>
      <c r="D128" s="54">
        <v>52</v>
      </c>
      <c r="E128" s="54">
        <v>17</v>
      </c>
      <c r="F128" s="54">
        <v>37.5</v>
      </c>
      <c r="G128" s="54">
        <v>27.17</v>
      </c>
    </row>
    <row r="129" spans="1:7">
      <c r="A129" s="99">
        <v>2018</v>
      </c>
      <c r="B129" s="99">
        <v>9</v>
      </c>
      <c r="C129" s="55">
        <v>43351</v>
      </c>
      <c r="D129" s="54">
        <v>67</v>
      </c>
      <c r="E129" s="54">
        <v>23</v>
      </c>
      <c r="F129" s="54">
        <v>27.87</v>
      </c>
      <c r="G129" s="54">
        <v>35.340000000000003</v>
      </c>
    </row>
    <row r="130" spans="1:7">
      <c r="A130" s="99">
        <v>2018</v>
      </c>
      <c r="B130" s="99">
        <v>9</v>
      </c>
      <c r="C130" s="55">
        <v>43352</v>
      </c>
      <c r="D130" s="54">
        <v>58</v>
      </c>
      <c r="E130" s="54">
        <v>17</v>
      </c>
      <c r="F130" s="54">
        <v>16.97</v>
      </c>
      <c r="G130" s="54">
        <v>40.18</v>
      </c>
    </row>
    <row r="131" spans="1:7">
      <c r="A131" s="99">
        <v>2018</v>
      </c>
      <c r="B131" s="99">
        <v>9</v>
      </c>
      <c r="C131" s="55">
        <v>43353</v>
      </c>
      <c r="D131" s="54">
        <v>67</v>
      </c>
      <c r="E131" s="54">
        <v>26</v>
      </c>
      <c r="F131" s="54">
        <v>31.05</v>
      </c>
      <c r="G131" s="54">
        <v>37.31</v>
      </c>
    </row>
    <row r="132" spans="1:7">
      <c r="A132" s="99">
        <v>2018</v>
      </c>
      <c r="B132" s="99">
        <v>9</v>
      </c>
      <c r="C132" s="55">
        <v>43354</v>
      </c>
      <c r="D132" s="54">
        <v>51</v>
      </c>
      <c r="E132" s="54">
        <v>16</v>
      </c>
      <c r="F132" s="54">
        <v>11.67</v>
      </c>
      <c r="G132" s="54">
        <v>48.11</v>
      </c>
    </row>
    <row r="133" spans="1:7">
      <c r="A133" s="99">
        <v>2018</v>
      </c>
      <c r="B133" s="99">
        <v>9</v>
      </c>
      <c r="C133" s="55">
        <v>43355</v>
      </c>
      <c r="D133" s="54">
        <v>36</v>
      </c>
      <c r="E133" s="54">
        <v>15</v>
      </c>
      <c r="F133" s="54">
        <v>22.67</v>
      </c>
      <c r="G133" s="54">
        <v>36.81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2" sqref="A2:XFD71"/>
    </sheetView>
  </sheetViews>
  <sheetFormatPr defaultColWidth="8.875" defaultRowHeight="16.5"/>
  <cols>
    <col min="1" max="2" width="7.5" style="145" customWidth="1"/>
    <col min="3" max="3" width="26.125" style="146" customWidth="1"/>
    <col min="4" max="5" width="18.5" style="146" bestFit="1" customWidth="1"/>
    <col min="6" max="6" width="13.875" style="146" bestFit="1" customWidth="1"/>
    <col min="7" max="7" width="18.375" style="146" bestFit="1" customWidth="1"/>
    <col min="8" max="9" width="8.875" style="141" customWidth="1"/>
    <col min="10" max="16384" width="8.875" style="141"/>
  </cols>
  <sheetData>
    <row r="1" spans="1:7">
      <c r="A1" s="139" t="s">
        <v>102</v>
      </c>
      <c r="B1" s="139" t="s">
        <v>105</v>
      </c>
      <c r="C1" s="140" t="s">
        <v>176</v>
      </c>
      <c r="D1" s="140" t="s">
        <v>177</v>
      </c>
      <c r="E1" s="140" t="s">
        <v>178</v>
      </c>
      <c r="F1" s="140" t="s">
        <v>179</v>
      </c>
      <c r="G1" s="140" t="s">
        <v>180</v>
      </c>
    </row>
    <row r="2" spans="1:7">
      <c r="A2" s="142"/>
      <c r="B2" s="142"/>
      <c r="C2" s="143"/>
      <c r="D2" s="144"/>
      <c r="E2" s="144"/>
      <c r="F2" s="143"/>
      <c r="G2" s="143"/>
    </row>
    <row r="3" spans="1:7">
      <c r="A3" s="142"/>
      <c r="B3" s="142"/>
      <c r="C3" s="143"/>
      <c r="D3" s="144"/>
      <c r="E3" s="144"/>
      <c r="F3" s="143"/>
      <c r="G3" s="143"/>
    </row>
    <row r="4" spans="1:7">
      <c r="A4" s="142"/>
      <c r="B4" s="142"/>
      <c r="C4" s="143"/>
      <c r="D4" s="144"/>
      <c r="E4" s="144"/>
      <c r="F4" s="143"/>
      <c r="G4" s="143"/>
    </row>
    <row r="5" spans="1:7">
      <c r="A5" s="142"/>
      <c r="B5" s="142"/>
      <c r="C5" s="143"/>
      <c r="D5" s="144"/>
      <c r="E5" s="144"/>
      <c r="F5" s="143"/>
      <c r="G5" s="143"/>
    </row>
    <row r="6" spans="1:7">
      <c r="A6" s="142"/>
      <c r="B6" s="142"/>
      <c r="C6" s="143"/>
      <c r="D6" s="144"/>
      <c r="E6" s="144"/>
      <c r="F6" s="143"/>
      <c r="G6" s="143"/>
    </row>
    <row r="7" spans="1:7">
      <c r="A7" s="142"/>
      <c r="B7" s="142"/>
      <c r="C7" s="143"/>
      <c r="D7" s="144"/>
      <c r="E7" s="144"/>
      <c r="F7" s="143"/>
      <c r="G7" s="143"/>
    </row>
    <row r="8" spans="1:7">
      <c r="A8" s="142"/>
      <c r="B8" s="142"/>
      <c r="C8" s="143"/>
      <c r="D8" s="144"/>
      <c r="E8" s="144"/>
      <c r="F8" s="143"/>
      <c r="G8" s="143"/>
    </row>
    <row r="9" spans="1:7">
      <c r="A9" s="142"/>
      <c r="B9" s="142"/>
      <c r="C9" s="143"/>
      <c r="D9" s="144"/>
      <c r="E9" s="144"/>
      <c r="F9" s="143"/>
      <c r="G9" s="143"/>
    </row>
    <row r="10" spans="1:7">
      <c r="A10" s="142"/>
      <c r="B10" s="142"/>
      <c r="C10" s="143"/>
      <c r="D10" s="144"/>
      <c r="E10" s="144"/>
      <c r="F10" s="143"/>
      <c r="G10" s="143"/>
    </row>
    <row r="11" spans="1:7">
      <c r="A11" s="142"/>
      <c r="B11" s="142"/>
      <c r="C11" s="143"/>
      <c r="D11" s="144"/>
      <c r="E11" s="144"/>
      <c r="F11" s="143"/>
      <c r="G11" s="143"/>
    </row>
    <row r="12" spans="1:7">
      <c r="A12" s="142"/>
      <c r="B12" s="142"/>
      <c r="C12" s="143"/>
      <c r="D12" s="144"/>
      <c r="E12" s="144"/>
      <c r="F12" s="143"/>
      <c r="G12" s="143"/>
    </row>
    <row r="13" spans="1:7">
      <c r="A13" s="142"/>
      <c r="B13" s="142"/>
      <c r="C13" s="143"/>
      <c r="D13" s="144"/>
      <c r="E13" s="144"/>
      <c r="F13" s="143"/>
      <c r="G13" s="143"/>
    </row>
    <row r="14" spans="1:7">
      <c r="A14" s="142"/>
      <c r="B14" s="142"/>
      <c r="C14" s="143"/>
      <c r="D14" s="144"/>
      <c r="E14" s="144"/>
      <c r="F14" s="143"/>
      <c r="G14" s="143"/>
    </row>
    <row r="15" spans="1:7">
      <c r="A15" s="142"/>
      <c r="B15" s="142"/>
      <c r="C15" s="143"/>
      <c r="D15" s="144"/>
      <c r="E15" s="144"/>
      <c r="F15" s="143"/>
      <c r="G15" s="143"/>
    </row>
    <row r="16" spans="1:7">
      <c r="A16" s="142"/>
      <c r="B16" s="142"/>
      <c r="C16" s="143"/>
      <c r="D16" s="144"/>
      <c r="E16" s="144"/>
      <c r="F16" s="143"/>
      <c r="G16" s="143"/>
    </row>
    <row r="17" spans="1:7">
      <c r="A17" s="142"/>
      <c r="B17" s="142"/>
      <c r="C17" s="143"/>
      <c r="D17" s="144"/>
      <c r="E17" s="144"/>
      <c r="F17" s="143"/>
      <c r="G17" s="143"/>
    </row>
    <row r="18" spans="1:7">
      <c r="A18" s="142"/>
      <c r="B18" s="142"/>
      <c r="C18" s="143"/>
      <c r="D18" s="144"/>
      <c r="E18" s="144"/>
      <c r="F18" s="143"/>
      <c r="G18" s="143"/>
    </row>
    <row r="19" spans="1:7">
      <c r="A19" s="142"/>
      <c r="B19" s="142"/>
      <c r="C19" s="143"/>
      <c r="D19" s="144"/>
      <c r="E19" s="144"/>
      <c r="F19" s="143"/>
      <c r="G19" s="143"/>
    </row>
    <row r="20" spans="1:7">
      <c r="A20" s="142"/>
      <c r="B20" s="142"/>
      <c r="C20" s="143"/>
      <c r="D20" s="144"/>
      <c r="E20" s="144"/>
      <c r="F20" s="143"/>
      <c r="G20" s="143"/>
    </row>
    <row r="21" spans="1:7">
      <c r="A21" s="142"/>
      <c r="B21" s="142"/>
      <c r="C21" s="143"/>
      <c r="D21" s="144"/>
      <c r="E21" s="144"/>
      <c r="F21" s="143"/>
      <c r="G21" s="143"/>
    </row>
    <row r="22" spans="1:7">
      <c r="A22" s="142"/>
      <c r="B22" s="142"/>
      <c r="C22" s="143"/>
      <c r="D22" s="144"/>
      <c r="E22" s="144"/>
      <c r="F22" s="143"/>
      <c r="G22" s="143"/>
    </row>
    <row r="23" spans="1:7">
      <c r="A23" s="142"/>
      <c r="B23" s="142"/>
      <c r="C23" s="143"/>
      <c r="D23" s="144"/>
      <c r="E23" s="144"/>
      <c r="F23" s="143"/>
      <c r="G23" s="143"/>
    </row>
    <row r="24" spans="1:7">
      <c r="A24" s="142"/>
      <c r="B24" s="142"/>
      <c r="C24" s="143"/>
      <c r="D24" s="144"/>
      <c r="E24" s="144"/>
      <c r="F24" s="143"/>
      <c r="G24" s="143"/>
    </row>
    <row r="25" spans="1:7">
      <c r="A25" s="142"/>
      <c r="B25" s="142"/>
      <c r="C25" s="143"/>
      <c r="D25" s="144"/>
      <c r="E25" s="144"/>
      <c r="F25" s="143"/>
      <c r="G25" s="143"/>
    </row>
    <row r="26" spans="1:7">
      <c r="A26" s="142"/>
      <c r="B26" s="142"/>
      <c r="C26" s="143"/>
      <c r="D26" s="144"/>
      <c r="E26" s="144"/>
      <c r="F26" s="143"/>
      <c r="G26" s="143"/>
    </row>
    <row r="27" spans="1:7">
      <c r="A27" s="142"/>
      <c r="B27" s="142"/>
      <c r="C27" s="143"/>
      <c r="D27" s="144"/>
      <c r="E27" s="144"/>
      <c r="F27" s="143"/>
      <c r="G27" s="143"/>
    </row>
    <row r="28" spans="1:7">
      <c r="A28" s="142"/>
      <c r="B28" s="142"/>
      <c r="C28" s="143"/>
      <c r="D28" s="144"/>
      <c r="E28" s="144"/>
      <c r="F28" s="143"/>
      <c r="G28" s="143"/>
    </row>
    <row r="29" spans="1:7">
      <c r="A29" s="142"/>
      <c r="B29" s="142"/>
      <c r="C29" s="143"/>
      <c r="D29" s="144"/>
      <c r="E29" s="144"/>
      <c r="F29" s="143"/>
      <c r="G29" s="143"/>
    </row>
    <row r="30" spans="1:7">
      <c r="A30" s="142"/>
      <c r="B30" s="142"/>
      <c r="C30" s="143"/>
      <c r="D30" s="144"/>
      <c r="E30" s="144"/>
      <c r="F30" s="143"/>
      <c r="G30" s="143"/>
    </row>
    <row r="31" spans="1:7">
      <c r="A31" s="142"/>
      <c r="B31" s="142"/>
      <c r="C31" s="143"/>
      <c r="D31" s="144"/>
      <c r="E31" s="144"/>
      <c r="F31" s="143"/>
      <c r="G31" s="143"/>
    </row>
    <row r="32" spans="1:7">
      <c r="A32" s="142"/>
      <c r="B32" s="142"/>
      <c r="C32" s="143"/>
      <c r="D32" s="144"/>
      <c r="E32" s="144"/>
      <c r="F32" s="143"/>
      <c r="G32" s="143"/>
    </row>
    <row r="33" spans="1:7">
      <c r="A33" s="142"/>
      <c r="B33" s="142"/>
      <c r="C33" s="143"/>
      <c r="D33" s="144"/>
      <c r="E33" s="144"/>
      <c r="F33" s="143"/>
      <c r="G33" s="143"/>
    </row>
    <row r="34" spans="1:7">
      <c r="A34" s="142"/>
      <c r="B34" s="142"/>
      <c r="C34" s="143"/>
      <c r="D34" s="144"/>
      <c r="E34" s="144"/>
      <c r="F34" s="143"/>
      <c r="G34" s="143"/>
    </row>
    <row r="35" spans="1:7">
      <c r="A35" s="142"/>
      <c r="B35" s="142"/>
      <c r="C35" s="143"/>
      <c r="D35" s="144"/>
      <c r="E35" s="144"/>
      <c r="F35" s="143"/>
      <c r="G35" s="143"/>
    </row>
    <row r="36" spans="1:7">
      <c r="A36" s="142"/>
      <c r="B36" s="142"/>
      <c r="C36" s="143"/>
      <c r="D36" s="144"/>
      <c r="E36" s="144"/>
      <c r="F36" s="143"/>
      <c r="G36" s="143"/>
    </row>
    <row r="37" spans="1:7">
      <c r="A37" s="142"/>
      <c r="B37" s="142"/>
      <c r="C37" s="143"/>
      <c r="D37" s="144"/>
      <c r="E37" s="144"/>
      <c r="F37" s="143"/>
      <c r="G37" s="143"/>
    </row>
    <row r="38" spans="1:7">
      <c r="A38" s="142"/>
      <c r="B38" s="142"/>
      <c r="C38" s="143"/>
      <c r="D38" s="144"/>
      <c r="E38" s="144"/>
      <c r="F38" s="143"/>
      <c r="G38" s="143"/>
    </row>
    <row r="39" spans="1:7">
      <c r="A39" s="142"/>
      <c r="B39" s="142"/>
      <c r="D39" s="184"/>
      <c r="E39" s="184"/>
    </row>
    <row r="40" spans="1:7">
      <c r="A40" s="142"/>
      <c r="B40" s="142"/>
      <c r="D40" s="184"/>
      <c r="E40" s="184"/>
    </row>
    <row r="41" spans="1:7">
      <c r="A41" s="142"/>
      <c r="B41" s="142"/>
      <c r="C41" s="141"/>
      <c r="D41" s="184"/>
      <c r="E41" s="184"/>
      <c r="F41" s="141"/>
      <c r="G41" s="141"/>
    </row>
    <row r="42" spans="1:7">
      <c r="A42" s="142"/>
      <c r="B42" s="142"/>
      <c r="C42" s="141"/>
      <c r="D42" s="184"/>
      <c r="E42" s="184"/>
      <c r="F42" s="141"/>
      <c r="G42" s="141"/>
    </row>
    <row r="43" spans="1:7">
      <c r="A43" s="142"/>
      <c r="B43" s="142"/>
      <c r="D43" s="184"/>
      <c r="E43" s="184"/>
    </row>
    <row r="44" spans="1:7">
      <c r="A44" s="142"/>
      <c r="B44" s="142"/>
      <c r="D44" s="184"/>
      <c r="E44" s="184"/>
    </row>
    <row r="45" spans="1:7">
      <c r="A45" s="142"/>
      <c r="B45" s="142"/>
      <c r="D45" s="184"/>
      <c r="E45" s="184"/>
    </row>
    <row r="46" spans="1:7">
      <c r="A46" s="142"/>
      <c r="B46" s="142"/>
      <c r="D46" s="184"/>
      <c r="E46" s="184"/>
    </row>
    <row r="47" spans="1:7">
      <c r="A47" s="142"/>
      <c r="B47" s="142"/>
      <c r="D47" s="184"/>
      <c r="E47" s="184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</sheetData>
  <phoneticPr fontId="23" type="noConversion"/>
  <conditionalFormatting sqref="F53:F1048576 F1:F47">
    <cfRule type="containsText" dxfId="20" priority="7" operator="containsText" text="广告">
      <formula>NOT(ISERROR(SEARCH("广告",F1)))</formula>
    </cfRule>
  </conditionalFormatting>
  <conditionalFormatting sqref="C53:C1048576 C1:C38 C41:C44">
    <cfRule type="duplicateValues" dxfId="19" priority="8"/>
  </conditionalFormatting>
  <conditionalFormatting sqref="D53:D1048576 D1:D38 D41:D44">
    <cfRule type="duplicateValues" dxfId="18" priority="6"/>
  </conditionalFormatting>
  <conditionalFormatting sqref="E53:E1048576 E1:E38 E41:E44">
    <cfRule type="duplicateValues" dxfId="17" priority="5"/>
  </conditionalFormatting>
  <conditionalFormatting sqref="C45:C47">
    <cfRule type="duplicateValues" dxfId="16" priority="62"/>
  </conditionalFormatting>
  <conditionalFormatting sqref="D45:D47">
    <cfRule type="duplicateValues" dxfId="15" priority="64"/>
  </conditionalFormatting>
  <conditionalFormatting sqref="E45:E47">
    <cfRule type="duplicateValues" dxfId="14" priority="6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2" sqref="A2:XFD54"/>
    </sheetView>
  </sheetViews>
  <sheetFormatPr defaultColWidth="9" defaultRowHeight="16.5"/>
  <cols>
    <col min="1" max="2" width="9" style="90" customWidth="1"/>
    <col min="3" max="3" width="16.875" style="56" customWidth="1"/>
    <col min="4" max="4" width="16.875" style="58" customWidth="1"/>
    <col min="5" max="5" width="11.625" style="58" customWidth="1"/>
    <col min="6" max="6" width="14.875" style="58" customWidth="1"/>
    <col min="7" max="7" width="14.375" style="58" customWidth="1"/>
    <col min="8" max="8" width="23.5" style="58" customWidth="1"/>
    <col min="9" max="9" width="12.125" style="58" customWidth="1"/>
    <col min="10" max="11" width="9" style="194" customWidth="1"/>
    <col min="12" max="16384" width="9" style="194"/>
  </cols>
  <sheetData>
    <row r="1" spans="1:10" s="58" customFormat="1">
      <c r="A1" s="88" t="s">
        <v>102</v>
      </c>
      <c r="B1" s="88" t="s">
        <v>105</v>
      </c>
      <c r="C1" s="60" t="s">
        <v>109</v>
      </c>
      <c r="D1" s="60" t="s">
        <v>197</v>
      </c>
      <c r="E1" s="62" t="s">
        <v>198</v>
      </c>
      <c r="F1" s="62" t="s">
        <v>199</v>
      </c>
      <c r="G1" s="62" t="s">
        <v>200</v>
      </c>
      <c r="H1" s="62" t="s">
        <v>201</v>
      </c>
      <c r="I1" s="62" t="s">
        <v>202</v>
      </c>
    </row>
    <row r="2" spans="1:10" s="58" customFormat="1" ht="12" customHeight="1">
      <c r="A2" s="89"/>
      <c r="B2" s="89"/>
      <c r="C2" s="55"/>
      <c r="D2" s="115"/>
      <c r="E2" s="63"/>
      <c r="F2" s="54"/>
      <c r="G2" s="54"/>
      <c r="H2" s="54"/>
      <c r="I2" s="54"/>
    </row>
    <row r="3" spans="1:10" s="58" customFormat="1" ht="12" customHeight="1">
      <c r="A3" s="89"/>
      <c r="B3" s="89"/>
      <c r="C3" s="55"/>
      <c r="D3" s="115"/>
      <c r="E3" s="63"/>
      <c r="F3" s="54"/>
      <c r="G3" s="54"/>
      <c r="H3" s="54"/>
      <c r="I3" s="54"/>
    </row>
    <row r="4" spans="1:10" s="58" customFormat="1" ht="12.6" customHeight="1">
      <c r="A4" s="89"/>
      <c r="B4" s="89"/>
      <c r="C4" s="55"/>
      <c r="D4" s="115"/>
      <c r="E4" s="63"/>
      <c r="F4" s="54"/>
      <c r="G4" s="54"/>
      <c r="H4" s="54"/>
      <c r="I4" s="54"/>
    </row>
    <row r="5" spans="1:10" s="58" customFormat="1">
      <c r="A5" s="89"/>
      <c r="B5" s="89"/>
      <c r="C5" s="55"/>
      <c r="D5" s="115"/>
      <c r="E5" s="63"/>
      <c r="F5" s="54"/>
      <c r="G5" s="54"/>
      <c r="H5" s="54"/>
      <c r="I5" s="54"/>
    </row>
    <row r="6" spans="1:10" s="58" customFormat="1">
      <c r="A6" s="89"/>
      <c r="B6" s="89"/>
      <c r="C6" s="55"/>
      <c r="D6" s="115"/>
      <c r="E6" s="63"/>
      <c r="F6" s="54"/>
      <c r="G6" s="54"/>
      <c r="H6" s="54"/>
      <c r="I6" s="54"/>
    </row>
    <row r="7" spans="1:10" s="58" customFormat="1">
      <c r="A7" s="89"/>
      <c r="B7" s="89"/>
      <c r="C7" s="55"/>
      <c r="D7" s="115"/>
      <c r="E7" s="63"/>
      <c r="F7" s="54"/>
      <c r="G7" s="54"/>
      <c r="H7" s="54"/>
      <c r="I7" s="54"/>
    </row>
    <row r="8" spans="1:10" s="58" customFormat="1">
      <c r="A8" s="89"/>
      <c r="B8" s="89"/>
      <c r="C8" s="55"/>
      <c r="D8" s="115"/>
      <c r="E8" s="63"/>
      <c r="F8" s="54"/>
      <c r="G8" s="54"/>
      <c r="H8" s="54"/>
      <c r="I8" s="54"/>
    </row>
    <row r="9" spans="1:10" s="58" customFormat="1">
      <c r="A9" s="89"/>
      <c r="B9" s="89"/>
      <c r="C9" s="55"/>
      <c r="D9" s="115"/>
      <c r="E9" s="63"/>
      <c r="F9" s="54"/>
      <c r="G9" s="54"/>
      <c r="H9" s="54"/>
      <c r="I9" s="54"/>
    </row>
    <row r="10" spans="1:10" s="58" customFormat="1">
      <c r="A10" s="89"/>
      <c r="B10" s="89"/>
      <c r="C10" s="55"/>
      <c r="D10" s="115"/>
      <c r="E10" s="63"/>
      <c r="F10" s="54"/>
      <c r="G10" s="54"/>
      <c r="H10" s="54"/>
      <c r="I10" s="54"/>
    </row>
    <row r="11" spans="1:10" s="58" customFormat="1">
      <c r="A11" s="89"/>
      <c r="B11" s="89"/>
      <c r="C11" s="55"/>
      <c r="D11" s="115"/>
      <c r="E11" s="63"/>
      <c r="F11" s="54"/>
      <c r="G11" s="54"/>
      <c r="H11" s="54"/>
      <c r="I11" s="54"/>
    </row>
    <row r="12" spans="1:10" s="58" customFormat="1">
      <c r="A12" s="89"/>
      <c r="B12" s="89"/>
      <c r="C12" s="55"/>
      <c r="D12" s="115"/>
      <c r="E12" s="63"/>
      <c r="F12" s="54"/>
      <c r="G12" s="54"/>
      <c r="H12" s="54"/>
      <c r="I12" s="54"/>
    </row>
    <row r="13" spans="1:10" s="58" customFormat="1">
      <c r="A13" s="89"/>
      <c r="B13" s="89"/>
      <c r="C13" s="55"/>
      <c r="D13" s="115"/>
      <c r="E13" s="63"/>
      <c r="F13" s="54"/>
      <c r="G13" s="54"/>
      <c r="H13" s="54"/>
      <c r="I13" s="54"/>
    </row>
    <row r="14" spans="1:10" s="58" customFormat="1">
      <c r="A14" s="89"/>
      <c r="B14" s="89"/>
      <c r="C14" s="55"/>
      <c r="D14" s="115"/>
      <c r="E14" s="115"/>
      <c r="F14" s="63"/>
      <c r="G14" s="54"/>
      <c r="H14" s="54"/>
      <c r="I14" s="54"/>
      <c r="J14" s="54"/>
    </row>
    <row r="15" spans="1:10" s="58" customFormat="1">
      <c r="A15" s="89"/>
      <c r="B15" s="89"/>
      <c r="C15" s="56"/>
      <c r="D15" s="63"/>
      <c r="E15" s="115"/>
      <c r="F15" s="63"/>
      <c r="G15" s="54"/>
      <c r="H15" s="54"/>
      <c r="I15" s="54"/>
      <c r="J15" s="54"/>
    </row>
    <row r="16" spans="1:10" s="58" customFormat="1">
      <c r="A16" s="89"/>
      <c r="B16" s="89"/>
      <c r="C16" s="55"/>
      <c r="D16" s="115"/>
      <c r="E16" s="63"/>
      <c r="F16" s="54"/>
      <c r="G16" s="54"/>
      <c r="H16" s="54"/>
      <c r="I16" s="54"/>
    </row>
    <row r="17" spans="1:10" s="58" customFormat="1">
      <c r="A17" s="89"/>
      <c r="B17" s="89"/>
      <c r="C17" s="55"/>
      <c r="D17" s="115"/>
      <c r="E17" s="63"/>
      <c r="F17" s="54"/>
      <c r="G17" s="54"/>
      <c r="H17" s="54"/>
      <c r="I17" s="54"/>
    </row>
    <row r="18" spans="1:10" s="58" customFormat="1">
      <c r="A18" s="89"/>
      <c r="B18" s="89"/>
      <c r="C18" s="55"/>
      <c r="D18" s="115"/>
      <c r="E18" s="63"/>
      <c r="F18" s="54"/>
      <c r="G18" s="54"/>
      <c r="H18" s="54"/>
      <c r="I18" s="54"/>
    </row>
    <row r="19" spans="1:10" s="58" customFormat="1">
      <c r="A19" s="89"/>
      <c r="B19" s="89"/>
      <c r="C19" s="55"/>
      <c r="D19" s="115"/>
      <c r="E19" s="63"/>
      <c r="F19" s="54"/>
      <c r="G19" s="54"/>
      <c r="H19" s="66"/>
      <c r="I19"/>
    </row>
    <row r="20" spans="1:10" s="58" customFormat="1">
      <c r="A20" s="89"/>
      <c r="B20" s="89"/>
      <c r="C20" s="55"/>
      <c r="D20" s="115"/>
      <c r="F20" s="54"/>
      <c r="G20" s="54"/>
      <c r="H20" s="66"/>
      <c r="I20"/>
    </row>
    <row r="21" spans="1:10" s="58" customFormat="1">
      <c r="A21" s="89"/>
      <c r="B21" s="89"/>
      <c r="C21" s="55"/>
      <c r="D21" s="115"/>
      <c r="E21" s="63"/>
      <c r="F21" s="54"/>
      <c r="G21" s="54"/>
      <c r="H21" s="66"/>
      <c r="I21"/>
    </row>
    <row r="22" spans="1:10" s="58" customFormat="1">
      <c r="A22" s="89"/>
      <c r="B22" s="89"/>
      <c r="C22" s="56"/>
      <c r="D22" s="115"/>
      <c r="E22" s="115"/>
      <c r="F22" s="63"/>
      <c r="G22" s="54"/>
      <c r="H22" s="54"/>
      <c r="I22" s="66"/>
      <c r="J22" s="54"/>
    </row>
    <row r="23" spans="1:10" s="58" customFormat="1">
      <c r="A23" s="89"/>
      <c r="B23" s="89"/>
      <c r="C23" s="55"/>
      <c r="D23" s="115"/>
      <c r="E23" s="63"/>
      <c r="F23" s="54"/>
      <c r="G23" s="54"/>
      <c r="H23" s="66"/>
      <c r="I23"/>
    </row>
    <row r="24" spans="1:10" s="58" customFormat="1">
      <c r="A24" s="89"/>
      <c r="B24" s="89"/>
      <c r="C24" s="185"/>
      <c r="D24" s="186"/>
      <c r="E24"/>
      <c r="F24"/>
      <c r="G24"/>
      <c r="H24"/>
      <c r="I24"/>
    </row>
    <row r="25" spans="1:10" s="58" customFormat="1">
      <c r="A25" s="89"/>
      <c r="B25" s="89"/>
      <c r="C25" s="56"/>
      <c r="D25" s="115"/>
      <c r="E25" s="115"/>
      <c r="F25" s="63"/>
      <c r="G25" s="54"/>
      <c r="H25" s="54"/>
      <c r="I25" s="66"/>
    </row>
    <row r="26" spans="1:10" s="58" customFormat="1">
      <c r="A26" s="89"/>
      <c r="B26" s="89"/>
      <c r="C26" s="56"/>
      <c r="D26" s="186"/>
      <c r="E26" s="186"/>
      <c r="F26"/>
      <c r="G26"/>
      <c r="H26"/>
      <c r="I26"/>
    </row>
    <row r="27" spans="1:10" s="58" customFormat="1">
      <c r="A27" s="89"/>
      <c r="B27" s="89"/>
      <c r="C27" s="56"/>
      <c r="D27" s="186"/>
      <c r="E27"/>
      <c r="F27"/>
      <c r="G27"/>
      <c r="H27"/>
      <c r="I27"/>
    </row>
    <row r="28" spans="1:10" s="58" customFormat="1">
      <c r="A28" s="89"/>
      <c r="B28" s="89"/>
      <c r="C28" s="56"/>
      <c r="D28" s="186"/>
      <c r="E28"/>
      <c r="F28"/>
      <c r="G28"/>
      <c r="H28"/>
      <c r="I28"/>
    </row>
    <row r="29" spans="1:10" s="58" customFormat="1">
      <c r="A29" s="89"/>
      <c r="B29" s="89"/>
      <c r="C29" s="56"/>
      <c r="D29" s="186"/>
      <c r="E29"/>
      <c r="F29"/>
      <c r="G29"/>
      <c r="H29"/>
      <c r="I29"/>
      <c r="J29"/>
    </row>
    <row r="30" spans="1:10" s="58" customFormat="1">
      <c r="A30" s="89"/>
      <c r="B30" s="89"/>
      <c r="C30" s="56"/>
      <c r="D30" s="186"/>
      <c r="E30"/>
      <c r="F30"/>
      <c r="G30"/>
      <c r="H30"/>
      <c r="I30"/>
      <c r="J30"/>
    </row>
    <row r="31" spans="1:10" s="58" customFormat="1">
      <c r="A31" s="89"/>
      <c r="B31" s="89"/>
      <c r="C31" s="56"/>
      <c r="D31" s="186"/>
      <c r="E31"/>
      <c r="F31"/>
      <c r="G31"/>
      <c r="H31"/>
      <c r="I31"/>
      <c r="J31"/>
    </row>
    <row r="32" spans="1:10" s="58" customFormat="1">
      <c r="A32" s="89"/>
      <c r="B32" s="89"/>
      <c r="C32" s="56"/>
      <c r="D32" s="186"/>
      <c r="E32"/>
      <c r="F32"/>
      <c r="G32"/>
      <c r="H32"/>
      <c r="I32"/>
      <c r="J32"/>
    </row>
    <row r="33" spans="1:9" s="58" customFormat="1">
      <c r="A33" s="89"/>
      <c r="B33" s="89"/>
      <c r="C33" s="56"/>
      <c r="D33" s="186"/>
      <c r="E33"/>
      <c r="F33"/>
      <c r="G33"/>
      <c r="H33"/>
      <c r="I33"/>
    </row>
    <row r="34" spans="1:9" s="58" customFormat="1">
      <c r="A34" s="89"/>
      <c r="B34" s="89"/>
      <c r="C34"/>
      <c r="D34"/>
      <c r="E34"/>
      <c r="F34"/>
      <c r="G34"/>
      <c r="H34"/>
      <c r="I34"/>
    </row>
    <row r="35" spans="1:9" s="58" customFormat="1">
      <c r="A35"/>
      <c r="B35"/>
      <c r="C35"/>
      <c r="D35"/>
      <c r="E35"/>
      <c r="F35"/>
      <c r="G35"/>
      <c r="H35"/>
      <c r="I35"/>
    </row>
    <row r="36" spans="1:9" s="58" customFormat="1">
      <c r="A36"/>
      <c r="B36"/>
      <c r="C36"/>
      <c r="D36"/>
      <c r="E36"/>
      <c r="F36"/>
      <c r="G36"/>
      <c r="H36"/>
      <c r="I36"/>
    </row>
    <row r="37" spans="1:9" s="58" customFormat="1">
      <c r="A37"/>
      <c r="B37"/>
      <c r="C37"/>
      <c r="D37"/>
      <c r="E37"/>
      <c r="F37"/>
      <c r="G37"/>
      <c r="H37"/>
      <c r="I37"/>
    </row>
    <row r="38" spans="1:9" s="58" customFormat="1">
      <c r="A38"/>
      <c r="B38"/>
      <c r="C38"/>
      <c r="D38"/>
      <c r="E38"/>
      <c r="F38"/>
      <c r="G38"/>
      <c r="H38"/>
      <c r="I38"/>
    </row>
    <row r="39" spans="1:9" s="58" customFormat="1">
      <c r="A39"/>
      <c r="B39"/>
      <c r="C39"/>
      <c r="D39"/>
      <c r="E39"/>
      <c r="F39"/>
      <c r="G39"/>
      <c r="H39"/>
      <c r="I39"/>
    </row>
    <row r="40" spans="1:9" s="58" customFormat="1">
      <c r="A40"/>
      <c r="B40"/>
      <c r="C40"/>
      <c r="D40"/>
      <c r="E40"/>
      <c r="F40"/>
      <c r="G40"/>
      <c r="H40"/>
      <c r="I40"/>
    </row>
    <row r="41" spans="1:9" s="58" customFormat="1">
      <c r="A41"/>
      <c r="B41"/>
      <c r="C41"/>
      <c r="D41"/>
      <c r="E41"/>
      <c r="F41"/>
      <c r="G41"/>
      <c r="H41"/>
      <c r="I41"/>
    </row>
    <row r="42" spans="1:9" s="58" customFormat="1">
      <c r="A42"/>
      <c r="B42"/>
      <c r="C42"/>
      <c r="D42"/>
      <c r="E42"/>
      <c r="F42"/>
      <c r="G42"/>
      <c r="H42"/>
      <c r="I42"/>
    </row>
    <row r="43" spans="1:9" s="58" customFormat="1">
      <c r="A43"/>
      <c r="B43"/>
      <c r="C43"/>
      <c r="D43"/>
      <c r="E43"/>
      <c r="F43"/>
      <c r="G43"/>
      <c r="H43"/>
      <c r="I43"/>
    </row>
    <row r="44" spans="1:9" s="58" customFormat="1">
      <c r="A44"/>
      <c r="B44"/>
      <c r="C44"/>
      <c r="D44"/>
      <c r="E44"/>
      <c r="F44"/>
      <c r="G44"/>
      <c r="H44"/>
      <c r="I44"/>
    </row>
    <row r="45" spans="1:9" s="58" customFormat="1">
      <c r="A45"/>
      <c r="B45"/>
      <c r="C45"/>
      <c r="D45"/>
      <c r="E45"/>
      <c r="F45"/>
      <c r="G45"/>
      <c r="H45"/>
      <c r="I45"/>
    </row>
    <row r="46" spans="1:9" s="58" customFormat="1">
      <c r="A46"/>
      <c r="B46"/>
      <c r="C46"/>
      <c r="D46"/>
      <c r="E46"/>
      <c r="F46"/>
      <c r="G46"/>
      <c r="H46"/>
      <c r="I46"/>
    </row>
    <row r="47" spans="1:9" s="58" customFormat="1">
      <c r="A47"/>
      <c r="B47"/>
      <c r="C47"/>
      <c r="D47"/>
      <c r="E47"/>
      <c r="F47"/>
      <c r="G47"/>
      <c r="H47"/>
      <c r="I47"/>
    </row>
    <row r="48" spans="1:9" s="58" customFormat="1">
      <c r="A48"/>
      <c r="B48"/>
      <c r="C48"/>
      <c r="D48"/>
      <c r="E48"/>
      <c r="G48"/>
      <c r="H48"/>
      <c r="I48"/>
    </row>
    <row r="49" spans="1:9" s="58" customFormat="1">
      <c r="A49"/>
      <c r="B49"/>
      <c r="C49"/>
      <c r="D49"/>
      <c r="E49"/>
      <c r="G49"/>
      <c r="H49"/>
      <c r="I49"/>
    </row>
    <row r="50" spans="1:9" s="58" customFormat="1">
      <c r="A50"/>
      <c r="B50"/>
      <c r="C50"/>
      <c r="D50"/>
      <c r="E50"/>
      <c r="G50"/>
      <c r="H50"/>
      <c r="I50"/>
    </row>
    <row r="51" spans="1:9" s="58" customFormat="1">
      <c r="A51"/>
      <c r="B51"/>
      <c r="C51"/>
      <c r="D51"/>
      <c r="E51"/>
      <c r="F51"/>
      <c r="G51"/>
      <c r="H51"/>
      <c r="I51"/>
    </row>
    <row r="52" spans="1:9" s="58" customFormat="1">
      <c r="A52"/>
      <c r="B52"/>
      <c r="C52"/>
      <c r="D52"/>
      <c r="E52"/>
      <c r="F52"/>
      <c r="G52"/>
      <c r="H52"/>
      <c r="I52"/>
    </row>
    <row r="53" spans="1:9" s="58" customFormat="1">
      <c r="A53"/>
      <c r="B53"/>
      <c r="C53"/>
      <c r="D53"/>
      <c r="E53"/>
      <c r="F53"/>
      <c r="G53"/>
      <c r="H53"/>
      <c r="I53"/>
    </row>
    <row r="54" spans="1:9" s="58" customFormat="1">
      <c r="A54"/>
      <c r="B54"/>
      <c r="C54"/>
      <c r="D54"/>
      <c r="E54"/>
      <c r="F54"/>
      <c r="G54"/>
      <c r="H54"/>
      <c r="I54"/>
    </row>
    <row r="55" spans="1:9" s="58" customFormat="1"/>
    <row r="56" spans="1:9" s="58" customFormat="1"/>
    <row r="57" spans="1:9" s="58" customFormat="1"/>
    <row r="58" spans="1:9" s="58" customFormat="1"/>
    <row r="59" spans="1:9" s="58" customFormat="1"/>
    <row r="60" spans="1:9" s="58" customFormat="1"/>
  </sheetData>
  <phoneticPr fontId="23" type="noConversion"/>
  <conditionalFormatting sqref="G229:G1048576 G1:G26 H27:H28">
    <cfRule type="duplicateValues" dxfId="13" priority="5"/>
  </conditionalFormatting>
  <conditionalFormatting sqref="H29:H34">
    <cfRule type="duplicateValues" dxfId="12" priority="1"/>
  </conditionalFormatting>
  <conditionalFormatting sqref="G229:H1048576 H25:H26 I27:I28 H23 H19:H21 G1:H10">
    <cfRule type="duplicateValues" dxfId="11" priority="67"/>
  </conditionalFormatting>
  <conditionalFormatting sqref="G11:H13">
    <cfRule type="duplicateValues" dxfId="10" priority="73"/>
  </conditionalFormatting>
  <conditionalFormatting sqref="G229:H1048576 H25:H26 I27:I28 H23 H19:H21 G1:H13">
    <cfRule type="duplicateValues" dxfId="9" priority="74"/>
  </conditionalFormatting>
  <conditionalFormatting sqref="G229:H1048576 H25:H26 I27:I28 H23 G1:H18 H19:H21">
    <cfRule type="duplicateValues" dxfId="8" priority="80"/>
  </conditionalFormatting>
  <conditionalFormatting sqref="I29:I34">
    <cfRule type="duplicateValues" dxfId="7" priority="86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9"/>
  <sheetViews>
    <sheetView topLeftCell="A23" workbookViewId="0">
      <pane xSplit="4" topLeftCell="E1" activePane="topRight" state="frozen"/>
      <selection pane="topRight" activeCell="A2" sqref="A2:XFD60"/>
    </sheetView>
  </sheetViews>
  <sheetFormatPr defaultColWidth="8.875" defaultRowHeight="16.5"/>
  <cols>
    <col min="1" max="1" width="7.625" style="99" customWidth="1"/>
    <col min="2" max="2" width="7.125" style="99" customWidth="1"/>
    <col min="3" max="3" width="9.5" style="99" customWidth="1"/>
    <col min="4" max="4" width="17.125" style="132" customWidth="1"/>
    <col min="5" max="5" width="16.375" style="132" customWidth="1"/>
    <col min="6" max="6" width="12.5" style="132" customWidth="1"/>
    <col min="7" max="7" width="10.875" style="132" customWidth="1"/>
    <col min="8" max="8" width="54.875" style="132" customWidth="1"/>
    <col min="9" max="9" width="10.125" style="132" customWidth="1"/>
    <col min="10" max="10" width="16.375" style="132" customWidth="1"/>
    <col min="11" max="11" width="11" style="132" customWidth="1"/>
    <col min="12" max="12" width="16.125" style="132" bestFit="1" customWidth="1"/>
    <col min="13" max="13" width="24.875" style="132" bestFit="1" customWidth="1"/>
    <col min="14" max="15" width="8.875" style="118" customWidth="1"/>
    <col min="16" max="16384" width="8.875" style="118"/>
  </cols>
  <sheetData>
    <row r="1" spans="1:13" s="117" customFormat="1" ht="15" customHeight="1">
      <c r="A1" s="86" t="s">
        <v>102</v>
      </c>
      <c r="B1" s="86" t="s">
        <v>105</v>
      </c>
      <c r="C1" s="86" t="s">
        <v>207</v>
      </c>
      <c r="D1" s="134" t="s">
        <v>208</v>
      </c>
      <c r="E1" s="134" t="s">
        <v>209</v>
      </c>
      <c r="F1" s="134" t="s">
        <v>210</v>
      </c>
      <c r="G1" s="134" t="s">
        <v>211</v>
      </c>
      <c r="H1" s="134" t="s">
        <v>212</v>
      </c>
      <c r="I1" s="134" t="s">
        <v>213</v>
      </c>
      <c r="J1" s="134" t="s">
        <v>214</v>
      </c>
      <c r="K1" s="134" t="s">
        <v>215</v>
      </c>
      <c r="L1" s="134" t="s">
        <v>216</v>
      </c>
      <c r="M1" s="134" t="s">
        <v>217</v>
      </c>
    </row>
    <row r="2" spans="1:13" ht="17.25" customHeight="1">
      <c r="A2" s="87"/>
      <c r="B2" s="87"/>
      <c r="C2" s="89"/>
      <c r="D2" s="138"/>
      <c r="E2" s="138"/>
      <c r="F2" s="135"/>
      <c r="G2" s="136"/>
      <c r="H2" s="138"/>
      <c r="I2" s="138"/>
      <c r="J2" s="138"/>
      <c r="K2" s="138"/>
      <c r="L2" s="138"/>
      <c r="M2" s="138"/>
    </row>
    <row r="3" spans="1:13" ht="17.25" customHeight="1">
      <c r="A3" s="87"/>
      <c r="B3" s="87"/>
      <c r="C3" s="89"/>
      <c r="D3" s="138"/>
      <c r="E3" s="138"/>
      <c r="F3" s="135"/>
      <c r="G3" s="136"/>
      <c r="H3" s="138"/>
      <c r="I3" s="138"/>
      <c r="J3" s="138"/>
      <c r="K3" s="138"/>
      <c r="L3" s="138"/>
      <c r="M3" s="138"/>
    </row>
    <row r="4" spans="1:13" ht="17.25" customHeight="1">
      <c r="A4" s="87"/>
      <c r="B4" s="87"/>
      <c r="C4" s="89"/>
      <c r="D4" s="138"/>
      <c r="E4" s="138"/>
      <c r="F4" s="135"/>
      <c r="G4" s="136"/>
      <c r="H4" s="138"/>
      <c r="I4" s="138"/>
      <c r="J4" s="138"/>
      <c r="K4" s="138"/>
      <c r="L4" s="138"/>
      <c r="M4" s="138"/>
    </row>
    <row r="5" spans="1:13">
      <c r="A5" s="87"/>
      <c r="B5" s="87"/>
      <c r="C5" s="89"/>
      <c r="F5" s="133"/>
      <c r="G5" s="137"/>
      <c r="J5"/>
    </row>
    <row r="6" spans="1:13">
      <c r="A6" s="87"/>
      <c r="B6" s="87"/>
      <c r="C6" s="89"/>
      <c r="F6" s="133"/>
      <c r="G6" s="137"/>
      <c r="J6"/>
    </row>
    <row r="7" spans="1:13">
      <c r="A7" s="87"/>
      <c r="B7" s="87"/>
      <c r="C7" s="89"/>
      <c r="F7" s="133"/>
      <c r="G7" s="137"/>
    </row>
    <row r="8" spans="1:13">
      <c r="A8" s="87"/>
      <c r="B8" s="87"/>
      <c r="C8" s="89"/>
      <c r="F8" s="133"/>
      <c r="G8" s="137"/>
    </row>
    <row r="9" spans="1:13">
      <c r="A9" s="87"/>
      <c r="B9" s="87"/>
      <c r="C9" s="89"/>
      <c r="F9" s="133"/>
      <c r="G9" s="137"/>
      <c r="J9"/>
    </row>
    <row r="10" spans="1:13">
      <c r="A10" s="87"/>
      <c r="B10" s="87"/>
      <c r="C10" s="89"/>
      <c r="F10" s="133"/>
      <c r="G10" s="137"/>
      <c r="J10"/>
    </row>
    <row r="11" spans="1:13">
      <c r="A11" s="87"/>
      <c r="B11" s="87"/>
      <c r="C11" s="89"/>
      <c r="F11" s="133"/>
      <c r="G11" s="137"/>
      <c r="J11"/>
    </row>
    <row r="12" spans="1:13">
      <c r="A12" s="87"/>
      <c r="B12" s="87"/>
      <c r="C12" s="89"/>
      <c r="F12" s="133"/>
      <c r="G12" s="137"/>
      <c r="J12"/>
    </row>
    <row r="13" spans="1:13">
      <c r="A13" s="87"/>
      <c r="B13" s="87"/>
      <c r="C13" s="89"/>
      <c r="F13" s="133"/>
      <c r="G13" s="137"/>
      <c r="J13"/>
    </row>
    <row r="14" spans="1:13">
      <c r="A14" s="87"/>
      <c r="B14" s="87"/>
      <c r="C14" s="89"/>
      <c r="F14" s="133"/>
      <c r="G14" s="137"/>
    </row>
    <row r="15" spans="1:13">
      <c r="A15" s="87"/>
      <c r="B15" s="87"/>
      <c r="C15" s="89"/>
      <c r="F15" s="133"/>
      <c r="G15" s="137"/>
    </row>
    <row r="16" spans="1:13">
      <c r="A16" s="87"/>
      <c r="B16" s="87"/>
      <c r="C16" s="89"/>
      <c r="F16" s="133"/>
      <c r="G16" s="137"/>
      <c r="J16"/>
    </row>
    <row r="17" spans="1:10">
      <c r="A17" s="87"/>
      <c r="B17" s="87"/>
      <c r="C17" s="89"/>
      <c r="F17" s="133"/>
      <c r="G17" s="137"/>
      <c r="J17"/>
    </row>
    <row r="18" spans="1:10">
      <c r="A18" s="87"/>
      <c r="B18" s="87"/>
      <c r="C18" s="89"/>
      <c r="F18" s="133"/>
      <c r="G18" s="137"/>
      <c r="J18"/>
    </row>
    <row r="19" spans="1:10">
      <c r="A19" s="87"/>
      <c r="B19" s="87"/>
      <c r="C19" s="89"/>
      <c r="F19" s="133"/>
      <c r="G19" s="137"/>
      <c r="J19"/>
    </row>
    <row r="20" spans="1:10">
      <c r="A20" s="87"/>
      <c r="B20" s="87"/>
      <c r="C20" s="89"/>
      <c r="F20" s="133"/>
      <c r="G20" s="137"/>
      <c r="J20"/>
    </row>
    <row r="21" spans="1:10">
      <c r="A21" s="87"/>
      <c r="B21" s="87"/>
      <c r="C21" s="89"/>
      <c r="F21" s="133"/>
      <c r="G21" s="137"/>
    </row>
    <row r="22" spans="1:10">
      <c r="A22" s="87"/>
      <c r="B22" s="87"/>
      <c r="C22" s="89"/>
      <c r="F22" s="133"/>
      <c r="G22" s="137"/>
      <c r="J22"/>
    </row>
    <row r="23" spans="1:10">
      <c r="A23" s="87"/>
      <c r="B23" s="87"/>
      <c r="C23" s="89"/>
      <c r="F23" s="133"/>
      <c r="G23" s="137"/>
      <c r="J23"/>
    </row>
    <row r="24" spans="1:10">
      <c r="A24" s="87"/>
      <c r="B24" s="87"/>
      <c r="C24" s="89"/>
      <c r="F24" s="133"/>
      <c r="G24" s="137"/>
      <c r="J24"/>
    </row>
    <row r="25" spans="1:10">
      <c r="A25" s="87"/>
      <c r="B25" s="87"/>
      <c r="C25" s="89"/>
      <c r="F25" s="133"/>
      <c r="G25" s="137"/>
      <c r="J25"/>
    </row>
    <row r="26" spans="1:10">
      <c r="A26" s="87"/>
      <c r="B26" s="87"/>
      <c r="C26" s="89"/>
      <c r="F26" s="133"/>
      <c r="G26" s="137"/>
      <c r="J26"/>
    </row>
    <row r="27" spans="1:10">
      <c r="A27" s="87"/>
      <c r="B27" s="87"/>
      <c r="C27" s="89"/>
      <c r="F27" s="133"/>
      <c r="G27" s="137"/>
      <c r="J27"/>
    </row>
    <row r="28" spans="1:10">
      <c r="A28" s="87"/>
      <c r="B28" s="87"/>
      <c r="C28" s="89"/>
      <c r="F28" s="133"/>
      <c r="G28" s="137"/>
      <c r="J28"/>
    </row>
    <row r="29" spans="1:10">
      <c r="A29" s="87"/>
      <c r="B29" s="87"/>
      <c r="C29" s="89"/>
      <c r="F29" s="133"/>
      <c r="G29" s="137"/>
      <c r="J29"/>
    </row>
    <row r="30" spans="1:10">
      <c r="A30" s="87"/>
      <c r="B30" s="87"/>
      <c r="C30" s="89"/>
      <c r="F30" s="133"/>
      <c r="G30" s="137"/>
      <c r="J30"/>
    </row>
    <row r="31" spans="1:10">
      <c r="A31" s="87"/>
      <c r="B31" s="87"/>
      <c r="C31" s="89"/>
      <c r="F31" s="133"/>
      <c r="G31" s="137"/>
      <c r="J31"/>
    </row>
    <row r="32" spans="1:10">
      <c r="A32" s="87"/>
      <c r="B32" s="87"/>
      <c r="C32" s="89"/>
      <c r="F32" s="133"/>
      <c r="G32" s="137"/>
      <c r="J32"/>
    </row>
    <row r="33" spans="1:13">
      <c r="A33" s="87"/>
      <c r="B33" s="87"/>
      <c r="C33" s="89"/>
      <c r="F33" s="133"/>
      <c r="G33" s="137"/>
      <c r="J33"/>
    </row>
    <row r="34" spans="1:13">
      <c r="A34" s="87"/>
      <c r="B34" s="87"/>
      <c r="C34" s="89"/>
      <c r="F34" s="133"/>
      <c r="G34" s="137"/>
      <c r="J34"/>
    </row>
    <row r="35" spans="1:13">
      <c r="A35" s="87"/>
      <c r="B35" s="87"/>
      <c r="C35" s="89"/>
      <c r="F35" s="133"/>
      <c r="G35" s="137"/>
      <c r="J35"/>
    </row>
    <row r="36" spans="1:13">
      <c r="A36" s="87"/>
      <c r="B36" s="87"/>
      <c r="C36" s="89"/>
      <c r="F36" s="133"/>
      <c r="G36" s="137"/>
      <c r="J36"/>
    </row>
    <row r="37" spans="1:13">
      <c r="A37" s="87"/>
      <c r="B37" s="87"/>
      <c r="C37" s="89"/>
      <c r="F37" s="133"/>
      <c r="G37" s="137"/>
      <c r="J37"/>
    </row>
    <row r="38" spans="1:13">
      <c r="A38" s="87"/>
      <c r="B38" s="87"/>
      <c r="C38" s="89"/>
      <c r="F38" s="133"/>
      <c r="G38" s="137"/>
    </row>
    <row r="39" spans="1:13">
      <c r="A39" s="87"/>
      <c r="B39" s="87"/>
      <c r="C39" s="89"/>
      <c r="F39" s="133"/>
      <c r="G39" s="137"/>
    </row>
    <row r="40" spans="1:13" ht="17.25" customHeight="1">
      <c r="A40" s="87"/>
      <c r="B40" s="87"/>
      <c r="C40" s="89"/>
      <c r="D40" s="138"/>
      <c r="E40" s="138"/>
      <c r="F40" s="135"/>
      <c r="G40" s="136"/>
      <c r="H40" s="138"/>
      <c r="I40" s="138"/>
      <c r="J40" s="138"/>
      <c r="K40" s="138"/>
      <c r="L40" s="138"/>
      <c r="M40" s="138"/>
    </row>
    <row r="41" spans="1:13" ht="17.25" customHeight="1">
      <c r="A41" s="87"/>
      <c r="B41" s="87"/>
      <c r="C41" s="89"/>
      <c r="D41" s="138"/>
      <c r="E41" s="138"/>
      <c r="F41" s="135"/>
      <c r="G41" s="136"/>
      <c r="H41" s="138"/>
      <c r="I41" s="138"/>
      <c r="J41" s="138"/>
      <c r="K41" s="138"/>
      <c r="L41" s="138"/>
      <c r="M41" s="138"/>
    </row>
    <row r="42" spans="1:13" ht="17.25" customHeight="1">
      <c r="A42" s="87"/>
      <c r="B42" s="87"/>
      <c r="C42" s="89"/>
      <c r="D42" s="138"/>
      <c r="E42" s="138"/>
      <c r="F42" s="135"/>
      <c r="G42" s="136"/>
      <c r="H42" s="138"/>
      <c r="I42" s="138"/>
      <c r="J42" s="138"/>
      <c r="K42" s="138"/>
      <c r="L42" s="138"/>
      <c r="M42" s="138"/>
    </row>
    <row r="43" spans="1:13" ht="17.25" customHeight="1">
      <c r="A43" s="87"/>
      <c r="B43" s="87"/>
      <c r="C43" s="89"/>
      <c r="D43" s="138"/>
      <c r="E43" s="138"/>
      <c r="F43" s="135"/>
      <c r="G43" s="136"/>
      <c r="H43" s="138"/>
      <c r="I43" s="138"/>
      <c r="J43" s="138"/>
      <c r="K43" s="138"/>
      <c r="L43" s="138"/>
      <c r="M43" s="138"/>
    </row>
    <row r="44" spans="1:13" ht="17.25" customHeight="1">
      <c r="A44" s="87"/>
      <c r="B44" s="87"/>
      <c r="C44" s="89"/>
      <c r="D44" s="138"/>
      <c r="E44" s="138"/>
      <c r="F44" s="135"/>
      <c r="G44" s="136"/>
      <c r="H44" s="138"/>
      <c r="I44" s="138"/>
      <c r="J44" s="138"/>
      <c r="K44" s="138"/>
      <c r="L44" s="138"/>
      <c r="M44" s="138"/>
    </row>
    <row r="45" spans="1:13" ht="17.25" customHeight="1">
      <c r="A45" s="87"/>
      <c r="B45" s="87"/>
      <c r="C45" s="89"/>
      <c r="D45" s="138"/>
      <c r="E45" s="138"/>
      <c r="F45" s="135"/>
      <c r="G45" s="136"/>
      <c r="H45" s="138"/>
      <c r="I45" s="138"/>
      <c r="J45" s="138"/>
      <c r="K45" s="138"/>
      <c r="L45" s="138"/>
      <c r="M45" s="138"/>
    </row>
    <row r="46" spans="1:13" ht="17.25" customHeight="1">
      <c r="A46" s="87"/>
      <c r="B46" s="87"/>
      <c r="C46" s="89"/>
      <c r="D46" s="138"/>
      <c r="E46" s="138"/>
      <c r="F46" s="135"/>
      <c r="G46" s="136"/>
      <c r="H46" s="138"/>
      <c r="I46" s="138"/>
      <c r="J46" s="138"/>
      <c r="K46" s="138"/>
      <c r="L46" s="138"/>
      <c r="M46" s="138"/>
    </row>
    <row r="47" spans="1:13" ht="17.25" customHeight="1">
      <c r="A47" s="87"/>
      <c r="B47" s="87"/>
      <c r="C47" s="89"/>
      <c r="D47" s="138"/>
      <c r="E47" s="138"/>
      <c r="F47" s="135"/>
      <c r="G47" s="136"/>
      <c r="H47" s="138"/>
      <c r="I47" s="138"/>
      <c r="J47" s="138"/>
      <c r="K47" s="138"/>
      <c r="L47" s="138"/>
      <c r="M47" s="138"/>
    </row>
    <row r="48" spans="1:13" ht="17.25" customHeight="1">
      <c r="A48" s="87"/>
      <c r="B48" s="87"/>
      <c r="C48" s="89"/>
      <c r="D48" s="138"/>
      <c r="E48" s="138"/>
      <c r="F48" s="135"/>
      <c r="G48" s="136"/>
      <c r="H48" s="138"/>
      <c r="I48" s="138"/>
      <c r="J48" s="138"/>
      <c r="K48" s="138"/>
      <c r="L48" s="138"/>
      <c r="M48" s="138"/>
    </row>
    <row r="49" spans="1:13" ht="17.25" customHeight="1">
      <c r="A49" s="87"/>
      <c r="B49" s="87"/>
      <c r="C49" s="89"/>
      <c r="D49" s="138"/>
      <c r="E49" s="138"/>
      <c r="F49" s="135"/>
      <c r="G49" s="136"/>
      <c r="H49" s="138"/>
      <c r="I49" s="138"/>
      <c r="J49" s="138"/>
      <c r="K49" s="138"/>
      <c r="L49" s="138"/>
      <c r="M49" s="138"/>
    </row>
    <row r="50" spans="1:13" ht="17.25" customHeight="1">
      <c r="A50" s="87"/>
      <c r="B50" s="87"/>
      <c r="C50" s="89"/>
      <c r="D50" s="138"/>
      <c r="E50" s="138"/>
      <c r="F50" s="135"/>
      <c r="G50" s="136"/>
      <c r="H50" s="138"/>
      <c r="I50" s="138"/>
      <c r="J50" s="138"/>
      <c r="K50" s="138"/>
      <c r="L50" s="138"/>
      <c r="M50" s="138"/>
    </row>
    <row r="51" spans="1:13" ht="17.25" customHeight="1">
      <c r="A51" s="87"/>
      <c r="B51" s="87"/>
      <c r="C51" s="89"/>
      <c r="D51" s="138"/>
      <c r="E51" s="138"/>
      <c r="F51" s="135"/>
      <c r="G51" s="136"/>
      <c r="H51" s="138"/>
      <c r="I51" s="138"/>
      <c r="J51" s="138"/>
      <c r="K51" s="138"/>
      <c r="L51" s="138"/>
      <c r="M51" s="138"/>
    </row>
    <row r="52" spans="1:13" ht="17.25" customHeight="1">
      <c r="A52" s="87"/>
      <c r="B52" s="87"/>
      <c r="C52" s="89"/>
      <c r="D52" s="138"/>
      <c r="E52" s="138"/>
      <c r="F52" s="135"/>
      <c r="G52" s="136"/>
      <c r="H52" s="138"/>
      <c r="I52" s="138"/>
      <c r="J52" s="138"/>
      <c r="K52" s="138"/>
      <c r="L52" s="138"/>
      <c r="M52" s="138"/>
    </row>
    <row r="53" spans="1:13" ht="17.25" customHeight="1">
      <c r="A53" s="87"/>
      <c r="B53" s="87"/>
      <c r="C53" s="89"/>
      <c r="D53" s="138"/>
      <c r="E53" s="138"/>
      <c r="F53" s="135"/>
      <c r="G53" s="136"/>
      <c r="H53" s="138"/>
      <c r="I53" s="138"/>
      <c r="J53" s="138"/>
      <c r="K53" s="138"/>
      <c r="L53" s="138"/>
      <c r="M53" s="138"/>
    </row>
    <row r="54" spans="1:13" ht="17.25" customHeight="1">
      <c r="A54" s="87"/>
      <c r="B54" s="87"/>
      <c r="C54" s="89"/>
      <c r="D54" s="138"/>
      <c r="E54" s="138"/>
      <c r="F54" s="135"/>
      <c r="G54" s="136"/>
      <c r="H54" s="138"/>
      <c r="I54" s="138"/>
      <c r="J54" s="138"/>
      <c r="K54" s="138"/>
      <c r="L54" s="138"/>
      <c r="M54" s="138"/>
    </row>
    <row r="55" spans="1:13" ht="17.25" customHeight="1">
      <c r="A55" s="87"/>
      <c r="B55" s="87"/>
      <c r="C55" s="89"/>
      <c r="D55" s="138"/>
      <c r="E55" s="138"/>
      <c r="F55" s="135"/>
      <c r="G55" s="136"/>
      <c r="H55" s="138"/>
      <c r="I55" s="138"/>
      <c r="J55" s="138"/>
      <c r="K55" s="138"/>
      <c r="L55" s="138"/>
      <c r="M55" s="138"/>
    </row>
    <row r="56" spans="1:13" ht="17.25" customHeight="1">
      <c r="A56" s="87"/>
      <c r="B56" s="87"/>
      <c r="C56" s="89"/>
      <c r="D56" s="138"/>
      <c r="E56" s="138"/>
      <c r="F56" s="135"/>
      <c r="G56" s="136"/>
      <c r="H56" s="138"/>
      <c r="I56" s="138"/>
      <c r="J56" s="138"/>
      <c r="K56" s="138"/>
      <c r="L56" s="138"/>
      <c r="M56" s="138"/>
    </row>
    <row r="57" spans="1:13" ht="17.25" customHeight="1">
      <c r="A57" s="87"/>
      <c r="B57" s="87"/>
      <c r="C57" s="89"/>
      <c r="D57" s="138"/>
      <c r="E57" s="138"/>
      <c r="F57" s="135"/>
      <c r="G57" s="136"/>
      <c r="H57" s="138"/>
      <c r="I57" s="138"/>
      <c r="J57" s="138"/>
      <c r="K57" s="138"/>
      <c r="L57" s="138"/>
      <c r="M57" s="138"/>
    </row>
    <row r="58" spans="1:13" ht="17.25" customHeight="1">
      <c r="A58" s="87"/>
      <c r="B58" s="87"/>
      <c r="C58" s="89"/>
      <c r="D58" s="138"/>
      <c r="E58" s="138"/>
      <c r="F58" s="135"/>
      <c r="G58" s="136"/>
      <c r="H58" s="138"/>
      <c r="I58" s="138"/>
      <c r="J58" s="138"/>
      <c r="K58" s="138"/>
      <c r="L58" s="138"/>
      <c r="M58" s="138"/>
    </row>
    <row r="59" spans="1:13" ht="17.25" customHeight="1">
      <c r="A59" s="87"/>
      <c r="B59" s="87"/>
      <c r="C59" s="89"/>
      <c r="D59" s="138"/>
      <c r="E59" s="138"/>
      <c r="F59" s="135"/>
      <c r="G59" s="136"/>
      <c r="H59" s="138"/>
      <c r="I59" s="138"/>
      <c r="J59" s="138"/>
      <c r="K59" s="138"/>
      <c r="L59" s="138"/>
      <c r="M59" s="138"/>
    </row>
    <row r="60" spans="1:13" ht="17.25" customHeight="1">
      <c r="A60" s="87"/>
      <c r="B60" s="87"/>
      <c r="C60" s="89"/>
      <c r="D60" s="138"/>
      <c r="E60" s="138"/>
      <c r="F60" s="135"/>
      <c r="G60" s="136"/>
      <c r="H60" s="138"/>
      <c r="I60" s="138"/>
      <c r="J60" s="138"/>
      <c r="K60" s="138"/>
      <c r="L60" s="138"/>
      <c r="M60" s="138"/>
    </row>
    <row r="61" spans="1:13" ht="17.25" customHeight="1">
      <c r="A61" s="87"/>
      <c r="B61" s="87"/>
      <c r="C61" s="89"/>
      <c r="D61" s="138"/>
      <c r="E61" s="138"/>
      <c r="F61" s="135"/>
      <c r="G61" s="136"/>
      <c r="H61" s="138"/>
      <c r="I61" s="138"/>
      <c r="J61" s="138"/>
      <c r="K61" s="138"/>
      <c r="L61" s="138"/>
      <c r="M61" s="138"/>
    </row>
    <row r="62" spans="1:13" ht="17.25" customHeight="1">
      <c r="A62" s="87"/>
      <c r="B62" s="87"/>
      <c r="C62" s="89"/>
      <c r="D62" s="138"/>
      <c r="E62" s="138"/>
      <c r="F62" s="135"/>
      <c r="G62" s="136"/>
      <c r="H62" s="138"/>
      <c r="I62" s="138"/>
      <c r="J62" s="138"/>
      <c r="K62" s="138"/>
      <c r="L62" s="138"/>
      <c r="M62" s="138"/>
    </row>
    <row r="63" spans="1:13" ht="17.25" customHeight="1">
      <c r="A63" s="87"/>
      <c r="B63" s="87"/>
      <c r="C63" s="89"/>
      <c r="D63" s="138"/>
      <c r="E63" s="138"/>
      <c r="F63" s="135"/>
      <c r="G63" s="136"/>
      <c r="H63" s="138"/>
      <c r="I63" s="138"/>
      <c r="J63" s="138"/>
      <c r="K63" s="138"/>
      <c r="L63" s="138"/>
      <c r="M63" s="138"/>
    </row>
    <row r="64" spans="1:13" ht="17.25" customHeight="1">
      <c r="A64" s="87"/>
      <c r="B64" s="87"/>
      <c r="C64" s="89"/>
      <c r="D64" s="138"/>
      <c r="E64" s="138"/>
      <c r="F64" s="135"/>
      <c r="G64" s="136"/>
      <c r="H64" s="138"/>
      <c r="I64" s="138"/>
      <c r="J64" s="138"/>
      <c r="K64" s="138"/>
      <c r="L64" s="138"/>
      <c r="M64" s="138"/>
    </row>
    <row r="65" spans="1:13" ht="17.25" customHeight="1">
      <c r="A65" s="87"/>
      <c r="B65" s="87"/>
      <c r="C65" s="89"/>
      <c r="D65" s="138"/>
      <c r="E65" s="138"/>
      <c r="F65" s="135"/>
      <c r="G65" s="136"/>
      <c r="H65" s="138"/>
      <c r="I65" s="138"/>
      <c r="J65" s="138"/>
      <c r="K65" s="138"/>
      <c r="L65" s="138"/>
      <c r="M65" s="138"/>
    </row>
    <row r="66" spans="1:13" ht="17.25" customHeight="1">
      <c r="A66" s="87"/>
      <c r="B66" s="87"/>
      <c r="C66" s="89"/>
      <c r="D66" s="138"/>
      <c r="E66" s="138"/>
      <c r="F66" s="135"/>
      <c r="G66" s="136"/>
      <c r="H66" s="138"/>
      <c r="I66" s="138"/>
      <c r="J66" s="138"/>
      <c r="K66" s="138"/>
      <c r="L66" s="138"/>
      <c r="M66" s="138"/>
    </row>
    <row r="67" spans="1:13" ht="17.25" customHeight="1">
      <c r="A67" s="87"/>
      <c r="B67" s="87"/>
      <c r="C67" s="89"/>
      <c r="D67" s="138"/>
      <c r="E67" s="138"/>
      <c r="F67" s="135"/>
      <c r="G67" s="136"/>
      <c r="H67" s="138"/>
      <c r="I67" s="138"/>
      <c r="J67" s="138"/>
      <c r="K67" s="138"/>
      <c r="L67" s="138"/>
      <c r="M67" s="138"/>
    </row>
    <row r="68" spans="1:13" ht="17.25" customHeight="1">
      <c r="A68" s="87"/>
      <c r="B68" s="87"/>
      <c r="C68" s="89"/>
      <c r="D68" s="138"/>
      <c r="E68" s="138"/>
      <c r="F68" s="135"/>
      <c r="G68" s="136"/>
      <c r="H68" s="138"/>
      <c r="I68" s="138"/>
      <c r="J68" s="138"/>
      <c r="K68" s="138"/>
      <c r="L68" s="138"/>
      <c r="M68" s="138"/>
    </row>
    <row r="69" spans="1:13" ht="17.25" customHeight="1">
      <c r="A69" s="87"/>
      <c r="B69" s="87"/>
      <c r="C69" s="89"/>
      <c r="D69" s="138"/>
      <c r="E69" s="138"/>
      <c r="F69" s="135"/>
      <c r="G69" s="136"/>
      <c r="H69" s="138"/>
      <c r="I69" s="138"/>
      <c r="J69" s="138"/>
      <c r="K69" s="138"/>
      <c r="L69" s="138"/>
      <c r="M69" s="138"/>
    </row>
    <row r="70" spans="1:13" ht="17.25" customHeight="1">
      <c r="A70" s="87"/>
      <c r="B70" s="87"/>
      <c r="C70" s="89"/>
      <c r="D70" s="138"/>
      <c r="E70" s="138"/>
      <c r="F70" s="135"/>
      <c r="G70" s="136"/>
      <c r="H70" s="138"/>
      <c r="I70" s="138"/>
      <c r="J70" s="138"/>
      <c r="K70" s="138"/>
      <c r="L70" s="138"/>
      <c r="M70" s="138"/>
    </row>
    <row r="71" spans="1:13" ht="17.25" customHeight="1">
      <c r="A71" s="87"/>
      <c r="B71" s="87"/>
      <c r="C71" s="89"/>
      <c r="D71" s="138"/>
      <c r="E71" s="138"/>
      <c r="F71" s="135"/>
      <c r="G71" s="136"/>
      <c r="H71" s="138"/>
      <c r="I71" s="138"/>
      <c r="J71" s="138"/>
      <c r="K71" s="138"/>
      <c r="L71" s="138"/>
      <c r="M71" s="138"/>
    </row>
    <row r="72" spans="1:13" ht="17.25" customHeight="1">
      <c r="A72" s="87"/>
      <c r="B72" s="87"/>
      <c r="C72" s="89"/>
      <c r="D72" s="138"/>
      <c r="E72" s="138"/>
      <c r="F72" s="135"/>
      <c r="G72" s="136"/>
      <c r="H72" s="138"/>
      <c r="I72" s="138"/>
      <c r="J72" s="138"/>
      <c r="K72" s="138"/>
      <c r="L72" s="138"/>
      <c r="M72" s="138"/>
    </row>
    <row r="73" spans="1:13" ht="17.25" customHeight="1">
      <c r="A73" s="87"/>
      <c r="B73" s="87"/>
      <c r="C73" s="89"/>
      <c r="D73" s="138"/>
      <c r="E73" s="138"/>
      <c r="F73" s="135"/>
      <c r="G73" s="136"/>
      <c r="H73" s="138"/>
      <c r="I73" s="138"/>
      <c r="J73" s="138"/>
      <c r="K73" s="138"/>
      <c r="L73" s="138"/>
      <c r="M73" s="138"/>
    </row>
    <row r="74" spans="1:13" ht="17.25" customHeight="1">
      <c r="A74" s="87"/>
      <c r="B74" s="87"/>
      <c r="C74" s="89"/>
      <c r="D74" s="138"/>
      <c r="E74" s="138"/>
      <c r="F74" s="135"/>
      <c r="G74" s="136"/>
      <c r="H74" s="138"/>
      <c r="I74" s="138"/>
      <c r="J74" s="138"/>
      <c r="K74" s="138"/>
      <c r="L74" s="138"/>
      <c r="M74" s="138"/>
    </row>
    <row r="75" spans="1:13" ht="17.25" customHeight="1">
      <c r="A75" s="87"/>
      <c r="B75" s="87"/>
      <c r="C75" s="89"/>
      <c r="D75" s="138"/>
      <c r="E75" s="138"/>
      <c r="F75" s="135"/>
      <c r="G75" s="136"/>
      <c r="H75" s="138"/>
      <c r="I75" s="138"/>
      <c r="J75" s="138"/>
      <c r="K75" s="138"/>
      <c r="L75" s="138"/>
      <c r="M75" s="138"/>
    </row>
    <row r="76" spans="1:13" ht="17.25" customHeight="1">
      <c r="A76" s="87"/>
      <c r="B76" s="87"/>
      <c r="C76" s="89"/>
      <c r="D76" s="138"/>
      <c r="E76" s="138"/>
      <c r="F76" s="135"/>
      <c r="G76" s="136"/>
      <c r="H76" s="138"/>
      <c r="I76" s="138"/>
      <c r="J76" s="138"/>
      <c r="K76" s="138"/>
      <c r="L76" s="138"/>
      <c r="M76" s="138"/>
    </row>
    <row r="77" spans="1:13" ht="17.25" customHeight="1">
      <c r="A77" s="87"/>
      <c r="B77" s="87"/>
      <c r="C77" s="89"/>
      <c r="D77" s="138"/>
      <c r="E77" s="138"/>
      <c r="F77" s="135"/>
      <c r="G77" s="136"/>
      <c r="H77" s="138"/>
      <c r="I77" s="138"/>
      <c r="J77" s="138"/>
      <c r="K77" s="138"/>
      <c r="L77" s="138"/>
      <c r="M77" s="138"/>
    </row>
    <row r="78" spans="1:13" ht="17.25" customHeight="1">
      <c r="A78" s="87"/>
      <c r="B78" s="87"/>
      <c r="C78" s="89"/>
      <c r="D78" s="138"/>
      <c r="E78" s="138"/>
      <c r="F78" s="135"/>
      <c r="G78" s="136"/>
      <c r="H78" s="138"/>
      <c r="I78" s="138"/>
      <c r="J78" s="138"/>
      <c r="K78" s="138"/>
      <c r="L78" s="138"/>
      <c r="M78" s="138"/>
    </row>
    <row r="79" spans="1:13" ht="17.25" customHeight="1">
      <c r="A79" s="87"/>
      <c r="B79" s="87"/>
      <c r="C79" s="89"/>
      <c r="D79" s="138"/>
      <c r="E79" s="138"/>
      <c r="F79" s="135"/>
      <c r="G79" s="136"/>
      <c r="H79" s="138"/>
      <c r="I79" s="138"/>
      <c r="J79" s="138"/>
      <c r="K79" s="138"/>
      <c r="L79" s="138"/>
      <c r="M79" s="138"/>
    </row>
    <row r="80" spans="1:13" ht="17.25" customHeight="1">
      <c r="A80" s="87"/>
      <c r="B80" s="87"/>
      <c r="C80" s="89"/>
      <c r="D80" s="138"/>
      <c r="E80" s="138"/>
      <c r="F80" s="135"/>
      <c r="G80" s="136"/>
      <c r="H80" s="138"/>
      <c r="I80" s="138"/>
      <c r="J80" s="138"/>
      <c r="K80" s="138"/>
      <c r="L80" s="138"/>
      <c r="M80" s="138"/>
    </row>
    <row r="81" spans="1:13" ht="17.25" customHeight="1">
      <c r="A81" s="87"/>
      <c r="B81" s="87"/>
      <c r="C81" s="89"/>
      <c r="D81" s="138"/>
      <c r="E81" s="138"/>
      <c r="F81" s="135"/>
      <c r="G81" s="136"/>
      <c r="H81" s="138"/>
      <c r="I81" s="138"/>
      <c r="J81" s="138"/>
      <c r="K81" s="138"/>
      <c r="L81" s="138"/>
      <c r="M81" s="138"/>
    </row>
    <row r="82" spans="1:13" ht="17.25" customHeight="1">
      <c r="A82" s="87"/>
      <c r="B82" s="87"/>
      <c r="C82" s="89"/>
      <c r="D82" s="138"/>
      <c r="E82" s="138"/>
      <c r="F82" s="135"/>
      <c r="G82" s="136"/>
      <c r="H82" s="138"/>
      <c r="I82" s="138"/>
      <c r="J82" s="138"/>
      <c r="K82" s="138"/>
      <c r="L82" s="138"/>
      <c r="M82" s="138"/>
    </row>
    <row r="83" spans="1:13" ht="17.25" customHeight="1">
      <c r="A83" s="87"/>
      <c r="B83" s="87"/>
      <c r="C83" s="89"/>
      <c r="D83" s="138"/>
      <c r="E83" s="138"/>
      <c r="F83" s="135"/>
      <c r="G83" s="136"/>
      <c r="H83" s="138"/>
      <c r="I83" s="138"/>
      <c r="J83" s="138"/>
      <c r="K83" s="138"/>
      <c r="L83" s="138"/>
      <c r="M83" s="138"/>
    </row>
    <row r="84" spans="1:13" ht="17.25" customHeight="1">
      <c r="A84" s="87"/>
      <c r="B84" s="87"/>
      <c r="C84" s="89"/>
      <c r="D84" s="138"/>
      <c r="E84" s="138"/>
      <c r="F84" s="135"/>
      <c r="G84" s="136"/>
      <c r="H84" s="138"/>
      <c r="I84" s="138"/>
      <c r="J84" s="138"/>
      <c r="K84" s="138"/>
      <c r="L84" s="138"/>
      <c r="M84" s="138"/>
    </row>
    <row r="85" spans="1:13" ht="17.25" customHeight="1">
      <c r="A85" s="87"/>
      <c r="B85" s="87"/>
      <c r="C85" s="89"/>
      <c r="D85" s="138"/>
      <c r="E85" s="138"/>
      <c r="F85" s="135"/>
      <c r="G85" s="136"/>
      <c r="H85" s="138"/>
      <c r="I85" s="138"/>
      <c r="J85" s="138"/>
      <c r="K85" s="138"/>
      <c r="L85" s="138"/>
      <c r="M85" s="138"/>
    </row>
    <row r="86" spans="1:13" ht="17.25" customHeight="1">
      <c r="A86" s="87"/>
      <c r="B86" s="87"/>
      <c r="C86" s="89"/>
      <c r="D86" s="138"/>
      <c r="E86" s="138"/>
      <c r="F86" s="135"/>
      <c r="G86" s="136"/>
      <c r="H86" s="138"/>
      <c r="I86" s="138"/>
      <c r="J86" s="138"/>
      <c r="K86" s="138"/>
      <c r="L86" s="138"/>
      <c r="M86" s="138"/>
    </row>
    <row r="87" spans="1:13" ht="17.25" customHeight="1">
      <c r="A87" s="87"/>
      <c r="B87" s="87"/>
      <c r="C87" s="89"/>
      <c r="D87" s="138"/>
      <c r="E87" s="138"/>
      <c r="F87" s="135"/>
      <c r="G87" s="136"/>
      <c r="H87" s="138"/>
      <c r="I87" s="138"/>
      <c r="J87" s="138"/>
      <c r="K87" s="138"/>
      <c r="L87" s="138"/>
      <c r="M87" s="138"/>
    </row>
    <row r="88" spans="1:13" ht="17.25" customHeight="1">
      <c r="A88" s="87"/>
      <c r="B88" s="87"/>
      <c r="C88" s="89"/>
      <c r="D88" s="138"/>
      <c r="E88" s="138"/>
      <c r="F88" s="135"/>
      <c r="G88" s="136"/>
      <c r="H88" s="138"/>
      <c r="I88" s="138"/>
      <c r="J88" s="138"/>
      <c r="K88" s="138"/>
      <c r="L88" s="138"/>
      <c r="M88" s="138"/>
    </row>
    <row r="89" spans="1:13" ht="17.25" customHeight="1">
      <c r="A89" s="87"/>
      <c r="B89" s="87"/>
      <c r="C89" s="89"/>
      <c r="D89" s="138"/>
      <c r="E89" s="138"/>
      <c r="F89" s="135"/>
      <c r="G89" s="136"/>
      <c r="H89" s="138"/>
      <c r="I89" s="138"/>
      <c r="J89" s="138"/>
      <c r="K89" s="138"/>
      <c r="L89" s="138"/>
      <c r="M89" s="138"/>
    </row>
    <row r="90" spans="1:13" ht="17.25" customHeight="1">
      <c r="A90" s="87"/>
      <c r="B90" s="87"/>
      <c r="C90" s="89"/>
      <c r="D90" s="138"/>
      <c r="E90" s="138"/>
      <c r="F90" s="135"/>
      <c r="G90" s="136"/>
      <c r="H90" s="138"/>
      <c r="I90" s="138"/>
      <c r="J90" s="138"/>
      <c r="K90" s="138"/>
      <c r="L90" s="138"/>
      <c r="M90" s="138"/>
    </row>
    <row r="91" spans="1:13" ht="17.25" customHeight="1">
      <c r="A91" s="87"/>
      <c r="B91" s="87"/>
      <c r="C91" s="89"/>
      <c r="D91" s="138"/>
      <c r="E91" s="138"/>
      <c r="F91" s="135"/>
      <c r="G91" s="136"/>
      <c r="H91" s="138"/>
      <c r="I91" s="138"/>
      <c r="J91" s="138"/>
      <c r="K91" s="138"/>
      <c r="L91" s="138"/>
      <c r="M91" s="138"/>
    </row>
    <row r="92" spans="1:13" ht="17.25" customHeight="1">
      <c r="A92" s="87"/>
      <c r="B92" s="87"/>
      <c r="C92" s="89"/>
      <c r="D92" s="138"/>
      <c r="E92" s="138"/>
      <c r="F92" s="135"/>
      <c r="G92" s="136"/>
      <c r="H92" s="138"/>
      <c r="I92" s="138"/>
      <c r="J92" s="138"/>
      <c r="K92" s="138"/>
      <c r="L92" s="138"/>
      <c r="M92" s="138"/>
    </row>
    <row r="93" spans="1:13" ht="17.25" customHeight="1">
      <c r="A93" s="87"/>
      <c r="B93" s="87"/>
      <c r="C93" s="89"/>
      <c r="D93" s="138"/>
      <c r="E93" s="138"/>
      <c r="F93" s="135"/>
      <c r="G93" s="136"/>
      <c r="H93" s="138"/>
      <c r="I93" s="138"/>
      <c r="J93" s="138"/>
      <c r="K93" s="138"/>
      <c r="L93" s="138"/>
      <c r="M93" s="138"/>
    </row>
    <row r="94" spans="1:13" ht="17.25" customHeight="1">
      <c r="A94" s="87"/>
      <c r="B94" s="87"/>
      <c r="C94" s="89"/>
      <c r="D94" s="138"/>
      <c r="E94" s="138"/>
      <c r="F94" s="135"/>
      <c r="G94" s="136"/>
      <c r="H94" s="138"/>
      <c r="I94" s="138"/>
      <c r="J94" s="138"/>
      <c r="K94" s="138"/>
      <c r="L94" s="138"/>
      <c r="M94" s="138"/>
    </row>
    <row r="95" spans="1:13" ht="17.25" customHeight="1">
      <c r="A95" s="87"/>
      <c r="B95" s="87"/>
      <c r="C95" s="89"/>
      <c r="D95" s="138"/>
      <c r="E95" s="138"/>
      <c r="F95" s="135"/>
      <c r="G95" s="136"/>
      <c r="H95" s="138"/>
      <c r="I95" s="138"/>
      <c r="J95" s="138"/>
      <c r="K95" s="138"/>
      <c r="L95" s="138"/>
      <c r="M95" s="138"/>
    </row>
    <row r="96" spans="1:13" ht="17.25" customHeight="1">
      <c r="A96" s="87"/>
      <c r="B96" s="87"/>
      <c r="C96" s="89"/>
      <c r="D96" s="138"/>
      <c r="E96" s="138"/>
      <c r="F96" s="135"/>
      <c r="G96" s="136"/>
      <c r="H96" s="138"/>
      <c r="I96" s="138"/>
      <c r="J96" s="138"/>
      <c r="K96" s="138"/>
      <c r="L96" s="138"/>
      <c r="M96" s="138"/>
    </row>
    <row r="97" spans="1:13" ht="17.25" customHeight="1">
      <c r="A97" s="87"/>
      <c r="B97" s="87"/>
      <c r="C97" s="89"/>
      <c r="D97" s="138"/>
      <c r="E97" s="138"/>
      <c r="F97" s="135"/>
      <c r="G97" s="136"/>
      <c r="H97" s="138"/>
      <c r="I97" s="138"/>
      <c r="J97" s="138"/>
      <c r="K97" s="138"/>
      <c r="L97" s="138"/>
      <c r="M97" s="138"/>
    </row>
    <row r="98" spans="1:13" ht="17.25" customHeight="1">
      <c r="A98" s="87"/>
      <c r="B98" s="87"/>
      <c r="C98" s="89"/>
      <c r="D98" s="138"/>
      <c r="E98" s="138"/>
      <c r="F98" s="135"/>
      <c r="G98" s="136"/>
      <c r="H98" s="138"/>
      <c r="I98" s="138"/>
      <c r="J98" s="138"/>
      <c r="K98" s="138"/>
      <c r="L98" s="138"/>
      <c r="M98" s="138"/>
    </row>
    <row r="99" spans="1:13" ht="17.25" customHeight="1">
      <c r="A99" s="87"/>
      <c r="B99" s="87"/>
      <c r="C99" s="89"/>
      <c r="D99" s="138"/>
      <c r="E99" s="138"/>
      <c r="F99" s="135"/>
      <c r="G99" s="136"/>
      <c r="H99" s="138"/>
      <c r="I99" s="138"/>
      <c r="J99" s="138"/>
      <c r="K99" s="138"/>
      <c r="L99" s="138"/>
      <c r="M99" s="138"/>
    </row>
    <row r="100" spans="1:13" ht="17.25" customHeight="1">
      <c r="A100" s="87"/>
      <c r="B100" s="87"/>
      <c r="C100" s="89"/>
      <c r="D100" s="138"/>
      <c r="E100" s="138"/>
      <c r="F100" s="135"/>
      <c r="G100" s="136"/>
      <c r="H100" s="138"/>
      <c r="I100" s="138"/>
      <c r="J100" s="138"/>
      <c r="K100" s="138"/>
      <c r="L100" s="138"/>
      <c r="M100" s="138"/>
    </row>
    <row r="101" spans="1:13" ht="17.25" customHeight="1">
      <c r="A101" s="87"/>
      <c r="B101" s="87"/>
      <c r="C101" s="89"/>
      <c r="D101" s="138"/>
      <c r="E101" s="138"/>
      <c r="F101" s="135"/>
      <c r="G101" s="136"/>
      <c r="H101" s="138"/>
      <c r="I101" s="138"/>
      <c r="J101" s="138"/>
      <c r="K101" s="138"/>
      <c r="L101" s="138"/>
      <c r="M101" s="138"/>
    </row>
    <row r="102" spans="1:13" ht="17.25" customHeight="1">
      <c r="A102" s="87"/>
      <c r="B102" s="87"/>
      <c r="C102" s="89"/>
      <c r="D102" s="138"/>
      <c r="E102" s="138"/>
      <c r="F102" s="135"/>
      <c r="G102" s="136"/>
      <c r="H102" s="138"/>
      <c r="I102" s="138"/>
      <c r="J102" s="138"/>
      <c r="K102" s="138"/>
      <c r="L102" s="138"/>
      <c r="M102" s="138"/>
    </row>
    <row r="103" spans="1:13" ht="17.25" customHeight="1">
      <c r="A103" s="87"/>
      <c r="B103" s="87"/>
      <c r="C103" s="89"/>
      <c r="D103" s="138"/>
      <c r="E103" s="138"/>
      <c r="F103" s="135"/>
      <c r="G103" s="136"/>
      <c r="H103" s="138"/>
      <c r="I103" s="138"/>
      <c r="J103" s="138"/>
      <c r="K103" s="138"/>
      <c r="L103" s="138"/>
      <c r="M103" s="138"/>
    </row>
    <row r="104" spans="1:13" ht="17.25" customHeight="1">
      <c r="A104" s="87"/>
      <c r="B104" s="87"/>
      <c r="C104" s="89"/>
      <c r="D104" s="138"/>
      <c r="E104" s="138"/>
      <c r="F104" s="135"/>
      <c r="G104" s="136"/>
      <c r="H104" s="138"/>
      <c r="I104" s="138"/>
      <c r="J104" s="138"/>
      <c r="K104" s="138"/>
      <c r="L104" s="138"/>
      <c r="M104" s="138"/>
    </row>
    <row r="105" spans="1:13" ht="17.25" customHeight="1">
      <c r="A105" s="87"/>
      <c r="B105" s="87"/>
      <c r="C105" s="89"/>
      <c r="D105" s="138"/>
      <c r="E105" s="138"/>
      <c r="F105" s="135"/>
      <c r="G105" s="136"/>
      <c r="H105" s="138"/>
      <c r="I105" s="138"/>
      <c r="J105" s="138"/>
      <c r="K105" s="138"/>
      <c r="L105" s="138"/>
      <c r="M105" s="138"/>
    </row>
    <row r="106" spans="1:13" ht="17.25" customHeight="1">
      <c r="A106" s="87"/>
      <c r="B106" s="87"/>
      <c r="C106" s="89"/>
      <c r="D106" s="138"/>
      <c r="E106" s="138"/>
      <c r="F106" s="135"/>
      <c r="G106" s="136"/>
      <c r="H106" s="138"/>
      <c r="I106" s="138"/>
      <c r="J106" s="138"/>
      <c r="K106" s="138"/>
      <c r="L106" s="138"/>
      <c r="M106" s="138"/>
    </row>
    <row r="107" spans="1:13" ht="17.25" customHeight="1">
      <c r="A107" s="87"/>
      <c r="B107" s="87"/>
      <c r="C107" s="89"/>
      <c r="D107" s="138"/>
      <c r="E107" s="138"/>
      <c r="F107" s="135"/>
      <c r="G107" s="136"/>
      <c r="H107" s="138"/>
      <c r="I107" s="138"/>
      <c r="J107" s="138"/>
      <c r="K107" s="138"/>
      <c r="L107" s="138"/>
      <c r="M107" s="138"/>
    </row>
    <row r="108" spans="1:13" ht="17.25" customHeight="1">
      <c r="A108" s="87"/>
      <c r="B108" s="87"/>
      <c r="C108" s="89"/>
      <c r="D108" s="138"/>
      <c r="E108" s="138"/>
      <c r="F108" s="135"/>
      <c r="G108" s="136"/>
      <c r="H108" s="138"/>
      <c r="I108" s="138"/>
      <c r="J108" s="138"/>
      <c r="K108" s="138"/>
      <c r="L108" s="138"/>
      <c r="M108" s="138"/>
    </row>
    <row r="109" spans="1:13" ht="17.25" customHeight="1">
      <c r="A109" s="87"/>
      <c r="B109" s="87"/>
      <c r="C109" s="89"/>
      <c r="D109" s="138"/>
      <c r="E109" s="138"/>
      <c r="F109" s="135"/>
      <c r="G109" s="136"/>
      <c r="H109" s="138"/>
      <c r="I109" s="138"/>
      <c r="J109" s="138"/>
      <c r="K109" s="138"/>
      <c r="L109" s="138"/>
      <c r="M109" s="138"/>
    </row>
    <row r="110" spans="1:13" ht="17.25" customHeight="1">
      <c r="A110" s="87"/>
      <c r="B110" s="87"/>
      <c r="C110" s="89"/>
      <c r="D110" s="138"/>
      <c r="E110" s="138"/>
      <c r="F110" s="135"/>
      <c r="G110" s="136"/>
      <c r="H110" s="138"/>
      <c r="I110" s="138"/>
      <c r="J110" s="138"/>
      <c r="K110" s="138"/>
      <c r="L110" s="138"/>
      <c r="M110" s="138"/>
    </row>
    <row r="111" spans="1:13" ht="17.25" customHeight="1">
      <c r="A111" s="87"/>
      <c r="B111" s="87"/>
      <c r="C111" s="89"/>
      <c r="D111" s="138"/>
      <c r="E111" s="138"/>
      <c r="F111" s="135"/>
      <c r="G111" s="136"/>
      <c r="H111" s="138"/>
      <c r="I111" s="138"/>
      <c r="J111" s="138"/>
      <c r="K111" s="138"/>
      <c r="L111" s="138"/>
      <c r="M111" s="138"/>
    </row>
    <row r="112" spans="1:13" ht="17.25" customHeight="1">
      <c r="A112" s="87"/>
      <c r="B112" s="87"/>
      <c r="C112" s="89"/>
      <c r="D112" s="138"/>
      <c r="E112" s="138"/>
      <c r="F112" s="135"/>
      <c r="G112" s="136"/>
      <c r="H112" s="138"/>
      <c r="I112" s="138"/>
      <c r="J112" s="138"/>
      <c r="K112" s="138"/>
      <c r="L112" s="138"/>
      <c r="M112" s="138"/>
    </row>
    <row r="113" spans="1:13" ht="17.25" customHeight="1">
      <c r="A113" s="87"/>
      <c r="B113" s="87"/>
      <c r="C113" s="89"/>
      <c r="D113" s="138"/>
      <c r="E113" s="138"/>
      <c r="F113" s="135"/>
      <c r="G113" s="136"/>
      <c r="H113" s="138"/>
      <c r="I113" s="138"/>
      <c r="J113" s="138"/>
      <c r="K113" s="138"/>
      <c r="L113" s="138"/>
      <c r="M113" s="138"/>
    </row>
    <row r="114" spans="1:13" ht="17.25" customHeight="1">
      <c r="A114" s="87"/>
      <c r="B114" s="87"/>
      <c r="C114" s="89"/>
      <c r="D114" s="138"/>
      <c r="E114" s="138"/>
      <c r="F114" s="135"/>
      <c r="G114" s="136"/>
      <c r="H114" s="138"/>
      <c r="I114" s="138"/>
      <c r="J114" s="138"/>
      <c r="K114" s="138"/>
      <c r="L114" s="138"/>
      <c r="M114" s="138"/>
    </row>
    <row r="115" spans="1:13" ht="17.25" customHeight="1">
      <c r="A115" s="87"/>
      <c r="B115" s="87"/>
      <c r="C115" s="89"/>
      <c r="D115" s="138"/>
      <c r="E115" s="138"/>
      <c r="F115" s="135"/>
      <c r="G115" s="136"/>
      <c r="H115" s="138"/>
      <c r="I115" s="138"/>
      <c r="J115" s="138"/>
      <c r="K115" s="138"/>
      <c r="L115" s="138"/>
      <c r="M115" s="138"/>
    </row>
    <row r="116" spans="1:13" ht="17.25" customHeight="1">
      <c r="A116" s="87"/>
      <c r="B116" s="87"/>
      <c r="C116" s="89"/>
      <c r="D116" s="138"/>
      <c r="E116" s="138"/>
      <c r="F116" s="135"/>
      <c r="G116" s="136"/>
      <c r="H116" s="138"/>
      <c r="I116" s="138"/>
      <c r="J116" s="138"/>
      <c r="K116" s="138"/>
      <c r="L116" s="138"/>
      <c r="M116" s="138"/>
    </row>
    <row r="117" spans="1:13" ht="17.25" customHeight="1">
      <c r="A117" s="87"/>
      <c r="B117" s="87"/>
      <c r="C117" s="89"/>
      <c r="D117" s="138"/>
      <c r="E117" s="138"/>
      <c r="F117" s="135"/>
      <c r="G117" s="136"/>
      <c r="H117" s="138"/>
      <c r="I117" s="138"/>
      <c r="J117" s="138"/>
      <c r="K117" s="138"/>
      <c r="L117" s="138"/>
      <c r="M117" s="138"/>
    </row>
    <row r="118" spans="1:13" ht="17.25" customHeight="1">
      <c r="A118" s="87"/>
      <c r="B118" s="87"/>
      <c r="C118" s="89"/>
      <c r="D118" s="138"/>
      <c r="E118" s="138"/>
      <c r="F118" s="135"/>
      <c r="G118" s="136"/>
      <c r="H118" s="138"/>
      <c r="I118" s="138"/>
      <c r="J118" s="138"/>
      <c r="K118" s="138"/>
      <c r="L118" s="138"/>
      <c r="M118" s="138"/>
    </row>
    <row r="119" spans="1:13" ht="17.25" customHeight="1">
      <c r="A119" s="87"/>
      <c r="B119" s="87"/>
      <c r="C119" s="89"/>
      <c r="D119" s="138"/>
      <c r="E119" s="138"/>
      <c r="F119" s="135"/>
      <c r="G119" s="136"/>
      <c r="H119" s="138"/>
      <c r="I119" s="138"/>
      <c r="J119" s="138"/>
      <c r="K119" s="138"/>
      <c r="L119" s="138"/>
      <c r="M119" s="138"/>
    </row>
    <row r="120" spans="1:13" ht="17.25" customHeight="1">
      <c r="A120" s="87"/>
      <c r="B120" s="87"/>
      <c r="C120" s="89"/>
      <c r="D120" s="138"/>
      <c r="E120" s="138"/>
      <c r="F120" s="135"/>
      <c r="G120" s="136"/>
      <c r="H120" s="138"/>
      <c r="I120" s="138"/>
      <c r="J120" s="138"/>
      <c r="K120" s="138"/>
      <c r="L120" s="138"/>
      <c r="M120" s="138"/>
    </row>
    <row r="121" spans="1:13" ht="17.25" customHeight="1">
      <c r="A121" s="87"/>
      <c r="B121" s="87"/>
      <c r="C121" s="89"/>
      <c r="D121" s="138"/>
      <c r="E121" s="138"/>
      <c r="F121" s="135"/>
      <c r="G121" s="136"/>
      <c r="H121" s="138"/>
      <c r="I121" s="138"/>
      <c r="J121" s="138"/>
      <c r="K121" s="138"/>
      <c r="L121" s="138"/>
      <c r="M121" s="138"/>
    </row>
    <row r="122" spans="1:13" ht="17.25" customHeight="1">
      <c r="A122" s="87"/>
      <c r="B122" s="87"/>
      <c r="C122" s="89"/>
      <c r="D122" s="138"/>
      <c r="E122" s="138"/>
      <c r="F122" s="135"/>
      <c r="G122" s="136"/>
      <c r="H122" s="138"/>
      <c r="I122" s="138"/>
      <c r="J122" s="138"/>
      <c r="K122" s="138"/>
      <c r="L122" s="138"/>
      <c r="M122" s="138"/>
    </row>
    <row r="123" spans="1:13" ht="17.25" customHeight="1">
      <c r="A123" s="87"/>
      <c r="B123" s="87"/>
      <c r="C123" s="89"/>
      <c r="D123" s="138"/>
      <c r="E123" s="138"/>
      <c r="F123" s="135"/>
      <c r="G123" s="136"/>
      <c r="H123" s="138"/>
      <c r="I123" s="138"/>
      <c r="J123" s="138"/>
      <c r="K123" s="138"/>
      <c r="L123" s="138"/>
      <c r="M123" s="138"/>
    </row>
    <row r="124" spans="1:13" ht="17.25" customHeight="1">
      <c r="A124" s="87"/>
      <c r="B124" s="87"/>
      <c r="C124" s="89"/>
      <c r="D124" s="138"/>
      <c r="E124" s="138"/>
      <c r="F124" s="135"/>
      <c r="G124" s="136"/>
      <c r="H124" s="138"/>
      <c r="I124" s="138"/>
      <c r="J124" s="138"/>
      <c r="K124" s="138"/>
      <c r="L124" s="138"/>
      <c r="M124" s="138"/>
    </row>
    <row r="125" spans="1:13" ht="17.25" customHeight="1">
      <c r="A125" s="87"/>
      <c r="B125" s="87"/>
      <c r="C125" s="89"/>
      <c r="D125" s="138"/>
      <c r="E125" s="138"/>
      <c r="F125" s="135"/>
      <c r="G125" s="136"/>
      <c r="H125" s="138"/>
      <c r="I125" s="138"/>
      <c r="J125" s="138"/>
      <c r="K125" s="138"/>
      <c r="L125" s="138"/>
      <c r="M125" s="138"/>
    </row>
    <row r="126" spans="1:13" ht="17.25" customHeight="1">
      <c r="A126" s="87"/>
      <c r="B126" s="87"/>
      <c r="C126" s="89"/>
      <c r="D126" s="138"/>
      <c r="E126" s="138"/>
      <c r="F126" s="135"/>
      <c r="G126" s="136"/>
      <c r="H126" s="138"/>
      <c r="I126" s="138"/>
      <c r="J126" s="138"/>
      <c r="K126" s="138"/>
      <c r="L126" s="138"/>
      <c r="M126" s="138"/>
    </row>
    <row r="127" spans="1:13" ht="17.25" customHeight="1">
      <c r="A127" s="87"/>
      <c r="B127" s="87"/>
      <c r="C127" s="89"/>
      <c r="D127" s="138"/>
      <c r="E127" s="138"/>
      <c r="F127" s="135"/>
      <c r="G127" s="136"/>
      <c r="H127" s="138"/>
      <c r="I127" s="138"/>
      <c r="J127" s="138"/>
      <c r="K127" s="138"/>
      <c r="L127" s="138"/>
      <c r="M127" s="138"/>
    </row>
    <row r="128" spans="1:13" ht="17.25" customHeight="1">
      <c r="A128" s="87"/>
      <c r="B128" s="87"/>
      <c r="C128" s="89"/>
      <c r="D128" s="138"/>
      <c r="E128" s="138"/>
      <c r="F128" s="135"/>
      <c r="G128" s="136"/>
      <c r="H128" s="138"/>
      <c r="I128" s="138"/>
      <c r="J128" s="138"/>
      <c r="K128" s="138"/>
      <c r="L128" s="138"/>
      <c r="M128" s="138"/>
    </row>
    <row r="129" spans="1:13" ht="17.25" customHeight="1">
      <c r="A129" s="87"/>
      <c r="B129" s="87"/>
      <c r="C129" s="89"/>
      <c r="D129" s="138"/>
      <c r="E129" s="138"/>
      <c r="F129" s="135"/>
      <c r="G129" s="136"/>
      <c r="H129" s="138"/>
      <c r="I129" s="138"/>
      <c r="J129" s="138"/>
      <c r="K129" s="138"/>
      <c r="L129" s="138"/>
      <c r="M129" s="138"/>
    </row>
    <row r="130" spans="1:13" ht="17.25" customHeight="1">
      <c r="A130" s="87"/>
      <c r="B130" s="87"/>
      <c r="C130" s="89"/>
      <c r="D130" s="138"/>
      <c r="E130" s="138"/>
      <c r="F130" s="135"/>
      <c r="G130" s="136"/>
      <c r="H130" s="138"/>
      <c r="I130" s="138"/>
      <c r="J130" s="138"/>
      <c r="K130" s="138"/>
      <c r="L130" s="138"/>
      <c r="M130" s="138"/>
    </row>
    <row r="131" spans="1:13" ht="17.25" customHeight="1">
      <c r="A131" s="87"/>
      <c r="B131" s="87"/>
      <c r="C131" s="89"/>
      <c r="D131" s="138"/>
      <c r="E131" s="138"/>
      <c r="F131" s="135"/>
      <c r="G131" s="136"/>
      <c r="H131" s="138"/>
      <c r="I131" s="138"/>
      <c r="J131" s="138"/>
      <c r="K131" s="138"/>
      <c r="L131" s="138"/>
      <c r="M131" s="138"/>
    </row>
    <row r="132" spans="1:13" ht="17.25" customHeight="1">
      <c r="A132" s="87"/>
      <c r="B132" s="87"/>
      <c r="C132" s="89"/>
      <c r="D132" s="138"/>
      <c r="E132" s="138"/>
      <c r="F132" s="135"/>
      <c r="G132" s="136"/>
      <c r="H132" s="138"/>
      <c r="I132" s="138"/>
      <c r="J132" s="138"/>
      <c r="K132" s="138"/>
      <c r="L132" s="138"/>
      <c r="M132" s="138"/>
    </row>
    <row r="133" spans="1:13" ht="17.25" customHeight="1">
      <c r="A133" s="87"/>
      <c r="B133" s="87"/>
      <c r="C133" s="89"/>
      <c r="D133" s="138"/>
      <c r="E133" s="138"/>
      <c r="F133" s="135"/>
      <c r="G133" s="136"/>
      <c r="H133" s="138"/>
      <c r="I133" s="138"/>
      <c r="J133" s="138"/>
      <c r="K133" s="138"/>
      <c r="L133" s="138"/>
      <c r="M133" s="138"/>
    </row>
    <row r="134" spans="1:13" ht="17.25" customHeight="1">
      <c r="A134" s="87"/>
      <c r="B134" s="87"/>
      <c r="C134" s="89"/>
      <c r="D134" s="138"/>
      <c r="E134" s="138"/>
      <c r="F134" s="135"/>
      <c r="G134" s="136"/>
      <c r="H134" s="138"/>
      <c r="I134" s="138"/>
      <c r="J134" s="138"/>
      <c r="K134" s="138"/>
      <c r="L134" s="138"/>
      <c r="M134" s="138"/>
    </row>
    <row r="135" spans="1:13" ht="17.25" customHeight="1">
      <c r="A135" s="87"/>
      <c r="B135" s="87"/>
      <c r="C135" s="89"/>
      <c r="D135" s="138"/>
      <c r="E135" s="138"/>
      <c r="F135" s="135"/>
      <c r="G135" s="136"/>
      <c r="H135" s="138"/>
      <c r="I135" s="138"/>
      <c r="J135" s="138"/>
      <c r="K135" s="138"/>
      <c r="L135" s="138"/>
      <c r="M135" s="138"/>
    </row>
    <row r="136" spans="1:13" ht="17.25" customHeight="1">
      <c r="A136" s="87"/>
      <c r="B136" s="87"/>
      <c r="C136" s="89"/>
      <c r="D136" s="138"/>
      <c r="E136" s="138"/>
      <c r="F136" s="135"/>
      <c r="G136" s="136"/>
      <c r="H136" s="138"/>
      <c r="I136" s="138"/>
      <c r="J136" s="138"/>
      <c r="K136" s="138"/>
      <c r="L136" s="138"/>
      <c r="M136" s="138"/>
    </row>
    <row r="137" spans="1:13" ht="17.25" customHeight="1">
      <c r="A137" s="87"/>
      <c r="B137" s="87"/>
      <c r="C137" s="89"/>
      <c r="D137" s="138"/>
      <c r="E137" s="138"/>
      <c r="F137" s="135"/>
      <c r="G137" s="136"/>
      <c r="H137" s="138"/>
      <c r="I137" s="138"/>
      <c r="J137" s="138"/>
      <c r="K137" s="138"/>
      <c r="L137" s="138"/>
      <c r="M137" s="138"/>
    </row>
    <row r="138" spans="1:13" ht="17.25" customHeight="1">
      <c r="A138" s="87"/>
      <c r="B138" s="87"/>
      <c r="C138" s="89"/>
      <c r="D138" s="138"/>
      <c r="E138" s="138"/>
      <c r="F138" s="135"/>
      <c r="G138" s="136"/>
      <c r="H138" s="138"/>
      <c r="I138" s="138"/>
      <c r="J138" s="138"/>
      <c r="K138" s="138"/>
      <c r="L138" s="138"/>
      <c r="M138" s="138"/>
    </row>
    <row r="139" spans="1:13" ht="17.25" customHeight="1">
      <c r="A139" s="87"/>
      <c r="B139" s="87"/>
      <c r="C139" s="89"/>
      <c r="D139" s="138"/>
      <c r="E139" s="138"/>
      <c r="F139" s="135"/>
      <c r="G139" s="136"/>
      <c r="H139" s="138"/>
      <c r="I139" s="138"/>
      <c r="J139" s="138"/>
      <c r="K139" s="138"/>
      <c r="L139" s="138"/>
      <c r="M139" s="138"/>
    </row>
    <row r="140" spans="1:13" ht="17.25" customHeight="1">
      <c r="A140" s="87"/>
      <c r="B140" s="87"/>
      <c r="C140" s="89"/>
      <c r="D140" s="138"/>
      <c r="E140" s="138"/>
      <c r="F140" s="135"/>
      <c r="G140" s="136"/>
      <c r="H140" s="138"/>
      <c r="I140" s="138"/>
      <c r="J140" s="138"/>
      <c r="K140" s="138"/>
      <c r="L140" s="138"/>
      <c r="M140" s="138"/>
    </row>
    <row r="141" spans="1:13" ht="17.25" customHeight="1">
      <c r="A141" s="87"/>
      <c r="B141" s="87"/>
      <c r="C141" s="89"/>
      <c r="D141" s="138"/>
      <c r="E141" s="138"/>
      <c r="F141" s="135"/>
      <c r="G141" s="136"/>
      <c r="H141" s="138"/>
      <c r="I141" s="138"/>
      <c r="J141" s="138"/>
      <c r="K141" s="138"/>
      <c r="L141" s="138"/>
      <c r="M141" s="138"/>
    </row>
    <row r="142" spans="1:13" ht="17.25" customHeight="1">
      <c r="A142" s="87"/>
      <c r="B142" s="87"/>
      <c r="C142" s="89"/>
      <c r="D142" s="138"/>
      <c r="E142" s="138"/>
      <c r="F142" s="135"/>
      <c r="G142" s="136"/>
      <c r="H142" s="138"/>
      <c r="I142" s="138"/>
      <c r="J142" s="138"/>
      <c r="K142" s="138"/>
      <c r="L142" s="138"/>
      <c r="M142" s="138"/>
    </row>
    <row r="143" spans="1:13" ht="17.25" customHeight="1">
      <c r="A143" s="87"/>
      <c r="B143" s="87"/>
      <c r="C143" s="89"/>
      <c r="D143" s="138"/>
      <c r="E143" s="138"/>
      <c r="F143" s="135"/>
      <c r="G143" s="136"/>
      <c r="H143" s="138"/>
      <c r="I143" s="138"/>
      <c r="J143" s="138"/>
      <c r="K143" s="138"/>
      <c r="L143" s="138"/>
      <c r="M143" s="138"/>
    </row>
    <row r="144" spans="1:13" ht="17.25" customHeight="1">
      <c r="A144" s="87"/>
      <c r="B144" s="87"/>
      <c r="C144" s="89"/>
      <c r="D144" s="138"/>
      <c r="E144" s="138"/>
      <c r="F144" s="135"/>
      <c r="G144" s="136"/>
      <c r="H144" s="138"/>
      <c r="I144" s="138"/>
      <c r="J144" s="138"/>
      <c r="K144" s="138"/>
      <c r="L144" s="138"/>
      <c r="M144" s="138"/>
    </row>
    <row r="145" spans="1:13" ht="17.25" customHeight="1">
      <c r="A145" s="87"/>
      <c r="B145" s="87"/>
      <c r="C145" s="89"/>
      <c r="D145" s="138"/>
      <c r="E145" s="138"/>
      <c r="F145" s="135"/>
      <c r="G145" s="136"/>
      <c r="H145" s="138"/>
      <c r="I145" s="138"/>
      <c r="J145" s="138"/>
      <c r="K145" s="138"/>
      <c r="L145" s="138"/>
      <c r="M145" s="138"/>
    </row>
    <row r="146" spans="1:13" ht="17.25" customHeight="1">
      <c r="A146" s="87"/>
      <c r="B146" s="87"/>
      <c r="C146" s="89"/>
      <c r="D146" s="138"/>
      <c r="E146" s="138"/>
      <c r="F146" s="135"/>
      <c r="G146" s="136"/>
      <c r="H146" s="138"/>
      <c r="I146" s="138"/>
      <c r="J146" s="138"/>
      <c r="K146" s="138"/>
      <c r="L146" s="138"/>
      <c r="M146" s="138"/>
    </row>
    <row r="147" spans="1:13" ht="17.25" customHeight="1">
      <c r="A147" s="87"/>
      <c r="B147" s="87"/>
      <c r="C147" s="89"/>
      <c r="D147" s="138"/>
      <c r="E147" s="138"/>
      <c r="F147" s="135"/>
      <c r="G147" s="136"/>
      <c r="H147" s="138"/>
      <c r="I147" s="138"/>
      <c r="J147" s="138"/>
      <c r="K147" s="138"/>
      <c r="L147" s="138"/>
      <c r="M147" s="138"/>
    </row>
    <row r="148" spans="1:13" ht="17.25" customHeight="1">
      <c r="A148" s="87"/>
      <c r="B148" s="87"/>
      <c r="C148" s="89"/>
      <c r="D148" s="138"/>
      <c r="E148" s="138"/>
      <c r="F148" s="135"/>
      <c r="G148" s="136"/>
      <c r="H148" s="138"/>
      <c r="I148" s="138"/>
      <c r="J148" s="138"/>
      <c r="K148" s="138"/>
      <c r="L148" s="138"/>
      <c r="M148" s="138"/>
    </row>
    <row r="149" spans="1:13" ht="17.25" customHeight="1">
      <c r="A149" s="87"/>
      <c r="B149" s="87"/>
      <c r="C149" s="89"/>
      <c r="D149" s="138"/>
      <c r="E149" s="138"/>
      <c r="F149" s="135"/>
      <c r="G149" s="136"/>
      <c r="H149" s="138"/>
      <c r="I149" s="138"/>
      <c r="J149" s="138"/>
      <c r="K149" s="138"/>
      <c r="L149" s="138"/>
      <c r="M149" s="138"/>
    </row>
    <row r="150" spans="1:13" ht="17.25" customHeight="1">
      <c r="A150" s="87"/>
      <c r="B150" s="87"/>
      <c r="C150" s="89"/>
      <c r="D150" s="138"/>
      <c r="E150" s="138"/>
      <c r="F150" s="135"/>
      <c r="G150" s="136"/>
      <c r="H150" s="138"/>
      <c r="I150" s="138"/>
      <c r="J150" s="138"/>
      <c r="K150" s="138"/>
      <c r="L150" s="138"/>
      <c r="M150" s="138"/>
    </row>
    <row r="151" spans="1:13" ht="17.25" customHeight="1">
      <c r="A151" s="87"/>
      <c r="B151" s="87"/>
      <c r="C151" s="89"/>
      <c r="D151" s="138"/>
      <c r="E151" s="138"/>
      <c r="F151" s="135"/>
      <c r="G151" s="136"/>
      <c r="H151" s="138"/>
      <c r="I151" s="138"/>
      <c r="J151" s="138"/>
      <c r="K151" s="138"/>
      <c r="L151" s="138"/>
      <c r="M151" s="138"/>
    </row>
    <row r="152" spans="1:13" ht="17.25" customHeight="1">
      <c r="A152" s="87"/>
      <c r="B152" s="87"/>
      <c r="C152" s="89"/>
      <c r="D152" s="138"/>
      <c r="E152" s="138"/>
      <c r="F152" s="135"/>
      <c r="G152" s="136"/>
      <c r="H152" s="138"/>
      <c r="I152" s="138"/>
      <c r="J152" s="138"/>
      <c r="K152" s="138"/>
      <c r="L152" s="138"/>
      <c r="M152" s="138"/>
    </row>
    <row r="153" spans="1:13" ht="17.25" customHeight="1">
      <c r="A153" s="87"/>
      <c r="B153" s="87"/>
      <c r="C153" s="89"/>
      <c r="D153" s="138"/>
      <c r="E153" s="138"/>
      <c r="F153" s="135"/>
      <c r="G153" s="136"/>
      <c r="H153" s="138"/>
      <c r="I153" s="138"/>
      <c r="J153" s="138"/>
      <c r="K153" s="138"/>
      <c r="L153" s="138"/>
      <c r="M153" s="138"/>
    </row>
    <row r="154" spans="1:13" ht="17.25" customHeight="1">
      <c r="A154" s="87"/>
      <c r="B154" s="87"/>
      <c r="C154" s="89"/>
      <c r="D154" s="138"/>
      <c r="E154" s="138"/>
      <c r="F154" s="135"/>
      <c r="G154" s="136"/>
      <c r="H154" s="138"/>
      <c r="I154" s="138"/>
      <c r="J154" s="138"/>
      <c r="K154" s="138"/>
      <c r="L154" s="138"/>
      <c r="M154" s="138"/>
    </row>
    <row r="155" spans="1:13" ht="17.25" customHeight="1">
      <c r="A155" s="87"/>
      <c r="B155" s="87"/>
      <c r="C155" s="89"/>
      <c r="D155" s="138"/>
      <c r="E155" s="138"/>
      <c r="F155" s="135"/>
      <c r="G155" s="136"/>
      <c r="H155" s="138"/>
      <c r="I155" s="138"/>
      <c r="J155" s="138"/>
      <c r="K155" s="138"/>
      <c r="L155" s="138"/>
      <c r="M155" s="138"/>
    </row>
    <row r="156" spans="1:13" ht="17.25" customHeight="1">
      <c r="A156" s="87"/>
      <c r="B156" s="87"/>
      <c r="C156" s="89"/>
      <c r="D156" s="138"/>
      <c r="E156" s="138"/>
      <c r="F156" s="135"/>
      <c r="G156" s="136"/>
      <c r="H156" s="138"/>
      <c r="I156" s="138"/>
      <c r="J156" s="138"/>
      <c r="K156" s="138"/>
      <c r="L156" s="138"/>
      <c r="M156" s="138"/>
    </row>
    <row r="157" spans="1:13" ht="17.25" customHeight="1">
      <c r="A157" s="87"/>
      <c r="B157" s="87"/>
      <c r="C157" s="89"/>
      <c r="D157" s="138"/>
      <c r="E157" s="138"/>
      <c r="F157" s="135"/>
      <c r="G157" s="136"/>
      <c r="H157" s="138"/>
      <c r="I157" s="138"/>
      <c r="J157" s="138"/>
      <c r="K157" s="138"/>
      <c r="L157" s="138"/>
      <c r="M157" s="138"/>
    </row>
    <row r="158" spans="1:13" ht="17.25" customHeight="1">
      <c r="A158" s="87"/>
      <c r="B158" s="87"/>
      <c r="C158" s="89"/>
      <c r="D158" s="138"/>
      <c r="E158" s="138"/>
      <c r="F158" s="135"/>
      <c r="G158" s="136"/>
      <c r="H158" s="138"/>
      <c r="I158" s="138"/>
      <c r="J158" s="138"/>
      <c r="K158" s="138"/>
      <c r="L158" s="138"/>
      <c r="M158" s="138"/>
    </row>
    <row r="159" spans="1:13" ht="17.25" customHeight="1">
      <c r="A159" s="87"/>
      <c r="B159" s="87"/>
      <c r="C159" s="89"/>
      <c r="D159" s="138"/>
      <c r="E159" s="138"/>
      <c r="F159" s="135"/>
      <c r="G159" s="136"/>
      <c r="H159" s="138"/>
      <c r="I159" s="138"/>
      <c r="J159" s="138"/>
      <c r="K159" s="138"/>
      <c r="L159" s="138"/>
      <c r="M159" s="138"/>
    </row>
    <row r="160" spans="1:13" ht="17.25" customHeight="1">
      <c r="A160" s="87"/>
      <c r="B160" s="87"/>
      <c r="C160" s="89"/>
      <c r="D160" s="138"/>
      <c r="E160" s="138"/>
      <c r="F160" s="135"/>
      <c r="G160" s="136"/>
      <c r="H160" s="138"/>
      <c r="I160" s="138"/>
      <c r="J160" s="138"/>
      <c r="K160" s="138"/>
      <c r="L160" s="138"/>
      <c r="M160" s="138"/>
    </row>
    <row r="161" spans="1:13" ht="17.25" customHeight="1">
      <c r="A161" s="87"/>
      <c r="B161" s="87"/>
      <c r="C161" s="89"/>
      <c r="D161" s="138"/>
      <c r="E161" s="138"/>
      <c r="F161" s="135"/>
      <c r="G161" s="136"/>
      <c r="H161" s="138"/>
      <c r="I161" s="138"/>
      <c r="J161" s="138"/>
      <c r="K161" s="138"/>
      <c r="L161" s="138"/>
      <c r="M161" s="138"/>
    </row>
    <row r="162" spans="1:13" ht="17.25" customHeight="1">
      <c r="A162" s="87"/>
      <c r="B162" s="87"/>
      <c r="C162" s="89"/>
      <c r="D162" s="138"/>
      <c r="E162" s="138"/>
      <c r="F162" s="135"/>
      <c r="G162" s="136"/>
      <c r="H162" s="138"/>
      <c r="I162" s="138"/>
      <c r="J162" s="138"/>
      <c r="K162" s="138"/>
      <c r="L162" s="138"/>
      <c r="M162" s="138"/>
    </row>
    <row r="163" spans="1:13" ht="17.25" customHeight="1">
      <c r="A163" s="87"/>
      <c r="B163" s="87"/>
      <c r="C163" s="89"/>
      <c r="D163" s="138"/>
      <c r="E163" s="138"/>
      <c r="F163" s="135"/>
      <c r="G163" s="136"/>
      <c r="H163" s="138"/>
      <c r="I163" s="138"/>
      <c r="J163" s="138"/>
      <c r="K163" s="138"/>
      <c r="L163" s="138"/>
      <c r="M163" s="138"/>
    </row>
    <row r="164" spans="1:13" ht="17.25" customHeight="1">
      <c r="A164" s="87"/>
      <c r="B164" s="87"/>
      <c r="C164" s="89"/>
      <c r="D164" s="138"/>
      <c r="E164" s="138"/>
      <c r="F164" s="135"/>
      <c r="G164" s="136"/>
      <c r="H164" s="138"/>
      <c r="I164" s="138"/>
      <c r="J164" s="138"/>
      <c r="K164" s="138"/>
      <c r="L164" s="138"/>
      <c r="M164" s="138"/>
    </row>
    <row r="165" spans="1:13" ht="17.25" customHeight="1">
      <c r="A165" s="87"/>
      <c r="B165" s="87"/>
      <c r="C165" s="89"/>
      <c r="D165" s="138"/>
      <c r="E165" s="138"/>
      <c r="F165" s="135"/>
      <c r="G165" s="136"/>
      <c r="H165" s="138"/>
      <c r="I165" s="138"/>
      <c r="J165" s="138"/>
      <c r="K165" s="138"/>
      <c r="L165" s="138"/>
      <c r="M165" s="138"/>
    </row>
    <row r="166" spans="1:13" ht="17.25" customHeight="1">
      <c r="A166" s="87"/>
      <c r="B166" s="87"/>
      <c r="C166" s="89"/>
      <c r="D166" s="138"/>
      <c r="E166" s="138"/>
      <c r="F166" s="135"/>
      <c r="G166" s="136"/>
      <c r="H166" s="138"/>
      <c r="I166" s="138"/>
      <c r="J166" s="138"/>
      <c r="K166" s="138"/>
      <c r="L166" s="138"/>
      <c r="M166" s="138"/>
    </row>
    <row r="167" spans="1:13" ht="17.25" customHeight="1">
      <c r="A167" s="87"/>
      <c r="B167" s="87"/>
      <c r="C167" s="89"/>
      <c r="D167" s="138"/>
      <c r="E167" s="138"/>
      <c r="F167" s="135"/>
      <c r="G167" s="136"/>
      <c r="H167" s="138"/>
      <c r="I167" s="138"/>
      <c r="J167" s="138"/>
      <c r="K167" s="138"/>
      <c r="L167" s="138"/>
      <c r="M167" s="138"/>
    </row>
    <row r="168" spans="1:13" ht="17.25" customHeight="1">
      <c r="A168" s="87"/>
      <c r="B168" s="87"/>
      <c r="C168" s="89"/>
      <c r="D168" s="138"/>
      <c r="E168" s="138"/>
      <c r="F168" s="135"/>
      <c r="G168" s="136"/>
      <c r="H168" s="138"/>
      <c r="I168" s="138"/>
      <c r="J168" s="138"/>
      <c r="K168" s="138"/>
      <c r="L168" s="138"/>
      <c r="M168" s="138"/>
    </row>
    <row r="169" spans="1:13" ht="17.25" customHeight="1">
      <c r="A169" s="87"/>
      <c r="B169" s="87"/>
      <c r="C169" s="89"/>
      <c r="D169" s="138"/>
      <c r="E169" s="138"/>
      <c r="F169" s="135"/>
      <c r="G169" s="136"/>
      <c r="H169" s="138"/>
      <c r="I169" s="138"/>
      <c r="J169" s="138"/>
      <c r="K169" s="138"/>
      <c r="L169" s="138"/>
      <c r="M169" s="138"/>
    </row>
    <row r="170" spans="1:13" ht="17.25" customHeight="1">
      <c r="A170" s="87"/>
      <c r="B170" s="87"/>
      <c r="C170" s="89"/>
      <c r="D170" s="138"/>
      <c r="E170" s="138"/>
      <c r="F170" s="135"/>
      <c r="G170" s="136"/>
      <c r="H170" s="138"/>
      <c r="I170" s="138"/>
      <c r="J170" s="138"/>
      <c r="K170" s="138"/>
      <c r="L170" s="138"/>
      <c r="M170" s="138"/>
    </row>
    <row r="171" spans="1:13" ht="17.25" customHeight="1">
      <c r="A171" s="87"/>
      <c r="B171" s="87"/>
      <c r="C171" s="89"/>
      <c r="D171" s="138"/>
      <c r="E171" s="138"/>
      <c r="F171" s="135"/>
      <c r="G171" s="136"/>
      <c r="H171" s="138"/>
      <c r="I171" s="138"/>
      <c r="J171" s="138"/>
      <c r="K171" s="138"/>
      <c r="L171" s="138"/>
      <c r="M171" s="138"/>
    </row>
    <row r="172" spans="1:13" ht="17.25" customHeight="1">
      <c r="A172" s="87"/>
      <c r="B172" s="87"/>
      <c r="C172" s="89"/>
      <c r="D172" s="138"/>
      <c r="E172" s="138"/>
      <c r="F172" s="135"/>
      <c r="G172" s="136"/>
      <c r="H172" s="138"/>
      <c r="I172" s="138"/>
      <c r="J172" s="138"/>
      <c r="K172" s="138"/>
      <c r="L172" s="138"/>
      <c r="M172" s="138"/>
    </row>
    <row r="173" spans="1:13" ht="17.25" customHeight="1">
      <c r="A173" s="87"/>
      <c r="B173" s="87"/>
      <c r="C173" s="89"/>
      <c r="D173" s="138"/>
      <c r="E173" s="138"/>
      <c r="F173" s="135"/>
      <c r="G173" s="136"/>
      <c r="H173" s="138"/>
      <c r="I173" s="138"/>
      <c r="J173" s="138"/>
      <c r="K173" s="138"/>
      <c r="L173" s="138"/>
      <c r="M173" s="138"/>
    </row>
    <row r="174" spans="1:13" ht="17.25" customHeight="1">
      <c r="A174" s="87"/>
      <c r="B174" s="87"/>
      <c r="C174" s="89"/>
      <c r="D174" s="138"/>
      <c r="E174" s="138"/>
      <c r="F174" s="135"/>
      <c r="G174" s="136"/>
      <c r="H174" s="138"/>
      <c r="I174" s="138"/>
      <c r="J174" s="138"/>
      <c r="K174" s="138"/>
      <c r="L174" s="138"/>
      <c r="M174" s="138"/>
    </row>
    <row r="175" spans="1:13" ht="17.25" customHeight="1">
      <c r="A175" s="87"/>
      <c r="B175" s="87"/>
      <c r="C175" s="89"/>
      <c r="D175" s="138"/>
      <c r="E175" s="138"/>
      <c r="F175" s="135"/>
      <c r="G175" s="136"/>
      <c r="H175" s="138"/>
      <c r="I175" s="138"/>
      <c r="J175" s="138"/>
      <c r="K175" s="138"/>
      <c r="L175" s="138"/>
      <c r="M175" s="138"/>
    </row>
    <row r="176" spans="1:13" ht="17.25" customHeight="1">
      <c r="A176" s="87"/>
      <c r="B176" s="87"/>
      <c r="C176" s="89"/>
      <c r="D176" s="138"/>
      <c r="E176" s="138"/>
      <c r="F176" s="135"/>
      <c r="G176" s="136"/>
      <c r="H176" s="138"/>
      <c r="I176" s="138"/>
      <c r="J176" s="138"/>
      <c r="K176" s="138"/>
      <c r="L176" s="138"/>
      <c r="M176" s="138"/>
    </row>
    <row r="177" spans="1:13" ht="17.25" customHeight="1">
      <c r="A177" s="87"/>
      <c r="B177" s="87"/>
      <c r="C177" s="89"/>
      <c r="D177" s="138"/>
      <c r="E177" s="138"/>
      <c r="F177" s="135"/>
      <c r="G177" s="136"/>
      <c r="H177" s="138"/>
      <c r="I177" s="138"/>
      <c r="J177" s="138"/>
      <c r="K177" s="138"/>
      <c r="L177" s="138"/>
      <c r="M177" s="138"/>
    </row>
    <row r="178" spans="1:13" ht="17.25" customHeight="1">
      <c r="A178" s="87"/>
      <c r="B178" s="87"/>
      <c r="C178" s="89"/>
      <c r="D178" s="138"/>
      <c r="E178" s="138"/>
      <c r="F178" s="135"/>
      <c r="G178" s="136"/>
      <c r="H178" s="138"/>
      <c r="I178" s="138"/>
      <c r="J178" s="138"/>
      <c r="K178" s="138"/>
      <c r="L178" s="138"/>
      <c r="M178" s="138"/>
    </row>
    <row r="179" spans="1:13" ht="17.25" customHeight="1">
      <c r="A179" s="87"/>
      <c r="B179" s="87"/>
      <c r="C179" s="89"/>
      <c r="D179" s="138"/>
      <c r="E179" s="138"/>
      <c r="F179" s="135"/>
      <c r="G179" s="136"/>
      <c r="H179" s="138"/>
      <c r="I179" s="138"/>
      <c r="J179" s="138"/>
      <c r="K179" s="138"/>
      <c r="L179" s="138"/>
      <c r="M179" s="138"/>
    </row>
    <row r="180" spans="1:13" ht="17.25" customHeight="1">
      <c r="A180" s="87"/>
      <c r="B180" s="87"/>
      <c r="C180" s="89"/>
      <c r="D180" s="138"/>
      <c r="E180" s="138"/>
      <c r="F180" s="135"/>
      <c r="G180" s="136"/>
      <c r="H180" s="138"/>
      <c r="I180" s="138"/>
      <c r="J180" s="138"/>
      <c r="K180" s="138"/>
      <c r="L180" s="138"/>
      <c r="M180" s="138"/>
    </row>
    <row r="181" spans="1:13" ht="17.25" customHeight="1">
      <c r="A181" s="87"/>
      <c r="B181" s="87"/>
      <c r="C181" s="89"/>
      <c r="D181" s="138"/>
      <c r="E181" s="138"/>
      <c r="F181" s="135"/>
      <c r="G181" s="136"/>
      <c r="H181" s="138"/>
      <c r="I181" s="138"/>
      <c r="J181" s="138"/>
      <c r="K181" s="138"/>
      <c r="L181" s="138"/>
      <c r="M181" s="138"/>
    </row>
    <row r="182" spans="1:13" ht="17.25" customHeight="1">
      <c r="A182" s="87"/>
      <c r="B182" s="87"/>
      <c r="C182" s="89"/>
      <c r="D182" s="138"/>
      <c r="E182" s="138"/>
      <c r="F182" s="135"/>
      <c r="G182" s="136"/>
      <c r="H182" s="138"/>
      <c r="I182" s="138"/>
      <c r="J182" s="138"/>
      <c r="K182" s="138"/>
      <c r="L182" s="138"/>
      <c r="M182" s="138"/>
    </row>
    <row r="183" spans="1:13" ht="17.25" customHeight="1">
      <c r="A183" s="87"/>
      <c r="B183" s="87"/>
      <c r="C183" s="89"/>
      <c r="D183" s="138"/>
      <c r="E183" s="138"/>
      <c r="F183" s="135"/>
      <c r="G183" s="136"/>
      <c r="H183" s="138"/>
      <c r="I183" s="138"/>
      <c r="J183" s="138"/>
      <c r="K183" s="138"/>
      <c r="L183" s="138"/>
      <c r="M183" s="138"/>
    </row>
    <row r="184" spans="1:13" ht="17.25" customHeight="1">
      <c r="A184" s="87"/>
      <c r="B184" s="87"/>
      <c r="C184" s="89"/>
      <c r="D184" s="138"/>
      <c r="E184" s="138"/>
      <c r="F184" s="135"/>
      <c r="G184" s="136"/>
      <c r="H184" s="138"/>
      <c r="I184" s="138"/>
      <c r="J184" s="138"/>
      <c r="K184" s="138"/>
      <c r="L184" s="138"/>
      <c r="M184" s="138"/>
    </row>
    <row r="185" spans="1:13" ht="17.25" customHeight="1">
      <c r="A185" s="87"/>
      <c r="B185" s="87"/>
      <c r="C185" s="89"/>
      <c r="D185" s="138"/>
      <c r="E185" s="138"/>
      <c r="F185" s="135"/>
      <c r="G185" s="136"/>
      <c r="H185" s="138"/>
      <c r="I185" s="138"/>
      <c r="J185" s="138"/>
      <c r="K185" s="138"/>
      <c r="L185" s="138"/>
      <c r="M185" s="138"/>
    </row>
    <row r="186" spans="1:13" ht="17.25" customHeight="1">
      <c r="A186" s="87"/>
      <c r="B186" s="87"/>
      <c r="C186" s="89"/>
      <c r="D186" s="138"/>
      <c r="E186" s="138"/>
      <c r="F186" s="135"/>
      <c r="G186" s="136"/>
      <c r="H186" s="138"/>
      <c r="I186" s="138"/>
      <c r="J186" s="138"/>
      <c r="K186" s="138"/>
      <c r="L186" s="138"/>
      <c r="M186" s="138"/>
    </row>
    <row r="187" spans="1:13" ht="17.25" customHeight="1">
      <c r="A187" s="87"/>
      <c r="B187" s="87"/>
      <c r="C187" s="89"/>
      <c r="D187" s="138"/>
      <c r="E187" s="138"/>
      <c r="F187" s="135"/>
      <c r="G187" s="136"/>
      <c r="H187" s="138"/>
      <c r="I187" s="138"/>
      <c r="J187" s="138"/>
      <c r="K187" s="138"/>
      <c r="L187" s="138"/>
      <c r="M187" s="138"/>
    </row>
    <row r="188" spans="1:13" ht="17.25" customHeight="1">
      <c r="A188" s="87"/>
      <c r="B188" s="87"/>
      <c r="C188" s="89"/>
      <c r="D188" s="138"/>
      <c r="E188" s="138"/>
      <c r="F188" s="135"/>
      <c r="G188" s="136"/>
      <c r="H188" s="138"/>
      <c r="I188" s="138"/>
      <c r="J188" s="138"/>
      <c r="K188" s="138"/>
      <c r="L188" s="138"/>
      <c r="M188" s="138"/>
    </row>
    <row r="189" spans="1:13" ht="17.25" customHeight="1">
      <c r="A189" s="87"/>
      <c r="B189" s="87"/>
      <c r="C189" s="89"/>
      <c r="D189" s="138"/>
      <c r="E189" s="138"/>
      <c r="F189" s="135"/>
      <c r="G189" s="136"/>
      <c r="H189" s="138"/>
      <c r="I189" s="138"/>
      <c r="J189" s="138"/>
      <c r="K189" s="138"/>
      <c r="L189" s="138"/>
      <c r="M189" s="138"/>
    </row>
    <row r="190" spans="1:13" ht="17.25" customHeight="1">
      <c r="A190" s="87"/>
      <c r="B190" s="87"/>
      <c r="C190" s="89"/>
      <c r="D190" s="138"/>
      <c r="E190" s="138"/>
      <c r="F190" s="135"/>
      <c r="G190" s="136"/>
      <c r="H190" s="138"/>
      <c r="I190" s="138"/>
      <c r="J190" s="138"/>
      <c r="K190" s="138"/>
      <c r="L190" s="138"/>
      <c r="M190" s="138"/>
    </row>
    <row r="191" spans="1:13" ht="17.25" customHeight="1">
      <c r="A191" s="87"/>
      <c r="B191" s="87"/>
      <c r="C191" s="89"/>
      <c r="D191" s="138"/>
      <c r="E191" s="138"/>
      <c r="F191" s="135"/>
      <c r="G191" s="136"/>
      <c r="H191" s="138"/>
      <c r="I191" s="138"/>
      <c r="J191" s="138"/>
      <c r="K191" s="138"/>
      <c r="L191" s="138"/>
      <c r="M191" s="138"/>
    </row>
    <row r="192" spans="1:13" ht="17.25" customHeight="1">
      <c r="A192" s="87"/>
      <c r="B192" s="87"/>
      <c r="C192" s="89"/>
      <c r="D192" s="138"/>
      <c r="E192" s="138"/>
      <c r="F192" s="135"/>
      <c r="G192" s="136"/>
      <c r="H192" s="138"/>
      <c r="I192" s="138"/>
      <c r="J192" s="138"/>
      <c r="K192" s="138"/>
      <c r="L192" s="138"/>
      <c r="M192" s="138"/>
    </row>
    <row r="193" spans="1:13" ht="17.25" customHeight="1">
      <c r="A193" s="87"/>
      <c r="B193" s="87"/>
      <c r="C193" s="89"/>
      <c r="D193" s="138"/>
      <c r="E193" s="138"/>
      <c r="F193" s="135"/>
      <c r="G193" s="136"/>
      <c r="H193" s="138"/>
      <c r="I193" s="138"/>
      <c r="J193" s="138"/>
      <c r="K193" s="138"/>
      <c r="L193" s="138"/>
      <c r="M193" s="138"/>
    </row>
    <row r="194" spans="1:13" ht="17.25" customHeight="1">
      <c r="A194" s="87"/>
      <c r="B194" s="87"/>
      <c r="C194" s="89"/>
      <c r="D194" s="138"/>
      <c r="E194" s="138"/>
      <c r="F194" s="135"/>
      <c r="G194" s="136"/>
      <c r="H194" s="138"/>
      <c r="I194" s="138"/>
      <c r="J194" s="138"/>
      <c r="K194" s="138"/>
      <c r="L194" s="138"/>
      <c r="M194" s="138"/>
    </row>
    <row r="195" spans="1:13" ht="17.25" customHeight="1">
      <c r="A195" s="87"/>
      <c r="B195" s="87"/>
      <c r="C195" s="89"/>
      <c r="D195" s="138"/>
      <c r="E195" s="138"/>
      <c r="F195" s="135"/>
      <c r="G195" s="136"/>
      <c r="H195" s="138"/>
      <c r="I195" s="138"/>
      <c r="J195" s="138"/>
      <c r="K195" s="138"/>
      <c r="L195" s="138"/>
      <c r="M195" s="138"/>
    </row>
    <row r="196" spans="1:13" ht="17.25" customHeight="1">
      <c r="A196" s="87"/>
      <c r="B196" s="87"/>
      <c r="C196" s="89"/>
      <c r="D196" s="138"/>
      <c r="E196" s="138"/>
      <c r="F196" s="135"/>
      <c r="G196" s="136"/>
      <c r="H196" s="138"/>
      <c r="I196" s="138"/>
      <c r="J196" s="138"/>
      <c r="K196" s="138"/>
      <c r="L196" s="138"/>
      <c r="M196" s="138"/>
    </row>
    <row r="197" spans="1:13" ht="17.25" customHeight="1">
      <c r="A197" s="87"/>
      <c r="B197" s="87"/>
      <c r="C197" s="89"/>
      <c r="D197" s="138"/>
      <c r="E197" s="138"/>
      <c r="F197" s="135"/>
      <c r="G197" s="136"/>
      <c r="H197" s="138"/>
      <c r="I197" s="138"/>
      <c r="J197" s="138"/>
      <c r="K197" s="138"/>
      <c r="L197" s="138"/>
      <c r="M197" s="138"/>
    </row>
    <row r="198" spans="1:13" ht="17.25" customHeight="1">
      <c r="A198" s="87"/>
      <c r="B198" s="87"/>
      <c r="C198" s="89"/>
      <c r="D198" s="138"/>
      <c r="E198" s="138"/>
      <c r="F198" s="135"/>
      <c r="G198" s="136"/>
      <c r="H198" s="138"/>
      <c r="I198" s="138"/>
      <c r="J198" s="138"/>
      <c r="K198" s="138"/>
      <c r="L198" s="138"/>
      <c r="M198" s="138"/>
    </row>
    <row r="199" spans="1:13" ht="17.25" customHeight="1">
      <c r="A199" s="87"/>
      <c r="B199" s="87"/>
      <c r="C199" s="89"/>
      <c r="D199" s="138"/>
      <c r="E199" s="138"/>
      <c r="F199" s="135"/>
      <c r="G199" s="136"/>
      <c r="H199" s="138"/>
      <c r="I199" s="138"/>
      <c r="J199" s="138"/>
      <c r="K199" s="138"/>
      <c r="L199" s="138"/>
      <c r="M199" s="138"/>
    </row>
    <row r="200" spans="1:13" ht="17.25" customHeight="1">
      <c r="A200" s="87"/>
      <c r="B200" s="87"/>
      <c r="C200" s="89"/>
      <c r="D200" s="138"/>
      <c r="E200" s="138"/>
      <c r="F200" s="135"/>
      <c r="G200" s="136"/>
      <c r="H200" s="138"/>
      <c r="I200" s="138"/>
      <c r="J200" s="138"/>
      <c r="K200" s="138"/>
      <c r="L200" s="138"/>
      <c r="M200" s="138"/>
    </row>
    <row r="201" spans="1:13" ht="17.25" customHeight="1">
      <c r="A201" s="87"/>
      <c r="B201" s="87"/>
      <c r="C201" s="89"/>
      <c r="D201" s="138"/>
      <c r="E201" s="138"/>
      <c r="F201" s="135"/>
      <c r="G201" s="136"/>
      <c r="H201" s="138"/>
      <c r="I201" s="138"/>
      <c r="J201" s="138"/>
      <c r="K201" s="138"/>
      <c r="L201" s="138"/>
      <c r="M201" s="138"/>
    </row>
    <row r="202" spans="1:13" ht="17.25" customHeight="1">
      <c r="A202" s="87"/>
      <c r="B202" s="87"/>
      <c r="C202" s="89"/>
      <c r="D202" s="138"/>
      <c r="E202" s="138"/>
      <c r="F202" s="135"/>
      <c r="G202" s="136"/>
      <c r="H202" s="138"/>
      <c r="I202" s="138"/>
      <c r="J202" s="138"/>
      <c r="K202" s="138"/>
      <c r="L202" s="138"/>
      <c r="M202" s="138"/>
    </row>
    <row r="203" spans="1:13" ht="17.25" customHeight="1">
      <c r="A203" s="87"/>
      <c r="B203" s="87"/>
      <c r="C203" s="89"/>
      <c r="D203" s="138"/>
      <c r="E203" s="138"/>
      <c r="F203" s="135"/>
      <c r="G203" s="136"/>
      <c r="H203" s="138"/>
      <c r="I203" s="138"/>
      <c r="J203" s="138"/>
      <c r="K203" s="138"/>
      <c r="L203" s="138"/>
      <c r="M203" s="138"/>
    </row>
    <row r="204" spans="1:13" ht="17.25" customHeight="1">
      <c r="A204" s="87"/>
      <c r="B204" s="87"/>
      <c r="C204" s="89"/>
      <c r="D204" s="138"/>
      <c r="E204" s="138"/>
      <c r="F204" s="135"/>
      <c r="G204" s="136"/>
      <c r="H204" s="138"/>
      <c r="I204" s="138"/>
      <c r="J204" s="138"/>
      <c r="K204" s="138"/>
      <c r="L204" s="138"/>
      <c r="M204" s="138"/>
    </row>
    <row r="205" spans="1:13" ht="17.25" customHeight="1">
      <c r="A205" s="87"/>
      <c r="B205" s="87"/>
      <c r="C205" s="89"/>
      <c r="D205" s="138"/>
      <c r="E205" s="138"/>
      <c r="F205" s="135"/>
      <c r="G205" s="136"/>
      <c r="H205" s="138"/>
      <c r="I205" s="138"/>
      <c r="J205" s="138"/>
      <c r="K205" s="138"/>
      <c r="L205" s="138"/>
      <c r="M205" s="138"/>
    </row>
    <row r="206" spans="1:13" ht="17.25" customHeight="1">
      <c r="A206" s="87"/>
      <c r="B206" s="87"/>
      <c r="C206" s="89"/>
      <c r="D206" s="138"/>
      <c r="E206" s="138"/>
      <c r="F206" s="135"/>
      <c r="G206" s="136"/>
      <c r="H206" s="138"/>
      <c r="I206" s="138"/>
      <c r="J206" s="138"/>
      <c r="K206" s="138"/>
      <c r="L206" s="138"/>
      <c r="M206" s="138"/>
    </row>
    <row r="207" spans="1:13" ht="17.25" customHeight="1">
      <c r="A207" s="87"/>
      <c r="B207" s="87"/>
      <c r="C207" s="89"/>
      <c r="D207" s="138"/>
      <c r="E207" s="138"/>
      <c r="F207" s="135"/>
      <c r="G207" s="136"/>
      <c r="H207" s="138"/>
      <c r="I207" s="138"/>
      <c r="J207" s="138"/>
      <c r="K207" s="138"/>
      <c r="L207" s="138"/>
      <c r="M207" s="138"/>
    </row>
    <row r="208" spans="1:13" ht="17.25" customHeight="1">
      <c r="A208" s="87"/>
      <c r="B208" s="87"/>
      <c r="C208" s="89"/>
      <c r="D208" s="138"/>
      <c r="E208" s="138"/>
      <c r="F208" s="135"/>
      <c r="G208" s="136"/>
      <c r="H208" s="138"/>
      <c r="I208" s="138"/>
      <c r="J208" s="138"/>
      <c r="K208" s="138"/>
      <c r="L208" s="138"/>
      <c r="M208" s="138"/>
    </row>
    <row r="209" spans="1:13" ht="17.25" customHeight="1">
      <c r="A209" s="87"/>
      <c r="B209" s="87"/>
      <c r="C209" s="89"/>
      <c r="D209" s="138"/>
      <c r="E209" s="138"/>
      <c r="F209" s="135"/>
      <c r="G209" s="136"/>
      <c r="H209" s="138"/>
      <c r="I209" s="138"/>
      <c r="J209" s="138"/>
      <c r="K209" s="138"/>
      <c r="L209" s="138"/>
      <c r="M209" s="138"/>
    </row>
    <row r="210" spans="1:13" ht="17.25" customHeight="1">
      <c r="A210" s="87"/>
      <c r="B210" s="87"/>
      <c r="C210" s="89"/>
      <c r="D210" s="138"/>
      <c r="E210" s="138"/>
      <c r="F210" s="135"/>
      <c r="G210" s="136"/>
      <c r="H210" s="138"/>
      <c r="I210" s="138"/>
      <c r="J210" s="138"/>
      <c r="K210" s="138"/>
      <c r="L210" s="138"/>
      <c r="M210" s="138"/>
    </row>
    <row r="211" spans="1:13" ht="17.25" customHeight="1">
      <c r="A211" s="87"/>
      <c r="B211" s="87"/>
      <c r="C211" s="89"/>
      <c r="D211" s="138"/>
      <c r="E211" s="138"/>
      <c r="F211" s="135"/>
      <c r="G211" s="136"/>
      <c r="H211" s="138"/>
      <c r="I211" s="138"/>
      <c r="J211" s="138"/>
      <c r="K211" s="138"/>
      <c r="L211" s="138"/>
      <c r="M211" s="138"/>
    </row>
    <row r="212" spans="1:13" ht="17.25" customHeight="1">
      <c r="A212" s="87"/>
      <c r="B212" s="87"/>
      <c r="C212" s="89"/>
      <c r="D212" s="138"/>
      <c r="E212" s="138"/>
      <c r="F212" s="135"/>
      <c r="G212" s="136"/>
      <c r="H212" s="138"/>
      <c r="I212" s="138"/>
      <c r="J212" s="138"/>
      <c r="K212" s="138"/>
      <c r="L212" s="138"/>
      <c r="M212" s="138"/>
    </row>
    <row r="213" spans="1:13" ht="17.25" customHeight="1">
      <c r="A213" s="87"/>
      <c r="B213" s="87"/>
      <c r="C213" s="89"/>
      <c r="D213" s="138"/>
      <c r="E213" s="138"/>
      <c r="F213" s="135"/>
      <c r="G213" s="136"/>
      <c r="H213" s="138"/>
      <c r="I213" s="138"/>
      <c r="J213" s="138"/>
      <c r="K213" s="138"/>
      <c r="L213" s="138"/>
      <c r="M213" s="138"/>
    </row>
    <row r="214" spans="1:13" ht="17.25" customHeight="1">
      <c r="A214" s="87"/>
      <c r="B214" s="87"/>
      <c r="C214" s="89"/>
      <c r="D214" s="138"/>
      <c r="E214" s="138"/>
      <c r="F214" s="135"/>
      <c r="G214" s="136"/>
      <c r="H214" s="138"/>
      <c r="I214" s="138"/>
      <c r="J214" s="138"/>
      <c r="K214" s="138"/>
      <c r="L214" s="138"/>
      <c r="M214" s="138"/>
    </row>
    <row r="215" spans="1:13" ht="17.25" customHeight="1">
      <c r="A215" s="87"/>
      <c r="B215" s="87"/>
      <c r="C215" s="89"/>
      <c r="D215" s="138"/>
      <c r="E215" s="138"/>
      <c r="F215" s="135"/>
      <c r="G215" s="136"/>
      <c r="H215" s="138"/>
      <c r="I215" s="138"/>
      <c r="J215" s="138"/>
      <c r="K215" s="138"/>
      <c r="L215" s="138"/>
      <c r="M215" s="138"/>
    </row>
    <row r="216" spans="1:13" ht="17.25" customHeight="1">
      <c r="A216" s="87"/>
      <c r="B216" s="87"/>
      <c r="C216" s="89"/>
      <c r="D216" s="138"/>
      <c r="E216" s="138"/>
      <c r="F216" s="135"/>
      <c r="G216" s="136"/>
      <c r="H216" s="138"/>
      <c r="I216" s="138"/>
      <c r="J216" s="138"/>
      <c r="K216" s="138"/>
      <c r="L216" s="138"/>
      <c r="M216" s="138"/>
    </row>
    <row r="217" spans="1:13" ht="17.25" customHeight="1">
      <c r="A217" s="87"/>
      <c r="B217" s="87"/>
      <c r="C217" s="89"/>
      <c r="D217" s="138"/>
      <c r="E217" s="138"/>
      <c r="F217" s="135"/>
      <c r="G217" s="136"/>
      <c r="H217" s="138"/>
      <c r="I217" s="138"/>
      <c r="J217" s="138"/>
      <c r="K217" s="138"/>
      <c r="L217" s="138"/>
      <c r="M217" s="138"/>
    </row>
    <row r="218" spans="1:13" ht="17.25" customHeight="1">
      <c r="A218" s="87"/>
      <c r="B218" s="87"/>
      <c r="C218" s="89"/>
      <c r="D218" s="138"/>
      <c r="E218" s="138"/>
      <c r="F218" s="135"/>
      <c r="G218" s="136"/>
      <c r="H218" s="138"/>
      <c r="I218" s="138"/>
      <c r="J218" s="138"/>
      <c r="K218" s="138"/>
      <c r="L218" s="138"/>
      <c r="M218" s="138"/>
    </row>
    <row r="219" spans="1:13" ht="17.25" customHeight="1">
      <c r="A219" s="87"/>
      <c r="B219" s="87"/>
      <c r="C219" s="89"/>
      <c r="D219" s="138"/>
      <c r="E219" s="138"/>
      <c r="F219" s="135"/>
      <c r="G219" s="136"/>
      <c r="H219" s="138"/>
      <c r="I219" s="138"/>
      <c r="J219" s="138"/>
      <c r="K219" s="138"/>
      <c r="L219" s="138"/>
      <c r="M219" s="138"/>
    </row>
    <row r="220" spans="1:13" ht="17.25" customHeight="1">
      <c r="A220" s="87"/>
      <c r="B220" s="87"/>
      <c r="C220" s="89"/>
      <c r="D220" s="138"/>
      <c r="E220" s="138"/>
      <c r="F220" s="135"/>
      <c r="G220" s="136"/>
      <c r="H220" s="138"/>
      <c r="I220" s="138"/>
      <c r="J220" s="138"/>
      <c r="K220" s="138"/>
      <c r="L220" s="138"/>
      <c r="M220" s="138"/>
    </row>
    <row r="221" spans="1:13" ht="17.25" customHeight="1">
      <c r="A221" s="87"/>
      <c r="B221" s="87"/>
      <c r="C221" s="89"/>
      <c r="D221" s="138"/>
      <c r="E221" s="138"/>
      <c r="F221" s="135"/>
      <c r="G221" s="136"/>
      <c r="H221" s="138"/>
      <c r="I221" s="138"/>
      <c r="J221" s="138"/>
      <c r="K221" s="138"/>
      <c r="L221" s="138"/>
      <c r="M221" s="138"/>
    </row>
    <row r="222" spans="1:13" ht="17.25" customHeight="1">
      <c r="A222" s="87"/>
      <c r="B222" s="87"/>
      <c r="C222" s="89"/>
      <c r="D222" s="138"/>
      <c r="E222" s="138"/>
      <c r="F222" s="135"/>
      <c r="G222" s="136"/>
      <c r="H222" s="138"/>
      <c r="I222" s="138"/>
      <c r="J222" s="138"/>
      <c r="K222" s="138"/>
      <c r="L222" s="138"/>
      <c r="M222" s="138"/>
    </row>
    <row r="223" spans="1:13" ht="17.25" customHeight="1">
      <c r="A223" s="87"/>
      <c r="B223" s="87"/>
      <c r="C223" s="89"/>
      <c r="D223" s="138"/>
      <c r="E223" s="138"/>
      <c r="F223" s="135"/>
      <c r="G223" s="136"/>
      <c r="H223" s="138"/>
      <c r="I223" s="138"/>
      <c r="J223" s="138"/>
      <c r="K223" s="138"/>
      <c r="L223" s="138"/>
      <c r="M223" s="138"/>
    </row>
    <row r="224" spans="1:13" ht="17.25" customHeight="1">
      <c r="A224" s="87"/>
      <c r="B224" s="87"/>
      <c r="C224" s="89"/>
      <c r="D224" s="138"/>
      <c r="E224" s="138"/>
      <c r="F224" s="135"/>
      <c r="G224" s="136"/>
      <c r="H224" s="138"/>
      <c r="I224" s="138"/>
      <c r="J224" s="138"/>
      <c r="K224" s="138"/>
      <c r="L224" s="138"/>
      <c r="M224" s="138"/>
    </row>
    <row r="225" spans="1:13" ht="17.25" customHeight="1">
      <c r="A225" s="87"/>
      <c r="B225" s="87"/>
      <c r="C225" s="89"/>
      <c r="D225" s="138"/>
      <c r="E225" s="138"/>
      <c r="F225" s="135"/>
      <c r="G225" s="136"/>
      <c r="H225" s="138"/>
      <c r="I225" s="138"/>
      <c r="J225" s="138"/>
      <c r="K225" s="138"/>
      <c r="L225" s="138"/>
      <c r="M225" s="138"/>
    </row>
    <row r="226" spans="1:13" ht="17.25" customHeight="1">
      <c r="A226" s="87"/>
      <c r="B226" s="87"/>
      <c r="C226" s="89"/>
      <c r="D226" s="138"/>
      <c r="E226" s="138"/>
      <c r="F226" s="135"/>
      <c r="G226" s="136"/>
      <c r="H226" s="138"/>
      <c r="I226" s="138"/>
      <c r="J226" s="138"/>
      <c r="K226" s="138"/>
      <c r="L226" s="138"/>
      <c r="M226" s="138"/>
    </row>
    <row r="227" spans="1:13" ht="17.25" customHeight="1">
      <c r="A227" s="87"/>
      <c r="B227" s="87"/>
      <c r="C227" s="89"/>
      <c r="D227" s="138"/>
      <c r="E227" s="138"/>
      <c r="F227" s="135"/>
      <c r="G227" s="136"/>
      <c r="H227" s="138"/>
      <c r="I227" s="138"/>
      <c r="J227" s="138"/>
      <c r="K227" s="138"/>
      <c r="L227" s="138"/>
      <c r="M227" s="138"/>
    </row>
    <row r="228" spans="1:13" ht="17.25" customHeight="1">
      <c r="A228" s="87"/>
      <c r="B228" s="87"/>
      <c r="C228" s="89"/>
      <c r="D228" s="138"/>
      <c r="E228" s="138"/>
      <c r="F228" s="135"/>
      <c r="G228" s="136"/>
      <c r="H228" s="138"/>
      <c r="I228" s="138"/>
      <c r="J228" s="138"/>
      <c r="K228" s="138"/>
      <c r="L228" s="138"/>
      <c r="M228" s="138"/>
    </row>
    <row r="229" spans="1:13" ht="17.25" customHeight="1">
      <c r="A229" s="87"/>
      <c r="B229" s="87"/>
      <c r="C229" s="89"/>
      <c r="D229" s="138"/>
      <c r="E229" s="138"/>
      <c r="F229" s="135"/>
      <c r="G229" s="136"/>
      <c r="H229" s="138"/>
      <c r="I229" s="138"/>
      <c r="J229" s="138"/>
      <c r="K229" s="138"/>
      <c r="L229" s="138"/>
      <c r="M229" s="138"/>
    </row>
    <row r="230" spans="1:13" ht="17.25" customHeight="1">
      <c r="A230" s="87"/>
      <c r="B230" s="87"/>
      <c r="C230" s="89"/>
      <c r="D230" s="138"/>
      <c r="E230" s="138"/>
      <c r="F230" s="135"/>
      <c r="G230" s="136"/>
      <c r="H230" s="138"/>
      <c r="I230" s="138"/>
      <c r="J230" s="138"/>
      <c r="K230" s="138"/>
      <c r="L230" s="138"/>
      <c r="M230" s="138"/>
    </row>
    <row r="231" spans="1:13" ht="17.25" customHeight="1">
      <c r="A231" s="87"/>
      <c r="B231" s="87"/>
      <c r="C231" s="89"/>
      <c r="D231" s="138"/>
      <c r="E231" s="138"/>
      <c r="F231" s="135"/>
      <c r="G231" s="136"/>
      <c r="H231" s="138"/>
      <c r="I231" s="138"/>
      <c r="J231" s="138"/>
      <c r="K231" s="138"/>
      <c r="L231" s="138"/>
      <c r="M231" s="138"/>
    </row>
    <row r="232" spans="1:13" ht="17.25" customHeight="1">
      <c r="A232" s="87"/>
      <c r="B232" s="87"/>
      <c r="C232" s="89"/>
      <c r="D232" s="138"/>
      <c r="E232" s="138"/>
      <c r="F232" s="135"/>
      <c r="G232" s="136"/>
      <c r="H232" s="138"/>
      <c r="I232" s="138"/>
      <c r="J232" s="138"/>
      <c r="K232" s="138"/>
      <c r="L232" s="138"/>
      <c r="M232" s="138"/>
    </row>
    <row r="233" spans="1:13" ht="17.25" customHeight="1">
      <c r="A233" s="87"/>
      <c r="B233" s="87"/>
      <c r="C233" s="89"/>
      <c r="D233" s="138"/>
      <c r="E233" s="138"/>
      <c r="F233" s="135"/>
      <c r="G233" s="136"/>
      <c r="H233" s="138"/>
      <c r="I233" s="138"/>
      <c r="J233" s="138"/>
      <c r="K233" s="138"/>
      <c r="L233" s="138"/>
      <c r="M233" s="138"/>
    </row>
    <row r="234" spans="1:13" ht="17.25" customHeight="1">
      <c r="A234" s="87"/>
      <c r="B234" s="87"/>
      <c r="C234" s="89"/>
      <c r="D234" s="138"/>
      <c r="E234" s="138"/>
      <c r="F234" s="135"/>
      <c r="G234" s="136"/>
      <c r="H234" s="138"/>
      <c r="I234" s="138"/>
      <c r="J234" s="138"/>
      <c r="K234" s="138"/>
      <c r="L234" s="138"/>
      <c r="M234" s="138"/>
    </row>
    <row r="235" spans="1:13" ht="17.25" customHeight="1">
      <c r="A235" s="87"/>
      <c r="B235" s="87"/>
      <c r="C235" s="89"/>
      <c r="D235" s="138"/>
      <c r="E235" s="138"/>
      <c r="F235" s="135"/>
      <c r="G235" s="136"/>
      <c r="H235" s="138"/>
      <c r="I235" s="138"/>
      <c r="J235" s="138"/>
      <c r="K235" s="138"/>
      <c r="L235" s="138"/>
      <c r="M235" s="138"/>
    </row>
    <row r="236" spans="1:13" ht="17.25" customHeight="1">
      <c r="A236" s="87"/>
      <c r="B236" s="87"/>
      <c r="C236" s="89"/>
      <c r="D236" s="138"/>
      <c r="E236" s="138"/>
      <c r="F236" s="135"/>
      <c r="G236" s="136"/>
      <c r="H236" s="138"/>
      <c r="I236" s="138"/>
      <c r="J236" s="138"/>
      <c r="K236" s="138"/>
      <c r="L236" s="138"/>
      <c r="M236" s="138"/>
    </row>
    <row r="237" spans="1:13" ht="17.25" customHeight="1">
      <c r="A237" s="87"/>
      <c r="B237" s="87"/>
      <c r="C237" s="89"/>
      <c r="D237" s="138"/>
      <c r="E237" s="138"/>
      <c r="F237" s="135"/>
      <c r="G237" s="136"/>
      <c r="H237" s="138"/>
      <c r="I237" s="138"/>
      <c r="J237" s="138"/>
      <c r="K237" s="138"/>
      <c r="L237" s="138"/>
      <c r="M237" s="138"/>
    </row>
    <row r="238" spans="1:13" ht="17.25" customHeight="1">
      <c r="A238" s="87"/>
      <c r="B238" s="87"/>
      <c r="C238" s="89"/>
      <c r="D238" s="138"/>
      <c r="E238" s="138"/>
      <c r="F238" s="135"/>
      <c r="G238" s="136"/>
      <c r="H238" s="138"/>
      <c r="I238" s="138"/>
      <c r="J238" s="138"/>
      <c r="K238" s="138"/>
      <c r="L238" s="138"/>
      <c r="M238" s="138"/>
    </row>
    <row r="239" spans="1:13" ht="17.25" customHeight="1">
      <c r="A239" s="87"/>
      <c r="B239" s="87"/>
      <c r="C239" s="89"/>
      <c r="D239" s="138"/>
      <c r="E239" s="138"/>
      <c r="F239" s="135"/>
      <c r="G239" s="136"/>
      <c r="H239" s="138"/>
      <c r="I239" s="138"/>
      <c r="J239" s="138"/>
      <c r="K239" s="138"/>
      <c r="L239" s="138"/>
      <c r="M239" s="138"/>
    </row>
    <row r="240" spans="1:13" ht="17.25" customHeight="1">
      <c r="A240" s="87"/>
      <c r="B240" s="87"/>
      <c r="C240" s="89"/>
      <c r="D240" s="138"/>
      <c r="E240" s="138"/>
      <c r="F240" s="135"/>
      <c r="G240" s="136"/>
      <c r="H240" s="138"/>
      <c r="I240" s="138"/>
      <c r="J240" s="138"/>
      <c r="K240" s="138"/>
      <c r="L240" s="138"/>
      <c r="M240" s="138"/>
    </row>
    <row r="241" spans="1:13" ht="17.25" customHeight="1">
      <c r="A241" s="87"/>
      <c r="B241" s="87"/>
      <c r="C241" s="89"/>
      <c r="D241" s="138"/>
      <c r="E241" s="138"/>
      <c r="F241" s="135"/>
      <c r="G241" s="136"/>
      <c r="H241" s="138"/>
      <c r="I241" s="138"/>
      <c r="J241" s="138"/>
      <c r="K241" s="138"/>
      <c r="L241" s="138"/>
      <c r="M241" s="138"/>
    </row>
    <row r="242" spans="1:13" ht="17.25" customHeight="1">
      <c r="A242" s="87"/>
      <c r="B242" s="87"/>
      <c r="C242" s="89"/>
      <c r="D242" s="138"/>
      <c r="E242" s="138"/>
      <c r="F242" s="135"/>
      <c r="G242" s="136"/>
      <c r="H242" s="138"/>
      <c r="I242" s="138"/>
      <c r="J242" s="138"/>
      <c r="K242" s="138"/>
      <c r="L242" s="138"/>
      <c r="M242" s="138"/>
    </row>
    <row r="243" spans="1:13" ht="17.25" customHeight="1">
      <c r="A243" s="87"/>
      <c r="B243" s="87"/>
      <c r="C243" s="89"/>
      <c r="D243" s="138"/>
      <c r="E243" s="138"/>
      <c r="F243" s="135"/>
      <c r="G243" s="136"/>
      <c r="H243" s="138"/>
      <c r="I243" s="138"/>
      <c r="J243" s="138"/>
      <c r="K243" s="138"/>
      <c r="L243" s="138"/>
      <c r="M243" s="138"/>
    </row>
    <row r="244" spans="1:13" ht="17.25" customHeight="1">
      <c r="A244" s="87"/>
      <c r="B244" s="87"/>
      <c r="C244" s="89"/>
      <c r="D244" s="138"/>
      <c r="E244" s="138"/>
      <c r="F244" s="135"/>
      <c r="G244" s="136"/>
      <c r="H244" s="138"/>
      <c r="I244" s="138"/>
      <c r="J244" s="138"/>
      <c r="K244" s="138"/>
      <c r="L244" s="138"/>
      <c r="M244" s="138"/>
    </row>
    <row r="245" spans="1:13" ht="17.25" customHeight="1">
      <c r="A245" s="87"/>
      <c r="B245" s="87"/>
      <c r="C245" s="89"/>
      <c r="D245" s="138"/>
      <c r="E245" s="138"/>
      <c r="F245" s="135"/>
      <c r="G245" s="136"/>
      <c r="H245" s="138"/>
      <c r="I245" s="138"/>
      <c r="J245" s="138"/>
      <c r="K245" s="138"/>
      <c r="L245" s="138"/>
      <c r="M245" s="138"/>
    </row>
    <row r="246" spans="1:13" ht="17.25" customHeight="1">
      <c r="A246" s="87"/>
      <c r="B246" s="87"/>
      <c r="C246" s="89"/>
      <c r="D246" s="138"/>
      <c r="E246" s="138"/>
      <c r="F246" s="135"/>
      <c r="G246" s="136"/>
      <c r="H246" s="138"/>
      <c r="I246" s="138"/>
      <c r="J246" s="138"/>
      <c r="K246" s="138"/>
      <c r="L246" s="138"/>
      <c r="M246" s="138"/>
    </row>
    <row r="247" spans="1:13" ht="17.25" customHeight="1">
      <c r="A247" s="87"/>
      <c r="B247" s="87"/>
      <c r="C247" s="89"/>
      <c r="D247" s="138"/>
      <c r="E247" s="138"/>
      <c r="F247" s="135"/>
      <c r="G247" s="136"/>
      <c r="H247" s="138"/>
      <c r="I247" s="138"/>
      <c r="J247" s="138"/>
      <c r="K247" s="138"/>
      <c r="L247" s="138"/>
      <c r="M247" s="138"/>
    </row>
    <row r="248" spans="1:13" ht="17.25" customHeight="1">
      <c r="A248" s="87"/>
      <c r="B248" s="87"/>
      <c r="C248" s="89"/>
      <c r="D248" s="138"/>
      <c r="E248" s="138"/>
      <c r="F248" s="135"/>
      <c r="G248" s="136"/>
      <c r="H248" s="138"/>
      <c r="I248" s="138"/>
      <c r="J248" s="138"/>
      <c r="K248" s="138"/>
      <c r="L248" s="138"/>
      <c r="M248" s="138"/>
    </row>
    <row r="249" spans="1:13" ht="17.25" customHeight="1">
      <c r="A249" s="87"/>
      <c r="B249" s="87"/>
      <c r="C249" s="89"/>
      <c r="D249" s="138"/>
      <c r="E249" s="138"/>
      <c r="F249" s="135"/>
      <c r="G249" s="136"/>
      <c r="H249" s="138"/>
      <c r="I249" s="138"/>
      <c r="J249" s="138"/>
      <c r="K249" s="138"/>
      <c r="L249" s="138"/>
      <c r="M249" s="138"/>
    </row>
    <row r="250" spans="1:13" ht="17.25" customHeight="1">
      <c r="A250" s="87"/>
      <c r="B250" s="87"/>
      <c r="C250" s="89"/>
      <c r="D250" s="138"/>
      <c r="E250" s="138"/>
      <c r="F250" s="135"/>
      <c r="G250" s="136"/>
      <c r="H250" s="138"/>
      <c r="I250" s="138"/>
      <c r="J250" s="138"/>
      <c r="K250" s="138"/>
      <c r="L250" s="138"/>
      <c r="M250" s="138"/>
    </row>
    <row r="251" spans="1:13" ht="17.25" customHeight="1">
      <c r="A251" s="87"/>
      <c r="B251" s="87"/>
      <c r="C251" s="89"/>
      <c r="D251" s="138"/>
      <c r="E251" s="138"/>
      <c r="F251" s="135"/>
      <c r="G251" s="136"/>
      <c r="H251" s="138"/>
      <c r="I251" s="138"/>
      <c r="J251" s="138"/>
      <c r="K251" s="138"/>
      <c r="L251" s="138"/>
      <c r="M251" s="138"/>
    </row>
    <row r="252" spans="1:13" ht="17.25" customHeight="1">
      <c r="A252" s="87"/>
      <c r="B252" s="87"/>
      <c r="C252" s="89"/>
      <c r="D252" s="138"/>
      <c r="E252" s="138"/>
      <c r="F252" s="135"/>
      <c r="G252" s="136"/>
      <c r="H252" s="138"/>
      <c r="I252" s="138"/>
      <c r="J252" s="138"/>
      <c r="K252" s="138"/>
      <c r="L252" s="138"/>
      <c r="M252" s="138"/>
    </row>
    <row r="253" spans="1:13" ht="17.25" customHeight="1">
      <c r="A253" s="87"/>
      <c r="B253" s="87"/>
      <c r="C253" s="89"/>
      <c r="D253" s="138"/>
      <c r="E253" s="138"/>
      <c r="F253" s="135"/>
      <c r="G253" s="136"/>
      <c r="H253" s="138"/>
      <c r="I253" s="138"/>
      <c r="J253" s="138"/>
      <c r="K253" s="138"/>
      <c r="L253" s="138"/>
      <c r="M253" s="138"/>
    </row>
    <row r="254" spans="1:13" ht="17.25" customHeight="1">
      <c r="A254" s="87"/>
      <c r="B254" s="87"/>
      <c r="C254" s="89"/>
      <c r="D254" s="138"/>
      <c r="E254" s="138"/>
      <c r="F254" s="135"/>
      <c r="G254" s="136"/>
      <c r="H254" s="138"/>
      <c r="I254" s="138"/>
      <c r="J254" s="138"/>
      <c r="K254" s="138"/>
      <c r="L254" s="138"/>
      <c r="M254" s="138"/>
    </row>
    <row r="255" spans="1:13" ht="17.25" customHeight="1">
      <c r="A255" s="87"/>
      <c r="B255" s="87"/>
      <c r="C255" s="89"/>
      <c r="D255" s="138"/>
      <c r="E255" s="138"/>
      <c r="F255" s="135"/>
      <c r="G255" s="136"/>
      <c r="H255" s="138"/>
      <c r="I255" s="138"/>
      <c r="J255" s="138"/>
      <c r="K255" s="138"/>
      <c r="L255" s="138"/>
      <c r="M255" s="138"/>
    </row>
    <row r="256" spans="1:13" ht="17.25" customHeight="1">
      <c r="A256" s="87"/>
      <c r="B256" s="87"/>
      <c r="C256" s="89"/>
      <c r="D256" s="138"/>
      <c r="E256" s="138"/>
      <c r="F256" s="135"/>
      <c r="G256" s="136"/>
      <c r="H256" s="138"/>
      <c r="I256" s="138"/>
      <c r="J256" s="138"/>
      <c r="K256" s="138"/>
      <c r="L256" s="138"/>
      <c r="M256" s="138"/>
    </row>
    <row r="257" spans="1:13" ht="17.25" customHeight="1">
      <c r="A257" s="87"/>
      <c r="B257" s="87"/>
      <c r="C257" s="89"/>
      <c r="D257" s="138"/>
      <c r="E257" s="138"/>
      <c r="F257" s="135"/>
      <c r="G257" s="136"/>
      <c r="H257" s="138"/>
      <c r="I257" s="138"/>
      <c r="J257" s="138"/>
      <c r="K257" s="138"/>
      <c r="L257" s="138"/>
      <c r="M257" s="138"/>
    </row>
    <row r="258" spans="1:13" ht="17.25" customHeight="1">
      <c r="A258" s="87"/>
      <c r="B258" s="87"/>
      <c r="C258" s="89"/>
      <c r="D258" s="138"/>
      <c r="E258" s="138"/>
      <c r="F258" s="135"/>
      <c r="G258" s="136"/>
      <c r="H258" s="138"/>
      <c r="I258" s="138"/>
      <c r="J258" s="138"/>
      <c r="K258" s="138"/>
      <c r="L258" s="138"/>
      <c r="M258" s="138"/>
    </row>
    <row r="259" spans="1:13" ht="17.25" customHeight="1">
      <c r="A259" s="87"/>
      <c r="B259" s="87"/>
      <c r="C259" s="89"/>
      <c r="D259" s="138"/>
      <c r="E259" s="138"/>
      <c r="F259" s="135"/>
      <c r="G259" s="136"/>
      <c r="H259" s="138"/>
      <c r="I259" s="138"/>
      <c r="J259" s="138"/>
      <c r="K259" s="138"/>
      <c r="L259" s="138"/>
      <c r="M259" s="138"/>
    </row>
    <row r="260" spans="1:13" ht="17.25" customHeight="1">
      <c r="A260" s="87"/>
      <c r="B260" s="87"/>
      <c r="C260" s="89"/>
      <c r="D260" s="138"/>
      <c r="E260" s="138"/>
      <c r="F260" s="135"/>
      <c r="G260" s="136"/>
      <c r="H260" s="138"/>
      <c r="I260" s="138"/>
      <c r="J260" s="138"/>
      <c r="K260" s="138"/>
      <c r="L260" s="138"/>
      <c r="M260" s="138"/>
    </row>
    <row r="261" spans="1:13" ht="17.25" customHeight="1">
      <c r="A261" s="87"/>
      <c r="B261" s="87"/>
      <c r="C261" s="89"/>
      <c r="D261" s="138"/>
      <c r="E261" s="138"/>
      <c r="F261" s="135"/>
      <c r="G261" s="136"/>
      <c r="H261" s="138"/>
      <c r="I261" s="138"/>
      <c r="J261" s="138"/>
      <c r="K261" s="138"/>
      <c r="L261" s="138"/>
      <c r="M261" s="138"/>
    </row>
    <row r="262" spans="1:13" ht="17.25" customHeight="1">
      <c r="A262" s="87"/>
      <c r="B262" s="87"/>
      <c r="C262" s="89"/>
      <c r="D262" s="138"/>
      <c r="E262" s="138"/>
      <c r="F262" s="135"/>
      <c r="G262" s="136"/>
      <c r="H262" s="138"/>
      <c r="I262" s="138"/>
      <c r="J262" s="138"/>
      <c r="K262" s="138"/>
      <c r="L262" s="138"/>
      <c r="M262" s="138"/>
    </row>
    <row r="263" spans="1:13" ht="17.25" customHeight="1">
      <c r="A263" s="87"/>
      <c r="B263" s="87"/>
      <c r="C263" s="89"/>
      <c r="D263" s="138"/>
      <c r="E263" s="138"/>
      <c r="F263" s="135"/>
      <c r="G263" s="136"/>
      <c r="H263" s="138"/>
      <c r="I263" s="138"/>
      <c r="J263" s="138"/>
      <c r="K263" s="138"/>
      <c r="L263" s="138"/>
      <c r="M263" s="138"/>
    </row>
    <row r="264" spans="1:13" ht="17.25" customHeight="1">
      <c r="A264" s="87"/>
      <c r="B264" s="87"/>
      <c r="C264" s="89"/>
      <c r="D264" s="138"/>
      <c r="E264" s="138"/>
      <c r="F264" s="135"/>
      <c r="G264" s="136"/>
      <c r="H264" s="138"/>
      <c r="I264" s="138"/>
      <c r="J264" s="138"/>
      <c r="K264" s="138"/>
      <c r="L264" s="138"/>
      <c r="M264" s="138"/>
    </row>
    <row r="265" spans="1:13" ht="17.25" customHeight="1">
      <c r="A265" s="87"/>
      <c r="B265" s="87"/>
      <c r="C265" s="89"/>
      <c r="D265" s="138"/>
      <c r="E265" s="138"/>
      <c r="F265" s="135"/>
      <c r="G265" s="136"/>
      <c r="H265" s="138"/>
      <c r="I265" s="138"/>
      <c r="J265" s="138"/>
      <c r="K265" s="138"/>
      <c r="L265" s="138"/>
      <c r="M265" s="138"/>
    </row>
    <row r="266" spans="1:13" ht="17.25" customHeight="1">
      <c r="A266" s="87"/>
      <c r="B266" s="87"/>
      <c r="C266" s="89"/>
      <c r="D266" s="138"/>
      <c r="E266" s="138"/>
      <c r="F266" s="135"/>
      <c r="G266" s="136"/>
      <c r="H266" s="138"/>
      <c r="I266" s="138"/>
      <c r="J266" s="138"/>
      <c r="K266" s="138"/>
      <c r="L266" s="138"/>
      <c r="M266" s="138"/>
    </row>
    <row r="267" spans="1:13" ht="17.25" customHeight="1">
      <c r="A267" s="87"/>
      <c r="B267" s="87"/>
      <c r="C267" s="89"/>
      <c r="D267" s="138"/>
      <c r="E267" s="138"/>
      <c r="F267" s="135"/>
      <c r="G267" s="136"/>
      <c r="H267" s="138"/>
      <c r="I267" s="138"/>
      <c r="J267" s="138"/>
      <c r="K267" s="138"/>
      <c r="L267" s="138"/>
      <c r="M267" s="138"/>
    </row>
    <row r="268" spans="1:13" ht="17.25" customHeight="1">
      <c r="A268" s="87"/>
      <c r="B268" s="87"/>
      <c r="C268" s="89"/>
      <c r="D268" s="138"/>
      <c r="E268" s="138"/>
      <c r="F268" s="135"/>
      <c r="G268" s="136"/>
      <c r="H268" s="138"/>
      <c r="I268" s="138"/>
      <c r="J268" s="138"/>
      <c r="K268" s="138"/>
      <c r="L268" s="138"/>
      <c r="M268" s="138"/>
    </row>
    <row r="269" spans="1:13" ht="17.25" customHeight="1">
      <c r="A269" s="87"/>
      <c r="B269" s="87"/>
      <c r="C269" s="89"/>
      <c r="D269" s="138"/>
      <c r="E269" s="138"/>
      <c r="F269" s="135"/>
      <c r="G269" s="136"/>
      <c r="H269" s="138"/>
      <c r="I269" s="138"/>
      <c r="J269" s="138"/>
      <c r="K269" s="138"/>
      <c r="L269" s="138"/>
      <c r="M269" s="138"/>
    </row>
    <row r="270" spans="1:13" ht="17.25" customHeight="1">
      <c r="A270" s="87"/>
      <c r="B270" s="87"/>
      <c r="C270" s="89"/>
      <c r="D270" s="138"/>
      <c r="E270" s="138"/>
      <c r="F270" s="135"/>
      <c r="G270" s="136"/>
      <c r="H270" s="138"/>
      <c r="I270" s="138"/>
      <c r="J270" s="138"/>
      <c r="K270" s="138"/>
      <c r="L270" s="138"/>
      <c r="M270" s="138"/>
    </row>
    <row r="271" spans="1:13" ht="17.25" customHeight="1">
      <c r="A271" s="87"/>
      <c r="B271" s="87"/>
      <c r="C271" s="89"/>
      <c r="D271" s="138"/>
      <c r="E271" s="138"/>
      <c r="F271" s="135"/>
      <c r="G271" s="136"/>
      <c r="H271" s="138"/>
      <c r="I271" s="138"/>
      <c r="J271" s="138"/>
      <c r="K271" s="138"/>
      <c r="L271" s="138"/>
      <c r="M271" s="138"/>
    </row>
    <row r="272" spans="1:13" ht="17.25" customHeight="1">
      <c r="A272" s="87"/>
      <c r="B272" s="87"/>
      <c r="C272" s="89"/>
      <c r="D272" s="138"/>
      <c r="E272" s="138"/>
      <c r="F272" s="135"/>
      <c r="G272" s="136"/>
      <c r="H272" s="138"/>
      <c r="I272" s="138"/>
      <c r="J272" s="138"/>
      <c r="K272" s="138"/>
      <c r="L272" s="138"/>
      <c r="M272" s="138"/>
    </row>
    <row r="273" spans="1:13" ht="17.25" customHeight="1">
      <c r="A273" s="87"/>
      <c r="B273" s="87"/>
      <c r="C273" s="89"/>
      <c r="D273" s="138"/>
      <c r="E273" s="138"/>
      <c r="F273" s="135"/>
      <c r="G273" s="136"/>
      <c r="H273" s="138"/>
      <c r="I273" s="138"/>
      <c r="J273" s="138"/>
      <c r="K273" s="138"/>
      <c r="L273" s="138"/>
      <c r="M273" s="138"/>
    </row>
    <row r="274" spans="1:13" ht="17.25" customHeight="1">
      <c r="A274" s="87"/>
      <c r="B274" s="87"/>
      <c r="C274" s="89"/>
      <c r="D274" s="138"/>
      <c r="E274" s="138"/>
      <c r="F274" s="135"/>
      <c r="G274" s="136"/>
      <c r="H274" s="138"/>
      <c r="I274" s="138"/>
      <c r="J274" s="138"/>
      <c r="K274" s="138"/>
      <c r="L274" s="138"/>
      <c r="M274" s="138"/>
    </row>
    <row r="275" spans="1:13" ht="17.25" customHeight="1">
      <c r="A275" s="87"/>
      <c r="B275" s="87"/>
      <c r="C275" s="89"/>
      <c r="D275" s="138"/>
      <c r="E275" s="138"/>
      <c r="F275" s="135"/>
      <c r="G275" s="136"/>
      <c r="H275" s="138"/>
      <c r="I275" s="138"/>
      <c r="J275" s="138"/>
      <c r="K275" s="138"/>
      <c r="L275" s="138"/>
      <c r="M275" s="138"/>
    </row>
    <row r="276" spans="1:13" ht="17.25" customHeight="1">
      <c r="A276" s="87"/>
      <c r="B276" s="87"/>
      <c r="C276" s="89"/>
      <c r="D276" s="138"/>
      <c r="E276" s="138"/>
      <c r="F276" s="135"/>
      <c r="G276" s="136"/>
      <c r="H276" s="138"/>
      <c r="I276" s="138"/>
      <c r="J276" s="138"/>
      <c r="K276" s="138"/>
      <c r="L276" s="138"/>
      <c r="M276" s="138"/>
    </row>
    <row r="277" spans="1:13" ht="17.25" customHeight="1">
      <c r="A277" s="87"/>
      <c r="B277" s="87"/>
      <c r="C277" s="89"/>
      <c r="D277" s="138"/>
      <c r="E277" s="138"/>
      <c r="F277" s="135"/>
      <c r="G277" s="136"/>
      <c r="H277" s="138"/>
      <c r="I277" s="138"/>
      <c r="J277" s="138"/>
      <c r="K277" s="138"/>
      <c r="L277" s="138"/>
      <c r="M277" s="138"/>
    </row>
    <row r="278" spans="1:13" ht="17.25" customHeight="1">
      <c r="A278" s="87"/>
      <c r="B278" s="87"/>
      <c r="C278" s="89"/>
      <c r="D278" s="138"/>
      <c r="E278" s="138"/>
      <c r="F278" s="135"/>
      <c r="G278" s="136"/>
      <c r="H278" s="138"/>
      <c r="I278" s="138"/>
      <c r="J278" s="138"/>
      <c r="K278" s="138"/>
      <c r="L278" s="138"/>
      <c r="M278" s="138"/>
    </row>
    <row r="279" spans="1:13" ht="17.25" customHeight="1">
      <c r="A279" s="87"/>
      <c r="B279" s="87"/>
      <c r="C279" s="89"/>
      <c r="D279" s="138"/>
      <c r="E279" s="138"/>
      <c r="F279" s="135"/>
      <c r="G279" s="136"/>
      <c r="H279" s="138"/>
      <c r="I279" s="138"/>
      <c r="J279" s="138"/>
      <c r="K279" s="138"/>
      <c r="L279" s="138"/>
      <c r="M279" s="138"/>
    </row>
    <row r="280" spans="1:13" ht="17.25" customHeight="1">
      <c r="A280" s="87"/>
      <c r="B280" s="87"/>
      <c r="C280" s="89"/>
      <c r="D280" s="138"/>
      <c r="E280" s="138"/>
      <c r="F280" s="135"/>
      <c r="G280" s="136"/>
      <c r="H280" s="138"/>
      <c r="I280" s="138"/>
      <c r="J280" s="138"/>
      <c r="K280" s="138"/>
      <c r="L280" s="138"/>
      <c r="M280" s="138"/>
    </row>
    <row r="281" spans="1:13" ht="17.25" customHeight="1">
      <c r="A281" s="87"/>
      <c r="B281" s="87"/>
      <c r="C281" s="89"/>
      <c r="D281" s="138"/>
      <c r="E281" s="138"/>
      <c r="F281" s="135"/>
      <c r="G281" s="136"/>
      <c r="H281" s="138"/>
      <c r="I281" s="138"/>
      <c r="J281" s="138"/>
      <c r="K281" s="138"/>
      <c r="L281" s="138"/>
      <c r="M281" s="138"/>
    </row>
    <row r="282" spans="1:13" ht="17.25" customHeight="1">
      <c r="A282" s="87"/>
      <c r="B282" s="87"/>
      <c r="C282" s="89"/>
      <c r="D282" s="138"/>
      <c r="E282" s="138"/>
      <c r="F282" s="135"/>
      <c r="G282" s="136"/>
      <c r="H282" s="138"/>
      <c r="I282" s="138"/>
      <c r="J282" s="138"/>
      <c r="K282" s="138"/>
      <c r="L282" s="138"/>
      <c r="M282" s="138"/>
    </row>
    <row r="283" spans="1:13" ht="17.25" customHeight="1">
      <c r="A283" s="87"/>
      <c r="B283" s="87"/>
      <c r="C283" s="89"/>
      <c r="D283" s="138"/>
      <c r="E283" s="138"/>
      <c r="F283" s="135"/>
      <c r="G283" s="136"/>
      <c r="H283" s="138"/>
      <c r="I283" s="138"/>
      <c r="J283" s="138"/>
      <c r="K283" s="138"/>
      <c r="L283" s="138"/>
      <c r="M283" s="138"/>
    </row>
    <row r="284" spans="1:13" ht="17.25" customHeight="1">
      <c r="A284" s="87"/>
      <c r="B284" s="87"/>
      <c r="C284" s="89"/>
      <c r="D284" s="138"/>
      <c r="E284" s="138"/>
      <c r="F284" s="135"/>
      <c r="G284" s="136"/>
      <c r="H284" s="138"/>
      <c r="I284" s="138"/>
      <c r="J284" s="138"/>
      <c r="K284" s="138"/>
      <c r="L284" s="138"/>
      <c r="M284" s="138"/>
    </row>
    <row r="285" spans="1:13" ht="17.25" customHeight="1">
      <c r="A285" s="87"/>
      <c r="B285" s="87"/>
      <c r="C285" s="89"/>
      <c r="D285" s="138"/>
      <c r="E285" s="138"/>
      <c r="F285" s="135"/>
      <c r="G285" s="136"/>
      <c r="H285" s="138"/>
      <c r="I285" s="138"/>
      <c r="J285" s="138"/>
      <c r="K285" s="138"/>
      <c r="L285" s="138"/>
      <c r="M285" s="138"/>
    </row>
    <row r="286" spans="1:13" ht="17.25" customHeight="1">
      <c r="A286" s="87"/>
      <c r="B286" s="87"/>
      <c r="C286" s="89"/>
      <c r="D286" s="138"/>
      <c r="E286" s="138"/>
      <c r="F286" s="135"/>
      <c r="G286" s="136"/>
      <c r="H286" s="138"/>
      <c r="I286" s="138"/>
      <c r="J286" s="138"/>
      <c r="K286" s="138"/>
      <c r="L286" s="138"/>
      <c r="M286" s="138"/>
    </row>
    <row r="287" spans="1:13" ht="17.25" customHeight="1">
      <c r="A287" s="87"/>
      <c r="B287" s="87"/>
      <c r="C287" s="89"/>
      <c r="D287" s="138"/>
      <c r="E287" s="138"/>
      <c r="F287" s="135"/>
      <c r="G287" s="136"/>
      <c r="H287" s="138"/>
      <c r="I287" s="138"/>
      <c r="J287" s="138"/>
      <c r="K287" s="138"/>
      <c r="L287" s="138"/>
      <c r="M287" s="138"/>
    </row>
    <row r="288" spans="1:13" ht="17.25" customHeight="1">
      <c r="A288" s="87"/>
      <c r="B288" s="87"/>
      <c r="C288" s="89"/>
      <c r="D288" s="138"/>
      <c r="E288" s="138"/>
      <c r="F288" s="135"/>
      <c r="G288" s="136"/>
      <c r="H288" s="138"/>
      <c r="I288" s="138"/>
      <c r="J288" s="138"/>
      <c r="K288" s="138"/>
      <c r="L288" s="138"/>
      <c r="M288" s="138"/>
    </row>
    <row r="289" spans="1:13" ht="17.25" customHeight="1">
      <c r="A289" s="87"/>
      <c r="B289" s="87"/>
      <c r="C289" s="89"/>
      <c r="D289" s="138"/>
      <c r="E289" s="138"/>
      <c r="F289" s="135"/>
      <c r="G289" s="136"/>
      <c r="H289" s="138"/>
      <c r="I289" s="138"/>
      <c r="J289" s="138"/>
      <c r="K289" s="138"/>
      <c r="L289" s="138"/>
      <c r="M289" s="138"/>
    </row>
    <row r="290" spans="1:13" ht="17.25" customHeight="1">
      <c r="A290" s="87"/>
      <c r="B290" s="87"/>
      <c r="C290" s="89"/>
      <c r="D290" s="138"/>
      <c r="E290" s="138"/>
      <c r="F290" s="135"/>
      <c r="G290" s="136"/>
      <c r="H290" s="138"/>
      <c r="I290" s="138"/>
      <c r="J290" s="138"/>
      <c r="K290" s="138"/>
      <c r="L290" s="138"/>
      <c r="M290" s="138"/>
    </row>
    <row r="291" spans="1:13" ht="17.25" customHeight="1">
      <c r="A291" s="87"/>
      <c r="B291" s="87"/>
      <c r="C291" s="89"/>
      <c r="D291" s="138"/>
      <c r="E291" s="138"/>
      <c r="F291" s="135"/>
      <c r="G291" s="136"/>
      <c r="H291" s="138"/>
      <c r="I291" s="138"/>
      <c r="J291" s="138"/>
      <c r="K291" s="138"/>
      <c r="L291" s="138"/>
      <c r="M291" s="138"/>
    </row>
    <row r="292" spans="1:13" ht="17.25" customHeight="1">
      <c r="A292" s="87"/>
      <c r="B292" s="87"/>
      <c r="C292" s="89"/>
      <c r="D292" s="138"/>
      <c r="E292" s="138"/>
      <c r="F292" s="135"/>
      <c r="G292" s="136"/>
      <c r="H292" s="138"/>
      <c r="I292" s="138"/>
      <c r="J292" s="138"/>
      <c r="K292" s="138"/>
      <c r="L292" s="138"/>
      <c r="M292" s="138"/>
    </row>
    <row r="293" spans="1:13" ht="17.25" customHeight="1">
      <c r="A293" s="87"/>
      <c r="B293" s="87"/>
      <c r="C293" s="89"/>
      <c r="D293" s="138"/>
      <c r="E293" s="138"/>
      <c r="F293" s="135"/>
      <c r="G293" s="136"/>
      <c r="H293" s="138"/>
      <c r="I293" s="138"/>
      <c r="J293" s="138"/>
      <c r="K293" s="138"/>
      <c r="L293" s="138"/>
      <c r="M293" s="138"/>
    </row>
    <row r="294" spans="1:13" ht="17.25" customHeight="1">
      <c r="A294" s="87"/>
      <c r="B294" s="87"/>
      <c r="C294" s="89"/>
      <c r="D294" s="138"/>
      <c r="E294" s="138"/>
      <c r="F294" s="135"/>
      <c r="G294" s="136"/>
      <c r="H294" s="138"/>
      <c r="I294" s="138"/>
      <c r="J294" s="138"/>
      <c r="K294" s="138"/>
      <c r="L294" s="138"/>
      <c r="M294" s="138"/>
    </row>
    <row r="295" spans="1:13" ht="17.25" customHeight="1">
      <c r="A295" s="87"/>
      <c r="B295" s="87"/>
      <c r="C295" s="89"/>
      <c r="D295" s="138"/>
      <c r="E295" s="138"/>
      <c r="F295" s="135"/>
      <c r="G295" s="136"/>
      <c r="H295" s="138"/>
      <c r="I295" s="138"/>
      <c r="J295" s="138"/>
      <c r="K295" s="138"/>
      <c r="L295" s="138"/>
      <c r="M295" s="138"/>
    </row>
    <row r="296" spans="1:13" ht="17.25" customHeight="1">
      <c r="A296" s="87"/>
      <c r="B296" s="87"/>
      <c r="C296" s="89"/>
      <c r="D296" s="138"/>
      <c r="E296" s="138"/>
      <c r="F296" s="135"/>
      <c r="G296" s="136"/>
      <c r="H296" s="138"/>
      <c r="I296" s="138"/>
      <c r="J296" s="138"/>
      <c r="K296" s="138"/>
      <c r="L296" s="138"/>
      <c r="M296" s="138"/>
    </row>
    <row r="297" spans="1:13" ht="17.25" customHeight="1">
      <c r="A297" s="87"/>
      <c r="B297" s="87"/>
      <c r="C297" s="89"/>
      <c r="D297" s="138"/>
      <c r="E297" s="138"/>
      <c r="F297" s="135"/>
      <c r="G297" s="136"/>
      <c r="H297" s="138"/>
      <c r="I297" s="138"/>
      <c r="J297" s="138"/>
      <c r="K297" s="138"/>
      <c r="L297" s="138"/>
      <c r="M297" s="138"/>
    </row>
    <row r="298" spans="1:13" ht="17.25" customHeight="1">
      <c r="A298" s="87"/>
      <c r="B298" s="87"/>
      <c r="C298" s="89"/>
      <c r="D298" s="138"/>
      <c r="E298" s="138"/>
      <c r="F298" s="135"/>
      <c r="G298" s="136"/>
      <c r="H298" s="138"/>
      <c r="I298" s="138"/>
      <c r="J298" s="138"/>
      <c r="K298" s="138"/>
      <c r="L298" s="138"/>
      <c r="M298" s="138"/>
    </row>
    <row r="299" spans="1:13" ht="17.25" customHeight="1">
      <c r="A299" s="87"/>
      <c r="B299" s="87"/>
      <c r="C299" s="89"/>
      <c r="D299" s="138"/>
      <c r="E299" s="138"/>
      <c r="F299" s="135"/>
      <c r="G299" s="136"/>
      <c r="H299" s="138"/>
      <c r="I299" s="138"/>
      <c r="J299" s="138"/>
      <c r="K299" s="138"/>
      <c r="L299" s="138"/>
      <c r="M299" s="138"/>
    </row>
    <row r="300" spans="1:13" ht="17.25" customHeight="1">
      <c r="A300" s="87"/>
      <c r="B300" s="87"/>
      <c r="C300" s="89"/>
      <c r="D300" s="138"/>
      <c r="E300" s="138"/>
      <c r="F300" s="135"/>
      <c r="G300" s="136"/>
      <c r="H300" s="138"/>
      <c r="I300" s="138"/>
      <c r="J300" s="138"/>
      <c r="K300" s="138"/>
      <c r="L300" s="138"/>
      <c r="M300" s="138"/>
    </row>
    <row r="301" spans="1:13" ht="17.25" customHeight="1">
      <c r="A301" s="87"/>
      <c r="B301" s="87"/>
      <c r="C301" s="89"/>
      <c r="D301" s="138"/>
      <c r="E301" s="138"/>
      <c r="F301" s="135"/>
      <c r="G301" s="136"/>
      <c r="H301" s="138"/>
      <c r="I301" s="138"/>
      <c r="J301" s="138"/>
      <c r="K301" s="138"/>
      <c r="L301" s="138"/>
      <c r="M301" s="138"/>
    </row>
    <row r="302" spans="1:13" ht="17.25" customHeight="1">
      <c r="A302" s="87"/>
      <c r="B302" s="87"/>
      <c r="C302" s="89"/>
      <c r="D302" s="138"/>
      <c r="E302" s="138"/>
      <c r="F302" s="135"/>
      <c r="G302" s="136"/>
      <c r="H302" s="138"/>
      <c r="I302" s="138"/>
      <c r="J302" s="138"/>
      <c r="K302" s="138"/>
      <c r="L302" s="138"/>
      <c r="M302" s="138"/>
    </row>
    <row r="303" spans="1:13" ht="17.25" customHeight="1">
      <c r="A303" s="87"/>
      <c r="B303" s="87"/>
      <c r="C303" s="89"/>
      <c r="D303" s="138"/>
      <c r="E303" s="138"/>
      <c r="F303" s="135"/>
      <c r="G303" s="136"/>
      <c r="H303" s="138"/>
      <c r="I303" s="138"/>
      <c r="J303" s="138"/>
      <c r="K303" s="138"/>
      <c r="L303" s="138"/>
      <c r="M303" s="138"/>
    </row>
    <row r="304" spans="1:13" ht="17.25" customHeight="1">
      <c r="A304" s="87"/>
      <c r="B304" s="87"/>
      <c r="C304" s="89"/>
      <c r="D304" s="138"/>
      <c r="E304" s="138"/>
      <c r="F304" s="135"/>
      <c r="G304" s="136"/>
      <c r="H304" s="138"/>
      <c r="I304" s="138"/>
      <c r="J304" s="138"/>
      <c r="K304" s="138"/>
      <c r="L304" s="138"/>
      <c r="M304" s="138"/>
    </row>
    <row r="305" spans="1:13" ht="17.25" customHeight="1">
      <c r="A305" s="87"/>
      <c r="B305" s="87"/>
      <c r="C305" s="89"/>
      <c r="D305" s="138"/>
      <c r="E305" s="138"/>
      <c r="F305" s="135"/>
      <c r="G305" s="136"/>
      <c r="H305" s="138"/>
      <c r="I305" s="138"/>
      <c r="J305" s="138"/>
      <c r="K305" s="138"/>
      <c r="L305" s="138"/>
      <c r="M305" s="138"/>
    </row>
    <row r="306" spans="1:13" ht="17.25" customHeight="1">
      <c r="A306" s="87"/>
      <c r="B306" s="87"/>
      <c r="C306" s="89"/>
      <c r="D306" s="138"/>
      <c r="E306" s="138"/>
      <c r="F306" s="135"/>
      <c r="G306" s="136"/>
      <c r="H306" s="138"/>
      <c r="I306" s="138"/>
      <c r="J306" s="138"/>
      <c r="K306" s="138"/>
      <c r="L306" s="138"/>
      <c r="M306" s="138"/>
    </row>
    <row r="307" spans="1:13" ht="17.25" customHeight="1">
      <c r="A307" s="87"/>
      <c r="B307" s="87"/>
      <c r="C307" s="89"/>
      <c r="D307" s="138"/>
      <c r="E307" s="138"/>
      <c r="F307" s="135"/>
      <c r="G307" s="136"/>
      <c r="H307" s="138"/>
      <c r="I307" s="138"/>
      <c r="J307" s="138"/>
      <c r="K307" s="138"/>
      <c r="L307" s="138"/>
      <c r="M307" s="138"/>
    </row>
    <row r="308" spans="1:13" ht="17.25" customHeight="1">
      <c r="A308" s="87"/>
      <c r="B308" s="87"/>
      <c r="C308" s="89"/>
      <c r="D308" s="138"/>
      <c r="E308" s="138"/>
      <c r="F308" s="135"/>
      <c r="G308" s="136"/>
      <c r="H308" s="138"/>
      <c r="I308" s="138"/>
      <c r="J308" s="138"/>
      <c r="K308" s="138"/>
      <c r="L308" s="138"/>
      <c r="M308" s="138"/>
    </row>
    <row r="309" spans="1:13" ht="17.25" customHeight="1">
      <c r="A309" s="87"/>
      <c r="B309" s="87"/>
      <c r="C309" s="89"/>
      <c r="D309" s="138"/>
      <c r="E309" s="138"/>
      <c r="F309" s="135"/>
      <c r="G309" s="136"/>
      <c r="H309" s="138"/>
      <c r="I309" s="138"/>
      <c r="J309" s="138"/>
      <c r="K309" s="138"/>
      <c r="L309" s="138"/>
      <c r="M309" s="138"/>
    </row>
    <row r="310" spans="1:13" ht="17.25" customHeight="1">
      <c r="A310" s="87"/>
      <c r="B310" s="87"/>
      <c r="C310" s="89"/>
      <c r="D310" s="138"/>
      <c r="E310" s="138"/>
      <c r="F310" s="135"/>
      <c r="G310" s="136"/>
      <c r="H310" s="138"/>
      <c r="I310" s="138"/>
      <c r="J310" s="138"/>
      <c r="K310" s="138"/>
      <c r="L310" s="138"/>
      <c r="M310" s="138"/>
    </row>
    <row r="311" spans="1:13" ht="17.25" customHeight="1">
      <c r="A311" s="87"/>
      <c r="B311" s="87"/>
      <c r="C311" s="89"/>
      <c r="D311" s="138"/>
      <c r="E311" s="138"/>
      <c r="F311" s="135"/>
      <c r="G311" s="136"/>
      <c r="H311" s="138"/>
      <c r="I311" s="138"/>
      <c r="J311" s="138"/>
      <c r="K311" s="138"/>
      <c r="L311" s="138"/>
      <c r="M311" s="138"/>
    </row>
    <row r="312" spans="1:13" ht="17.25" customHeight="1">
      <c r="A312" s="87"/>
      <c r="B312" s="87"/>
      <c r="C312" s="89"/>
      <c r="D312" s="138"/>
      <c r="E312" s="138"/>
      <c r="F312" s="135"/>
      <c r="G312" s="136"/>
      <c r="H312" s="138"/>
      <c r="I312" s="138"/>
      <c r="J312" s="138"/>
      <c r="K312" s="138"/>
      <c r="L312" s="138"/>
      <c r="M312" s="138"/>
    </row>
    <row r="313" spans="1:13" ht="17.25" customHeight="1">
      <c r="A313" s="87"/>
      <c r="B313" s="87"/>
      <c r="C313" s="89"/>
      <c r="D313" s="138"/>
      <c r="E313" s="138"/>
      <c r="F313" s="135"/>
      <c r="G313" s="136"/>
      <c r="H313" s="138"/>
      <c r="I313" s="138"/>
      <c r="J313" s="138"/>
      <c r="K313" s="138"/>
      <c r="L313" s="138"/>
      <c r="M313" s="138"/>
    </row>
    <row r="314" spans="1:13" ht="17.25" customHeight="1">
      <c r="A314" s="87"/>
      <c r="B314" s="87"/>
      <c r="C314" s="89"/>
      <c r="D314" s="138"/>
      <c r="E314" s="138"/>
      <c r="F314" s="135"/>
      <c r="G314" s="136"/>
      <c r="H314" s="138"/>
      <c r="I314" s="138"/>
      <c r="J314" s="138"/>
      <c r="K314" s="138"/>
      <c r="L314" s="138"/>
      <c r="M314" s="138"/>
    </row>
    <row r="315" spans="1:13" ht="17.25" customHeight="1">
      <c r="A315" s="87"/>
      <c r="B315" s="87"/>
      <c r="C315" s="89"/>
      <c r="D315" s="138"/>
      <c r="E315" s="138"/>
      <c r="F315" s="135"/>
      <c r="G315" s="136"/>
      <c r="H315" s="138"/>
      <c r="I315" s="138"/>
      <c r="J315" s="138"/>
      <c r="K315" s="138"/>
      <c r="L315" s="138"/>
      <c r="M315" s="138"/>
    </row>
    <row r="316" spans="1:13" ht="17.25" customHeight="1">
      <c r="A316" s="87"/>
      <c r="B316" s="87"/>
      <c r="C316" s="89"/>
      <c r="D316" s="138"/>
      <c r="E316" s="138"/>
      <c r="F316" s="135"/>
      <c r="G316" s="136"/>
      <c r="H316" s="138"/>
      <c r="I316" s="138"/>
      <c r="J316" s="138"/>
      <c r="K316" s="138"/>
      <c r="L316" s="138"/>
      <c r="M316" s="138"/>
    </row>
    <row r="317" spans="1:13" ht="17.25" customHeight="1">
      <c r="A317" s="87"/>
      <c r="B317" s="87"/>
      <c r="C317" s="89"/>
      <c r="D317" s="138"/>
      <c r="E317" s="138"/>
      <c r="F317" s="135"/>
      <c r="G317" s="136"/>
      <c r="H317" s="138"/>
      <c r="I317" s="138"/>
      <c r="J317" s="138"/>
      <c r="K317" s="138"/>
      <c r="L317" s="138"/>
      <c r="M317" s="138"/>
    </row>
    <row r="318" spans="1:13" ht="17.25" customHeight="1">
      <c r="A318" s="87"/>
      <c r="B318" s="87"/>
      <c r="C318" s="89"/>
      <c r="D318" s="138"/>
      <c r="E318" s="138"/>
      <c r="F318" s="135"/>
      <c r="G318" s="136"/>
      <c r="H318" s="138"/>
      <c r="I318" s="138"/>
      <c r="J318" s="138"/>
      <c r="K318" s="138"/>
      <c r="L318" s="138"/>
      <c r="M318" s="138"/>
    </row>
    <row r="319" spans="1:13" ht="17.25" customHeight="1">
      <c r="A319" s="87"/>
      <c r="B319" s="87"/>
      <c r="C319" s="89"/>
      <c r="D319" s="138"/>
      <c r="E319" s="138"/>
      <c r="F319" s="135"/>
      <c r="G319" s="136"/>
      <c r="H319" s="138"/>
      <c r="I319" s="138"/>
      <c r="J319" s="138"/>
      <c r="K319" s="138"/>
      <c r="L319" s="138"/>
      <c r="M319" s="138"/>
    </row>
    <row r="320" spans="1:13" ht="17.25" customHeight="1">
      <c r="A320" s="87"/>
      <c r="B320" s="87"/>
      <c r="C320" s="89"/>
      <c r="D320" s="138"/>
      <c r="E320" s="138"/>
      <c r="F320" s="135"/>
      <c r="G320" s="136"/>
      <c r="H320" s="138"/>
      <c r="I320" s="138"/>
      <c r="J320" s="138"/>
      <c r="K320" s="138"/>
      <c r="L320" s="138"/>
      <c r="M320" s="138"/>
    </row>
    <row r="321" spans="1:13" ht="17.25" customHeight="1">
      <c r="A321" s="87"/>
      <c r="B321" s="87"/>
      <c r="C321" s="89"/>
      <c r="D321" s="138"/>
      <c r="E321" s="138"/>
      <c r="F321" s="135"/>
      <c r="G321" s="136"/>
      <c r="H321" s="138"/>
      <c r="I321" s="138"/>
      <c r="J321" s="138"/>
      <c r="K321" s="138"/>
      <c r="L321" s="138"/>
      <c r="M321" s="138"/>
    </row>
    <row r="322" spans="1:13" ht="17.25" customHeight="1">
      <c r="A322" s="87"/>
      <c r="B322" s="87"/>
      <c r="C322" s="89"/>
      <c r="D322" s="138"/>
      <c r="E322" s="138"/>
      <c r="F322" s="135"/>
      <c r="G322" s="136"/>
      <c r="H322" s="138"/>
      <c r="I322" s="138"/>
      <c r="J322" s="138"/>
      <c r="K322" s="138"/>
      <c r="L322" s="138"/>
      <c r="M322" s="138"/>
    </row>
    <row r="323" spans="1:13" ht="17.25" customHeight="1">
      <c r="A323" s="87"/>
      <c r="B323" s="87"/>
      <c r="C323" s="89"/>
      <c r="D323" s="138"/>
      <c r="E323" s="138"/>
      <c r="F323" s="135"/>
      <c r="G323" s="136"/>
      <c r="H323" s="138"/>
      <c r="I323" s="138"/>
      <c r="J323" s="138"/>
      <c r="K323" s="138"/>
      <c r="L323" s="138"/>
      <c r="M323" s="138"/>
    </row>
    <row r="324" spans="1:13" ht="17.25" customHeight="1">
      <c r="A324" s="87"/>
      <c r="B324" s="87"/>
      <c r="C324" s="89"/>
      <c r="D324" s="138"/>
      <c r="E324" s="138"/>
      <c r="F324" s="135"/>
      <c r="G324" s="136"/>
      <c r="H324" s="138"/>
      <c r="I324" s="138"/>
      <c r="J324" s="138"/>
      <c r="K324" s="138"/>
      <c r="L324" s="138"/>
      <c r="M324" s="138"/>
    </row>
    <row r="325" spans="1:13" ht="17.25" customHeight="1">
      <c r="A325" s="87"/>
      <c r="B325" s="87"/>
      <c r="C325" s="89"/>
      <c r="D325" s="138"/>
      <c r="E325" s="138"/>
      <c r="F325" s="135"/>
      <c r="G325" s="136"/>
      <c r="H325" s="138"/>
      <c r="I325" s="138"/>
      <c r="J325" s="138"/>
      <c r="K325" s="138"/>
      <c r="L325" s="138"/>
      <c r="M325" s="138"/>
    </row>
    <row r="326" spans="1:13" ht="17.25" customHeight="1">
      <c r="A326" s="87"/>
      <c r="B326" s="87"/>
      <c r="C326" s="89"/>
      <c r="D326" s="138"/>
      <c r="E326" s="138"/>
      <c r="F326" s="135"/>
      <c r="G326" s="136"/>
      <c r="H326" s="138"/>
      <c r="I326" s="138"/>
      <c r="J326" s="138"/>
      <c r="K326" s="138"/>
      <c r="L326" s="138"/>
      <c r="M326" s="138"/>
    </row>
    <row r="327" spans="1:13" ht="17.25" customHeight="1">
      <c r="A327" s="87"/>
      <c r="B327" s="87"/>
      <c r="C327" s="89"/>
      <c r="D327" s="138"/>
      <c r="E327" s="138"/>
      <c r="F327" s="135"/>
      <c r="G327" s="136"/>
      <c r="H327" s="138"/>
      <c r="I327" s="138"/>
      <c r="J327" s="138"/>
      <c r="K327" s="138"/>
      <c r="L327" s="138"/>
      <c r="M327" s="138"/>
    </row>
    <row r="328" spans="1:13" ht="17.25" customHeight="1">
      <c r="A328" s="87"/>
      <c r="B328" s="87"/>
      <c r="C328" s="89"/>
      <c r="D328" s="138"/>
      <c r="E328" s="138"/>
      <c r="F328" s="135"/>
      <c r="G328" s="136"/>
      <c r="H328" s="138"/>
      <c r="I328" s="138"/>
      <c r="J328" s="138"/>
      <c r="K328" s="138"/>
      <c r="L328" s="138"/>
      <c r="M328" s="138"/>
    </row>
    <row r="329" spans="1:13" ht="17.25" customHeight="1">
      <c r="A329" s="87"/>
      <c r="B329" s="87"/>
      <c r="C329" s="89"/>
      <c r="D329" s="138"/>
      <c r="E329" s="138"/>
      <c r="F329" s="135"/>
      <c r="G329" s="136"/>
      <c r="H329" s="138"/>
      <c r="I329" s="138"/>
      <c r="J329" s="138"/>
      <c r="K329" s="138"/>
      <c r="L329" s="138"/>
      <c r="M329" s="138"/>
    </row>
    <row r="330" spans="1:13" ht="17.25" customHeight="1">
      <c r="A330" s="87"/>
      <c r="B330" s="87"/>
      <c r="C330" s="89"/>
      <c r="D330" s="138"/>
      <c r="E330" s="138"/>
      <c r="F330" s="135"/>
      <c r="G330" s="136"/>
      <c r="H330" s="138"/>
      <c r="I330" s="138"/>
      <c r="J330" s="138"/>
      <c r="K330" s="138"/>
      <c r="L330" s="138"/>
      <c r="M330" s="138"/>
    </row>
    <row r="331" spans="1:13" ht="17.25" customHeight="1">
      <c r="A331" s="87"/>
      <c r="B331" s="87"/>
      <c r="C331" s="89"/>
      <c r="D331" s="138"/>
      <c r="E331" s="138"/>
      <c r="F331" s="135"/>
      <c r="G331" s="136"/>
      <c r="H331" s="138"/>
      <c r="I331" s="138"/>
      <c r="J331" s="138"/>
      <c r="K331" s="138"/>
      <c r="L331" s="138"/>
      <c r="M331" s="138"/>
    </row>
    <row r="332" spans="1:13" ht="17.25" customHeight="1">
      <c r="A332" s="87"/>
      <c r="B332" s="87"/>
      <c r="C332" s="89"/>
      <c r="D332" s="138"/>
      <c r="E332" s="138"/>
      <c r="F332" s="135"/>
      <c r="G332" s="136"/>
      <c r="H332" s="138"/>
      <c r="I332" s="138"/>
      <c r="J332" s="138"/>
      <c r="K332" s="138"/>
      <c r="L332" s="138"/>
      <c r="M332" s="138"/>
    </row>
    <row r="333" spans="1:13" ht="17.25" customHeight="1">
      <c r="A333" s="87"/>
      <c r="B333" s="87"/>
      <c r="C333" s="89"/>
      <c r="D333" s="138"/>
      <c r="E333" s="138"/>
      <c r="F333" s="135"/>
      <c r="G333" s="136"/>
      <c r="H333" s="138"/>
      <c r="I333" s="138"/>
      <c r="J333" s="138"/>
      <c r="K333" s="138"/>
      <c r="L333" s="138"/>
      <c r="M333" s="138"/>
    </row>
    <row r="334" spans="1:13" ht="17.25" customHeight="1">
      <c r="A334" s="87"/>
      <c r="B334" s="87"/>
      <c r="C334" s="89"/>
      <c r="D334" s="138"/>
      <c r="E334" s="138"/>
      <c r="F334" s="135"/>
      <c r="G334" s="136"/>
      <c r="H334" s="138"/>
      <c r="I334" s="138"/>
      <c r="J334" s="138"/>
      <c r="K334" s="138"/>
      <c r="L334" s="138"/>
      <c r="M334" s="138"/>
    </row>
    <row r="335" spans="1:13" ht="17.25" customHeight="1">
      <c r="A335" s="87"/>
      <c r="B335" s="87"/>
      <c r="C335" s="89"/>
      <c r="D335" s="138"/>
      <c r="E335" s="138"/>
      <c r="F335" s="135"/>
      <c r="G335" s="136"/>
      <c r="H335" s="138"/>
      <c r="I335" s="138"/>
      <c r="J335" s="138"/>
      <c r="K335" s="138"/>
      <c r="L335" s="138"/>
      <c r="M335" s="138"/>
    </row>
    <row r="336" spans="1:13" ht="17.25" customHeight="1">
      <c r="A336" s="87"/>
      <c r="B336" s="87"/>
      <c r="C336" s="89"/>
      <c r="D336" s="138"/>
      <c r="E336" s="138"/>
      <c r="F336" s="135"/>
      <c r="G336" s="136"/>
      <c r="H336" s="138"/>
      <c r="I336" s="138"/>
      <c r="J336" s="138"/>
      <c r="K336" s="138"/>
      <c r="L336" s="138"/>
      <c r="M336" s="138"/>
    </row>
    <row r="337" spans="1:13" ht="17.25" customHeight="1">
      <c r="A337" s="87"/>
      <c r="B337" s="87"/>
      <c r="C337" s="89"/>
      <c r="D337" s="138"/>
      <c r="E337" s="138"/>
      <c r="F337" s="135"/>
      <c r="G337" s="136"/>
      <c r="H337" s="138"/>
      <c r="I337" s="138"/>
      <c r="J337" s="138"/>
      <c r="K337" s="138"/>
      <c r="L337" s="138"/>
      <c r="M337" s="138"/>
    </row>
    <row r="338" spans="1:13" ht="17.25" customHeight="1">
      <c r="A338" s="87"/>
      <c r="B338" s="87"/>
      <c r="C338" s="89"/>
      <c r="D338" s="138"/>
      <c r="E338" s="138"/>
      <c r="F338" s="135"/>
      <c r="G338" s="136"/>
      <c r="H338" s="138"/>
      <c r="I338" s="138"/>
      <c r="J338" s="138"/>
      <c r="K338" s="138"/>
      <c r="L338" s="138"/>
      <c r="M338" s="138"/>
    </row>
    <row r="339" spans="1:13" ht="17.25" customHeight="1">
      <c r="A339" s="87"/>
      <c r="B339" s="87"/>
      <c r="C339" s="89"/>
      <c r="D339" s="138"/>
      <c r="E339" s="138"/>
      <c r="F339" s="135"/>
      <c r="G339" s="136"/>
      <c r="H339" s="138"/>
      <c r="I339" s="138"/>
      <c r="J339" s="138"/>
      <c r="K339" s="138"/>
      <c r="L339" s="138"/>
      <c r="M339" s="138"/>
    </row>
    <row r="340" spans="1:13" ht="17.25" customHeight="1">
      <c r="A340" s="87"/>
      <c r="B340" s="87"/>
      <c r="C340" s="89"/>
      <c r="D340" s="138"/>
      <c r="E340" s="138"/>
      <c r="F340" s="135"/>
      <c r="G340" s="136"/>
      <c r="H340" s="138"/>
      <c r="I340" s="138"/>
      <c r="J340" s="138"/>
      <c r="K340" s="138"/>
      <c r="L340" s="138"/>
      <c r="M340" s="138"/>
    </row>
    <row r="341" spans="1:13" ht="17.25" customHeight="1">
      <c r="A341" s="87"/>
      <c r="B341" s="87"/>
      <c r="C341" s="89"/>
      <c r="D341" s="138"/>
      <c r="E341" s="138"/>
      <c r="F341" s="135"/>
      <c r="G341" s="136"/>
      <c r="H341" s="138"/>
      <c r="I341" s="138"/>
      <c r="J341" s="138"/>
      <c r="K341" s="138"/>
      <c r="L341" s="138"/>
      <c r="M341" s="138"/>
    </row>
    <row r="342" spans="1:13" ht="17.25" customHeight="1">
      <c r="A342" s="87"/>
      <c r="B342" s="87"/>
      <c r="C342" s="89"/>
      <c r="D342" s="138"/>
      <c r="E342" s="138"/>
      <c r="F342" s="135"/>
      <c r="G342" s="136"/>
      <c r="H342" s="138"/>
      <c r="I342" s="138"/>
      <c r="J342" s="138"/>
      <c r="K342" s="138"/>
      <c r="L342" s="138"/>
      <c r="M342" s="138"/>
    </row>
    <row r="343" spans="1:13" ht="17.25" customHeight="1">
      <c r="A343" s="87"/>
      <c r="B343" s="87"/>
      <c r="C343" s="89"/>
      <c r="D343" s="138"/>
      <c r="E343" s="138"/>
      <c r="F343" s="135"/>
      <c r="G343" s="136"/>
      <c r="H343" s="138"/>
      <c r="I343" s="138"/>
      <c r="J343" s="138"/>
      <c r="K343" s="138"/>
      <c r="L343" s="138"/>
      <c r="M343" s="138"/>
    </row>
    <row r="344" spans="1:13" ht="17.25" customHeight="1">
      <c r="A344" s="87"/>
      <c r="B344" s="87"/>
      <c r="C344" s="89"/>
      <c r="D344" s="138"/>
      <c r="E344" s="138"/>
      <c r="F344" s="135"/>
      <c r="G344" s="136"/>
      <c r="H344" s="138"/>
      <c r="I344" s="138"/>
      <c r="J344" s="138"/>
      <c r="K344" s="138"/>
      <c r="L344" s="138"/>
      <c r="M344" s="138"/>
    </row>
    <row r="345" spans="1:13" ht="17.25" customHeight="1">
      <c r="A345" s="87"/>
      <c r="B345" s="87"/>
      <c r="C345" s="89"/>
      <c r="D345" s="138"/>
      <c r="E345" s="138"/>
      <c r="F345" s="135"/>
      <c r="G345" s="136"/>
      <c r="H345" s="138"/>
      <c r="I345" s="138"/>
      <c r="J345" s="138"/>
      <c r="K345" s="138"/>
      <c r="L345" s="138"/>
      <c r="M345" s="138"/>
    </row>
    <row r="346" spans="1:13" ht="17.25" customHeight="1">
      <c r="A346" s="87"/>
      <c r="B346" s="87"/>
      <c r="C346" s="89"/>
      <c r="D346" s="138"/>
      <c r="E346" s="138"/>
      <c r="F346" s="135"/>
      <c r="G346" s="136"/>
      <c r="H346" s="138"/>
      <c r="I346" s="138"/>
      <c r="J346" s="138"/>
      <c r="K346" s="138"/>
      <c r="L346" s="138"/>
      <c r="M346" s="138"/>
    </row>
    <row r="347" spans="1:13" ht="17.25" customHeight="1">
      <c r="A347" s="87"/>
      <c r="B347" s="87"/>
      <c r="C347" s="89"/>
      <c r="D347" s="138"/>
      <c r="E347" s="138"/>
      <c r="F347" s="135"/>
      <c r="G347" s="136"/>
      <c r="H347" s="138"/>
      <c r="I347" s="138"/>
      <c r="J347" s="138"/>
      <c r="K347" s="138"/>
      <c r="L347" s="138"/>
      <c r="M347" s="138"/>
    </row>
    <row r="348" spans="1:13" ht="17.25" customHeight="1">
      <c r="A348" s="87"/>
      <c r="B348" s="87"/>
      <c r="C348" s="89"/>
      <c r="D348" s="138"/>
      <c r="E348" s="138"/>
      <c r="F348" s="135"/>
      <c r="G348" s="136"/>
      <c r="H348" s="138"/>
      <c r="I348" s="138"/>
      <c r="J348" s="138"/>
      <c r="K348" s="138"/>
      <c r="L348" s="138"/>
      <c r="M348" s="138"/>
    </row>
    <row r="349" spans="1:13" ht="17.25" customHeight="1">
      <c r="A349" s="87"/>
      <c r="B349" s="87"/>
      <c r="C349" s="89"/>
      <c r="D349" s="138"/>
      <c r="E349" s="138"/>
      <c r="F349" s="135"/>
      <c r="G349" s="136"/>
      <c r="H349" s="138"/>
      <c r="I349" s="138"/>
      <c r="J349" s="138"/>
      <c r="K349" s="138"/>
      <c r="L349" s="138"/>
      <c r="M349" s="138"/>
    </row>
    <row r="350" spans="1:13" ht="17.25" customHeight="1">
      <c r="A350" s="87"/>
      <c r="B350" s="87"/>
      <c r="C350" s="89"/>
      <c r="D350" s="138"/>
      <c r="E350" s="138"/>
      <c r="F350" s="135"/>
      <c r="G350" s="136"/>
      <c r="H350" s="138"/>
      <c r="I350" s="138"/>
      <c r="J350" s="138"/>
      <c r="K350" s="138"/>
      <c r="L350" s="138"/>
      <c r="M350" s="138"/>
    </row>
    <row r="351" spans="1:13" ht="17.25" customHeight="1">
      <c r="A351" s="87"/>
      <c r="B351" s="87"/>
      <c r="C351" s="89"/>
      <c r="D351" s="138"/>
      <c r="E351" s="138"/>
      <c r="F351" s="135"/>
      <c r="G351" s="136"/>
      <c r="H351" s="138"/>
      <c r="I351" s="138"/>
      <c r="J351" s="138"/>
      <c r="K351" s="138"/>
      <c r="L351" s="138"/>
      <c r="M351" s="138"/>
    </row>
    <row r="352" spans="1:13" ht="17.25" customHeight="1">
      <c r="A352" s="87"/>
      <c r="B352" s="87"/>
      <c r="C352" s="89"/>
      <c r="D352" s="138"/>
      <c r="E352" s="138"/>
      <c r="F352" s="135"/>
      <c r="G352" s="136"/>
      <c r="H352" s="138"/>
      <c r="I352" s="138"/>
      <c r="J352" s="138"/>
      <c r="K352" s="138"/>
      <c r="L352" s="138"/>
      <c r="M352" s="138"/>
    </row>
    <row r="353" spans="1:13" ht="17.25" customHeight="1">
      <c r="A353" s="87"/>
      <c r="B353" s="87"/>
      <c r="C353" s="89"/>
      <c r="D353" s="138"/>
      <c r="E353" s="138"/>
      <c r="F353" s="135"/>
      <c r="G353" s="136"/>
      <c r="H353" s="138"/>
      <c r="I353" s="138"/>
      <c r="J353" s="138"/>
      <c r="K353" s="138"/>
      <c r="L353" s="138"/>
      <c r="M353" s="138"/>
    </row>
    <row r="354" spans="1:13" ht="17.25" customHeight="1">
      <c r="A354" s="87"/>
      <c r="B354" s="87"/>
      <c r="C354" s="89"/>
      <c r="D354" s="138"/>
      <c r="E354" s="138"/>
      <c r="F354" s="135"/>
      <c r="G354" s="136"/>
      <c r="H354" s="138"/>
      <c r="I354" s="138"/>
      <c r="J354" s="138"/>
      <c r="K354" s="138"/>
      <c r="L354" s="138"/>
      <c r="M354" s="138"/>
    </row>
    <row r="355" spans="1:13" ht="17.25" customHeight="1">
      <c r="A355" s="87"/>
      <c r="B355" s="87"/>
      <c r="C355" s="89"/>
      <c r="D355" s="138"/>
      <c r="E355" s="138"/>
      <c r="F355" s="135"/>
      <c r="G355" s="136"/>
      <c r="H355" s="138"/>
      <c r="I355" s="138"/>
      <c r="J355" s="138"/>
      <c r="K355" s="138"/>
      <c r="L355" s="138"/>
      <c r="M355" s="138"/>
    </row>
    <row r="356" spans="1:13" ht="17.25" customHeight="1">
      <c r="A356" s="87"/>
      <c r="B356" s="87"/>
      <c r="C356" s="89"/>
      <c r="D356" s="138"/>
      <c r="E356" s="138"/>
      <c r="F356" s="135"/>
      <c r="G356" s="136"/>
      <c r="H356" s="138"/>
      <c r="I356" s="138"/>
      <c r="J356" s="138"/>
      <c r="K356" s="138"/>
      <c r="L356" s="138"/>
      <c r="M356" s="138"/>
    </row>
    <row r="357" spans="1:13" ht="17.25" customHeight="1">
      <c r="A357" s="87"/>
      <c r="B357" s="87"/>
      <c r="C357" s="89"/>
      <c r="D357" s="138"/>
      <c r="E357" s="138"/>
      <c r="F357" s="135"/>
      <c r="G357" s="136"/>
      <c r="H357" s="138"/>
      <c r="I357" s="138"/>
      <c r="J357" s="138"/>
      <c r="K357" s="138"/>
      <c r="L357" s="138"/>
      <c r="M357" s="138"/>
    </row>
    <row r="358" spans="1:13" ht="17.25" customHeight="1">
      <c r="A358" s="87"/>
      <c r="B358" s="87"/>
      <c r="C358" s="89"/>
      <c r="D358" s="138"/>
      <c r="E358" s="138"/>
      <c r="F358" s="135"/>
      <c r="G358" s="136"/>
      <c r="H358" s="138"/>
      <c r="I358" s="138"/>
      <c r="J358" s="138"/>
      <c r="K358" s="138"/>
      <c r="L358" s="138"/>
      <c r="M358" s="138"/>
    </row>
    <row r="359" spans="1:13" ht="17.25" customHeight="1">
      <c r="A359" s="87"/>
      <c r="B359" s="87"/>
      <c r="C359" s="89"/>
      <c r="D359" s="138"/>
      <c r="E359" s="138"/>
      <c r="F359" s="135"/>
      <c r="G359" s="136"/>
      <c r="H359" s="138"/>
      <c r="I359" s="138"/>
      <c r="J359" s="138"/>
      <c r="K359" s="138"/>
      <c r="L359" s="138"/>
      <c r="M359" s="138"/>
    </row>
    <row r="360" spans="1:13" ht="17.25" customHeight="1">
      <c r="A360" s="87"/>
      <c r="B360" s="87"/>
      <c r="C360" s="89"/>
      <c r="D360" s="138"/>
      <c r="E360" s="138"/>
      <c r="F360" s="135"/>
      <c r="G360" s="136"/>
      <c r="H360" s="138"/>
      <c r="I360" s="138"/>
      <c r="J360" s="138"/>
      <c r="K360" s="138"/>
      <c r="L360" s="138"/>
      <c r="M360" s="138"/>
    </row>
    <row r="361" spans="1:13" ht="17.25" customHeight="1">
      <c r="A361" s="87"/>
      <c r="B361" s="87"/>
      <c r="C361" s="89"/>
      <c r="D361" s="138"/>
      <c r="E361" s="138"/>
      <c r="F361" s="135"/>
      <c r="G361" s="136"/>
      <c r="H361" s="138"/>
      <c r="I361" s="138"/>
      <c r="J361" s="138"/>
      <c r="K361" s="138"/>
      <c r="L361" s="138"/>
      <c r="M361" s="138"/>
    </row>
    <row r="362" spans="1:13" ht="17.25" customHeight="1">
      <c r="A362" s="87"/>
      <c r="B362" s="87"/>
      <c r="C362" s="89"/>
      <c r="D362" s="138"/>
      <c r="E362" s="138"/>
      <c r="F362" s="135"/>
      <c r="G362" s="136"/>
      <c r="H362" s="138"/>
      <c r="I362" s="138"/>
      <c r="J362" s="138"/>
      <c r="K362" s="138"/>
      <c r="L362" s="138"/>
      <c r="M362" s="138"/>
    </row>
    <row r="363" spans="1:13" ht="17.25" customHeight="1">
      <c r="A363" s="87"/>
      <c r="B363" s="87"/>
      <c r="C363" s="89"/>
      <c r="D363" s="138"/>
      <c r="E363" s="138"/>
      <c r="F363" s="135"/>
      <c r="G363" s="136"/>
      <c r="H363" s="138"/>
      <c r="I363" s="138"/>
      <c r="J363" s="138"/>
      <c r="K363" s="138"/>
      <c r="L363" s="138"/>
      <c r="M363" s="138"/>
    </row>
    <row r="364" spans="1:13" ht="17.25" customHeight="1">
      <c r="A364" s="87"/>
      <c r="B364" s="87"/>
      <c r="C364" s="89"/>
      <c r="D364" s="138"/>
      <c r="E364" s="138"/>
      <c r="F364" s="135"/>
      <c r="G364" s="136"/>
      <c r="H364" s="138"/>
      <c r="I364" s="138"/>
      <c r="J364" s="138"/>
      <c r="K364" s="138"/>
      <c r="L364" s="138"/>
      <c r="M364" s="138"/>
    </row>
    <row r="365" spans="1:13" ht="17.25" customHeight="1">
      <c r="A365" s="87"/>
      <c r="B365" s="87"/>
      <c r="C365" s="89"/>
      <c r="D365" s="138"/>
      <c r="E365" s="138"/>
      <c r="F365" s="135"/>
      <c r="G365" s="136"/>
      <c r="H365" s="138"/>
      <c r="I365" s="138"/>
      <c r="J365" s="138"/>
      <c r="K365" s="138"/>
      <c r="L365" s="138"/>
      <c r="M365" s="138"/>
    </row>
    <row r="366" spans="1:13" ht="17.25" customHeight="1">
      <c r="A366" s="87"/>
      <c r="B366" s="87"/>
      <c r="C366" s="89"/>
      <c r="D366" s="138"/>
      <c r="E366" s="138"/>
      <c r="F366" s="135"/>
      <c r="G366" s="136"/>
      <c r="H366" s="138"/>
      <c r="I366" s="138"/>
      <c r="J366" s="138"/>
      <c r="K366" s="138"/>
      <c r="L366" s="138"/>
      <c r="M366" s="138"/>
    </row>
    <row r="367" spans="1:13" ht="17.25" customHeight="1">
      <c r="A367" s="87"/>
      <c r="B367" s="87"/>
      <c r="C367" s="89"/>
      <c r="D367" s="138"/>
      <c r="E367" s="138"/>
      <c r="F367" s="135"/>
      <c r="G367" s="136"/>
      <c r="H367" s="138"/>
      <c r="I367" s="138"/>
      <c r="J367" s="138"/>
      <c r="K367" s="138"/>
      <c r="L367" s="138"/>
      <c r="M367" s="138"/>
    </row>
    <row r="368" spans="1:13" ht="17.25" customHeight="1">
      <c r="A368" s="87"/>
      <c r="B368" s="87"/>
      <c r="C368" s="89"/>
      <c r="D368" s="138"/>
      <c r="E368" s="138"/>
      <c r="F368" s="135"/>
      <c r="G368" s="136"/>
      <c r="H368" s="138"/>
      <c r="I368" s="138"/>
      <c r="J368" s="138"/>
      <c r="K368" s="138"/>
      <c r="L368" s="138"/>
      <c r="M368" s="138"/>
    </row>
    <row r="369" spans="1:13" ht="17.25" customHeight="1">
      <c r="A369" s="87"/>
      <c r="B369" s="87"/>
      <c r="C369" s="89"/>
      <c r="D369" s="138"/>
      <c r="E369" s="138"/>
      <c r="F369" s="135"/>
      <c r="G369" s="136"/>
      <c r="H369" s="138"/>
      <c r="I369" s="138"/>
      <c r="J369" s="138"/>
      <c r="K369" s="138"/>
      <c r="L369" s="138"/>
      <c r="M369" s="138"/>
    </row>
    <row r="370" spans="1:13" ht="17.25" customHeight="1">
      <c r="A370" s="87"/>
      <c r="B370" s="87"/>
      <c r="C370" s="89"/>
      <c r="D370" s="138"/>
      <c r="E370" s="138"/>
      <c r="F370" s="135"/>
      <c r="G370" s="136"/>
      <c r="H370" s="138"/>
      <c r="I370" s="138"/>
      <c r="J370" s="138"/>
      <c r="K370" s="138"/>
      <c r="L370" s="138"/>
      <c r="M370" s="138"/>
    </row>
    <row r="371" spans="1:13" ht="17.25" customHeight="1">
      <c r="A371" s="87"/>
      <c r="B371" s="87"/>
      <c r="C371" s="89"/>
      <c r="D371" s="138"/>
      <c r="E371" s="138"/>
      <c r="F371" s="135"/>
      <c r="G371" s="136"/>
      <c r="H371" s="138"/>
      <c r="I371" s="138"/>
      <c r="J371" s="138"/>
      <c r="K371" s="138"/>
      <c r="L371" s="138"/>
      <c r="M371" s="138"/>
    </row>
    <row r="372" spans="1:13" ht="17.25" customHeight="1">
      <c r="A372" s="87"/>
      <c r="B372" s="87"/>
      <c r="C372" s="89"/>
      <c r="D372" s="138"/>
      <c r="E372" s="138"/>
      <c r="F372" s="135"/>
      <c r="G372" s="136"/>
      <c r="H372" s="138"/>
      <c r="I372" s="138"/>
      <c r="J372" s="138"/>
      <c r="K372" s="138"/>
      <c r="L372" s="138"/>
      <c r="M372" s="138"/>
    </row>
    <row r="373" spans="1:13" ht="17.25" customHeight="1">
      <c r="A373" s="87"/>
      <c r="B373" s="87"/>
      <c r="C373" s="89"/>
      <c r="D373" s="138"/>
      <c r="E373" s="138"/>
      <c r="F373" s="135"/>
      <c r="G373" s="136"/>
      <c r="H373" s="138"/>
      <c r="I373" s="138"/>
      <c r="J373" s="138"/>
      <c r="K373" s="138"/>
      <c r="L373" s="138"/>
      <c r="M373" s="138"/>
    </row>
    <row r="374" spans="1:13" ht="17.25" customHeight="1">
      <c r="A374" s="87"/>
      <c r="B374" s="87"/>
      <c r="C374" s="89"/>
      <c r="D374" s="138"/>
      <c r="E374" s="138"/>
      <c r="F374" s="135"/>
      <c r="G374" s="136"/>
      <c r="H374" s="138"/>
      <c r="I374" s="138"/>
      <c r="J374" s="138"/>
      <c r="K374" s="138"/>
      <c r="L374" s="138"/>
      <c r="M374" s="138"/>
    </row>
    <row r="375" spans="1:13" ht="17.25" customHeight="1">
      <c r="A375" s="87"/>
      <c r="B375" s="87"/>
      <c r="C375" s="89"/>
      <c r="D375" s="138"/>
      <c r="E375" s="138"/>
      <c r="F375" s="135"/>
      <c r="G375" s="136"/>
      <c r="H375" s="138"/>
      <c r="I375" s="138"/>
      <c r="J375" s="138"/>
      <c r="K375" s="138"/>
      <c r="L375" s="138"/>
      <c r="M375" s="138"/>
    </row>
    <row r="376" spans="1:13" ht="17.25" customHeight="1">
      <c r="A376" s="87"/>
      <c r="B376" s="87"/>
      <c r="C376" s="89"/>
      <c r="D376" s="138"/>
      <c r="E376" s="138"/>
      <c r="F376" s="135"/>
      <c r="G376" s="136"/>
      <c r="H376" s="138"/>
      <c r="I376" s="138"/>
      <c r="J376" s="138"/>
      <c r="K376" s="138"/>
      <c r="L376" s="138"/>
      <c r="M376" s="138"/>
    </row>
    <row r="377" spans="1:13" ht="17.25" customHeight="1">
      <c r="A377" s="87"/>
      <c r="B377" s="87"/>
      <c r="C377" s="89"/>
      <c r="D377" s="138"/>
      <c r="E377" s="138"/>
      <c r="F377" s="135"/>
      <c r="G377" s="136"/>
      <c r="H377" s="138"/>
      <c r="I377" s="138"/>
      <c r="J377" s="138"/>
      <c r="K377" s="138"/>
      <c r="L377" s="138"/>
      <c r="M377" s="138"/>
    </row>
    <row r="378" spans="1:13" ht="17.25" customHeight="1">
      <c r="A378" s="87"/>
      <c r="B378" s="87"/>
      <c r="C378" s="89"/>
      <c r="D378" s="138"/>
      <c r="E378" s="138"/>
      <c r="F378" s="135"/>
      <c r="G378" s="136"/>
      <c r="H378" s="138"/>
      <c r="I378" s="138"/>
      <c r="J378" s="138"/>
      <c r="K378" s="138"/>
      <c r="L378" s="138"/>
      <c r="M378" s="138"/>
    </row>
    <row r="379" spans="1:13" ht="17.25" customHeight="1">
      <c r="A379" s="87"/>
      <c r="B379" s="87"/>
      <c r="C379" s="89"/>
      <c r="D379" s="138"/>
      <c r="E379" s="138"/>
      <c r="F379" s="135"/>
      <c r="G379" s="136"/>
      <c r="H379" s="138"/>
      <c r="I379" s="138"/>
      <c r="J379" s="138"/>
      <c r="K379" s="138"/>
      <c r="L379" s="138"/>
      <c r="M379" s="138"/>
    </row>
    <row r="380" spans="1:13" ht="17.25" customHeight="1">
      <c r="A380" s="87"/>
      <c r="B380" s="87"/>
      <c r="C380" s="89"/>
      <c r="D380" s="138"/>
      <c r="E380" s="138"/>
      <c r="F380" s="135"/>
      <c r="G380" s="136"/>
      <c r="H380" s="138"/>
      <c r="I380" s="138"/>
      <c r="J380" s="138"/>
      <c r="K380" s="138"/>
      <c r="L380" s="138"/>
      <c r="M380" s="138"/>
    </row>
    <row r="381" spans="1:13" ht="17.25" customHeight="1">
      <c r="A381" s="87"/>
      <c r="B381" s="87"/>
      <c r="C381" s="89"/>
      <c r="D381" s="138"/>
      <c r="E381" s="138"/>
      <c r="F381" s="135"/>
      <c r="G381" s="136"/>
      <c r="H381" s="138"/>
      <c r="I381" s="138"/>
      <c r="J381" s="138"/>
      <c r="K381" s="138"/>
      <c r="L381" s="138"/>
      <c r="M381" s="138"/>
    </row>
    <row r="382" spans="1:13" ht="17.25" customHeight="1">
      <c r="A382" s="87"/>
      <c r="B382" s="87"/>
      <c r="C382" s="89"/>
      <c r="D382" s="138"/>
      <c r="E382" s="138"/>
      <c r="F382" s="135"/>
      <c r="G382" s="136"/>
      <c r="H382" s="138"/>
      <c r="I382" s="138"/>
      <c r="J382" s="138"/>
      <c r="K382" s="138"/>
      <c r="L382" s="138"/>
      <c r="M382" s="138"/>
    </row>
    <row r="383" spans="1:13" ht="17.25" customHeight="1">
      <c r="A383" s="87"/>
      <c r="B383" s="87"/>
      <c r="C383" s="89"/>
      <c r="D383" s="138"/>
      <c r="E383" s="138"/>
      <c r="F383" s="135"/>
      <c r="G383" s="136"/>
      <c r="H383" s="138"/>
      <c r="I383" s="138"/>
      <c r="J383" s="138"/>
      <c r="K383" s="138"/>
      <c r="L383" s="138"/>
      <c r="M383" s="138"/>
    </row>
    <row r="384" spans="1:13" ht="17.25" customHeight="1">
      <c r="A384" s="87"/>
      <c r="B384" s="87"/>
      <c r="C384" s="89"/>
      <c r="D384" s="138"/>
      <c r="E384" s="138"/>
      <c r="F384" s="135"/>
      <c r="G384" s="136"/>
      <c r="H384" s="138"/>
      <c r="I384" s="138"/>
      <c r="J384" s="138"/>
      <c r="K384" s="138"/>
      <c r="L384" s="138"/>
      <c r="M384" s="138"/>
    </row>
    <row r="385" spans="1:13" ht="17.25" customHeight="1">
      <c r="A385" s="87"/>
      <c r="B385" s="87"/>
      <c r="C385" s="89"/>
      <c r="D385" s="138"/>
      <c r="E385" s="138"/>
      <c r="F385" s="135"/>
      <c r="G385" s="136"/>
      <c r="H385" s="138"/>
      <c r="I385" s="138"/>
      <c r="J385" s="138"/>
      <c r="K385" s="138"/>
      <c r="L385" s="138"/>
      <c r="M385" s="138"/>
    </row>
    <row r="386" spans="1:13" ht="17.25" customHeight="1">
      <c r="A386" s="87"/>
      <c r="B386" s="87"/>
      <c r="C386" s="89"/>
      <c r="D386" s="138"/>
      <c r="E386" s="138"/>
      <c r="F386" s="135"/>
      <c r="G386" s="136"/>
      <c r="H386" s="138"/>
      <c r="I386" s="138"/>
      <c r="J386" s="138"/>
      <c r="K386" s="138"/>
      <c r="L386" s="138"/>
      <c r="M386" s="138"/>
    </row>
    <row r="387" spans="1:13" ht="17.25" customHeight="1">
      <c r="A387" s="87"/>
      <c r="B387" s="87"/>
      <c r="C387" s="89"/>
      <c r="D387" s="138"/>
      <c r="E387" s="138"/>
      <c r="F387" s="135"/>
      <c r="G387" s="136"/>
      <c r="H387" s="138"/>
      <c r="I387" s="138"/>
      <c r="J387" s="138"/>
      <c r="K387" s="138"/>
      <c r="L387" s="138"/>
      <c r="M387" s="138"/>
    </row>
    <row r="388" spans="1:13" ht="17.25" customHeight="1">
      <c r="A388" s="87"/>
      <c r="B388" s="87"/>
      <c r="C388" s="89"/>
      <c r="D388" s="138"/>
      <c r="E388" s="138"/>
      <c r="F388" s="135"/>
      <c r="G388" s="136"/>
      <c r="H388" s="138"/>
      <c r="I388" s="138"/>
      <c r="J388" s="138"/>
      <c r="K388" s="138"/>
      <c r="L388" s="138"/>
      <c r="M388" s="138"/>
    </row>
    <row r="389" spans="1:13" ht="17.25" customHeight="1">
      <c r="A389" s="87"/>
      <c r="B389" s="87"/>
      <c r="C389" s="89"/>
      <c r="D389" s="138"/>
      <c r="E389" s="138"/>
      <c r="F389" s="135"/>
      <c r="G389" s="136"/>
      <c r="H389" s="138"/>
      <c r="I389" s="138"/>
      <c r="J389" s="138"/>
      <c r="K389" s="138"/>
      <c r="L389" s="138"/>
      <c r="M389" s="138"/>
    </row>
    <row r="390" spans="1:13" ht="17.25" customHeight="1">
      <c r="A390" s="87"/>
      <c r="B390" s="87"/>
      <c r="C390" s="89"/>
      <c r="D390" s="138"/>
      <c r="E390" s="138"/>
      <c r="F390" s="135"/>
      <c r="G390" s="136"/>
      <c r="H390" s="138"/>
      <c r="I390" s="138"/>
      <c r="J390" s="138"/>
      <c r="K390" s="138"/>
      <c r="L390" s="138"/>
      <c r="M390" s="138"/>
    </row>
    <row r="391" spans="1:13" ht="17.25" customHeight="1">
      <c r="A391" s="87"/>
      <c r="B391" s="87"/>
      <c r="C391" s="89"/>
      <c r="D391" s="138"/>
      <c r="E391" s="138"/>
      <c r="F391" s="135"/>
      <c r="G391" s="136"/>
      <c r="H391" s="138"/>
      <c r="I391" s="138"/>
      <c r="J391" s="138"/>
      <c r="K391" s="138"/>
      <c r="L391" s="138"/>
      <c r="M391" s="138"/>
    </row>
    <row r="392" spans="1:13" ht="17.25" customHeight="1">
      <c r="A392" s="87"/>
      <c r="B392" s="87"/>
      <c r="C392" s="89"/>
      <c r="D392" s="138"/>
      <c r="E392" s="138"/>
      <c r="F392" s="135"/>
      <c r="G392" s="136"/>
      <c r="H392" s="138"/>
      <c r="I392" s="138"/>
      <c r="J392" s="138"/>
      <c r="K392" s="138"/>
      <c r="L392" s="138"/>
      <c r="M392" s="138"/>
    </row>
    <row r="393" spans="1:13" ht="17.25" customHeight="1">
      <c r="A393" s="87"/>
      <c r="B393" s="87"/>
      <c r="C393" s="89"/>
      <c r="D393" s="138"/>
      <c r="E393" s="138"/>
      <c r="F393" s="135"/>
      <c r="G393" s="136"/>
      <c r="H393" s="138"/>
      <c r="I393" s="138"/>
      <c r="J393" s="138"/>
      <c r="K393" s="138"/>
      <c r="L393" s="138"/>
      <c r="M393" s="138"/>
    </row>
    <row r="394" spans="1:13" ht="17.25" customHeight="1">
      <c r="A394" s="87"/>
      <c r="B394" s="87"/>
      <c r="C394" s="89"/>
      <c r="D394" s="138"/>
      <c r="E394" s="138"/>
      <c r="F394" s="135"/>
      <c r="G394" s="136"/>
      <c r="H394" s="138"/>
      <c r="I394" s="138"/>
      <c r="J394" s="138"/>
      <c r="K394" s="138"/>
      <c r="L394" s="138"/>
      <c r="M394" s="138"/>
    </row>
    <row r="395" spans="1:13" ht="17.25" customHeight="1">
      <c r="A395" s="87"/>
      <c r="B395" s="87"/>
      <c r="C395" s="89"/>
      <c r="D395" s="138"/>
      <c r="E395" s="138"/>
      <c r="F395" s="135"/>
      <c r="G395" s="136"/>
      <c r="H395" s="138"/>
      <c r="I395" s="138"/>
      <c r="J395" s="138"/>
      <c r="K395" s="138"/>
      <c r="L395" s="138"/>
      <c r="M395" s="138"/>
    </row>
    <row r="396" spans="1:13" ht="17.25" customHeight="1">
      <c r="A396" s="87"/>
      <c r="B396" s="87"/>
      <c r="C396" s="89"/>
      <c r="D396" s="138"/>
      <c r="E396" s="138"/>
      <c r="F396" s="135"/>
      <c r="G396" s="136"/>
      <c r="H396" s="138"/>
      <c r="I396" s="138"/>
      <c r="J396" s="138"/>
      <c r="K396" s="138"/>
      <c r="L396" s="138"/>
      <c r="M396" s="138"/>
    </row>
    <row r="397" spans="1:13" ht="17.25" customHeight="1">
      <c r="A397" s="87"/>
      <c r="B397" s="87"/>
      <c r="C397" s="89"/>
      <c r="D397" s="138"/>
      <c r="E397" s="138"/>
      <c r="F397" s="135"/>
      <c r="G397" s="136"/>
      <c r="H397" s="138"/>
      <c r="I397" s="138"/>
      <c r="J397" s="138"/>
      <c r="K397" s="138"/>
      <c r="L397" s="138"/>
      <c r="M397" s="138"/>
    </row>
    <row r="398" spans="1:13" ht="17.25" customHeight="1">
      <c r="A398" s="87"/>
      <c r="B398" s="87"/>
      <c r="C398" s="89"/>
      <c r="D398" s="138"/>
      <c r="E398" s="138"/>
      <c r="F398" s="135"/>
      <c r="G398" s="136"/>
      <c r="H398" s="138"/>
      <c r="I398" s="138"/>
      <c r="J398" s="138"/>
      <c r="K398" s="138"/>
      <c r="L398" s="138"/>
      <c r="M398" s="138"/>
    </row>
    <row r="399" spans="1:13" ht="17.25" customHeight="1">
      <c r="A399" s="87"/>
      <c r="B399" s="87"/>
      <c r="C399" s="89"/>
      <c r="D399" s="138"/>
      <c r="E399" s="138"/>
      <c r="F399" s="135"/>
      <c r="G399" s="136"/>
      <c r="H399" s="138"/>
      <c r="I399" s="138"/>
      <c r="J399" s="138"/>
      <c r="K399" s="138"/>
      <c r="L399" s="138"/>
      <c r="M399" s="138"/>
    </row>
    <row r="400" spans="1:13" ht="17.25" customHeight="1">
      <c r="A400" s="87"/>
      <c r="B400" s="87"/>
      <c r="C400" s="89"/>
      <c r="D400" s="138"/>
      <c r="E400" s="138"/>
      <c r="F400" s="135"/>
      <c r="G400" s="136"/>
      <c r="H400" s="138"/>
      <c r="I400" s="138"/>
      <c r="J400" s="138"/>
      <c r="K400" s="138"/>
      <c r="L400" s="138"/>
      <c r="M400" s="138"/>
    </row>
    <row r="401" spans="1:13" ht="17.25" customHeight="1">
      <c r="A401" s="87"/>
      <c r="B401" s="87"/>
      <c r="C401" s="89"/>
      <c r="D401" s="138"/>
      <c r="E401" s="138"/>
      <c r="F401" s="135"/>
      <c r="G401" s="136"/>
      <c r="H401" s="138"/>
      <c r="I401" s="138"/>
      <c r="J401" s="138"/>
      <c r="K401" s="138"/>
      <c r="L401" s="138"/>
      <c r="M401" s="138"/>
    </row>
    <row r="402" spans="1:13" ht="17.25" customHeight="1">
      <c r="A402" s="87"/>
      <c r="B402" s="87"/>
      <c r="C402" s="89"/>
      <c r="D402" s="138"/>
      <c r="E402" s="138"/>
      <c r="F402" s="135"/>
      <c r="G402" s="136"/>
      <c r="H402" s="138"/>
      <c r="I402" s="138"/>
      <c r="J402" s="138"/>
      <c r="K402" s="138"/>
      <c r="L402" s="138"/>
      <c r="M402" s="138"/>
    </row>
    <row r="403" spans="1:13" ht="17.25" customHeight="1">
      <c r="A403" s="87"/>
      <c r="B403" s="87"/>
      <c r="C403" s="89"/>
      <c r="D403" s="138"/>
      <c r="E403" s="138"/>
      <c r="F403" s="135"/>
      <c r="G403" s="136"/>
      <c r="H403" s="138"/>
      <c r="I403" s="138"/>
      <c r="J403" s="138"/>
      <c r="K403" s="138"/>
      <c r="L403" s="138"/>
      <c r="M403" s="138"/>
    </row>
    <row r="404" spans="1:13" ht="17.25" customHeight="1">
      <c r="A404" s="87"/>
      <c r="B404" s="87"/>
      <c r="C404" s="89"/>
      <c r="D404" s="138"/>
      <c r="E404" s="138"/>
      <c r="F404" s="135"/>
      <c r="G404" s="136"/>
      <c r="H404" s="138"/>
      <c r="I404" s="138"/>
      <c r="J404" s="138"/>
      <c r="K404" s="138"/>
      <c r="L404" s="138"/>
      <c r="M404" s="138"/>
    </row>
    <row r="405" spans="1:13" ht="17.25" customHeight="1">
      <c r="A405" s="87"/>
      <c r="B405" s="87"/>
      <c r="C405" s="89"/>
      <c r="D405" s="138"/>
      <c r="E405" s="138"/>
      <c r="F405" s="135"/>
      <c r="G405" s="136"/>
      <c r="H405" s="138"/>
      <c r="I405" s="138"/>
      <c r="J405" s="138"/>
      <c r="K405" s="138"/>
      <c r="L405" s="138"/>
      <c r="M405" s="138"/>
    </row>
    <row r="406" spans="1:13" ht="17.25" customHeight="1">
      <c r="A406" s="87"/>
      <c r="B406" s="87"/>
      <c r="C406" s="89"/>
      <c r="D406" s="138"/>
      <c r="E406" s="138"/>
      <c r="F406" s="135"/>
      <c r="G406" s="136"/>
      <c r="H406" s="138"/>
      <c r="I406" s="138"/>
      <c r="J406" s="138"/>
      <c r="K406" s="138"/>
      <c r="L406" s="138"/>
      <c r="M406" s="138"/>
    </row>
    <row r="407" spans="1:13" ht="17.25" customHeight="1">
      <c r="A407" s="87"/>
      <c r="B407" s="87"/>
      <c r="C407" s="89"/>
      <c r="D407" s="138"/>
      <c r="E407" s="138"/>
      <c r="F407" s="135"/>
      <c r="G407" s="136"/>
      <c r="H407" s="138"/>
      <c r="I407" s="138"/>
      <c r="J407" s="138"/>
      <c r="K407" s="138"/>
      <c r="L407" s="138"/>
      <c r="M407" s="138"/>
    </row>
    <row r="408" spans="1:13" ht="17.25" customHeight="1">
      <c r="A408" s="87"/>
      <c r="B408" s="87"/>
      <c r="C408" s="89"/>
      <c r="D408" s="138"/>
      <c r="E408" s="138"/>
      <c r="F408" s="135"/>
      <c r="G408" s="136"/>
      <c r="H408" s="138"/>
      <c r="I408" s="138"/>
      <c r="J408" s="138"/>
      <c r="K408" s="138"/>
      <c r="L408" s="138"/>
      <c r="M408" s="138"/>
    </row>
    <row r="409" spans="1:13" ht="17.25" customHeight="1">
      <c r="A409" s="87"/>
      <c r="B409" s="87"/>
      <c r="C409" s="89"/>
      <c r="D409" s="138"/>
      <c r="E409" s="138"/>
      <c r="F409" s="135"/>
      <c r="G409" s="136"/>
      <c r="H409" s="138"/>
      <c r="I409" s="138"/>
      <c r="J409" s="138"/>
      <c r="K409" s="138"/>
      <c r="L409" s="138"/>
      <c r="M409" s="138"/>
    </row>
    <row r="410" spans="1:13" ht="17.25" customHeight="1">
      <c r="A410" s="87"/>
      <c r="B410" s="87"/>
      <c r="C410" s="89"/>
      <c r="D410" s="138"/>
      <c r="E410" s="138"/>
      <c r="F410" s="135"/>
      <c r="G410" s="136"/>
      <c r="H410" s="138"/>
      <c r="I410" s="138"/>
      <c r="J410" s="138"/>
      <c r="K410" s="138"/>
      <c r="L410" s="138"/>
      <c r="M410" s="138"/>
    </row>
    <row r="411" spans="1:13" ht="17.25" customHeight="1">
      <c r="A411" s="87"/>
      <c r="B411" s="87"/>
      <c r="C411" s="89"/>
      <c r="D411" s="138"/>
      <c r="E411" s="138"/>
      <c r="F411" s="135"/>
      <c r="G411" s="136"/>
      <c r="H411" s="138"/>
      <c r="I411" s="138"/>
      <c r="J411" s="138"/>
      <c r="K411" s="138"/>
      <c r="L411" s="138"/>
      <c r="M411" s="138"/>
    </row>
    <row r="412" spans="1:13" ht="17.25" customHeight="1">
      <c r="A412" s="87"/>
      <c r="B412" s="87"/>
      <c r="C412" s="89"/>
      <c r="D412" s="138"/>
      <c r="E412" s="138"/>
      <c r="F412" s="135"/>
      <c r="G412" s="136"/>
      <c r="H412" s="138"/>
      <c r="I412" s="138"/>
      <c r="J412" s="138"/>
      <c r="K412" s="138"/>
      <c r="L412" s="138"/>
      <c r="M412" s="138"/>
    </row>
    <row r="413" spans="1:13" ht="17.25" customHeight="1">
      <c r="A413" s="87"/>
      <c r="B413" s="87"/>
      <c r="C413" s="89"/>
      <c r="D413" s="138"/>
      <c r="E413" s="138"/>
      <c r="F413" s="135"/>
      <c r="G413" s="136"/>
      <c r="H413" s="138"/>
      <c r="I413" s="138"/>
      <c r="J413" s="138"/>
      <c r="K413" s="138"/>
      <c r="L413" s="138"/>
      <c r="M413" s="138"/>
    </row>
    <row r="414" spans="1:13" ht="17.25" customHeight="1">
      <c r="A414" s="87"/>
      <c r="B414" s="87"/>
      <c r="C414" s="89"/>
      <c r="D414" s="138"/>
      <c r="E414" s="138"/>
      <c r="F414" s="135"/>
      <c r="G414" s="136"/>
      <c r="H414" s="138"/>
      <c r="I414" s="138"/>
      <c r="J414" s="138"/>
      <c r="K414" s="138"/>
      <c r="L414" s="138"/>
      <c r="M414" s="138"/>
    </row>
    <row r="415" spans="1:13" ht="17.25" customHeight="1">
      <c r="A415" s="87"/>
      <c r="B415" s="87"/>
      <c r="C415" s="89"/>
      <c r="D415" s="138"/>
      <c r="E415" s="138"/>
      <c r="F415" s="135"/>
      <c r="G415" s="136"/>
      <c r="H415" s="138"/>
      <c r="I415" s="138"/>
      <c r="J415" s="138"/>
      <c r="K415" s="138"/>
      <c r="L415" s="138"/>
      <c r="M415" s="138"/>
    </row>
    <row r="416" spans="1:13" ht="17.25" customHeight="1">
      <c r="A416" s="87"/>
      <c r="B416" s="87"/>
      <c r="C416" s="89"/>
      <c r="D416" s="138"/>
      <c r="E416" s="138"/>
      <c r="F416" s="135"/>
      <c r="G416" s="136"/>
      <c r="H416" s="138"/>
      <c r="I416" s="138"/>
      <c r="J416" s="138"/>
      <c r="K416" s="138"/>
      <c r="L416" s="138"/>
      <c r="M416" s="138"/>
    </row>
    <row r="417" spans="1:13" ht="17.25" customHeight="1">
      <c r="A417" s="87"/>
      <c r="B417" s="87"/>
      <c r="C417" s="89"/>
      <c r="D417" s="138"/>
      <c r="E417" s="138"/>
      <c r="F417" s="135"/>
      <c r="G417" s="136"/>
      <c r="H417" s="138"/>
      <c r="I417" s="138"/>
      <c r="J417" s="138"/>
      <c r="K417" s="138"/>
      <c r="L417" s="138"/>
      <c r="M417" s="138"/>
    </row>
    <row r="418" spans="1:13" ht="17.25" customHeight="1">
      <c r="A418" s="87"/>
      <c r="B418" s="87"/>
      <c r="C418" s="89"/>
      <c r="D418" s="138"/>
      <c r="E418" s="138"/>
      <c r="F418" s="135"/>
      <c r="G418" s="136"/>
      <c r="H418" s="138"/>
      <c r="I418" s="138"/>
      <c r="J418" s="138"/>
      <c r="K418" s="138"/>
      <c r="L418" s="138"/>
      <c r="M418" s="138"/>
    </row>
    <row r="419" spans="1:13" ht="17.25" customHeight="1">
      <c r="A419" s="87"/>
      <c r="B419" s="87"/>
      <c r="C419" s="89"/>
      <c r="D419" s="138"/>
      <c r="E419" s="138"/>
      <c r="F419" s="135"/>
      <c r="G419" s="136"/>
      <c r="H419" s="138"/>
      <c r="I419" s="138"/>
      <c r="J419" s="138"/>
      <c r="K419" s="138"/>
      <c r="L419" s="138"/>
      <c r="M419" s="138"/>
    </row>
    <row r="420" spans="1:13" ht="17.25" customHeight="1">
      <c r="A420" s="87"/>
      <c r="B420" s="87"/>
      <c r="C420" s="89"/>
      <c r="D420" s="138"/>
      <c r="E420" s="138"/>
      <c r="F420" s="135"/>
      <c r="G420" s="136"/>
      <c r="H420" s="138"/>
      <c r="I420" s="138"/>
      <c r="J420" s="138"/>
      <c r="K420" s="138"/>
      <c r="L420" s="138"/>
      <c r="M420" s="138"/>
    </row>
    <row r="421" spans="1:13" ht="17.25" customHeight="1">
      <c r="A421" s="87"/>
      <c r="B421" s="87"/>
      <c r="C421" s="89"/>
      <c r="D421" s="138"/>
      <c r="E421" s="138"/>
      <c r="F421" s="135"/>
      <c r="G421" s="136"/>
      <c r="H421" s="138"/>
      <c r="I421" s="138"/>
      <c r="J421" s="138"/>
      <c r="K421" s="138"/>
      <c r="L421" s="138"/>
      <c r="M421" s="138"/>
    </row>
    <row r="422" spans="1:13" ht="17.25" customHeight="1">
      <c r="A422" s="87"/>
      <c r="B422" s="87"/>
      <c r="C422" s="89"/>
      <c r="D422" s="138"/>
      <c r="E422" s="138"/>
      <c r="F422" s="135"/>
      <c r="G422" s="136"/>
      <c r="H422" s="138"/>
      <c r="I422" s="138"/>
      <c r="J422" s="138"/>
      <c r="K422" s="138"/>
      <c r="L422" s="138"/>
      <c r="M422" s="138"/>
    </row>
    <row r="423" spans="1:13" ht="17.25" customHeight="1">
      <c r="A423" s="87"/>
      <c r="B423" s="87"/>
      <c r="C423" s="89"/>
      <c r="D423" s="138"/>
      <c r="E423" s="138"/>
      <c r="F423" s="135"/>
      <c r="G423" s="136"/>
      <c r="H423" s="138"/>
      <c r="I423" s="138"/>
      <c r="J423" s="138"/>
      <c r="K423" s="138"/>
      <c r="L423" s="138"/>
      <c r="M423" s="138"/>
    </row>
    <row r="424" spans="1:13" ht="17.25" customHeight="1">
      <c r="A424" s="87"/>
      <c r="B424" s="87"/>
      <c r="C424" s="89"/>
      <c r="D424" s="138"/>
      <c r="E424" s="138"/>
      <c r="F424" s="135"/>
      <c r="G424" s="136"/>
      <c r="H424" s="138"/>
      <c r="I424" s="138"/>
      <c r="J424" s="138"/>
      <c r="K424" s="138"/>
      <c r="L424" s="138"/>
      <c r="M424" s="138"/>
    </row>
    <row r="425" spans="1:13" ht="17.25" customHeight="1">
      <c r="A425" s="87"/>
      <c r="B425" s="87"/>
      <c r="C425" s="89"/>
      <c r="D425" s="138"/>
      <c r="E425" s="138"/>
      <c r="F425" s="135"/>
      <c r="G425" s="136"/>
      <c r="H425" s="138"/>
      <c r="I425" s="138"/>
      <c r="J425" s="138"/>
      <c r="K425" s="138"/>
      <c r="L425" s="138"/>
      <c r="M425" s="138"/>
    </row>
    <row r="426" spans="1:13" ht="17.25" customHeight="1">
      <c r="A426" s="87"/>
      <c r="B426" s="87"/>
      <c r="C426" s="89"/>
      <c r="D426" s="138"/>
      <c r="E426" s="138"/>
      <c r="F426" s="135"/>
      <c r="G426" s="136"/>
      <c r="H426" s="138"/>
      <c r="I426" s="138"/>
      <c r="J426" s="138"/>
      <c r="K426" s="138"/>
      <c r="L426" s="138"/>
      <c r="M426" s="138"/>
    </row>
    <row r="427" spans="1:13" ht="17.25" customHeight="1">
      <c r="A427" s="87"/>
      <c r="B427" s="87"/>
      <c r="C427" s="89"/>
      <c r="D427" s="138"/>
      <c r="E427" s="138"/>
      <c r="F427" s="135"/>
      <c r="G427" s="136"/>
      <c r="H427" s="138"/>
      <c r="I427" s="138"/>
      <c r="J427" s="138"/>
      <c r="K427" s="138"/>
      <c r="L427" s="138"/>
      <c r="M427" s="138"/>
    </row>
    <row r="428" spans="1:13" ht="17.25" customHeight="1">
      <c r="A428" s="87"/>
      <c r="B428" s="87"/>
      <c r="C428" s="89"/>
      <c r="D428" s="138"/>
      <c r="E428" s="138"/>
      <c r="F428" s="135"/>
      <c r="G428" s="136"/>
      <c r="H428" s="138"/>
      <c r="I428" s="138"/>
      <c r="J428" s="138"/>
      <c r="K428" s="138"/>
      <c r="L428" s="138"/>
      <c r="M428" s="138"/>
    </row>
    <row r="429" spans="1:13" ht="17.25" customHeight="1">
      <c r="A429" s="87"/>
      <c r="B429" s="87"/>
      <c r="C429" s="89"/>
      <c r="D429" s="138"/>
      <c r="E429" s="138"/>
      <c r="F429" s="135"/>
      <c r="G429" s="136"/>
      <c r="H429" s="138"/>
      <c r="I429" s="138"/>
      <c r="J429" s="138"/>
      <c r="K429" s="138"/>
      <c r="L429" s="138"/>
      <c r="M429" s="138"/>
    </row>
    <row r="430" spans="1:13" ht="17.25" customHeight="1">
      <c r="A430" s="87"/>
      <c r="B430" s="87"/>
      <c r="C430" s="89"/>
      <c r="D430" s="138"/>
      <c r="E430" s="138"/>
      <c r="F430" s="135"/>
      <c r="G430" s="136"/>
      <c r="H430" s="138"/>
      <c r="I430" s="138"/>
      <c r="J430" s="138"/>
      <c r="K430" s="138"/>
      <c r="L430" s="138"/>
      <c r="M430" s="138"/>
    </row>
    <row r="431" spans="1:13" ht="17.25" customHeight="1">
      <c r="A431" s="87"/>
      <c r="B431" s="87"/>
      <c r="C431" s="89"/>
      <c r="D431" s="138"/>
      <c r="E431" s="138"/>
      <c r="F431" s="135"/>
      <c r="G431" s="136"/>
      <c r="H431" s="138"/>
      <c r="I431" s="138"/>
      <c r="J431" s="138"/>
      <c r="K431" s="138"/>
      <c r="L431" s="138"/>
      <c r="M431" s="138"/>
    </row>
    <row r="432" spans="1:13" ht="17.25" customHeight="1">
      <c r="A432" s="87"/>
      <c r="B432" s="87"/>
      <c r="C432" s="89"/>
      <c r="D432" s="138"/>
      <c r="E432" s="138"/>
      <c r="F432" s="135"/>
      <c r="G432" s="136"/>
      <c r="H432" s="138"/>
      <c r="I432" s="138"/>
      <c r="J432" s="138"/>
      <c r="K432" s="138"/>
      <c r="L432" s="138"/>
      <c r="M432" s="138"/>
    </row>
    <row r="433" spans="1:13" ht="17.25" customHeight="1">
      <c r="A433" s="87"/>
      <c r="B433" s="87"/>
      <c r="C433" s="89"/>
      <c r="D433" s="138"/>
      <c r="E433" s="138"/>
      <c r="F433" s="135"/>
      <c r="G433" s="136"/>
      <c r="H433" s="138"/>
      <c r="I433" s="138"/>
      <c r="J433" s="138"/>
      <c r="K433" s="138"/>
      <c r="L433" s="138"/>
      <c r="M433" s="138"/>
    </row>
    <row r="434" spans="1:13" ht="17.25" customHeight="1">
      <c r="A434" s="87"/>
      <c r="B434" s="87"/>
      <c r="C434" s="89"/>
      <c r="D434" s="138"/>
      <c r="E434" s="138"/>
      <c r="F434" s="135"/>
      <c r="G434" s="136"/>
      <c r="H434" s="138"/>
      <c r="I434" s="138"/>
      <c r="J434" s="138"/>
      <c r="K434" s="138"/>
      <c r="L434" s="138"/>
      <c r="M434" s="138"/>
    </row>
    <row r="435" spans="1:13" ht="17.25" customHeight="1">
      <c r="A435" s="87"/>
      <c r="B435" s="87"/>
      <c r="C435" s="89"/>
      <c r="D435" s="138"/>
      <c r="E435" s="138"/>
      <c r="F435" s="135"/>
      <c r="G435" s="136"/>
      <c r="H435" s="138"/>
      <c r="I435" s="138"/>
      <c r="J435" s="138"/>
      <c r="K435" s="138"/>
      <c r="L435" s="138"/>
      <c r="M435" s="138"/>
    </row>
    <row r="436" spans="1:13" ht="17.25" customHeight="1">
      <c r="A436" s="87"/>
      <c r="B436" s="87"/>
      <c r="C436" s="89"/>
      <c r="D436" s="138"/>
      <c r="E436" s="138"/>
      <c r="F436" s="135"/>
      <c r="G436" s="136"/>
      <c r="H436" s="138"/>
      <c r="I436" s="138"/>
      <c r="J436" s="138"/>
      <c r="K436" s="138"/>
      <c r="L436" s="138"/>
      <c r="M436" s="138"/>
    </row>
    <row r="437" spans="1:13" ht="17.25" customHeight="1">
      <c r="A437" s="87"/>
      <c r="B437" s="87"/>
      <c r="C437" s="89"/>
      <c r="D437" s="138"/>
      <c r="E437" s="138"/>
      <c r="F437" s="135"/>
      <c r="G437" s="136"/>
      <c r="H437" s="138"/>
      <c r="I437" s="138"/>
      <c r="J437" s="138"/>
      <c r="K437" s="138"/>
      <c r="L437" s="138"/>
      <c r="M437" s="138"/>
    </row>
    <row r="438" spans="1:13" ht="17.25" customHeight="1">
      <c r="A438" s="87"/>
      <c r="B438" s="87"/>
      <c r="C438" s="89"/>
      <c r="D438" s="138"/>
      <c r="E438" s="138"/>
      <c r="F438" s="135"/>
      <c r="G438" s="136"/>
      <c r="H438" s="138"/>
      <c r="I438" s="138"/>
      <c r="J438" s="138"/>
      <c r="K438" s="138"/>
      <c r="L438" s="138"/>
      <c r="M438" s="138"/>
    </row>
    <row r="439" spans="1:13" ht="17.25" customHeight="1">
      <c r="A439" s="87"/>
      <c r="B439" s="87"/>
      <c r="C439" s="89"/>
      <c r="D439" s="138"/>
      <c r="E439" s="138"/>
      <c r="F439" s="135"/>
      <c r="G439" s="136"/>
      <c r="H439" s="138"/>
      <c r="I439" s="138"/>
      <c r="J439" s="138"/>
      <c r="K439" s="138"/>
      <c r="L439" s="138"/>
      <c r="M439" s="138"/>
    </row>
    <row r="440" spans="1:13" ht="17.25" customHeight="1">
      <c r="A440" s="87"/>
      <c r="B440" s="87"/>
      <c r="C440" s="89"/>
      <c r="D440" s="138"/>
      <c r="E440" s="138"/>
      <c r="F440" s="135"/>
      <c r="G440" s="136"/>
      <c r="H440" s="138"/>
      <c r="I440" s="138"/>
      <c r="J440" s="138"/>
      <c r="K440" s="138"/>
      <c r="L440" s="138"/>
      <c r="M440" s="138"/>
    </row>
    <row r="441" spans="1:13" ht="17.25" customHeight="1">
      <c r="A441" s="87"/>
      <c r="B441" s="87"/>
      <c r="C441" s="89"/>
      <c r="D441" s="138"/>
      <c r="E441" s="138"/>
      <c r="F441" s="135"/>
      <c r="G441" s="136"/>
      <c r="H441" s="138"/>
      <c r="I441" s="138"/>
      <c r="J441" s="138"/>
      <c r="K441" s="138"/>
      <c r="L441" s="138"/>
      <c r="M441" s="138"/>
    </row>
    <row r="442" spans="1:13" ht="17.25" customHeight="1">
      <c r="A442" s="87"/>
      <c r="B442" s="87"/>
      <c r="C442" s="89"/>
      <c r="D442" s="138"/>
      <c r="E442" s="138"/>
      <c r="F442" s="135"/>
      <c r="G442" s="136"/>
      <c r="H442" s="138"/>
      <c r="I442" s="138"/>
      <c r="J442" s="138"/>
      <c r="K442" s="138"/>
      <c r="L442" s="138"/>
      <c r="M442" s="138"/>
    </row>
    <row r="443" spans="1:13" ht="17.25" customHeight="1">
      <c r="A443" s="87"/>
      <c r="B443" s="87"/>
      <c r="C443" s="89"/>
      <c r="D443" s="138"/>
      <c r="E443" s="138"/>
      <c r="F443" s="135"/>
      <c r="G443" s="136"/>
      <c r="H443" s="138"/>
      <c r="I443" s="138"/>
      <c r="J443" s="138"/>
      <c r="K443" s="138"/>
      <c r="L443" s="138"/>
      <c r="M443" s="138"/>
    </row>
    <row r="444" spans="1:13" ht="17.25" customHeight="1">
      <c r="A444" s="87"/>
      <c r="B444" s="87"/>
      <c r="C444" s="89"/>
      <c r="D444" s="138"/>
      <c r="E444" s="138"/>
      <c r="F444" s="135"/>
      <c r="G444" s="136"/>
      <c r="H444" s="138"/>
      <c r="I444" s="138"/>
      <c r="J444" s="138"/>
      <c r="K444" s="138"/>
      <c r="L444" s="138"/>
      <c r="M444" s="138"/>
    </row>
    <row r="445" spans="1:13" ht="17.25" customHeight="1">
      <c r="A445" s="87"/>
      <c r="B445" s="87"/>
      <c r="C445" s="89"/>
      <c r="D445" s="138"/>
      <c r="E445" s="138"/>
      <c r="F445" s="135"/>
      <c r="G445" s="136"/>
      <c r="H445" s="138"/>
      <c r="I445" s="138"/>
      <c r="J445" s="138"/>
      <c r="K445" s="138"/>
      <c r="L445" s="138"/>
      <c r="M445" s="138"/>
    </row>
    <row r="446" spans="1:13" ht="17.25" customHeight="1">
      <c r="A446" s="87"/>
      <c r="B446" s="87"/>
      <c r="C446" s="89"/>
      <c r="D446" s="138"/>
      <c r="E446" s="138"/>
      <c r="F446" s="135"/>
      <c r="G446" s="136"/>
      <c r="H446" s="138"/>
      <c r="I446" s="138"/>
      <c r="J446" s="138"/>
      <c r="K446" s="138"/>
      <c r="L446" s="138"/>
      <c r="M446" s="138"/>
    </row>
    <row r="447" spans="1:13" ht="17.25" customHeight="1">
      <c r="A447" s="87"/>
      <c r="B447" s="87"/>
      <c r="C447" s="89"/>
      <c r="D447" s="138"/>
      <c r="E447" s="138"/>
      <c r="F447" s="135"/>
      <c r="G447" s="136"/>
      <c r="H447" s="138"/>
      <c r="I447" s="138"/>
      <c r="J447" s="138"/>
      <c r="K447" s="138"/>
      <c r="L447" s="138"/>
      <c r="M447" s="138"/>
    </row>
    <row r="448" spans="1:13" ht="17.25" customHeight="1">
      <c r="A448" s="87"/>
      <c r="B448" s="87"/>
      <c r="C448" s="89"/>
      <c r="D448" s="138"/>
      <c r="E448" s="138"/>
      <c r="F448" s="135"/>
      <c r="G448" s="136"/>
      <c r="H448" s="138"/>
      <c r="I448" s="138"/>
      <c r="J448" s="138"/>
      <c r="K448" s="138"/>
      <c r="L448" s="138"/>
      <c r="M448" s="138"/>
    </row>
    <row r="449" spans="1:13" ht="17.25" customHeight="1">
      <c r="A449" s="87"/>
      <c r="B449" s="87"/>
      <c r="C449" s="89"/>
      <c r="D449" s="138"/>
      <c r="E449" s="138"/>
      <c r="F449" s="135"/>
      <c r="G449" s="136"/>
      <c r="H449" s="138"/>
      <c r="I449" s="138"/>
      <c r="J449" s="138"/>
      <c r="K449" s="138"/>
      <c r="L449" s="138"/>
      <c r="M449" s="138"/>
    </row>
    <row r="450" spans="1:13" ht="17.25" customHeight="1">
      <c r="A450" s="87"/>
      <c r="B450" s="87"/>
      <c r="C450" s="89"/>
      <c r="D450" s="138"/>
      <c r="E450" s="138"/>
      <c r="F450" s="135"/>
      <c r="G450" s="136"/>
      <c r="H450" s="138"/>
      <c r="I450" s="138"/>
      <c r="J450" s="138"/>
      <c r="K450" s="138"/>
      <c r="L450" s="138"/>
      <c r="M450" s="138"/>
    </row>
    <row r="451" spans="1:13" ht="17.25" customHeight="1">
      <c r="A451" s="87"/>
      <c r="B451" s="87"/>
      <c r="C451" s="89"/>
      <c r="D451" s="138"/>
      <c r="E451" s="138"/>
      <c r="F451" s="135"/>
      <c r="G451" s="136"/>
      <c r="H451" s="138"/>
      <c r="I451" s="138"/>
      <c r="J451" s="138"/>
      <c r="K451" s="138"/>
      <c r="L451" s="138"/>
      <c r="M451" s="138"/>
    </row>
    <row r="452" spans="1:13" ht="17.25" customHeight="1">
      <c r="A452" s="87"/>
      <c r="B452" s="87"/>
      <c r="C452" s="89"/>
      <c r="D452" s="138"/>
      <c r="E452" s="138"/>
      <c r="F452" s="135"/>
      <c r="G452" s="136"/>
      <c r="H452" s="138"/>
      <c r="I452" s="138"/>
      <c r="J452" s="138"/>
      <c r="K452" s="138"/>
      <c r="L452" s="138"/>
      <c r="M452" s="138"/>
    </row>
    <row r="453" spans="1:13" ht="17.25" customHeight="1">
      <c r="A453" s="87"/>
      <c r="B453" s="87"/>
      <c r="C453" s="89"/>
      <c r="D453" s="138"/>
      <c r="E453" s="138"/>
      <c r="F453" s="135"/>
      <c r="G453" s="136"/>
      <c r="H453" s="138"/>
      <c r="I453" s="138"/>
      <c r="J453" s="138"/>
      <c r="K453" s="138"/>
      <c r="L453" s="138"/>
      <c r="M453" s="138"/>
    </row>
    <row r="454" spans="1:13" ht="17.25" customHeight="1">
      <c r="A454" s="87"/>
      <c r="B454" s="87"/>
      <c r="C454" s="89"/>
      <c r="D454" s="138"/>
      <c r="E454" s="138"/>
      <c r="F454" s="135"/>
      <c r="G454" s="136"/>
      <c r="H454" s="138"/>
      <c r="I454" s="138"/>
      <c r="J454" s="138"/>
      <c r="K454" s="138"/>
      <c r="L454" s="138"/>
      <c r="M454" s="138"/>
    </row>
    <row r="455" spans="1:13" ht="17.25" customHeight="1">
      <c r="A455" s="87"/>
      <c r="B455" s="87"/>
      <c r="C455" s="89"/>
      <c r="D455" s="138"/>
      <c r="E455" s="138"/>
      <c r="F455" s="135"/>
      <c r="G455" s="136"/>
      <c r="H455" s="138"/>
      <c r="I455" s="138"/>
      <c r="J455" s="138"/>
      <c r="K455" s="138"/>
      <c r="L455" s="138"/>
      <c r="M455" s="138"/>
    </row>
    <row r="456" spans="1:13" ht="17.25" customHeight="1">
      <c r="A456" s="87"/>
      <c r="B456" s="87"/>
      <c r="C456" s="89"/>
      <c r="D456" s="138"/>
      <c r="E456" s="138"/>
      <c r="F456" s="135"/>
      <c r="G456" s="136"/>
      <c r="H456" s="138"/>
      <c r="I456" s="138"/>
      <c r="J456" s="138"/>
      <c r="K456" s="138"/>
      <c r="L456" s="138"/>
      <c r="M456" s="138"/>
    </row>
    <row r="457" spans="1:13" ht="17.25" customHeight="1">
      <c r="A457" s="87"/>
      <c r="B457" s="87"/>
      <c r="C457" s="89"/>
      <c r="D457" s="138"/>
      <c r="E457" s="138"/>
      <c r="F457" s="135"/>
      <c r="G457" s="136"/>
      <c r="H457" s="138"/>
      <c r="I457" s="138"/>
      <c r="J457" s="138"/>
      <c r="K457" s="138"/>
      <c r="L457" s="138"/>
      <c r="M457" s="138"/>
    </row>
    <row r="458" spans="1:13" ht="17.25" customHeight="1">
      <c r="A458" s="87"/>
      <c r="B458" s="87"/>
      <c r="C458" s="89"/>
      <c r="D458" s="138"/>
      <c r="E458" s="138"/>
      <c r="F458" s="135"/>
      <c r="G458" s="136"/>
      <c r="H458" s="138"/>
      <c r="I458" s="138"/>
      <c r="J458" s="138"/>
      <c r="K458" s="138"/>
      <c r="L458" s="138"/>
      <c r="M458" s="138"/>
    </row>
    <row r="459" spans="1:13" ht="17.25" customHeight="1">
      <c r="A459" s="87"/>
      <c r="B459" s="87"/>
      <c r="C459" s="89"/>
      <c r="D459" s="138"/>
      <c r="E459" s="138"/>
      <c r="F459" s="135"/>
      <c r="G459" s="136"/>
      <c r="H459" s="138"/>
      <c r="I459" s="138"/>
      <c r="J459" s="138"/>
      <c r="K459" s="138"/>
      <c r="L459" s="138"/>
      <c r="M459" s="138"/>
    </row>
    <row r="460" spans="1:13" ht="17.25" customHeight="1">
      <c r="A460" s="87"/>
      <c r="B460" s="87"/>
      <c r="C460" s="89"/>
      <c r="D460" s="138"/>
      <c r="E460" s="138"/>
      <c r="F460" s="135"/>
      <c r="G460" s="136"/>
      <c r="H460" s="138"/>
      <c r="I460" s="138"/>
      <c r="J460" s="138"/>
      <c r="K460" s="138"/>
      <c r="L460" s="138"/>
      <c r="M460" s="138"/>
    </row>
    <row r="461" spans="1:13" ht="17.25" customHeight="1">
      <c r="A461" s="87"/>
      <c r="B461" s="87"/>
      <c r="C461" s="89"/>
      <c r="D461" s="138"/>
      <c r="E461" s="138"/>
      <c r="F461" s="135"/>
      <c r="G461" s="136"/>
      <c r="H461" s="138"/>
      <c r="I461" s="138"/>
      <c r="J461" s="138"/>
      <c r="K461" s="138"/>
      <c r="L461" s="138"/>
      <c r="M461" s="138"/>
    </row>
    <row r="462" spans="1:13" ht="17.25" customHeight="1">
      <c r="A462" s="87"/>
      <c r="B462" s="87"/>
      <c r="C462" s="89"/>
      <c r="D462" s="138"/>
      <c r="E462" s="138"/>
      <c r="F462" s="135"/>
      <c r="G462" s="136"/>
      <c r="H462" s="138"/>
      <c r="I462" s="138"/>
      <c r="J462" s="138"/>
      <c r="K462" s="138"/>
      <c r="L462" s="138"/>
      <c r="M462" s="138"/>
    </row>
    <row r="463" spans="1:13" ht="17.25" customHeight="1">
      <c r="A463" s="87"/>
      <c r="B463" s="87"/>
      <c r="C463" s="89"/>
      <c r="D463" s="138"/>
      <c r="E463" s="138"/>
      <c r="F463" s="135"/>
      <c r="G463" s="136"/>
      <c r="H463" s="138"/>
      <c r="I463" s="138"/>
      <c r="J463" s="138"/>
      <c r="K463" s="138"/>
      <c r="L463" s="138"/>
      <c r="M463" s="138"/>
    </row>
    <row r="464" spans="1:13" ht="17.25" customHeight="1">
      <c r="A464" s="87"/>
      <c r="B464" s="87"/>
      <c r="C464" s="89"/>
      <c r="D464" s="138"/>
      <c r="E464" s="138"/>
      <c r="F464" s="135"/>
      <c r="G464" s="136"/>
      <c r="H464" s="138"/>
      <c r="I464" s="138"/>
      <c r="J464" s="138"/>
      <c r="K464" s="138"/>
      <c r="L464" s="138"/>
      <c r="M464" s="138"/>
    </row>
    <row r="465" spans="1:13" ht="17.25" customHeight="1">
      <c r="A465" s="87"/>
      <c r="B465" s="87"/>
      <c r="C465" s="89"/>
      <c r="D465" s="138"/>
      <c r="E465" s="138"/>
      <c r="F465" s="135"/>
      <c r="G465" s="136"/>
      <c r="H465" s="138"/>
      <c r="I465" s="138"/>
      <c r="J465" s="138"/>
      <c r="K465" s="138"/>
      <c r="L465" s="138"/>
      <c r="M465" s="138"/>
    </row>
    <row r="466" spans="1:13" ht="17.25" customHeight="1">
      <c r="A466" s="87"/>
      <c r="B466" s="87"/>
      <c r="C466" s="89"/>
      <c r="D466" s="138"/>
      <c r="E466" s="138"/>
      <c r="F466" s="135"/>
      <c r="G466" s="136"/>
      <c r="H466" s="138"/>
      <c r="I466" s="138"/>
      <c r="J466" s="138"/>
      <c r="K466" s="138"/>
      <c r="L466" s="138"/>
      <c r="M466" s="138"/>
    </row>
    <row r="467" spans="1:13" ht="17.25" customHeight="1">
      <c r="A467" s="87"/>
      <c r="B467" s="87"/>
      <c r="C467" s="89"/>
      <c r="D467" s="138"/>
      <c r="E467" s="138"/>
      <c r="F467" s="135"/>
      <c r="G467" s="136"/>
      <c r="H467" s="138"/>
      <c r="I467" s="138"/>
      <c r="J467" s="138"/>
      <c r="K467" s="138"/>
      <c r="L467" s="138"/>
      <c r="M467" s="138"/>
    </row>
    <row r="468" spans="1:13" ht="17.25" customHeight="1">
      <c r="A468" s="87"/>
      <c r="B468" s="87"/>
      <c r="C468" s="89"/>
      <c r="D468" s="138"/>
      <c r="E468" s="138"/>
      <c r="F468" s="135"/>
      <c r="G468" s="136"/>
      <c r="H468" s="138"/>
      <c r="I468" s="138"/>
      <c r="J468" s="138"/>
      <c r="K468" s="138"/>
      <c r="L468" s="138"/>
      <c r="M468" s="138"/>
    </row>
    <row r="469" spans="1:13" ht="17.25" customHeight="1">
      <c r="A469" s="87"/>
      <c r="B469" s="87"/>
      <c r="C469" s="89"/>
      <c r="D469" s="138"/>
      <c r="E469" s="138"/>
      <c r="F469" s="135"/>
      <c r="G469" s="136"/>
      <c r="H469" s="138"/>
      <c r="I469" s="138"/>
      <c r="J469" s="138"/>
      <c r="K469" s="138"/>
      <c r="L469" s="138"/>
      <c r="M469" s="138"/>
    </row>
    <row r="470" spans="1:13" ht="17.25" customHeight="1">
      <c r="A470" s="87"/>
      <c r="B470" s="87"/>
      <c r="C470" s="89"/>
      <c r="D470" s="138"/>
      <c r="E470" s="138"/>
      <c r="F470" s="135"/>
      <c r="G470" s="136"/>
      <c r="H470" s="138"/>
      <c r="I470" s="138"/>
      <c r="J470" s="138"/>
      <c r="K470" s="138"/>
      <c r="L470" s="138"/>
      <c r="M470" s="138"/>
    </row>
    <row r="471" spans="1:13" ht="17.25" customHeight="1">
      <c r="A471" s="87"/>
      <c r="B471" s="87"/>
      <c r="C471" s="89"/>
      <c r="D471" s="138"/>
      <c r="E471" s="138"/>
      <c r="F471" s="135"/>
      <c r="G471" s="136"/>
      <c r="H471" s="138"/>
      <c r="I471" s="138"/>
      <c r="J471" s="138"/>
      <c r="K471" s="138"/>
      <c r="L471" s="138"/>
      <c r="M471" s="138"/>
    </row>
    <row r="472" spans="1:13" ht="17.25" customHeight="1">
      <c r="A472" s="87"/>
      <c r="B472" s="87"/>
      <c r="C472" s="89"/>
      <c r="D472" s="138"/>
      <c r="E472" s="138"/>
      <c r="F472" s="135"/>
      <c r="G472" s="136"/>
      <c r="H472" s="138"/>
      <c r="I472" s="138"/>
      <c r="J472" s="138"/>
      <c r="K472" s="138"/>
      <c r="L472" s="138"/>
      <c r="M472" s="138"/>
    </row>
    <row r="473" spans="1:13" ht="17.25" customHeight="1">
      <c r="A473" s="87"/>
      <c r="B473" s="87"/>
      <c r="C473" s="89"/>
      <c r="D473" s="138"/>
      <c r="E473" s="138"/>
      <c r="F473" s="135"/>
      <c r="G473" s="136"/>
      <c r="H473" s="138"/>
      <c r="I473" s="138"/>
      <c r="J473" s="138"/>
      <c r="K473" s="138"/>
      <c r="L473" s="138"/>
      <c r="M473" s="138"/>
    </row>
    <row r="474" spans="1:13" ht="17.25" customHeight="1">
      <c r="A474" s="87"/>
      <c r="B474" s="87"/>
      <c r="C474" s="89"/>
      <c r="D474" s="138"/>
      <c r="E474" s="138"/>
      <c r="F474" s="135"/>
      <c r="G474" s="136"/>
      <c r="H474" s="138"/>
      <c r="I474" s="138"/>
      <c r="J474" s="138"/>
      <c r="K474" s="138"/>
      <c r="L474" s="138"/>
      <c r="M474" s="138"/>
    </row>
    <row r="475" spans="1:13" ht="17.25" customHeight="1">
      <c r="A475" s="87"/>
      <c r="B475" s="87"/>
      <c r="C475" s="89"/>
      <c r="D475" s="138"/>
      <c r="E475" s="138"/>
      <c r="F475" s="135"/>
      <c r="G475" s="136"/>
      <c r="H475" s="138"/>
      <c r="I475" s="138"/>
      <c r="J475" s="138"/>
      <c r="K475" s="138"/>
      <c r="L475" s="138"/>
      <c r="M475" s="138"/>
    </row>
    <row r="476" spans="1:13" ht="17.25" customHeight="1">
      <c r="A476" s="87"/>
      <c r="B476" s="87"/>
      <c r="C476" s="89"/>
      <c r="D476" s="138"/>
      <c r="E476" s="138"/>
      <c r="F476" s="135"/>
      <c r="G476" s="136"/>
      <c r="H476" s="138"/>
      <c r="I476" s="138"/>
      <c r="J476" s="138"/>
      <c r="K476" s="138"/>
      <c r="L476" s="138"/>
      <c r="M476" s="138"/>
    </row>
    <row r="477" spans="1:13" ht="17.25" customHeight="1">
      <c r="A477" s="87"/>
      <c r="B477" s="87"/>
      <c r="C477" s="89"/>
      <c r="D477" s="138"/>
      <c r="E477" s="138"/>
      <c r="F477" s="135"/>
      <c r="G477" s="136"/>
      <c r="H477" s="138"/>
      <c r="I477" s="138"/>
      <c r="J477" s="138"/>
      <c r="K477" s="138"/>
      <c r="L477" s="138"/>
      <c r="M477" s="138"/>
    </row>
    <row r="478" spans="1:13" ht="17.25" customHeight="1">
      <c r="A478" s="87"/>
      <c r="B478" s="87"/>
      <c r="C478" s="89"/>
      <c r="D478" s="138"/>
      <c r="E478" s="138"/>
      <c r="F478" s="135"/>
      <c r="G478" s="136"/>
      <c r="H478" s="138"/>
      <c r="I478" s="138"/>
      <c r="J478" s="138"/>
      <c r="K478" s="138"/>
      <c r="L478" s="138"/>
      <c r="M478" s="138"/>
    </row>
    <row r="479" spans="1:13" ht="17.25" customHeight="1">
      <c r="A479" s="87"/>
      <c r="B479" s="87"/>
      <c r="C479" s="89"/>
      <c r="D479" s="138"/>
      <c r="E479" s="138"/>
      <c r="F479" s="135"/>
      <c r="G479" s="136"/>
      <c r="H479" s="138"/>
      <c r="I479" s="138"/>
      <c r="J479" s="138"/>
      <c r="K479" s="138"/>
      <c r="L479" s="138"/>
      <c r="M479" s="138"/>
    </row>
    <row r="480" spans="1:13" ht="17.25" customHeight="1">
      <c r="A480" s="87"/>
      <c r="B480" s="87"/>
      <c r="C480" s="89"/>
      <c r="D480" s="138"/>
      <c r="E480" s="138"/>
      <c r="F480" s="135"/>
      <c r="G480" s="136"/>
      <c r="H480" s="138"/>
      <c r="I480" s="138"/>
      <c r="J480" s="138"/>
      <c r="K480" s="138"/>
      <c r="L480" s="138"/>
      <c r="M480" s="138"/>
    </row>
    <row r="481" spans="1:13" ht="17.25" customHeight="1">
      <c r="A481" s="87"/>
      <c r="B481" s="87"/>
      <c r="C481" s="89"/>
      <c r="D481" s="138"/>
      <c r="E481" s="138"/>
      <c r="F481" s="135"/>
      <c r="G481" s="136"/>
      <c r="H481" s="138"/>
      <c r="I481" s="138"/>
      <c r="J481" s="138"/>
      <c r="K481" s="138"/>
      <c r="L481" s="138"/>
      <c r="M481" s="138"/>
    </row>
    <row r="482" spans="1:13" ht="17.25" customHeight="1">
      <c r="A482" s="87"/>
      <c r="B482" s="87"/>
      <c r="C482" s="89"/>
      <c r="D482" s="138"/>
      <c r="E482" s="138"/>
      <c r="F482" s="135"/>
      <c r="G482" s="136"/>
      <c r="H482" s="138"/>
      <c r="I482" s="138"/>
      <c r="J482" s="138"/>
      <c r="K482" s="138"/>
      <c r="L482" s="138"/>
      <c r="M482" s="138"/>
    </row>
    <row r="483" spans="1:13" ht="17.25" customHeight="1">
      <c r="A483" s="87"/>
      <c r="B483" s="87"/>
      <c r="C483" s="89"/>
      <c r="D483" s="138"/>
      <c r="E483" s="138"/>
      <c r="F483" s="135"/>
      <c r="G483" s="136"/>
      <c r="H483" s="138"/>
      <c r="I483" s="138"/>
      <c r="J483" s="138"/>
      <c r="K483" s="138"/>
      <c r="L483" s="138"/>
      <c r="M483" s="138"/>
    </row>
    <row r="484" spans="1:13" ht="17.25" customHeight="1">
      <c r="A484" s="87"/>
      <c r="B484" s="87"/>
      <c r="C484" s="89"/>
      <c r="D484" s="138"/>
      <c r="E484" s="138"/>
      <c r="F484" s="135"/>
      <c r="G484" s="136"/>
      <c r="H484" s="138"/>
      <c r="I484" s="138"/>
      <c r="J484" s="138"/>
      <c r="K484" s="138"/>
      <c r="L484" s="138"/>
      <c r="M484" s="138"/>
    </row>
    <row r="485" spans="1:13" ht="17.25" customHeight="1">
      <c r="A485" s="87"/>
      <c r="B485" s="87"/>
      <c r="C485" s="89"/>
      <c r="D485" s="138"/>
      <c r="E485" s="138"/>
      <c r="F485" s="135"/>
      <c r="G485" s="136"/>
      <c r="H485" s="138"/>
      <c r="I485" s="138"/>
      <c r="J485" s="138"/>
      <c r="K485" s="138"/>
      <c r="L485" s="138"/>
      <c r="M485" s="138"/>
    </row>
    <row r="486" spans="1:13" ht="17.25" customHeight="1">
      <c r="A486" s="87"/>
      <c r="B486" s="87"/>
      <c r="C486" s="89"/>
      <c r="D486" s="138"/>
      <c r="E486" s="138"/>
      <c r="F486" s="135"/>
      <c r="G486" s="136"/>
      <c r="H486" s="138"/>
      <c r="I486" s="138"/>
      <c r="J486" s="138"/>
      <c r="K486" s="138"/>
      <c r="L486" s="138"/>
      <c r="M486" s="138"/>
    </row>
    <row r="487" spans="1:13" ht="17.25" customHeight="1">
      <c r="A487" s="87"/>
      <c r="B487" s="87"/>
      <c r="C487" s="89"/>
      <c r="D487" s="138"/>
      <c r="E487" s="138"/>
      <c r="F487" s="135"/>
      <c r="G487" s="136"/>
      <c r="H487" s="138"/>
      <c r="I487" s="138"/>
      <c r="J487" s="138"/>
      <c r="K487" s="138"/>
      <c r="L487" s="138"/>
      <c r="M487" s="138"/>
    </row>
    <row r="488" spans="1:13" ht="17.25" customHeight="1">
      <c r="A488" s="87"/>
      <c r="B488" s="87"/>
      <c r="C488" s="89"/>
      <c r="D488" s="138"/>
      <c r="E488" s="138"/>
      <c r="F488" s="135"/>
      <c r="G488" s="136"/>
      <c r="H488" s="138"/>
      <c r="I488" s="138"/>
      <c r="J488" s="138"/>
      <c r="K488" s="138"/>
      <c r="L488" s="138"/>
      <c r="M488" s="138"/>
    </row>
    <row r="489" spans="1:13" ht="17.25" customHeight="1">
      <c r="A489" s="87"/>
      <c r="B489" s="87"/>
      <c r="C489" s="89"/>
      <c r="D489" s="138"/>
      <c r="E489" s="138"/>
      <c r="F489" s="135"/>
      <c r="G489" s="136"/>
      <c r="H489" s="138"/>
      <c r="I489" s="138"/>
      <c r="J489" s="138"/>
      <c r="K489" s="138"/>
      <c r="L489" s="138"/>
      <c r="M489" s="138"/>
    </row>
    <row r="490" spans="1:13" ht="17.25" customHeight="1">
      <c r="A490" s="87"/>
      <c r="B490" s="87"/>
      <c r="C490" s="89"/>
      <c r="D490" s="138"/>
      <c r="E490" s="138"/>
      <c r="F490" s="135"/>
      <c r="G490" s="136"/>
      <c r="H490" s="138"/>
      <c r="I490" s="138"/>
      <c r="J490" s="138"/>
      <c r="K490" s="138"/>
      <c r="L490" s="138"/>
      <c r="M490" s="138"/>
    </row>
    <row r="491" spans="1:13" ht="17.25" customHeight="1">
      <c r="A491" s="87"/>
      <c r="B491" s="87"/>
      <c r="C491" s="89"/>
      <c r="D491" s="138"/>
      <c r="E491" s="138"/>
      <c r="F491" s="135"/>
      <c r="G491" s="136"/>
      <c r="H491" s="138"/>
      <c r="I491" s="138"/>
      <c r="J491" s="138"/>
      <c r="K491" s="138"/>
      <c r="L491" s="138"/>
      <c r="M491" s="138"/>
    </row>
    <row r="492" spans="1:13" ht="17.25" customHeight="1">
      <c r="A492" s="87"/>
      <c r="B492" s="87"/>
      <c r="C492" s="89"/>
      <c r="D492" s="138"/>
      <c r="E492" s="138"/>
      <c r="F492" s="135"/>
      <c r="G492" s="136"/>
      <c r="H492" s="138"/>
      <c r="I492" s="138"/>
      <c r="J492" s="138"/>
      <c r="K492" s="138"/>
      <c r="L492" s="138"/>
      <c r="M492" s="138"/>
    </row>
    <row r="493" spans="1:13" ht="17.25" customHeight="1">
      <c r="A493" s="87"/>
      <c r="B493" s="87"/>
      <c r="C493" s="89"/>
      <c r="D493" s="138"/>
      <c r="E493" s="138"/>
      <c r="F493" s="135"/>
      <c r="G493" s="136"/>
      <c r="H493" s="138"/>
      <c r="I493" s="138"/>
      <c r="J493" s="138"/>
      <c r="K493" s="138"/>
      <c r="L493" s="138"/>
      <c r="M493" s="138"/>
    </row>
    <row r="494" spans="1:13" ht="17.25" customHeight="1">
      <c r="A494" s="87"/>
      <c r="B494" s="87"/>
      <c r="C494" s="89"/>
      <c r="D494" s="138"/>
      <c r="E494" s="138"/>
      <c r="F494" s="135"/>
      <c r="G494" s="136"/>
      <c r="H494" s="138"/>
      <c r="I494" s="138"/>
      <c r="J494" s="138"/>
      <c r="K494" s="138"/>
      <c r="L494" s="138"/>
      <c r="M494" s="138"/>
    </row>
    <row r="495" spans="1:13" ht="17.25" customHeight="1">
      <c r="A495" s="87"/>
      <c r="B495" s="87"/>
      <c r="C495" s="89"/>
      <c r="D495" s="138"/>
      <c r="E495" s="138"/>
      <c r="F495" s="135"/>
      <c r="G495" s="136"/>
      <c r="H495" s="138"/>
      <c r="I495" s="138"/>
      <c r="J495" s="138"/>
      <c r="K495" s="138"/>
      <c r="L495" s="138"/>
      <c r="M495" s="138"/>
    </row>
    <row r="496" spans="1:13" ht="17.25" customHeight="1">
      <c r="A496" s="87"/>
      <c r="B496" s="87"/>
      <c r="C496" s="89"/>
      <c r="D496" s="138"/>
      <c r="E496" s="138"/>
      <c r="F496" s="135"/>
      <c r="G496" s="136"/>
      <c r="H496" s="138"/>
      <c r="I496" s="138"/>
      <c r="J496" s="138"/>
      <c r="K496" s="138"/>
      <c r="L496" s="138"/>
      <c r="M496" s="138"/>
    </row>
    <row r="497" spans="1:13" ht="17.25" customHeight="1">
      <c r="A497" s="87"/>
      <c r="B497" s="87"/>
      <c r="C497" s="89"/>
      <c r="D497" s="138"/>
      <c r="E497" s="138"/>
      <c r="F497" s="135"/>
      <c r="G497" s="136"/>
      <c r="H497" s="138"/>
      <c r="I497" s="138"/>
      <c r="J497" s="138"/>
      <c r="K497" s="138"/>
      <c r="L497" s="138"/>
      <c r="M497" s="138"/>
    </row>
    <row r="498" spans="1:13" ht="17.25" customHeight="1">
      <c r="A498" s="87"/>
      <c r="B498" s="87"/>
      <c r="C498" s="89"/>
      <c r="D498" s="138"/>
      <c r="E498" s="138"/>
      <c r="F498" s="135"/>
      <c r="G498" s="136"/>
      <c r="H498" s="138"/>
      <c r="I498" s="138"/>
      <c r="J498" s="138"/>
      <c r="K498" s="138"/>
      <c r="L498" s="138"/>
      <c r="M498" s="138"/>
    </row>
    <row r="499" spans="1:13" ht="17.25" customHeight="1">
      <c r="A499" s="87"/>
      <c r="B499" s="87"/>
      <c r="C499" s="89"/>
      <c r="D499" s="138"/>
      <c r="E499" s="138"/>
      <c r="F499" s="135"/>
      <c r="G499" s="136"/>
      <c r="H499" s="138"/>
      <c r="I499" s="138"/>
      <c r="J499" s="138"/>
      <c r="K499" s="138"/>
      <c r="L499" s="138"/>
      <c r="M499" s="138"/>
    </row>
    <row r="500" spans="1:13" ht="17.25" customHeight="1">
      <c r="A500" s="87"/>
      <c r="B500" s="87"/>
      <c r="C500" s="89"/>
      <c r="D500" s="138"/>
      <c r="E500" s="138"/>
      <c r="F500" s="135"/>
      <c r="G500" s="136"/>
      <c r="H500" s="138"/>
      <c r="I500" s="138"/>
      <c r="J500" s="138"/>
      <c r="K500" s="138"/>
      <c r="L500" s="138"/>
      <c r="M500" s="138"/>
    </row>
    <row r="501" spans="1:13" ht="17.25" customHeight="1">
      <c r="A501" s="87"/>
      <c r="B501" s="87"/>
      <c r="C501" s="89"/>
      <c r="D501" s="138"/>
      <c r="E501" s="138"/>
      <c r="F501" s="135"/>
      <c r="G501" s="136"/>
      <c r="H501" s="138"/>
      <c r="I501" s="138"/>
      <c r="J501" s="138"/>
      <c r="K501" s="138"/>
      <c r="L501" s="138"/>
      <c r="M501" s="138"/>
    </row>
    <row r="502" spans="1:13" ht="17.25" customHeight="1">
      <c r="A502" s="87"/>
      <c r="B502" s="87"/>
      <c r="C502" s="89"/>
      <c r="D502" s="138"/>
      <c r="E502" s="138"/>
      <c r="F502" s="135"/>
      <c r="G502" s="136"/>
      <c r="H502" s="138"/>
      <c r="I502" s="138"/>
      <c r="J502" s="138"/>
      <c r="K502" s="138"/>
      <c r="L502" s="138"/>
      <c r="M502" s="138"/>
    </row>
    <row r="503" spans="1:13" ht="17.25" customHeight="1">
      <c r="A503" s="87"/>
      <c r="B503" s="87"/>
      <c r="C503" s="89"/>
      <c r="D503" s="138"/>
      <c r="E503" s="138"/>
      <c r="F503" s="135"/>
      <c r="G503" s="136"/>
      <c r="H503" s="138"/>
      <c r="I503" s="138"/>
      <c r="J503" s="138"/>
      <c r="K503" s="138"/>
      <c r="L503" s="138"/>
      <c r="M503" s="138"/>
    </row>
    <row r="504" spans="1:13" ht="17.25" customHeight="1">
      <c r="A504" s="87"/>
      <c r="B504" s="87"/>
      <c r="C504" s="89"/>
      <c r="D504" s="138"/>
      <c r="E504" s="138"/>
      <c r="F504" s="135"/>
      <c r="G504" s="136"/>
      <c r="H504" s="138"/>
      <c r="I504" s="138"/>
      <c r="J504" s="138"/>
      <c r="K504" s="138"/>
      <c r="L504" s="138"/>
      <c r="M504" s="138"/>
    </row>
    <row r="505" spans="1:13" ht="17.25" customHeight="1">
      <c r="A505" s="87"/>
      <c r="B505" s="87"/>
      <c r="C505" s="89"/>
      <c r="D505" s="138"/>
      <c r="E505" s="138"/>
      <c r="F505" s="135"/>
      <c r="G505" s="136"/>
      <c r="H505" s="138"/>
      <c r="I505" s="138"/>
      <c r="J505" s="138"/>
      <c r="K505" s="138"/>
      <c r="L505" s="138"/>
      <c r="M505" s="138"/>
    </row>
    <row r="506" spans="1:13" ht="17.25" customHeight="1">
      <c r="A506" s="87"/>
      <c r="B506" s="87"/>
      <c r="C506" s="89"/>
      <c r="D506" s="138"/>
      <c r="E506" s="138"/>
      <c r="F506" s="135"/>
      <c r="G506" s="136"/>
      <c r="H506" s="138"/>
      <c r="I506" s="138"/>
      <c r="J506" s="138"/>
      <c r="K506" s="138"/>
      <c r="L506" s="138"/>
      <c r="M506" s="138"/>
    </row>
    <row r="507" spans="1:13" ht="17.25" customHeight="1">
      <c r="A507" s="87"/>
      <c r="B507" s="87"/>
      <c r="C507" s="89"/>
      <c r="D507" s="138"/>
      <c r="E507" s="138"/>
      <c r="F507" s="135"/>
      <c r="G507" s="136"/>
      <c r="H507" s="138"/>
      <c r="I507" s="138"/>
      <c r="J507" s="138"/>
      <c r="K507" s="138"/>
      <c r="L507" s="138"/>
      <c r="M507" s="138"/>
    </row>
    <row r="508" spans="1:13" ht="17.25" customHeight="1">
      <c r="A508" s="87"/>
      <c r="B508" s="87"/>
      <c r="C508" s="89"/>
      <c r="D508" s="138"/>
      <c r="E508" s="138"/>
      <c r="F508" s="135"/>
      <c r="G508" s="136"/>
      <c r="H508" s="138"/>
      <c r="I508" s="138"/>
      <c r="J508" s="138"/>
      <c r="K508" s="138"/>
      <c r="L508" s="138"/>
      <c r="M508" s="138"/>
    </row>
    <row r="509" spans="1:13" ht="17.25" customHeight="1">
      <c r="A509" s="87"/>
      <c r="B509" s="87"/>
      <c r="C509" s="89"/>
      <c r="D509" s="138"/>
      <c r="E509" s="138"/>
      <c r="F509" s="135"/>
      <c r="G509" s="136"/>
      <c r="H509" s="138"/>
      <c r="I509" s="138"/>
      <c r="J509" s="138"/>
      <c r="K509" s="138"/>
      <c r="L509" s="138"/>
      <c r="M509" s="138"/>
    </row>
    <row r="510" spans="1:13" ht="17.25" customHeight="1">
      <c r="A510" s="87"/>
      <c r="B510" s="87"/>
      <c r="C510" s="89"/>
      <c r="D510" s="138"/>
      <c r="E510" s="138"/>
      <c r="F510" s="135"/>
      <c r="G510" s="136"/>
      <c r="H510" s="138"/>
      <c r="I510" s="138"/>
      <c r="J510" s="138"/>
      <c r="K510" s="138"/>
      <c r="L510" s="138"/>
      <c r="M510" s="138"/>
    </row>
    <row r="511" spans="1:13" ht="17.25" customHeight="1">
      <c r="A511" s="87"/>
      <c r="B511" s="87"/>
      <c r="C511" s="89"/>
      <c r="D511" s="138"/>
      <c r="E511" s="138"/>
      <c r="F511" s="135"/>
      <c r="G511" s="136"/>
      <c r="H511" s="138"/>
      <c r="I511" s="138"/>
      <c r="J511" s="138"/>
      <c r="K511" s="138"/>
      <c r="L511" s="138"/>
      <c r="M511" s="138"/>
    </row>
    <row r="512" spans="1:13" ht="17.25" customHeight="1">
      <c r="A512" s="87"/>
      <c r="B512" s="87"/>
      <c r="C512" s="89"/>
      <c r="D512" s="138"/>
      <c r="E512" s="138"/>
      <c r="F512" s="135"/>
      <c r="G512" s="136"/>
      <c r="H512" s="138"/>
      <c r="I512" s="138"/>
      <c r="J512" s="138"/>
      <c r="K512" s="138"/>
      <c r="L512" s="138"/>
      <c r="M512" s="138"/>
    </row>
    <row r="513" spans="1:13" ht="17.25" customHeight="1">
      <c r="A513" s="87"/>
      <c r="B513" s="87"/>
      <c r="C513" s="89"/>
      <c r="D513" s="138"/>
      <c r="E513" s="138"/>
      <c r="F513" s="135"/>
      <c r="G513" s="136"/>
      <c r="H513" s="138"/>
      <c r="I513" s="138"/>
      <c r="J513" s="138"/>
      <c r="K513" s="138"/>
      <c r="L513" s="138"/>
      <c r="M513" s="138"/>
    </row>
    <row r="514" spans="1:13" ht="17.25" customHeight="1">
      <c r="A514" s="87"/>
      <c r="B514" s="87"/>
      <c r="C514" s="89"/>
      <c r="D514" s="138"/>
      <c r="E514" s="138"/>
      <c r="F514" s="135"/>
      <c r="G514" s="136"/>
      <c r="H514" s="138"/>
      <c r="I514" s="138"/>
      <c r="J514" s="138"/>
      <c r="K514" s="138"/>
      <c r="L514" s="138"/>
      <c r="M514" s="138"/>
    </row>
    <row r="515" spans="1:13" ht="17.25" customHeight="1">
      <c r="A515" s="87"/>
      <c r="B515" s="87"/>
      <c r="C515" s="89"/>
      <c r="D515" s="138"/>
      <c r="E515" s="138"/>
      <c r="F515" s="135"/>
      <c r="G515" s="136"/>
      <c r="H515" s="138"/>
      <c r="I515" s="138"/>
      <c r="J515" s="138"/>
      <c r="K515" s="138"/>
      <c r="L515" s="138"/>
      <c r="M515" s="138"/>
    </row>
    <row r="516" spans="1:13" ht="17.25" customHeight="1">
      <c r="A516" s="87"/>
      <c r="B516" s="87"/>
      <c r="C516" s="89"/>
      <c r="D516" s="138"/>
      <c r="E516" s="138"/>
      <c r="F516" s="135"/>
      <c r="G516" s="136"/>
      <c r="H516" s="138"/>
      <c r="I516" s="138"/>
      <c r="J516" s="138"/>
      <c r="K516" s="138"/>
      <c r="L516" s="138"/>
      <c r="M516" s="138"/>
    </row>
    <row r="517" spans="1:13" ht="17.25" customHeight="1">
      <c r="A517" s="87"/>
      <c r="B517" s="87"/>
      <c r="C517" s="89"/>
      <c r="D517" s="138"/>
      <c r="E517" s="138"/>
      <c r="F517" s="135"/>
      <c r="G517" s="136"/>
      <c r="H517" s="138"/>
      <c r="I517" s="138"/>
      <c r="J517" s="138"/>
      <c r="K517" s="138"/>
      <c r="L517" s="138"/>
      <c r="M517" s="138"/>
    </row>
    <row r="518" spans="1:13" ht="17.25" customHeight="1">
      <c r="A518" s="87"/>
      <c r="B518" s="87"/>
      <c r="C518" s="89"/>
      <c r="D518" s="138"/>
      <c r="E518" s="138"/>
      <c r="F518" s="135"/>
      <c r="G518" s="136"/>
      <c r="H518" s="138"/>
      <c r="I518" s="138"/>
      <c r="J518" s="138"/>
      <c r="K518" s="138"/>
      <c r="L518" s="138"/>
      <c r="M518" s="138"/>
    </row>
    <row r="519" spans="1:13" ht="17.25" customHeight="1">
      <c r="A519" s="87"/>
      <c r="B519" s="87"/>
      <c r="C519" s="89"/>
      <c r="D519" s="138"/>
      <c r="E519" s="138"/>
      <c r="F519" s="135"/>
      <c r="G519" s="136"/>
      <c r="H519" s="138"/>
      <c r="I519" s="138"/>
      <c r="J519" s="138"/>
      <c r="K519" s="138"/>
      <c r="L519" s="138"/>
      <c r="M519" s="138"/>
    </row>
    <row r="520" spans="1:13" ht="17.25" customHeight="1">
      <c r="A520" s="87"/>
      <c r="B520" s="87"/>
      <c r="C520" s="89"/>
      <c r="D520" s="138"/>
      <c r="E520" s="138"/>
      <c r="F520" s="135"/>
      <c r="G520" s="136"/>
      <c r="H520" s="138"/>
      <c r="I520" s="138"/>
      <c r="J520" s="138"/>
      <c r="K520" s="138"/>
      <c r="L520" s="138"/>
      <c r="M520" s="138"/>
    </row>
    <row r="521" spans="1:13" ht="17.25" customHeight="1">
      <c r="A521" s="87"/>
      <c r="B521" s="87"/>
      <c r="C521" s="89"/>
      <c r="D521" s="138"/>
      <c r="E521" s="138"/>
      <c r="F521" s="135"/>
      <c r="G521" s="136"/>
      <c r="H521" s="138"/>
      <c r="I521" s="138"/>
      <c r="J521" s="138"/>
      <c r="K521" s="138"/>
      <c r="L521" s="138"/>
      <c r="M521" s="138"/>
    </row>
    <row r="522" spans="1:13" ht="17.25" customHeight="1">
      <c r="A522" s="87"/>
      <c r="B522" s="87"/>
      <c r="C522" s="89"/>
      <c r="D522" s="138"/>
      <c r="E522" s="138"/>
      <c r="F522" s="135"/>
      <c r="G522" s="136"/>
      <c r="H522" s="138"/>
      <c r="I522" s="138"/>
      <c r="J522" s="138"/>
      <c r="K522" s="138"/>
      <c r="L522" s="138"/>
      <c r="M522" s="138"/>
    </row>
    <row r="523" spans="1:13" ht="17.25" customHeight="1">
      <c r="A523" s="87"/>
      <c r="B523" s="87"/>
      <c r="C523" s="89"/>
      <c r="D523" s="138"/>
      <c r="E523" s="138"/>
      <c r="F523" s="135"/>
      <c r="G523" s="136"/>
      <c r="H523" s="138"/>
      <c r="I523" s="138"/>
      <c r="J523" s="138"/>
      <c r="K523" s="138"/>
      <c r="L523" s="138"/>
      <c r="M523" s="138"/>
    </row>
    <row r="524" spans="1:13" ht="17.25" customHeight="1">
      <c r="A524" s="87"/>
      <c r="B524" s="87"/>
      <c r="C524" s="89"/>
      <c r="D524" s="138"/>
      <c r="E524" s="138"/>
      <c r="F524" s="135"/>
      <c r="G524" s="136"/>
      <c r="H524" s="138"/>
      <c r="I524" s="138"/>
      <c r="J524" s="138"/>
      <c r="K524" s="138"/>
      <c r="L524" s="138"/>
      <c r="M524" s="138"/>
    </row>
    <row r="525" spans="1:13" ht="17.25" customHeight="1">
      <c r="A525" s="87"/>
      <c r="B525" s="87"/>
      <c r="C525" s="89"/>
      <c r="D525" s="138"/>
      <c r="E525" s="138"/>
      <c r="F525" s="135"/>
      <c r="G525" s="136"/>
      <c r="H525" s="138"/>
      <c r="I525" s="138"/>
      <c r="J525" s="138"/>
      <c r="K525" s="138"/>
      <c r="L525" s="138"/>
      <c r="M525" s="138"/>
    </row>
    <row r="526" spans="1:13" ht="17.25" customHeight="1">
      <c r="A526" s="87"/>
      <c r="B526" s="87"/>
      <c r="C526" s="89"/>
      <c r="D526" s="138"/>
      <c r="E526" s="138"/>
      <c r="F526" s="135"/>
      <c r="G526" s="136"/>
      <c r="H526" s="138"/>
      <c r="I526" s="138"/>
      <c r="J526" s="138"/>
      <c r="K526" s="138"/>
      <c r="L526" s="138"/>
      <c r="M526" s="138"/>
    </row>
    <row r="527" spans="1:13" ht="17.25" customHeight="1">
      <c r="A527" s="87"/>
      <c r="B527" s="87"/>
      <c r="C527" s="89"/>
      <c r="D527" s="138"/>
      <c r="E527" s="138"/>
      <c r="F527" s="135"/>
      <c r="G527" s="136"/>
      <c r="H527" s="138"/>
      <c r="I527" s="138"/>
      <c r="J527" s="138"/>
      <c r="K527" s="138"/>
      <c r="L527" s="138"/>
      <c r="M527" s="138"/>
    </row>
    <row r="528" spans="1:13" ht="17.25" customHeight="1">
      <c r="A528" s="87"/>
      <c r="B528" s="87"/>
      <c r="C528" s="89"/>
      <c r="D528" s="138"/>
      <c r="E528" s="138"/>
      <c r="F528" s="135"/>
      <c r="G528" s="136"/>
      <c r="H528" s="138"/>
      <c r="I528" s="138"/>
      <c r="J528" s="138"/>
      <c r="K528" s="138"/>
      <c r="L528" s="138"/>
      <c r="M528" s="138"/>
    </row>
    <row r="529" spans="1:13" ht="17.25" customHeight="1">
      <c r="A529" s="87"/>
      <c r="B529" s="87"/>
      <c r="C529" s="89"/>
      <c r="D529" s="138"/>
      <c r="E529" s="138"/>
      <c r="F529" s="135"/>
      <c r="G529" s="136"/>
      <c r="H529" s="138"/>
      <c r="I529" s="138"/>
      <c r="J529" s="138"/>
      <c r="K529" s="138"/>
      <c r="L529" s="138"/>
      <c r="M529" s="138"/>
    </row>
    <row r="530" spans="1:13" ht="17.25" customHeight="1">
      <c r="A530" s="87"/>
      <c r="B530" s="87"/>
      <c r="C530" s="89"/>
      <c r="D530" s="138"/>
      <c r="E530" s="138"/>
      <c r="F530" s="135"/>
      <c r="G530" s="136"/>
      <c r="H530" s="138"/>
      <c r="I530" s="138"/>
      <c r="J530" s="138"/>
      <c r="K530" s="138"/>
      <c r="L530" s="138"/>
      <c r="M530" s="138"/>
    </row>
    <row r="531" spans="1:13" ht="17.25" customHeight="1">
      <c r="A531" s="87"/>
      <c r="B531" s="87"/>
      <c r="C531" s="89"/>
      <c r="D531" s="138"/>
      <c r="E531" s="138"/>
      <c r="F531" s="135"/>
      <c r="G531" s="136"/>
      <c r="H531" s="138"/>
      <c r="I531" s="138"/>
      <c r="J531" s="138"/>
      <c r="K531" s="138"/>
      <c r="L531" s="138"/>
      <c r="M531" s="138"/>
    </row>
    <row r="532" spans="1:13" ht="17.25" customHeight="1">
      <c r="A532" s="87"/>
      <c r="B532" s="87"/>
      <c r="C532" s="89"/>
      <c r="D532" s="138"/>
      <c r="E532" s="138"/>
      <c r="F532" s="135"/>
      <c r="G532" s="136"/>
      <c r="H532" s="138"/>
      <c r="I532" s="138"/>
      <c r="J532" s="138"/>
      <c r="K532" s="138"/>
      <c r="L532" s="138"/>
      <c r="M532" s="138"/>
    </row>
    <row r="533" spans="1:13" ht="17.25" customHeight="1">
      <c r="A533" s="87"/>
      <c r="B533" s="87"/>
      <c r="C533" s="89"/>
      <c r="D533" s="138"/>
      <c r="E533" s="138"/>
      <c r="F533" s="135"/>
      <c r="G533" s="136"/>
      <c r="H533" s="138"/>
      <c r="I533" s="138"/>
      <c r="J533" s="138"/>
      <c r="K533" s="138"/>
      <c r="L533" s="138"/>
      <c r="M533" s="138"/>
    </row>
    <row r="534" spans="1:13" ht="17.25" customHeight="1">
      <c r="A534" s="87"/>
      <c r="B534" s="87"/>
      <c r="C534" s="89"/>
      <c r="D534" s="138"/>
      <c r="E534" s="138"/>
      <c r="F534" s="135"/>
      <c r="G534" s="136"/>
      <c r="H534" s="138"/>
      <c r="I534" s="138"/>
      <c r="J534" s="138"/>
      <c r="K534" s="138"/>
      <c r="L534" s="138"/>
      <c r="M534" s="138"/>
    </row>
    <row r="535" spans="1:13" ht="17.25" customHeight="1">
      <c r="A535" s="87"/>
      <c r="B535" s="87"/>
      <c r="C535" s="89"/>
      <c r="D535" s="138"/>
      <c r="E535" s="138"/>
      <c r="F535" s="135"/>
      <c r="G535" s="136"/>
      <c r="H535" s="138"/>
      <c r="I535" s="138"/>
      <c r="J535" s="138"/>
      <c r="K535" s="138"/>
      <c r="L535" s="138"/>
      <c r="M535" s="138"/>
    </row>
    <row r="536" spans="1:13" ht="17.25" customHeight="1">
      <c r="A536" s="87"/>
      <c r="B536" s="87"/>
      <c r="C536" s="89"/>
      <c r="D536" s="138"/>
      <c r="E536" s="138"/>
      <c r="F536" s="135"/>
      <c r="G536" s="136"/>
      <c r="H536" s="138"/>
      <c r="I536" s="138"/>
      <c r="J536" s="138"/>
      <c r="K536" s="138"/>
      <c r="L536" s="138"/>
      <c r="M536" s="138"/>
    </row>
    <row r="537" spans="1:13" ht="17.25" customHeight="1">
      <c r="A537" s="87"/>
      <c r="B537" s="87"/>
      <c r="C537" s="89"/>
      <c r="D537" s="138"/>
      <c r="E537" s="138"/>
      <c r="F537" s="135"/>
      <c r="G537" s="136"/>
      <c r="H537" s="138"/>
      <c r="I537" s="138"/>
      <c r="J537" s="138"/>
      <c r="K537" s="138"/>
      <c r="L537" s="138"/>
      <c r="M537" s="138"/>
    </row>
    <row r="538" spans="1:13" ht="17.25" customHeight="1">
      <c r="A538" s="87"/>
      <c r="B538" s="87"/>
      <c r="C538" s="89"/>
      <c r="D538" s="138"/>
      <c r="E538" s="138"/>
      <c r="F538" s="135"/>
      <c r="G538" s="136"/>
      <c r="H538" s="138"/>
      <c r="I538" s="138"/>
      <c r="J538" s="138"/>
      <c r="K538" s="138"/>
      <c r="L538" s="138"/>
      <c r="M538" s="138"/>
    </row>
    <row r="539" spans="1:13" ht="17.25" customHeight="1">
      <c r="A539" s="87"/>
      <c r="B539" s="87"/>
      <c r="C539" s="89"/>
      <c r="D539" s="138"/>
      <c r="E539" s="138"/>
      <c r="F539" s="135"/>
      <c r="G539" s="136"/>
      <c r="H539" s="138"/>
      <c r="I539" s="138"/>
      <c r="J539" s="138"/>
      <c r="K539" s="138"/>
      <c r="L539" s="138"/>
      <c r="M539" s="138"/>
    </row>
    <row r="540" spans="1:13" ht="17.25" customHeight="1">
      <c r="A540" s="87"/>
      <c r="B540" s="87"/>
      <c r="C540" s="89"/>
      <c r="D540" s="138"/>
      <c r="E540" s="138"/>
      <c r="F540" s="135"/>
      <c r="G540" s="136"/>
      <c r="H540" s="138"/>
      <c r="I540" s="138"/>
      <c r="J540" s="138"/>
      <c r="K540" s="138"/>
      <c r="L540" s="138"/>
      <c r="M540" s="138"/>
    </row>
    <row r="541" spans="1:13" ht="17.25" customHeight="1">
      <c r="A541" s="87"/>
      <c r="B541" s="87"/>
      <c r="C541" s="89"/>
      <c r="D541" s="138"/>
      <c r="E541" s="138"/>
      <c r="F541" s="135"/>
      <c r="G541" s="136"/>
      <c r="H541" s="138"/>
      <c r="I541" s="138"/>
      <c r="J541" s="138"/>
      <c r="K541" s="138"/>
      <c r="L541" s="138"/>
      <c r="M541" s="138"/>
    </row>
    <row r="542" spans="1:13" ht="17.25" customHeight="1">
      <c r="A542" s="87"/>
      <c r="B542" s="87"/>
      <c r="C542" s="89"/>
      <c r="D542" s="138"/>
      <c r="E542" s="138"/>
      <c r="F542" s="135"/>
      <c r="G542" s="136"/>
      <c r="H542" s="138"/>
      <c r="I542" s="138"/>
      <c r="J542" s="138"/>
      <c r="K542" s="138"/>
      <c r="L542" s="138"/>
      <c r="M542" s="138"/>
    </row>
    <row r="543" spans="1:13" ht="17.25" customHeight="1">
      <c r="A543" s="87"/>
      <c r="B543" s="87"/>
      <c r="C543" s="89"/>
      <c r="D543" s="138"/>
      <c r="E543" s="138"/>
      <c r="F543" s="135"/>
      <c r="G543" s="136"/>
      <c r="H543" s="138"/>
      <c r="I543" s="138"/>
      <c r="J543" s="138"/>
      <c r="K543" s="138"/>
      <c r="L543" s="138"/>
      <c r="M543" s="138"/>
    </row>
    <row r="544" spans="1:13" ht="17.25" customHeight="1">
      <c r="A544" s="87"/>
      <c r="B544" s="87"/>
      <c r="C544" s="89"/>
      <c r="D544" s="138"/>
      <c r="E544" s="138"/>
      <c r="F544" s="135"/>
      <c r="G544" s="136"/>
      <c r="H544" s="138"/>
      <c r="I544" s="138"/>
      <c r="J544" s="138"/>
      <c r="K544" s="138"/>
      <c r="L544" s="138"/>
      <c r="M544" s="138"/>
    </row>
    <row r="545" spans="1:13" ht="17.25" customHeight="1">
      <c r="A545" s="87"/>
      <c r="B545" s="87"/>
      <c r="C545" s="89"/>
      <c r="D545" s="138"/>
      <c r="E545" s="138"/>
      <c r="F545" s="135"/>
      <c r="G545" s="136"/>
      <c r="H545" s="138"/>
      <c r="I545" s="138"/>
      <c r="J545" s="138"/>
      <c r="K545" s="138"/>
      <c r="L545" s="138"/>
      <c r="M545" s="138"/>
    </row>
    <row r="546" spans="1:13" ht="17.25" customHeight="1">
      <c r="A546" s="87"/>
      <c r="B546" s="87"/>
      <c r="C546" s="89"/>
      <c r="D546" s="138"/>
      <c r="E546" s="138"/>
      <c r="F546" s="135"/>
      <c r="G546" s="136"/>
      <c r="H546" s="138"/>
      <c r="I546" s="138"/>
      <c r="J546" s="138"/>
      <c r="K546" s="138"/>
      <c r="L546" s="138"/>
      <c r="M546" s="138"/>
    </row>
    <row r="547" spans="1:13" ht="17.25" customHeight="1">
      <c r="A547" s="87"/>
      <c r="B547" s="87"/>
      <c r="C547" s="89"/>
      <c r="D547" s="138"/>
      <c r="E547" s="138"/>
      <c r="F547" s="135"/>
      <c r="G547" s="136"/>
      <c r="H547" s="138"/>
      <c r="I547" s="138"/>
      <c r="J547" s="138"/>
      <c r="K547" s="138"/>
      <c r="L547" s="138"/>
      <c r="M547" s="138"/>
    </row>
    <row r="548" spans="1:13" ht="17.25" customHeight="1">
      <c r="A548" s="87"/>
      <c r="B548" s="87"/>
      <c r="C548" s="89"/>
      <c r="D548" s="138"/>
      <c r="E548" s="138"/>
      <c r="F548" s="135"/>
      <c r="G548" s="136"/>
      <c r="H548" s="138"/>
      <c r="I548" s="138"/>
      <c r="J548" s="138"/>
      <c r="K548" s="138"/>
      <c r="L548" s="138"/>
      <c r="M548" s="138"/>
    </row>
    <row r="549" spans="1:13" ht="17.25" customHeight="1">
      <c r="A549" s="87"/>
      <c r="B549" s="87"/>
      <c r="C549" s="89"/>
      <c r="D549" s="138"/>
      <c r="E549" s="138"/>
      <c r="F549" s="135"/>
      <c r="G549" s="136"/>
      <c r="H549" s="138"/>
      <c r="I549" s="138"/>
      <c r="J549" s="138"/>
      <c r="K549" s="138"/>
      <c r="L549" s="138"/>
      <c r="M549" s="138"/>
    </row>
    <row r="550" spans="1:13" ht="17.25" customHeight="1">
      <c r="A550" s="87"/>
      <c r="B550" s="87"/>
      <c r="C550" s="89"/>
      <c r="D550" s="138"/>
      <c r="E550" s="138"/>
      <c r="F550" s="135"/>
      <c r="G550" s="136"/>
      <c r="H550" s="138"/>
      <c r="I550" s="138"/>
      <c r="J550" s="138"/>
      <c r="K550" s="138"/>
      <c r="L550" s="138"/>
      <c r="M550" s="138"/>
    </row>
    <row r="551" spans="1:13" ht="17.25" customHeight="1">
      <c r="A551" s="87"/>
      <c r="B551" s="87"/>
      <c r="C551" s="89"/>
      <c r="D551" s="138"/>
      <c r="E551" s="138"/>
      <c r="F551" s="135"/>
      <c r="G551" s="136"/>
      <c r="H551" s="138"/>
      <c r="I551" s="138"/>
      <c r="J551" s="138"/>
      <c r="K551" s="138"/>
      <c r="L551" s="138"/>
      <c r="M551" s="138"/>
    </row>
    <row r="552" spans="1:13" ht="17.25" customHeight="1">
      <c r="A552" s="87"/>
      <c r="B552" s="87"/>
      <c r="C552" s="89"/>
      <c r="D552" s="138"/>
      <c r="E552" s="138"/>
      <c r="F552" s="135"/>
      <c r="G552" s="136"/>
      <c r="H552" s="138"/>
      <c r="I552" s="138"/>
      <c r="J552" s="138"/>
      <c r="K552" s="138"/>
      <c r="L552" s="138"/>
      <c r="M552" s="138"/>
    </row>
    <row r="553" spans="1:13" ht="17.25" customHeight="1">
      <c r="A553" s="87"/>
      <c r="B553" s="87"/>
      <c r="C553" s="89"/>
      <c r="D553" s="138"/>
      <c r="E553" s="138"/>
      <c r="F553" s="135"/>
      <c r="G553" s="136"/>
      <c r="H553" s="138"/>
      <c r="I553" s="138"/>
      <c r="J553" s="138"/>
      <c r="K553" s="138"/>
      <c r="L553" s="138"/>
      <c r="M553" s="138"/>
    </row>
    <row r="554" spans="1:13" ht="17.25" customHeight="1">
      <c r="A554" s="87"/>
      <c r="B554" s="87"/>
      <c r="C554" s="89"/>
      <c r="D554" s="138"/>
      <c r="E554" s="138"/>
      <c r="F554" s="135"/>
      <c r="G554" s="136"/>
      <c r="H554" s="138"/>
      <c r="I554" s="138"/>
      <c r="J554" s="138"/>
      <c r="K554" s="138"/>
      <c r="L554" s="138"/>
      <c r="M554" s="138"/>
    </row>
    <row r="555" spans="1:13" ht="17.25" customHeight="1">
      <c r="A555" s="87"/>
      <c r="B555" s="87"/>
      <c r="C555" s="89"/>
      <c r="D555" s="138"/>
      <c r="E555" s="138"/>
      <c r="F555" s="135"/>
      <c r="G555" s="136"/>
      <c r="H555" s="138"/>
      <c r="I555" s="138"/>
      <c r="J555" s="138"/>
      <c r="K555" s="138"/>
      <c r="L555" s="138"/>
      <c r="M555" s="138"/>
    </row>
    <row r="556" spans="1:13" ht="17.25" customHeight="1">
      <c r="A556" s="87"/>
      <c r="B556" s="87"/>
      <c r="C556" s="89"/>
      <c r="D556" s="138"/>
      <c r="E556" s="138"/>
      <c r="F556" s="135"/>
      <c r="G556" s="136"/>
      <c r="H556" s="138"/>
      <c r="I556" s="138"/>
      <c r="J556" s="138"/>
      <c r="K556" s="138"/>
      <c r="L556" s="138"/>
      <c r="M556" s="138"/>
    </row>
    <row r="557" spans="1:13" ht="17.25" customHeight="1">
      <c r="A557" s="87"/>
      <c r="B557" s="87"/>
      <c r="C557" s="89"/>
      <c r="D557" s="138"/>
      <c r="E557" s="138"/>
      <c r="F557" s="135"/>
      <c r="G557" s="136"/>
      <c r="H557" s="138"/>
      <c r="I557" s="138"/>
      <c r="J557" s="138"/>
      <c r="K557" s="138"/>
      <c r="L557" s="138"/>
      <c r="M557" s="138"/>
    </row>
    <row r="558" spans="1:13" ht="17.25" customHeight="1">
      <c r="A558" s="87"/>
      <c r="B558" s="87"/>
      <c r="C558" s="89"/>
      <c r="D558" s="138"/>
      <c r="E558" s="138"/>
      <c r="F558" s="135"/>
      <c r="G558" s="136"/>
      <c r="H558" s="138"/>
      <c r="I558" s="138"/>
      <c r="J558" s="138"/>
      <c r="K558" s="138"/>
      <c r="L558" s="138"/>
      <c r="M558" s="138"/>
    </row>
    <row r="559" spans="1:13" ht="17.25" customHeight="1">
      <c r="A559" s="87"/>
      <c r="B559" s="87"/>
      <c r="C559" s="89"/>
      <c r="D559" s="138"/>
      <c r="E559" s="138"/>
      <c r="F559" s="135"/>
      <c r="G559" s="136"/>
      <c r="H559" s="138"/>
      <c r="I559" s="138"/>
      <c r="J559" s="138"/>
      <c r="K559" s="138"/>
      <c r="L559" s="138"/>
      <c r="M559" s="138"/>
    </row>
    <row r="560" spans="1:13" ht="17.25" customHeight="1">
      <c r="A560" s="87"/>
      <c r="B560" s="87"/>
      <c r="C560" s="89"/>
      <c r="D560" s="138"/>
      <c r="E560" s="138"/>
      <c r="F560" s="135"/>
      <c r="G560" s="136"/>
      <c r="H560" s="138"/>
      <c r="I560" s="138"/>
      <c r="J560" s="138"/>
      <c r="K560" s="138"/>
      <c r="L560" s="138"/>
      <c r="M560" s="138"/>
    </row>
    <row r="561" spans="1:13" ht="17.25" customHeight="1">
      <c r="A561" s="87"/>
      <c r="B561" s="87"/>
      <c r="C561" s="89"/>
      <c r="D561" s="138"/>
      <c r="E561" s="138"/>
      <c r="F561" s="135"/>
      <c r="G561" s="136"/>
      <c r="H561" s="138"/>
      <c r="I561" s="138"/>
      <c r="J561" s="138"/>
      <c r="K561" s="138"/>
      <c r="L561" s="138"/>
      <c r="M561" s="138"/>
    </row>
    <row r="562" spans="1:13" ht="17.25" customHeight="1">
      <c r="A562" s="87"/>
      <c r="B562" s="87"/>
      <c r="C562" s="89"/>
      <c r="D562" s="138"/>
      <c r="E562" s="138"/>
      <c r="F562" s="135"/>
      <c r="G562" s="136"/>
      <c r="H562" s="138"/>
      <c r="I562" s="138"/>
      <c r="J562" s="138"/>
      <c r="K562" s="138"/>
      <c r="L562" s="138"/>
      <c r="M562" s="138"/>
    </row>
    <row r="563" spans="1:13" ht="17.25" customHeight="1">
      <c r="A563" s="87"/>
      <c r="B563" s="87"/>
      <c r="C563" s="89"/>
      <c r="D563" s="138"/>
      <c r="E563" s="138"/>
      <c r="F563" s="135"/>
      <c r="G563" s="136"/>
      <c r="H563" s="138"/>
      <c r="I563" s="138"/>
      <c r="J563" s="138"/>
      <c r="K563" s="138"/>
      <c r="L563" s="138"/>
      <c r="M563" s="138"/>
    </row>
    <row r="564" spans="1:13" ht="17.25" customHeight="1">
      <c r="A564" s="87"/>
      <c r="B564" s="87"/>
      <c r="C564" s="89"/>
      <c r="D564" s="138"/>
      <c r="E564" s="138"/>
      <c r="F564" s="135"/>
      <c r="G564" s="136"/>
      <c r="H564" s="138"/>
      <c r="I564" s="138"/>
      <c r="J564" s="138"/>
      <c r="K564" s="138"/>
      <c r="L564" s="138"/>
      <c r="M564" s="138"/>
    </row>
    <row r="565" spans="1:13" ht="17.25" customHeight="1">
      <c r="A565" s="87"/>
      <c r="B565" s="87"/>
      <c r="C565" s="89"/>
      <c r="D565" s="138"/>
      <c r="E565" s="138"/>
      <c r="F565" s="135"/>
      <c r="G565" s="136"/>
      <c r="H565" s="138"/>
      <c r="I565" s="138"/>
      <c r="J565" s="138"/>
      <c r="K565" s="138"/>
      <c r="L565" s="138"/>
      <c r="M565" s="138"/>
    </row>
    <row r="566" spans="1:13" ht="17.25" customHeight="1">
      <c r="A566" s="87"/>
      <c r="B566" s="87"/>
      <c r="C566" s="89"/>
      <c r="D566" s="138"/>
      <c r="E566" s="138"/>
      <c r="F566" s="135"/>
      <c r="G566" s="136"/>
      <c r="H566" s="138"/>
      <c r="I566" s="138"/>
      <c r="J566" s="138"/>
      <c r="K566" s="138"/>
      <c r="L566" s="138"/>
      <c r="M566" s="138"/>
    </row>
    <row r="567" spans="1:13" ht="17.25" customHeight="1">
      <c r="A567" s="87"/>
      <c r="B567" s="87"/>
      <c r="C567" s="89"/>
      <c r="D567" s="138"/>
      <c r="E567" s="138"/>
      <c r="F567" s="135"/>
      <c r="G567" s="136"/>
      <c r="H567" s="138"/>
      <c r="I567" s="138"/>
      <c r="J567" s="138"/>
      <c r="K567" s="138"/>
      <c r="L567" s="138"/>
      <c r="M567" s="138"/>
    </row>
    <row r="568" spans="1:13" ht="17.25" customHeight="1">
      <c r="A568" s="87"/>
      <c r="B568" s="87"/>
      <c r="C568" s="89"/>
      <c r="D568" s="138"/>
      <c r="E568" s="138"/>
      <c r="F568" s="135"/>
      <c r="G568" s="136"/>
      <c r="H568" s="138"/>
      <c r="I568" s="138"/>
      <c r="J568" s="138"/>
      <c r="K568" s="138"/>
      <c r="L568" s="138"/>
      <c r="M568" s="138"/>
    </row>
    <row r="569" spans="1:13" ht="17.25" customHeight="1">
      <c r="A569" s="87"/>
      <c r="B569" s="87"/>
      <c r="C569" s="89"/>
      <c r="D569" s="138"/>
      <c r="E569" s="138"/>
      <c r="F569" s="135"/>
      <c r="G569" s="136"/>
      <c r="H569" s="138"/>
      <c r="I569" s="138"/>
      <c r="J569" s="138"/>
      <c r="K569" s="138"/>
      <c r="L569" s="138"/>
      <c r="M569" s="138"/>
    </row>
    <row r="570" spans="1:13" ht="17.25" customHeight="1">
      <c r="A570" s="87"/>
      <c r="B570" s="87"/>
      <c r="C570" s="89"/>
      <c r="D570" s="138"/>
      <c r="E570" s="138"/>
      <c r="F570" s="135"/>
      <c r="G570" s="136"/>
      <c r="H570" s="138"/>
      <c r="I570" s="138"/>
      <c r="J570" s="138"/>
      <c r="K570" s="138"/>
      <c r="L570" s="138"/>
      <c r="M570" s="138"/>
    </row>
    <row r="571" spans="1:13" ht="17.25" customHeight="1">
      <c r="A571" s="87"/>
      <c r="B571" s="87"/>
      <c r="C571" s="89"/>
      <c r="D571" s="138"/>
      <c r="E571" s="138"/>
      <c r="F571" s="135"/>
      <c r="G571" s="136"/>
      <c r="H571" s="138"/>
      <c r="I571" s="138"/>
      <c r="J571" s="138"/>
      <c r="K571" s="138"/>
      <c r="L571" s="138"/>
      <c r="M571" s="138"/>
    </row>
    <row r="572" spans="1:13" ht="17.25" customHeight="1">
      <c r="A572" s="87"/>
      <c r="B572" s="87"/>
      <c r="C572" s="89"/>
      <c r="D572" s="138"/>
      <c r="E572" s="138"/>
      <c r="F572" s="135"/>
      <c r="G572" s="136"/>
      <c r="H572" s="138"/>
      <c r="I572" s="138"/>
      <c r="J572" s="138"/>
      <c r="K572" s="138"/>
      <c r="L572" s="138"/>
      <c r="M572" s="138"/>
    </row>
    <row r="573" spans="1:13" ht="17.25" customHeight="1">
      <c r="A573" s="87"/>
      <c r="B573" s="87"/>
      <c r="C573" s="89"/>
      <c r="D573" s="138"/>
      <c r="E573" s="138"/>
      <c r="F573" s="135"/>
      <c r="G573" s="136"/>
      <c r="H573" s="138"/>
      <c r="I573" s="138"/>
      <c r="J573" s="138"/>
      <c r="K573" s="138"/>
      <c r="L573" s="138"/>
      <c r="M573" s="138"/>
    </row>
    <row r="574" spans="1:13" ht="17.25" customHeight="1">
      <c r="A574" s="87"/>
      <c r="B574" s="87"/>
      <c r="C574" s="89"/>
      <c r="D574" s="138"/>
      <c r="E574" s="138"/>
      <c r="F574" s="135"/>
      <c r="G574" s="136"/>
      <c r="H574" s="138"/>
      <c r="I574" s="138"/>
      <c r="J574" s="138"/>
      <c r="K574" s="138"/>
      <c r="L574" s="138"/>
      <c r="M574" s="138"/>
    </row>
    <row r="575" spans="1:13" ht="17.25" customHeight="1">
      <c r="A575" s="87"/>
      <c r="B575" s="87"/>
      <c r="C575" s="89"/>
      <c r="D575" s="138"/>
      <c r="E575" s="138"/>
      <c r="F575" s="135"/>
      <c r="G575" s="136"/>
      <c r="H575" s="138"/>
      <c r="I575" s="138"/>
      <c r="J575" s="138"/>
      <c r="K575" s="138"/>
      <c r="L575" s="138"/>
      <c r="M575" s="138"/>
    </row>
    <row r="576" spans="1:13" ht="17.25" customHeight="1">
      <c r="A576" s="87"/>
      <c r="B576" s="87"/>
      <c r="C576" s="89"/>
      <c r="D576" s="138"/>
      <c r="E576" s="138"/>
      <c r="F576" s="135"/>
      <c r="G576" s="136"/>
      <c r="H576" s="138"/>
      <c r="I576" s="138"/>
      <c r="J576" s="138"/>
      <c r="K576" s="138"/>
      <c r="L576" s="138"/>
      <c r="M576" s="138"/>
    </row>
    <row r="577" spans="1:13" ht="17.25" customHeight="1">
      <c r="A577" s="87"/>
      <c r="B577" s="87"/>
      <c r="C577" s="89"/>
      <c r="D577" s="138"/>
      <c r="E577" s="138"/>
      <c r="F577" s="135"/>
      <c r="G577" s="136"/>
      <c r="H577" s="138"/>
      <c r="I577" s="138"/>
      <c r="J577" s="138"/>
      <c r="K577" s="138"/>
      <c r="L577" s="138"/>
      <c r="M577" s="138"/>
    </row>
    <row r="578" spans="1:13" ht="17.25" customHeight="1">
      <c r="A578" s="87"/>
      <c r="B578" s="87"/>
      <c r="C578" s="89"/>
      <c r="D578" s="138"/>
      <c r="E578" s="138"/>
      <c r="F578" s="135"/>
      <c r="G578" s="136"/>
      <c r="H578" s="138"/>
      <c r="I578" s="138"/>
      <c r="J578" s="138"/>
      <c r="K578" s="138"/>
      <c r="L578" s="138"/>
      <c r="M578" s="138"/>
    </row>
    <row r="579" spans="1:13" ht="17.25" customHeight="1">
      <c r="A579" s="87"/>
      <c r="B579" s="87"/>
      <c r="C579" s="89"/>
      <c r="D579" s="138"/>
      <c r="E579" s="138"/>
      <c r="F579" s="135"/>
      <c r="G579" s="136"/>
      <c r="H579" s="138"/>
      <c r="I579" s="138"/>
      <c r="J579" s="138"/>
      <c r="K579" s="138"/>
      <c r="L579" s="138"/>
      <c r="M579" s="138"/>
    </row>
    <row r="580" spans="1:13" ht="17.25" customHeight="1">
      <c r="A580" s="87"/>
      <c r="B580" s="87"/>
      <c r="C580" s="89"/>
      <c r="D580" s="138"/>
      <c r="E580" s="138"/>
      <c r="F580" s="135"/>
      <c r="G580" s="136"/>
      <c r="H580" s="138"/>
      <c r="I580" s="138"/>
      <c r="J580" s="138"/>
      <c r="K580" s="138"/>
      <c r="L580" s="138"/>
      <c r="M580" s="138"/>
    </row>
    <row r="581" spans="1:13" ht="17.25" customHeight="1">
      <c r="A581" s="87"/>
      <c r="B581" s="87"/>
      <c r="C581" s="89"/>
      <c r="D581" s="138"/>
      <c r="E581" s="138"/>
      <c r="F581" s="135"/>
      <c r="G581" s="136"/>
      <c r="H581" s="138"/>
      <c r="I581" s="138"/>
      <c r="J581" s="138"/>
      <c r="K581" s="138"/>
      <c r="L581" s="138"/>
      <c r="M581" s="138"/>
    </row>
    <row r="582" spans="1:13" ht="17.25" customHeight="1">
      <c r="A582" s="87"/>
      <c r="B582" s="87"/>
      <c r="C582" s="89"/>
      <c r="D582" s="138"/>
      <c r="E582" s="138"/>
      <c r="F582" s="135"/>
      <c r="G582" s="136"/>
      <c r="H582" s="138"/>
      <c r="I582" s="138"/>
      <c r="J582" s="138"/>
      <c r="K582" s="138"/>
      <c r="L582" s="138"/>
      <c r="M582" s="138"/>
    </row>
    <row r="583" spans="1:13" ht="17.25" customHeight="1">
      <c r="A583" s="87"/>
      <c r="B583" s="87"/>
      <c r="C583" s="89"/>
      <c r="D583" s="138"/>
      <c r="E583" s="138"/>
      <c r="F583" s="135"/>
      <c r="G583" s="136"/>
      <c r="H583" s="138"/>
      <c r="I583" s="138"/>
      <c r="J583" s="138"/>
      <c r="K583" s="138"/>
      <c r="L583" s="138"/>
      <c r="M583" s="138"/>
    </row>
    <row r="584" spans="1:13" ht="17.25" customHeight="1">
      <c r="A584" s="87"/>
      <c r="B584" s="87"/>
      <c r="C584" s="89"/>
      <c r="D584" s="138"/>
      <c r="E584" s="138"/>
      <c r="F584" s="135"/>
      <c r="G584" s="136"/>
      <c r="H584" s="138"/>
      <c r="I584" s="138"/>
      <c r="J584" s="138"/>
      <c r="K584" s="138"/>
      <c r="L584" s="138"/>
      <c r="M584" s="138"/>
    </row>
    <row r="585" spans="1:13" ht="17.25" customHeight="1">
      <c r="A585" s="87"/>
      <c r="B585" s="87"/>
      <c r="C585" s="89"/>
      <c r="D585" s="138"/>
      <c r="E585" s="138"/>
      <c r="F585" s="135"/>
      <c r="G585" s="136"/>
      <c r="H585" s="138"/>
      <c r="I585" s="138"/>
      <c r="J585" s="138"/>
      <c r="K585" s="138"/>
      <c r="L585" s="138"/>
      <c r="M585" s="138"/>
    </row>
    <row r="586" spans="1:13" ht="17.25" customHeight="1">
      <c r="A586" s="87"/>
      <c r="B586" s="87"/>
      <c r="C586" s="89"/>
      <c r="D586" s="138"/>
      <c r="E586" s="138"/>
      <c r="F586" s="135"/>
      <c r="G586" s="136"/>
      <c r="H586" s="138"/>
      <c r="I586" s="138"/>
      <c r="J586" s="138"/>
      <c r="K586" s="138"/>
      <c r="L586" s="138"/>
      <c r="M586" s="138"/>
    </row>
    <row r="587" spans="1:13" ht="17.25" customHeight="1">
      <c r="A587" s="87"/>
      <c r="B587" s="87"/>
      <c r="C587" s="89"/>
      <c r="D587" s="138"/>
      <c r="E587" s="138"/>
      <c r="F587" s="135"/>
      <c r="G587" s="136"/>
      <c r="H587" s="138"/>
      <c r="I587" s="138"/>
      <c r="J587" s="138"/>
      <c r="K587" s="138"/>
      <c r="L587" s="138"/>
      <c r="M587" s="138"/>
    </row>
    <row r="588" spans="1:13" ht="17.25" customHeight="1">
      <c r="A588" s="87"/>
      <c r="B588" s="87"/>
      <c r="C588" s="89"/>
      <c r="D588" s="138"/>
      <c r="E588" s="138"/>
      <c r="F588" s="135"/>
      <c r="G588" s="136"/>
      <c r="H588" s="138"/>
      <c r="I588" s="138"/>
      <c r="J588" s="138"/>
      <c r="K588" s="138"/>
      <c r="L588" s="138"/>
      <c r="M588" s="138"/>
    </row>
    <row r="589" spans="1:13" ht="17.25" customHeight="1">
      <c r="A589" s="87"/>
      <c r="B589" s="87"/>
      <c r="C589" s="89"/>
      <c r="D589" s="138"/>
      <c r="E589" s="138"/>
      <c r="F589" s="135"/>
      <c r="G589" s="136"/>
      <c r="H589" s="138"/>
      <c r="I589" s="138"/>
      <c r="J589" s="138"/>
      <c r="K589" s="138"/>
      <c r="L589" s="138"/>
      <c r="M589" s="138"/>
    </row>
    <row r="590" spans="1:13" ht="17.25" customHeight="1">
      <c r="A590" s="87"/>
      <c r="B590" s="87"/>
      <c r="C590" s="89"/>
      <c r="D590" s="138"/>
      <c r="E590" s="138"/>
      <c r="F590" s="135"/>
      <c r="G590" s="136"/>
      <c r="H590" s="138"/>
      <c r="I590" s="138"/>
      <c r="J590" s="138"/>
      <c r="K590" s="138"/>
      <c r="L590" s="138"/>
      <c r="M590" s="138"/>
    </row>
    <row r="591" spans="1:13" ht="17.25" customHeight="1">
      <c r="A591" s="87"/>
      <c r="B591" s="87"/>
      <c r="C591" s="89"/>
      <c r="D591" s="138"/>
      <c r="E591" s="138"/>
      <c r="F591" s="135"/>
      <c r="G591" s="136"/>
      <c r="H591" s="138"/>
      <c r="I591" s="138"/>
      <c r="J591" s="138"/>
      <c r="K591" s="138"/>
      <c r="L591" s="138"/>
      <c r="M591" s="138"/>
    </row>
    <row r="592" spans="1:13" ht="17.25" customHeight="1">
      <c r="A592" s="87"/>
      <c r="B592" s="87"/>
      <c r="C592" s="89"/>
      <c r="D592" s="138"/>
      <c r="E592" s="138"/>
      <c r="F592" s="135"/>
      <c r="G592" s="136"/>
      <c r="H592" s="138"/>
      <c r="I592" s="138"/>
      <c r="J592" s="138"/>
      <c r="K592" s="138"/>
      <c r="L592" s="138"/>
      <c r="M592" s="138"/>
    </row>
    <row r="593" spans="1:13" ht="17.25" customHeight="1">
      <c r="A593" s="87"/>
      <c r="B593" s="87"/>
      <c r="C593" s="89"/>
      <c r="D593" s="138"/>
      <c r="E593" s="138"/>
      <c r="F593" s="135"/>
      <c r="G593" s="136"/>
      <c r="H593" s="138"/>
      <c r="I593" s="138"/>
      <c r="J593" s="138"/>
      <c r="K593" s="138"/>
      <c r="L593" s="138"/>
      <c r="M593" s="138"/>
    </row>
    <row r="594" spans="1:13" ht="17.25" customHeight="1">
      <c r="A594" s="87"/>
      <c r="B594" s="87"/>
      <c r="C594" s="89"/>
      <c r="D594" s="138"/>
      <c r="E594" s="138"/>
      <c r="F594" s="135"/>
      <c r="G594" s="136"/>
      <c r="H594" s="138"/>
      <c r="I594" s="138"/>
      <c r="J594" s="138"/>
      <c r="K594" s="138"/>
      <c r="L594" s="138"/>
      <c r="M594" s="138"/>
    </row>
    <row r="595" spans="1:13" ht="17.25" customHeight="1">
      <c r="A595" s="87"/>
      <c r="B595" s="87"/>
      <c r="C595" s="89"/>
      <c r="D595" s="138"/>
      <c r="E595" s="138"/>
      <c r="F595" s="135"/>
      <c r="G595" s="136"/>
      <c r="H595" s="138"/>
      <c r="I595" s="138"/>
      <c r="J595" s="138"/>
      <c r="K595" s="138"/>
      <c r="L595" s="138"/>
      <c r="M595" s="138"/>
    </row>
    <row r="596" spans="1:13" ht="17.25" customHeight="1">
      <c r="A596" s="87"/>
      <c r="B596" s="87"/>
      <c r="C596" s="89"/>
      <c r="D596" s="138"/>
      <c r="E596" s="138"/>
      <c r="F596" s="135"/>
      <c r="G596" s="136"/>
      <c r="H596" s="138"/>
      <c r="I596" s="138"/>
      <c r="J596" s="138"/>
      <c r="K596" s="138"/>
      <c r="L596" s="138"/>
      <c r="M596" s="138"/>
    </row>
    <row r="597" spans="1:13" ht="17.25" customHeight="1">
      <c r="A597" s="87"/>
      <c r="B597" s="87"/>
      <c r="C597" s="89"/>
      <c r="D597" s="138"/>
      <c r="E597" s="138"/>
      <c r="F597" s="135"/>
      <c r="G597" s="136"/>
      <c r="H597" s="138"/>
      <c r="I597" s="138"/>
      <c r="J597" s="138"/>
      <c r="K597" s="138"/>
      <c r="L597" s="138"/>
      <c r="M597" s="138"/>
    </row>
    <row r="598" spans="1:13" ht="17.25" customHeight="1">
      <c r="A598" s="87"/>
      <c r="B598" s="87"/>
      <c r="C598" s="89"/>
      <c r="D598" s="138"/>
      <c r="E598" s="138"/>
      <c r="F598" s="135"/>
      <c r="G598" s="136"/>
      <c r="H598" s="138"/>
      <c r="I598" s="138"/>
      <c r="J598" s="138"/>
      <c r="K598" s="138"/>
      <c r="L598" s="138"/>
      <c r="M598" s="138"/>
    </row>
    <row r="599" spans="1:13" ht="17.25" customHeight="1">
      <c r="A599" s="87"/>
      <c r="B599" s="87"/>
      <c r="C599" s="89"/>
      <c r="D599" s="138"/>
      <c r="E599" s="138"/>
      <c r="F599" s="135"/>
      <c r="G599" s="136"/>
      <c r="H599" s="138"/>
      <c r="I599" s="138"/>
      <c r="J599" s="138"/>
      <c r="K599" s="138"/>
      <c r="L599" s="138"/>
      <c r="M599" s="138"/>
    </row>
    <row r="600" spans="1:13" ht="17.25" customHeight="1">
      <c r="A600" s="87"/>
      <c r="B600" s="87"/>
      <c r="C600" s="89"/>
      <c r="D600" s="138"/>
      <c r="E600" s="138"/>
      <c r="F600" s="135"/>
      <c r="G600" s="136"/>
      <c r="H600" s="138"/>
      <c r="I600" s="138"/>
      <c r="J600" s="138"/>
      <c r="K600" s="138"/>
      <c r="L600" s="138"/>
      <c r="M600" s="138"/>
    </row>
    <row r="601" spans="1:13" ht="17.25" customHeight="1">
      <c r="A601" s="87"/>
      <c r="B601" s="87"/>
      <c r="C601" s="89"/>
      <c r="D601" s="138"/>
      <c r="E601" s="138"/>
      <c r="F601" s="135"/>
      <c r="G601" s="136"/>
      <c r="H601" s="138"/>
      <c r="I601" s="138"/>
      <c r="J601" s="138"/>
      <c r="K601" s="138"/>
      <c r="L601" s="138"/>
      <c r="M601" s="138"/>
    </row>
    <row r="602" spans="1:13" ht="17.25" customHeight="1">
      <c r="A602" s="87"/>
      <c r="B602" s="87"/>
      <c r="C602" s="89"/>
      <c r="D602" s="138"/>
      <c r="E602" s="138"/>
      <c r="F602" s="135"/>
      <c r="G602" s="136"/>
      <c r="H602" s="138"/>
      <c r="I602" s="138"/>
      <c r="J602" s="138"/>
      <c r="K602" s="138"/>
      <c r="L602" s="138"/>
      <c r="M602" s="138"/>
    </row>
    <row r="603" spans="1:13" ht="17.25" customHeight="1">
      <c r="A603" s="87"/>
      <c r="B603" s="87"/>
      <c r="C603" s="89"/>
      <c r="D603" s="138"/>
      <c r="E603" s="138"/>
      <c r="F603" s="135"/>
      <c r="G603" s="136"/>
      <c r="H603" s="138"/>
      <c r="I603" s="138"/>
      <c r="J603" s="138"/>
      <c r="K603" s="138"/>
      <c r="L603" s="138"/>
      <c r="M603" s="138"/>
    </row>
    <row r="604" spans="1:13" ht="17.25" customHeight="1">
      <c r="A604" s="87"/>
      <c r="B604" s="87"/>
      <c r="C604" s="89"/>
      <c r="D604" s="138"/>
      <c r="E604" s="138"/>
      <c r="F604" s="135"/>
      <c r="G604" s="136"/>
      <c r="H604" s="138"/>
      <c r="I604" s="138"/>
      <c r="J604" s="138"/>
      <c r="K604" s="138"/>
      <c r="L604" s="138"/>
      <c r="M604" s="138"/>
    </row>
    <row r="605" spans="1:13" ht="17.25" customHeight="1">
      <c r="A605" s="87"/>
      <c r="B605" s="87"/>
      <c r="C605" s="89"/>
      <c r="D605" s="138"/>
      <c r="E605" s="138"/>
      <c r="F605" s="135"/>
      <c r="G605" s="136"/>
      <c r="H605" s="138"/>
      <c r="I605" s="138"/>
      <c r="J605" s="138"/>
      <c r="K605" s="138"/>
      <c r="L605" s="138"/>
      <c r="M605" s="138"/>
    </row>
    <row r="606" spans="1:13" ht="17.25" customHeight="1">
      <c r="A606" s="87"/>
      <c r="B606" s="87"/>
      <c r="C606" s="89"/>
      <c r="D606" s="138"/>
      <c r="E606" s="138"/>
      <c r="F606" s="135"/>
      <c r="G606" s="136"/>
      <c r="H606" s="138"/>
      <c r="I606" s="138"/>
      <c r="J606" s="138"/>
      <c r="K606" s="138"/>
      <c r="L606" s="138"/>
      <c r="M606" s="138"/>
    </row>
    <row r="607" spans="1:13" ht="17.25" customHeight="1">
      <c r="A607" s="87"/>
      <c r="B607" s="87"/>
      <c r="C607" s="89"/>
      <c r="D607" s="138"/>
      <c r="E607" s="138"/>
      <c r="F607" s="135"/>
      <c r="G607" s="136"/>
      <c r="H607" s="138"/>
      <c r="I607" s="138"/>
      <c r="J607" s="138"/>
      <c r="K607" s="138"/>
      <c r="L607" s="138"/>
      <c r="M607" s="138"/>
    </row>
    <row r="608" spans="1:13" ht="17.25" customHeight="1">
      <c r="A608" s="87"/>
      <c r="B608" s="87"/>
      <c r="C608" s="89"/>
      <c r="D608" s="138"/>
      <c r="E608" s="138"/>
      <c r="F608" s="135"/>
      <c r="G608" s="136"/>
      <c r="H608" s="138"/>
      <c r="I608" s="138"/>
      <c r="J608" s="138"/>
      <c r="K608" s="138"/>
      <c r="L608" s="138"/>
      <c r="M608" s="138"/>
    </row>
    <row r="609" spans="1:13" ht="17.25" customHeight="1">
      <c r="A609" s="87"/>
      <c r="B609" s="87"/>
      <c r="C609" s="89"/>
      <c r="D609" s="138"/>
      <c r="E609" s="138"/>
      <c r="F609" s="135"/>
      <c r="G609" s="136"/>
      <c r="H609" s="138"/>
      <c r="I609" s="138"/>
      <c r="J609" s="138"/>
      <c r="K609" s="138"/>
      <c r="L609" s="138"/>
      <c r="M609" s="138"/>
    </row>
    <row r="610" spans="1:13" ht="17.25" customHeight="1">
      <c r="A610" s="87"/>
      <c r="B610" s="87"/>
      <c r="C610" s="89"/>
      <c r="D610" s="138"/>
      <c r="E610" s="138"/>
      <c r="F610" s="135"/>
      <c r="G610" s="136"/>
      <c r="H610" s="138"/>
      <c r="I610" s="138"/>
      <c r="J610" s="138"/>
      <c r="K610" s="138"/>
      <c r="L610" s="138"/>
      <c r="M610" s="138"/>
    </row>
    <row r="611" spans="1:13" ht="17.25" customHeight="1">
      <c r="A611" s="87"/>
      <c r="B611" s="87"/>
      <c r="C611" s="89"/>
      <c r="D611" s="138"/>
      <c r="E611" s="138"/>
      <c r="F611" s="135"/>
      <c r="G611" s="136"/>
      <c r="H611" s="138"/>
      <c r="I611" s="138"/>
      <c r="J611" s="138"/>
      <c r="K611" s="138"/>
      <c r="L611" s="138"/>
      <c r="M611" s="138"/>
    </row>
    <row r="612" spans="1:13" ht="17.25" customHeight="1">
      <c r="A612" s="87"/>
      <c r="B612" s="87"/>
      <c r="C612" s="89"/>
      <c r="D612" s="138"/>
      <c r="E612" s="138"/>
      <c r="F612" s="135"/>
      <c r="G612" s="136"/>
      <c r="H612" s="138"/>
      <c r="I612" s="138"/>
      <c r="J612" s="138"/>
      <c r="K612" s="138"/>
      <c r="L612" s="138"/>
      <c r="M612" s="138"/>
    </row>
    <row r="613" spans="1:13" ht="17.25" customHeight="1">
      <c r="A613" s="87"/>
      <c r="B613" s="87"/>
      <c r="C613" s="89"/>
      <c r="D613" s="138"/>
      <c r="E613" s="138"/>
      <c r="F613" s="135"/>
      <c r="G613" s="136"/>
      <c r="H613" s="138"/>
      <c r="I613" s="138"/>
      <c r="J613" s="138"/>
      <c r="K613" s="138"/>
      <c r="L613" s="138"/>
      <c r="M613" s="138"/>
    </row>
    <row r="614" spans="1:13" ht="17.25" customHeight="1">
      <c r="A614" s="87"/>
      <c r="B614" s="87"/>
      <c r="C614" s="89"/>
      <c r="D614" s="138"/>
      <c r="E614" s="138"/>
      <c r="F614" s="135"/>
      <c r="G614" s="136"/>
      <c r="H614" s="138"/>
      <c r="I614" s="138"/>
      <c r="J614" s="138"/>
      <c r="K614" s="138"/>
      <c r="L614" s="138"/>
      <c r="M614" s="138"/>
    </row>
    <row r="615" spans="1:13" ht="17.25" customHeight="1">
      <c r="A615" s="87"/>
      <c r="B615" s="87"/>
      <c r="C615" s="89"/>
      <c r="D615" s="138"/>
      <c r="E615" s="138"/>
      <c r="F615" s="135"/>
      <c r="G615" s="136"/>
      <c r="H615" s="138"/>
      <c r="I615" s="138"/>
      <c r="J615" s="138"/>
      <c r="K615" s="138"/>
      <c r="L615" s="138"/>
      <c r="M615" s="138"/>
    </row>
    <row r="616" spans="1:13" ht="17.25" customHeight="1">
      <c r="A616" s="87"/>
      <c r="B616" s="87"/>
      <c r="C616" s="89"/>
      <c r="D616" s="138"/>
      <c r="E616" s="138"/>
      <c r="F616" s="135"/>
      <c r="G616" s="136"/>
      <c r="H616" s="138"/>
      <c r="I616" s="138"/>
      <c r="J616" s="138"/>
      <c r="K616" s="138"/>
      <c r="L616" s="138"/>
      <c r="M616" s="138"/>
    </row>
    <row r="617" spans="1:13" ht="17.25" customHeight="1">
      <c r="A617" s="87"/>
      <c r="B617" s="87"/>
      <c r="C617" s="89"/>
      <c r="D617" s="138"/>
      <c r="E617" s="138"/>
      <c r="F617" s="135"/>
      <c r="G617" s="136"/>
      <c r="H617" s="138"/>
      <c r="I617" s="138"/>
      <c r="J617" s="138"/>
      <c r="K617" s="138"/>
      <c r="L617" s="138"/>
      <c r="M617" s="138"/>
    </row>
    <row r="618" spans="1:13" ht="17.25" customHeight="1">
      <c r="A618" s="87"/>
      <c r="B618" s="87"/>
      <c r="C618" s="89"/>
      <c r="D618" s="138"/>
      <c r="E618" s="138"/>
      <c r="F618" s="135"/>
      <c r="G618" s="136"/>
      <c r="H618" s="138"/>
      <c r="I618" s="138"/>
      <c r="J618" s="138"/>
      <c r="K618" s="138"/>
      <c r="L618" s="138"/>
      <c r="M618" s="138"/>
    </row>
    <row r="619" spans="1:13" ht="17.25" customHeight="1">
      <c r="A619" s="87"/>
      <c r="B619" s="87"/>
      <c r="C619" s="89"/>
      <c r="D619" s="138"/>
      <c r="E619" s="138"/>
      <c r="F619" s="135"/>
      <c r="G619" s="136"/>
      <c r="H619" s="138"/>
      <c r="I619" s="138"/>
      <c r="J619" s="138"/>
      <c r="K619" s="138"/>
      <c r="L619" s="138"/>
      <c r="M619" s="138"/>
    </row>
    <row r="620" spans="1:13" ht="17.25" customHeight="1">
      <c r="A620" s="87"/>
      <c r="B620" s="87"/>
      <c r="C620" s="89"/>
      <c r="D620" s="138"/>
      <c r="E620" s="138"/>
      <c r="F620" s="135"/>
      <c r="G620" s="136"/>
      <c r="H620" s="138"/>
      <c r="I620" s="138"/>
      <c r="J620" s="138"/>
      <c r="K620" s="138"/>
      <c r="L620" s="138"/>
      <c r="M620" s="138"/>
    </row>
    <row r="621" spans="1:13" ht="17.25" customHeight="1">
      <c r="A621" s="87"/>
      <c r="B621" s="87"/>
      <c r="C621" s="89"/>
      <c r="D621" s="138"/>
      <c r="E621" s="138"/>
      <c r="F621" s="135"/>
      <c r="G621" s="136"/>
      <c r="H621" s="138"/>
      <c r="I621" s="138"/>
      <c r="J621" s="138"/>
      <c r="K621" s="138"/>
      <c r="L621" s="138"/>
      <c r="M621" s="138"/>
    </row>
    <row r="622" spans="1:13" ht="17.25" customHeight="1">
      <c r="A622" s="87"/>
      <c r="B622" s="87"/>
      <c r="C622" s="89"/>
      <c r="D622" s="138"/>
      <c r="E622" s="138"/>
      <c r="F622" s="135"/>
      <c r="G622" s="136"/>
      <c r="H622" s="138"/>
      <c r="I622" s="138"/>
      <c r="J622" s="138"/>
      <c r="K622" s="138"/>
      <c r="L622" s="138"/>
      <c r="M622" s="138"/>
    </row>
    <row r="623" spans="1:13" ht="17.25" customHeight="1">
      <c r="A623" s="87"/>
      <c r="B623" s="87"/>
      <c r="C623" s="89"/>
      <c r="D623" s="138"/>
      <c r="E623" s="138"/>
      <c r="F623" s="135"/>
      <c r="G623" s="136"/>
      <c r="H623" s="138"/>
      <c r="I623" s="138"/>
      <c r="J623" s="138"/>
      <c r="K623" s="138"/>
      <c r="L623" s="138"/>
      <c r="M623" s="138"/>
    </row>
    <row r="624" spans="1:13" ht="17.25" customHeight="1">
      <c r="A624" s="87"/>
      <c r="B624" s="87"/>
      <c r="C624" s="89"/>
      <c r="D624" s="138"/>
      <c r="E624" s="138"/>
      <c r="F624" s="135"/>
      <c r="G624" s="136"/>
      <c r="H624" s="138"/>
      <c r="I624" s="138"/>
      <c r="J624" s="138"/>
      <c r="K624" s="138"/>
      <c r="L624" s="138"/>
      <c r="M624" s="138"/>
    </row>
    <row r="625" spans="1:13" ht="17.25" customHeight="1">
      <c r="A625" s="87"/>
      <c r="B625" s="87"/>
      <c r="C625" s="89"/>
      <c r="D625" s="138"/>
      <c r="E625" s="138"/>
      <c r="F625" s="135"/>
      <c r="G625" s="136"/>
      <c r="H625" s="138"/>
      <c r="I625" s="138"/>
      <c r="J625" s="138"/>
      <c r="K625" s="138"/>
      <c r="L625" s="138"/>
      <c r="M625" s="138"/>
    </row>
    <row r="626" spans="1:13" ht="17.25" customHeight="1">
      <c r="A626" s="87"/>
      <c r="B626" s="87"/>
      <c r="C626" s="89"/>
      <c r="D626" s="138"/>
      <c r="E626" s="138"/>
      <c r="F626" s="135"/>
      <c r="G626" s="136"/>
      <c r="H626" s="138"/>
      <c r="I626" s="138"/>
      <c r="J626" s="138"/>
      <c r="K626" s="138"/>
      <c r="L626" s="138"/>
      <c r="M626" s="138"/>
    </row>
    <row r="627" spans="1:13" ht="17.25" customHeight="1">
      <c r="A627" s="87"/>
      <c r="B627" s="87"/>
      <c r="C627" s="89"/>
      <c r="D627" s="138"/>
      <c r="E627" s="138"/>
      <c r="F627" s="135"/>
      <c r="G627" s="136"/>
      <c r="H627" s="138"/>
      <c r="I627" s="138"/>
      <c r="J627" s="138"/>
      <c r="K627" s="138"/>
      <c r="L627" s="138"/>
      <c r="M627" s="138"/>
    </row>
    <row r="628" spans="1:13" ht="17.25" customHeight="1">
      <c r="A628" s="87"/>
      <c r="B628" s="87"/>
      <c r="C628" s="89"/>
      <c r="D628" s="138"/>
      <c r="E628" s="138"/>
      <c r="F628" s="135"/>
      <c r="G628" s="136"/>
      <c r="H628" s="138"/>
      <c r="I628" s="138"/>
      <c r="J628" s="138"/>
      <c r="K628" s="138"/>
      <c r="L628" s="138"/>
      <c r="M628" s="138"/>
    </row>
    <row r="629" spans="1:13" ht="17.25" customHeight="1">
      <c r="A629" s="87"/>
      <c r="B629" s="87"/>
      <c r="C629" s="89"/>
      <c r="D629" s="138"/>
      <c r="E629" s="138"/>
      <c r="F629" s="135"/>
      <c r="G629" s="136"/>
      <c r="H629" s="138"/>
      <c r="I629" s="138"/>
      <c r="J629" s="138"/>
      <c r="K629" s="138"/>
      <c r="L629" s="138"/>
      <c r="M629" s="138"/>
    </row>
    <row r="630" spans="1:13" ht="17.25" customHeight="1">
      <c r="A630" s="87"/>
      <c r="B630" s="87"/>
      <c r="C630" s="89"/>
      <c r="D630" s="138"/>
      <c r="E630" s="138"/>
      <c r="F630" s="135"/>
      <c r="G630" s="136"/>
      <c r="H630" s="138"/>
      <c r="I630" s="138"/>
      <c r="J630" s="138"/>
      <c r="K630" s="138"/>
      <c r="L630" s="138"/>
      <c r="M630" s="138"/>
    </row>
    <row r="631" spans="1:13" ht="17.25" customHeight="1">
      <c r="A631" s="87"/>
      <c r="B631" s="87"/>
      <c r="C631" s="89"/>
      <c r="D631" s="138"/>
      <c r="E631" s="138"/>
      <c r="F631" s="135"/>
      <c r="G631" s="136"/>
      <c r="H631" s="138"/>
      <c r="I631" s="138"/>
      <c r="J631" s="138"/>
      <c r="K631" s="138"/>
      <c r="L631" s="138"/>
      <c r="M631" s="138"/>
    </row>
    <row r="632" spans="1:13" ht="17.25" customHeight="1">
      <c r="A632" s="87"/>
      <c r="B632" s="87"/>
      <c r="C632" s="89"/>
      <c r="D632" s="138"/>
      <c r="E632" s="138"/>
      <c r="F632" s="135"/>
      <c r="G632" s="136"/>
      <c r="H632" s="138"/>
      <c r="I632" s="138"/>
      <c r="J632" s="138"/>
      <c r="K632" s="138"/>
      <c r="L632" s="138"/>
      <c r="M632" s="138"/>
    </row>
    <row r="633" spans="1:13" ht="17.25" customHeight="1">
      <c r="A633" s="87"/>
      <c r="B633" s="87"/>
      <c r="C633" s="89"/>
      <c r="D633" s="138"/>
      <c r="E633" s="138"/>
      <c r="F633" s="135"/>
      <c r="G633" s="136"/>
      <c r="H633" s="138"/>
      <c r="I633" s="138"/>
      <c r="J633" s="138"/>
      <c r="K633" s="138"/>
      <c r="L633" s="138"/>
      <c r="M633" s="138"/>
    </row>
    <row r="634" spans="1:13" ht="17.25" customHeight="1">
      <c r="A634" s="87"/>
      <c r="B634" s="87"/>
      <c r="C634" s="89"/>
      <c r="D634" s="138"/>
      <c r="E634" s="138"/>
      <c r="F634" s="135"/>
      <c r="G634" s="136"/>
      <c r="H634" s="138"/>
      <c r="I634" s="138"/>
      <c r="J634" s="138"/>
      <c r="K634" s="138"/>
      <c r="L634" s="138"/>
      <c r="M634" s="138"/>
    </row>
    <row r="635" spans="1:13" ht="17.25" customHeight="1">
      <c r="A635" s="87"/>
      <c r="B635" s="87"/>
      <c r="C635" s="89"/>
      <c r="D635" s="138"/>
      <c r="E635" s="138"/>
      <c r="F635" s="135"/>
      <c r="G635" s="136"/>
      <c r="H635" s="138"/>
      <c r="I635" s="138"/>
      <c r="J635" s="138"/>
      <c r="K635" s="138"/>
      <c r="L635" s="138"/>
      <c r="M635" s="138"/>
    </row>
    <row r="636" spans="1:13" ht="17.25" customHeight="1">
      <c r="A636" s="87"/>
      <c r="B636" s="87"/>
      <c r="C636" s="89"/>
      <c r="D636" s="138"/>
      <c r="E636" s="138"/>
      <c r="F636" s="135"/>
      <c r="G636" s="136"/>
      <c r="H636" s="138"/>
      <c r="I636" s="138"/>
      <c r="J636" s="138"/>
      <c r="K636" s="138"/>
      <c r="L636" s="138"/>
      <c r="M636" s="138"/>
    </row>
    <row r="637" spans="1:13" ht="17.25" customHeight="1">
      <c r="A637" s="87"/>
      <c r="B637" s="87"/>
      <c r="C637" s="89"/>
      <c r="D637" s="138"/>
      <c r="E637" s="138"/>
      <c r="F637" s="135"/>
      <c r="G637" s="136"/>
      <c r="H637" s="138"/>
      <c r="I637" s="138"/>
      <c r="J637" s="138"/>
      <c r="K637" s="138"/>
      <c r="L637" s="138"/>
      <c r="M637" s="138"/>
    </row>
    <row r="638" spans="1:13" ht="17.25" customHeight="1">
      <c r="A638" s="87"/>
      <c r="B638" s="87"/>
      <c r="C638" s="89"/>
      <c r="D638" s="138"/>
      <c r="E638" s="138"/>
      <c r="F638" s="135"/>
      <c r="G638" s="136"/>
      <c r="H638" s="138"/>
      <c r="I638" s="138"/>
      <c r="J638" s="138"/>
      <c r="K638" s="138"/>
      <c r="L638" s="138"/>
      <c r="M638" s="138"/>
    </row>
    <row r="639" spans="1:13" ht="17.25" customHeight="1">
      <c r="A639" s="87"/>
      <c r="B639" s="87"/>
      <c r="C639" s="89"/>
      <c r="D639" s="138"/>
      <c r="E639" s="138"/>
      <c r="F639" s="135"/>
      <c r="G639" s="136"/>
      <c r="H639" s="138"/>
      <c r="I639" s="138"/>
      <c r="J639" s="138"/>
      <c r="K639" s="138"/>
      <c r="L639" s="138"/>
      <c r="M639" s="138"/>
    </row>
    <row r="640" spans="1:13" ht="17.25" customHeight="1">
      <c r="A640" s="87"/>
      <c r="B640" s="87"/>
      <c r="C640" s="89"/>
      <c r="D640" s="138"/>
      <c r="E640" s="138"/>
      <c r="F640" s="135"/>
      <c r="G640" s="136"/>
      <c r="H640" s="138"/>
      <c r="I640" s="138"/>
      <c r="J640" s="138"/>
      <c r="K640" s="138"/>
      <c r="L640" s="138"/>
      <c r="M640" s="138"/>
    </row>
    <row r="641" spans="1:13" ht="17.25" customHeight="1">
      <c r="A641" s="87"/>
      <c r="B641" s="87"/>
      <c r="C641" s="89"/>
      <c r="D641" s="138"/>
      <c r="E641" s="138"/>
      <c r="F641" s="135"/>
      <c r="G641" s="136"/>
      <c r="H641" s="138"/>
      <c r="I641" s="138"/>
      <c r="J641" s="138"/>
      <c r="K641" s="138"/>
      <c r="L641" s="138"/>
      <c r="M641" s="138"/>
    </row>
    <row r="642" spans="1:13" ht="17.25" customHeight="1">
      <c r="A642" s="87"/>
      <c r="B642" s="87"/>
      <c r="C642" s="89"/>
      <c r="D642" s="138"/>
      <c r="E642" s="138"/>
      <c r="F642" s="135"/>
      <c r="G642" s="136"/>
      <c r="H642" s="138"/>
      <c r="I642" s="138"/>
      <c r="J642" s="138"/>
      <c r="K642" s="138"/>
      <c r="L642" s="138"/>
      <c r="M642" s="138"/>
    </row>
    <row r="643" spans="1:13" ht="17.25" customHeight="1">
      <c r="A643" s="87"/>
      <c r="B643" s="87"/>
      <c r="C643" s="89"/>
      <c r="D643" s="138"/>
      <c r="E643" s="138"/>
      <c r="F643" s="135"/>
      <c r="G643" s="136"/>
      <c r="H643" s="138"/>
      <c r="I643" s="138"/>
      <c r="J643" s="138"/>
      <c r="K643" s="138"/>
      <c r="L643" s="138"/>
      <c r="M643" s="138"/>
    </row>
    <row r="644" spans="1:13" ht="17.25" customHeight="1">
      <c r="A644" s="87"/>
      <c r="B644" s="87"/>
      <c r="C644" s="89"/>
      <c r="D644" s="138"/>
      <c r="E644" s="138"/>
      <c r="F644" s="135"/>
      <c r="G644" s="136"/>
      <c r="H644" s="138"/>
      <c r="I644" s="138"/>
      <c r="J644" s="138"/>
      <c r="K644" s="138"/>
      <c r="L644" s="138"/>
      <c r="M644" s="138"/>
    </row>
    <row r="645" spans="1:13" ht="17.25" customHeight="1">
      <c r="A645" s="87"/>
      <c r="B645" s="87"/>
      <c r="C645" s="89"/>
      <c r="D645" s="138"/>
      <c r="E645" s="138"/>
      <c r="F645" s="135"/>
      <c r="G645" s="136"/>
      <c r="H645" s="138"/>
      <c r="I645" s="138"/>
      <c r="J645" s="138"/>
      <c r="K645" s="138"/>
      <c r="L645" s="138"/>
      <c r="M645" s="138"/>
    </row>
    <row r="646" spans="1:13" ht="17.25" customHeight="1">
      <c r="A646" s="87"/>
      <c r="B646" s="87"/>
      <c r="C646" s="89"/>
      <c r="D646" s="138"/>
      <c r="E646" s="138"/>
      <c r="F646" s="135"/>
      <c r="G646" s="136"/>
      <c r="H646" s="138"/>
      <c r="I646" s="138"/>
      <c r="J646" s="138"/>
      <c r="K646" s="138"/>
      <c r="L646" s="138"/>
      <c r="M646" s="138"/>
    </row>
    <row r="647" spans="1:13" ht="17.25" customHeight="1">
      <c r="A647" s="87"/>
      <c r="B647" s="87"/>
      <c r="C647" s="89"/>
      <c r="D647" s="138"/>
      <c r="E647" s="138"/>
      <c r="F647" s="135"/>
      <c r="G647" s="136"/>
      <c r="H647" s="138"/>
      <c r="I647" s="138"/>
      <c r="J647" s="138"/>
      <c r="K647" s="138"/>
      <c r="L647" s="138"/>
      <c r="M647" s="138"/>
    </row>
    <row r="648" spans="1:13" ht="17.25" customHeight="1">
      <c r="A648" s="87"/>
      <c r="B648" s="87"/>
      <c r="C648" s="89"/>
      <c r="D648" s="138"/>
      <c r="E648" s="138"/>
      <c r="F648" s="135"/>
      <c r="G648" s="136"/>
      <c r="H648" s="138"/>
      <c r="I648" s="138"/>
      <c r="J648" s="138"/>
      <c r="K648" s="138"/>
      <c r="L648" s="138"/>
      <c r="M648" s="138"/>
    </row>
    <row r="649" spans="1:13" ht="17.25" customHeight="1">
      <c r="A649" s="87"/>
      <c r="B649" s="87"/>
      <c r="C649" s="89"/>
      <c r="D649" s="138"/>
      <c r="E649" s="138"/>
      <c r="F649" s="135"/>
      <c r="G649" s="136"/>
      <c r="H649" s="138"/>
      <c r="I649" s="138"/>
      <c r="J649" s="138"/>
      <c r="K649" s="138"/>
      <c r="L649" s="138"/>
      <c r="M649" s="138"/>
    </row>
    <row r="650" spans="1:13" ht="17.25" customHeight="1">
      <c r="A650" s="87"/>
      <c r="B650" s="87"/>
      <c r="C650" s="89"/>
      <c r="D650" s="138"/>
      <c r="E650" s="138"/>
      <c r="F650" s="135"/>
      <c r="G650" s="136"/>
      <c r="H650" s="138"/>
      <c r="I650" s="138"/>
      <c r="J650" s="138"/>
      <c r="K650" s="138"/>
      <c r="L650" s="138"/>
      <c r="M650" s="138"/>
    </row>
    <row r="651" spans="1:13" ht="17.25" customHeight="1">
      <c r="A651" s="87"/>
      <c r="B651" s="87"/>
      <c r="C651" s="89"/>
      <c r="D651" s="138"/>
      <c r="E651" s="138"/>
      <c r="F651" s="135"/>
      <c r="G651" s="136"/>
      <c r="H651" s="138"/>
      <c r="I651" s="138"/>
      <c r="J651" s="138"/>
      <c r="K651" s="138"/>
      <c r="L651" s="138"/>
      <c r="M651" s="138"/>
    </row>
    <row r="652" spans="1:13" ht="17.25" customHeight="1">
      <c r="A652" s="87"/>
      <c r="B652" s="87"/>
      <c r="C652" s="89"/>
      <c r="D652" s="138"/>
      <c r="E652" s="138"/>
      <c r="F652" s="135"/>
      <c r="G652" s="136"/>
      <c r="H652" s="138"/>
      <c r="I652" s="138"/>
      <c r="J652" s="138"/>
      <c r="K652" s="138"/>
      <c r="L652" s="138"/>
      <c r="M652" s="138"/>
    </row>
    <row r="653" spans="1:13" ht="17.25" customHeight="1">
      <c r="A653" s="87"/>
      <c r="B653" s="87"/>
      <c r="C653" s="89"/>
      <c r="D653" s="138"/>
      <c r="E653" s="138"/>
      <c r="F653" s="135"/>
      <c r="G653" s="136"/>
      <c r="H653" s="138"/>
      <c r="I653" s="138"/>
      <c r="J653" s="138"/>
      <c r="K653" s="138"/>
      <c r="L653" s="138"/>
      <c r="M653" s="138"/>
    </row>
    <row r="654" spans="1:13" ht="17.25" customHeight="1">
      <c r="A654" s="87"/>
      <c r="B654" s="87"/>
      <c r="C654" s="89"/>
      <c r="D654" s="138"/>
      <c r="E654" s="138"/>
      <c r="F654" s="135"/>
      <c r="G654" s="136"/>
      <c r="H654" s="138"/>
      <c r="I654" s="138"/>
      <c r="J654" s="138"/>
      <c r="K654" s="138"/>
      <c r="L654" s="138"/>
      <c r="M654" s="138"/>
    </row>
    <row r="655" spans="1:13" ht="17.25" customHeight="1">
      <c r="A655" s="87"/>
      <c r="B655" s="87"/>
      <c r="C655" s="89"/>
      <c r="D655" s="138"/>
      <c r="E655" s="138"/>
      <c r="F655" s="135"/>
      <c r="G655" s="136"/>
      <c r="H655" s="138"/>
      <c r="I655" s="138"/>
      <c r="J655" s="138"/>
      <c r="K655" s="138"/>
      <c r="L655" s="138"/>
      <c r="M655" s="138"/>
    </row>
    <row r="656" spans="1:13" ht="17.25" customHeight="1">
      <c r="A656" s="87"/>
      <c r="B656" s="87"/>
      <c r="C656" s="89"/>
      <c r="D656" s="138"/>
      <c r="E656" s="138"/>
      <c r="F656" s="135"/>
      <c r="G656" s="136"/>
      <c r="H656" s="138"/>
      <c r="I656" s="138"/>
      <c r="J656" s="138"/>
      <c r="K656" s="138"/>
      <c r="L656" s="138"/>
      <c r="M656" s="138"/>
    </row>
    <row r="657" spans="1:13" ht="17.25" customHeight="1">
      <c r="A657" s="87"/>
      <c r="B657" s="87"/>
      <c r="C657" s="89"/>
      <c r="D657" s="138"/>
      <c r="E657" s="138"/>
      <c r="F657" s="135"/>
      <c r="G657" s="136"/>
      <c r="H657" s="138"/>
      <c r="I657" s="138"/>
      <c r="J657" s="138"/>
      <c r="K657" s="138"/>
      <c r="L657" s="138"/>
      <c r="M657" s="138"/>
    </row>
    <row r="658" spans="1:13" ht="17.25" customHeight="1">
      <c r="A658" s="87"/>
      <c r="B658" s="87"/>
      <c r="C658" s="89"/>
      <c r="D658" s="138"/>
      <c r="E658" s="138"/>
      <c r="F658" s="135"/>
      <c r="G658" s="136"/>
      <c r="H658" s="138"/>
      <c r="I658" s="138"/>
      <c r="J658" s="138"/>
      <c r="K658" s="138"/>
      <c r="L658" s="138"/>
      <c r="M658" s="138"/>
    </row>
    <row r="659" spans="1:13" ht="17.25" customHeight="1">
      <c r="A659" s="87"/>
      <c r="B659" s="87"/>
      <c r="C659" s="89"/>
      <c r="D659" s="138"/>
      <c r="E659" s="138"/>
      <c r="F659" s="135"/>
      <c r="G659" s="136"/>
      <c r="H659" s="138"/>
      <c r="I659" s="138"/>
      <c r="J659" s="138"/>
      <c r="K659" s="138"/>
      <c r="L659" s="138"/>
      <c r="M659" s="138"/>
    </row>
    <row r="660" spans="1:13" ht="17.25" customHeight="1">
      <c r="A660" s="87"/>
      <c r="B660" s="87"/>
      <c r="C660" s="89"/>
      <c r="D660" s="138"/>
      <c r="E660" s="138"/>
      <c r="F660" s="135"/>
      <c r="G660" s="136"/>
      <c r="H660" s="138"/>
      <c r="I660" s="138"/>
      <c r="J660" s="138"/>
      <c r="K660" s="138"/>
      <c r="L660" s="138"/>
      <c r="M660" s="138"/>
    </row>
    <row r="661" spans="1:13" ht="17.25" customHeight="1">
      <c r="A661" s="87"/>
      <c r="B661" s="87"/>
      <c r="C661" s="89"/>
      <c r="D661" s="138"/>
      <c r="E661" s="138"/>
      <c r="F661" s="135"/>
      <c r="G661" s="136"/>
      <c r="H661" s="138"/>
      <c r="I661" s="138"/>
      <c r="J661" s="138"/>
      <c r="K661" s="138"/>
      <c r="L661" s="138"/>
      <c r="M661" s="138"/>
    </row>
    <row r="662" spans="1:13" ht="17.25" customHeight="1">
      <c r="A662" s="87"/>
      <c r="B662" s="87"/>
      <c r="C662" s="89"/>
      <c r="D662" s="138"/>
      <c r="E662" s="138"/>
      <c r="F662" s="135"/>
      <c r="G662" s="136"/>
      <c r="H662" s="138"/>
      <c r="I662" s="138"/>
      <c r="J662" s="138"/>
      <c r="K662" s="138"/>
      <c r="L662" s="138"/>
      <c r="M662" s="138"/>
    </row>
    <row r="663" spans="1:13" ht="17.25" customHeight="1">
      <c r="A663" s="87"/>
      <c r="B663" s="87"/>
      <c r="C663" s="89"/>
      <c r="D663" s="138"/>
      <c r="E663" s="138"/>
      <c r="F663" s="135"/>
      <c r="G663" s="136"/>
      <c r="H663" s="138"/>
      <c r="I663" s="138"/>
      <c r="J663" s="138"/>
      <c r="K663" s="138"/>
      <c r="L663" s="138"/>
      <c r="M663" s="138"/>
    </row>
    <row r="664" spans="1:13" ht="17.25" customHeight="1">
      <c r="A664" s="87"/>
      <c r="B664" s="87"/>
      <c r="C664" s="89"/>
      <c r="D664" s="138"/>
      <c r="E664" s="138"/>
      <c r="F664" s="135"/>
      <c r="G664" s="136"/>
      <c r="H664" s="138"/>
      <c r="I664" s="138"/>
      <c r="J664" s="138"/>
      <c r="K664" s="138"/>
      <c r="L664" s="138"/>
      <c r="M664" s="138"/>
    </row>
    <row r="665" spans="1:13" ht="17.25" customHeight="1">
      <c r="A665" s="87"/>
      <c r="B665" s="87"/>
      <c r="C665" s="89"/>
      <c r="D665" s="138"/>
      <c r="E665" s="138"/>
      <c r="F665" s="135"/>
      <c r="G665" s="136"/>
      <c r="H665" s="138"/>
      <c r="I665" s="138"/>
      <c r="J665" s="138"/>
      <c r="K665" s="138"/>
      <c r="L665" s="138"/>
      <c r="M665" s="138"/>
    </row>
    <row r="666" spans="1:13" ht="17.25" customHeight="1">
      <c r="A666" s="87"/>
      <c r="B666" s="87"/>
      <c r="C666" s="89"/>
      <c r="D666" s="138"/>
      <c r="E666" s="138"/>
      <c r="F666" s="135"/>
      <c r="G666" s="136"/>
      <c r="H666" s="138"/>
      <c r="I666" s="138"/>
      <c r="J666" s="138"/>
      <c r="K666" s="138"/>
      <c r="L666" s="138"/>
      <c r="M666" s="138"/>
    </row>
    <row r="667" spans="1:13" ht="17.25" customHeight="1">
      <c r="A667" s="87"/>
      <c r="B667" s="87"/>
      <c r="C667" s="89"/>
      <c r="D667" s="138"/>
      <c r="E667" s="138"/>
      <c r="F667" s="135"/>
      <c r="G667" s="136"/>
      <c r="H667" s="138"/>
      <c r="I667" s="138"/>
      <c r="J667" s="138"/>
      <c r="K667" s="138"/>
      <c r="L667" s="138"/>
      <c r="M667" s="138"/>
    </row>
    <row r="668" spans="1:13" ht="17.25" customHeight="1">
      <c r="A668" s="87"/>
      <c r="B668" s="87"/>
      <c r="C668" s="89"/>
      <c r="D668" s="138"/>
      <c r="E668" s="138"/>
      <c r="F668" s="135"/>
      <c r="G668" s="136"/>
      <c r="H668" s="138"/>
      <c r="I668" s="138"/>
      <c r="J668" s="138"/>
      <c r="K668" s="138"/>
      <c r="L668" s="138"/>
      <c r="M668" s="138"/>
    </row>
    <row r="669" spans="1:13" ht="17.25" customHeight="1">
      <c r="A669" s="87"/>
      <c r="B669" s="87"/>
      <c r="C669" s="89"/>
      <c r="D669" s="138"/>
      <c r="E669" s="138"/>
      <c r="F669" s="135"/>
      <c r="G669" s="136"/>
      <c r="H669" s="138"/>
      <c r="I669" s="138"/>
      <c r="J669" s="138"/>
      <c r="K669" s="138"/>
      <c r="L669" s="138"/>
      <c r="M669" s="138"/>
    </row>
    <row r="670" spans="1:13" ht="17.25" customHeight="1">
      <c r="A670" s="87"/>
      <c r="B670" s="87"/>
      <c r="C670" s="89"/>
      <c r="D670" s="138"/>
      <c r="E670" s="138"/>
      <c r="F670" s="135"/>
      <c r="G670" s="136"/>
      <c r="H670" s="138"/>
      <c r="I670" s="138"/>
      <c r="J670" s="138"/>
      <c r="K670" s="138"/>
      <c r="L670" s="138"/>
      <c r="M670" s="138"/>
    </row>
    <row r="671" spans="1:13" ht="17.25" customHeight="1">
      <c r="A671" s="87"/>
      <c r="B671" s="87"/>
      <c r="C671" s="89"/>
      <c r="D671" s="138"/>
      <c r="E671" s="138"/>
      <c r="F671" s="135"/>
      <c r="G671" s="136"/>
      <c r="H671" s="138"/>
      <c r="I671" s="138"/>
      <c r="J671" s="138"/>
      <c r="K671" s="138"/>
      <c r="L671" s="138"/>
      <c r="M671" s="138"/>
    </row>
    <row r="672" spans="1:13" ht="17.25" customHeight="1">
      <c r="A672" s="87"/>
      <c r="B672" s="87"/>
      <c r="C672" s="89"/>
      <c r="D672" s="138"/>
      <c r="E672" s="138"/>
      <c r="F672" s="135"/>
      <c r="G672" s="136"/>
      <c r="H672" s="138"/>
      <c r="I672" s="138"/>
      <c r="J672" s="138"/>
      <c r="K672" s="138"/>
      <c r="L672" s="138"/>
      <c r="M672" s="138"/>
    </row>
    <row r="673" spans="1:13" ht="17.25" customHeight="1">
      <c r="A673" s="87"/>
      <c r="B673" s="87"/>
      <c r="C673" s="89"/>
      <c r="D673" s="138"/>
      <c r="E673" s="138"/>
      <c r="F673" s="135"/>
      <c r="G673" s="136"/>
      <c r="H673" s="138"/>
      <c r="I673" s="138"/>
      <c r="J673" s="138"/>
      <c r="K673" s="138"/>
      <c r="L673" s="138"/>
      <c r="M673" s="138"/>
    </row>
    <row r="674" spans="1:13" ht="17.25" customHeight="1">
      <c r="A674" s="87"/>
      <c r="B674" s="87"/>
      <c r="C674" s="89"/>
      <c r="D674" s="138"/>
      <c r="E674" s="138"/>
      <c r="F674" s="135"/>
      <c r="G674" s="136"/>
      <c r="H674" s="138"/>
      <c r="I674" s="138"/>
      <c r="J674" s="138"/>
      <c r="K674" s="138"/>
      <c r="L674" s="138"/>
      <c r="M674" s="138"/>
    </row>
    <row r="675" spans="1:13" ht="17.25" customHeight="1">
      <c r="A675" s="87"/>
      <c r="B675" s="87"/>
      <c r="C675" s="89"/>
      <c r="D675" s="138"/>
      <c r="E675" s="138"/>
      <c r="F675" s="135"/>
      <c r="G675" s="136"/>
      <c r="H675" s="138"/>
      <c r="I675" s="138"/>
      <c r="J675" s="138"/>
      <c r="K675" s="138"/>
      <c r="L675" s="138"/>
      <c r="M675" s="138"/>
    </row>
    <row r="676" spans="1:13" ht="17.25" customHeight="1">
      <c r="A676" s="87"/>
      <c r="B676" s="87"/>
      <c r="C676" s="89"/>
      <c r="D676" s="138"/>
      <c r="E676" s="138"/>
      <c r="F676" s="135"/>
      <c r="G676" s="136"/>
      <c r="H676" s="138"/>
      <c r="I676" s="138"/>
      <c r="J676" s="138"/>
      <c r="K676" s="138"/>
      <c r="L676" s="138"/>
      <c r="M676" s="138"/>
    </row>
    <row r="677" spans="1:13" ht="17.25" customHeight="1">
      <c r="A677" s="87"/>
      <c r="B677" s="87"/>
      <c r="C677" s="89"/>
      <c r="D677" s="138"/>
      <c r="E677" s="138"/>
      <c r="F677" s="135"/>
      <c r="G677" s="136"/>
      <c r="H677" s="138"/>
      <c r="I677" s="138"/>
      <c r="J677" s="138"/>
      <c r="K677" s="138"/>
      <c r="L677" s="138"/>
      <c r="M677" s="138"/>
    </row>
    <row r="678" spans="1:13" ht="17.25" customHeight="1">
      <c r="A678" s="87"/>
      <c r="B678" s="87"/>
      <c r="C678" s="89"/>
      <c r="D678" s="138"/>
      <c r="E678" s="138"/>
      <c r="F678" s="135"/>
      <c r="G678" s="136"/>
      <c r="H678" s="138"/>
      <c r="I678" s="138"/>
      <c r="J678" s="138"/>
      <c r="K678" s="138"/>
      <c r="L678" s="138"/>
      <c r="M678" s="138"/>
    </row>
    <row r="679" spans="1:13" ht="17.25" customHeight="1">
      <c r="A679" s="87"/>
      <c r="B679" s="87"/>
      <c r="C679" s="89"/>
      <c r="D679" s="138"/>
      <c r="E679" s="138"/>
      <c r="F679" s="135"/>
      <c r="G679" s="136"/>
      <c r="H679" s="138"/>
      <c r="I679" s="138"/>
      <c r="J679" s="138"/>
      <c r="K679" s="138"/>
      <c r="L679" s="138"/>
      <c r="M679" s="138"/>
    </row>
    <row r="680" spans="1:13" ht="17.25" customHeight="1">
      <c r="A680" s="87"/>
      <c r="B680" s="87"/>
      <c r="C680" s="89"/>
      <c r="D680" s="138"/>
      <c r="E680" s="138"/>
      <c r="F680" s="135"/>
      <c r="G680" s="136"/>
      <c r="H680" s="138"/>
      <c r="I680" s="138"/>
      <c r="J680" s="138"/>
      <c r="K680" s="138"/>
      <c r="L680" s="138"/>
      <c r="M680" s="138"/>
    </row>
    <row r="681" spans="1:13" ht="17.25" customHeight="1">
      <c r="A681" s="87"/>
      <c r="B681" s="87"/>
      <c r="C681" s="89"/>
      <c r="D681" s="138"/>
      <c r="E681" s="138"/>
      <c r="F681" s="135"/>
      <c r="G681" s="136"/>
      <c r="H681" s="138"/>
      <c r="I681" s="138"/>
      <c r="J681" s="138"/>
      <c r="K681" s="138"/>
      <c r="L681" s="138"/>
      <c r="M681" s="138"/>
    </row>
    <row r="682" spans="1:13" ht="17.25" customHeight="1">
      <c r="A682" s="87"/>
      <c r="B682" s="87"/>
      <c r="C682" s="89"/>
      <c r="D682" s="138"/>
      <c r="E682" s="138"/>
      <c r="F682" s="135"/>
      <c r="G682" s="136"/>
      <c r="H682" s="138"/>
      <c r="I682" s="138"/>
      <c r="J682" s="138"/>
      <c r="K682" s="138"/>
      <c r="L682" s="138"/>
      <c r="M682" s="138"/>
    </row>
    <row r="683" spans="1:13" ht="17.25" customHeight="1">
      <c r="A683" s="87"/>
      <c r="B683" s="87"/>
      <c r="C683" s="89"/>
      <c r="D683" s="138"/>
      <c r="E683" s="138"/>
      <c r="F683" s="135"/>
      <c r="G683" s="136"/>
      <c r="H683" s="138"/>
      <c r="I683" s="138"/>
      <c r="J683" s="138"/>
      <c r="K683" s="138"/>
      <c r="L683" s="138"/>
      <c r="M683" s="138"/>
    </row>
    <row r="684" spans="1:13" ht="17.25" customHeight="1">
      <c r="A684" s="87"/>
      <c r="B684" s="87"/>
      <c r="C684" s="89"/>
      <c r="D684" s="138"/>
      <c r="E684" s="138"/>
      <c r="F684" s="135"/>
      <c r="G684" s="136"/>
      <c r="H684" s="138"/>
      <c r="I684" s="138"/>
      <c r="J684" s="138"/>
      <c r="K684" s="138"/>
      <c r="L684" s="138"/>
      <c r="M684" s="138"/>
    </row>
    <row r="685" spans="1:13" ht="17.25" customHeight="1">
      <c r="A685" s="87"/>
      <c r="B685" s="87"/>
      <c r="C685" s="89"/>
      <c r="D685" s="138"/>
      <c r="E685" s="138"/>
      <c r="F685" s="135"/>
      <c r="G685" s="136"/>
      <c r="H685" s="138"/>
      <c r="I685" s="138"/>
      <c r="J685" s="138"/>
      <c r="K685" s="138"/>
      <c r="L685" s="138"/>
      <c r="M685" s="138"/>
    </row>
    <row r="686" spans="1:13" ht="17.25" customHeight="1">
      <c r="A686" s="87"/>
      <c r="B686" s="87"/>
      <c r="C686" s="89"/>
      <c r="D686" s="138"/>
      <c r="E686" s="138"/>
      <c r="F686" s="135"/>
      <c r="G686" s="136"/>
      <c r="H686" s="138"/>
      <c r="I686" s="138"/>
      <c r="J686" s="138"/>
      <c r="K686" s="138"/>
      <c r="L686" s="138"/>
      <c r="M686" s="138"/>
    </row>
    <row r="687" spans="1:13" ht="17.25" customHeight="1">
      <c r="A687" s="87"/>
      <c r="B687" s="87"/>
      <c r="C687" s="89"/>
      <c r="D687" s="138"/>
      <c r="E687" s="138"/>
      <c r="F687" s="135"/>
      <c r="G687" s="136"/>
      <c r="H687" s="138"/>
      <c r="I687" s="138"/>
      <c r="J687" s="138"/>
      <c r="K687" s="138"/>
      <c r="L687" s="138"/>
      <c r="M687" s="138"/>
    </row>
    <row r="688" spans="1:13" ht="17.25" customHeight="1">
      <c r="A688" s="87"/>
      <c r="B688" s="87"/>
      <c r="C688" s="89"/>
      <c r="D688" s="138"/>
      <c r="E688" s="138"/>
      <c r="F688" s="135"/>
      <c r="G688" s="136"/>
      <c r="H688" s="138"/>
      <c r="I688" s="138"/>
      <c r="J688" s="138"/>
      <c r="K688" s="138"/>
      <c r="L688" s="138"/>
      <c r="M688" s="138"/>
    </row>
    <row r="689" spans="1:13" ht="17.25" customHeight="1">
      <c r="A689" s="87"/>
      <c r="B689" s="87"/>
      <c r="C689" s="89"/>
      <c r="D689" s="138"/>
      <c r="E689" s="138"/>
      <c r="F689" s="135"/>
      <c r="G689" s="136"/>
      <c r="H689" s="138"/>
      <c r="I689" s="138"/>
      <c r="J689" s="138"/>
      <c r="K689" s="138"/>
      <c r="L689" s="138"/>
      <c r="M689" s="138"/>
    </row>
    <row r="690" spans="1:13" ht="17.25" customHeight="1">
      <c r="A690" s="87"/>
      <c r="B690" s="87"/>
      <c r="C690" s="89"/>
      <c r="D690" s="138"/>
      <c r="E690" s="138"/>
      <c r="F690" s="135"/>
      <c r="G690" s="136"/>
      <c r="H690" s="138"/>
      <c r="I690" s="138"/>
      <c r="J690" s="138"/>
      <c r="K690" s="138"/>
      <c r="L690" s="138"/>
      <c r="M690" s="138"/>
    </row>
    <row r="691" spans="1:13" ht="17.25" customHeight="1">
      <c r="A691" s="87"/>
      <c r="B691" s="87"/>
      <c r="C691" s="89"/>
      <c r="D691" s="138"/>
      <c r="E691" s="138"/>
      <c r="F691" s="135"/>
      <c r="G691" s="136"/>
      <c r="H691" s="138"/>
      <c r="I691" s="138"/>
      <c r="J691" s="138"/>
      <c r="K691" s="138"/>
      <c r="L691" s="138"/>
      <c r="M691" s="138"/>
    </row>
    <row r="692" spans="1:13" ht="17.25" customHeight="1">
      <c r="A692" s="87"/>
      <c r="B692" s="87"/>
      <c r="C692" s="89"/>
      <c r="D692" s="138"/>
      <c r="E692" s="138"/>
      <c r="F692" s="135"/>
      <c r="G692" s="136"/>
      <c r="H692" s="138"/>
      <c r="I692" s="138"/>
      <c r="J692" s="138"/>
      <c r="K692" s="138"/>
      <c r="L692" s="138"/>
      <c r="M692" s="138"/>
    </row>
    <row r="693" spans="1:13" ht="17.25" customHeight="1">
      <c r="A693" s="87"/>
      <c r="B693" s="87"/>
      <c r="C693" s="89"/>
      <c r="D693" s="138"/>
      <c r="E693" s="138"/>
      <c r="F693" s="135"/>
      <c r="G693" s="136"/>
      <c r="H693" s="138"/>
      <c r="I693" s="138"/>
      <c r="J693" s="138"/>
      <c r="K693" s="138"/>
      <c r="L693" s="138"/>
      <c r="M693" s="138"/>
    </row>
    <row r="694" spans="1:13" ht="17.25" customHeight="1">
      <c r="A694" s="87"/>
      <c r="B694" s="87"/>
      <c r="C694" s="89"/>
      <c r="D694" s="138"/>
      <c r="E694" s="138"/>
      <c r="F694" s="135"/>
      <c r="G694" s="136"/>
      <c r="H694" s="138"/>
      <c r="I694" s="138"/>
      <c r="J694" s="138"/>
      <c r="K694" s="138"/>
      <c r="L694" s="138"/>
      <c r="M694" s="138"/>
    </row>
    <row r="695" spans="1:13" ht="17.25" customHeight="1">
      <c r="A695" s="87"/>
      <c r="B695" s="87"/>
      <c r="C695" s="89"/>
      <c r="D695" s="138"/>
      <c r="E695" s="138"/>
      <c r="F695" s="135"/>
      <c r="G695" s="136"/>
      <c r="H695" s="138"/>
      <c r="I695" s="138"/>
      <c r="J695" s="138"/>
      <c r="K695" s="138"/>
      <c r="L695" s="138"/>
      <c r="M695" s="138"/>
    </row>
    <row r="696" spans="1:13" ht="17.25" customHeight="1">
      <c r="A696" s="87"/>
      <c r="B696" s="87"/>
      <c r="C696" s="89"/>
      <c r="D696" s="138"/>
      <c r="E696" s="138"/>
      <c r="F696" s="135"/>
      <c r="G696" s="136"/>
      <c r="H696" s="138"/>
      <c r="I696" s="138"/>
      <c r="J696" s="138"/>
      <c r="K696" s="138"/>
      <c r="L696" s="138"/>
      <c r="M696" s="138"/>
    </row>
    <row r="697" spans="1:13" ht="17.25" customHeight="1">
      <c r="A697" s="87"/>
      <c r="B697" s="87"/>
      <c r="C697" s="89"/>
      <c r="D697" s="138"/>
      <c r="E697" s="138"/>
      <c r="F697" s="135"/>
      <c r="G697" s="136"/>
      <c r="H697" s="138"/>
      <c r="I697" s="138"/>
      <c r="J697" s="138"/>
      <c r="K697" s="138"/>
      <c r="L697" s="138"/>
      <c r="M697" s="138"/>
    </row>
    <row r="698" spans="1:13" ht="17.25" customHeight="1">
      <c r="A698" s="87"/>
      <c r="B698" s="87"/>
      <c r="C698" s="89"/>
      <c r="D698" s="138"/>
      <c r="E698" s="138"/>
      <c r="F698" s="135"/>
      <c r="G698" s="136"/>
      <c r="H698" s="138"/>
      <c r="I698" s="138"/>
      <c r="J698" s="138"/>
      <c r="K698" s="138"/>
      <c r="L698" s="138"/>
      <c r="M698" s="138"/>
    </row>
    <row r="699" spans="1:13" ht="17.25" customHeight="1">
      <c r="A699" s="87"/>
      <c r="B699" s="87"/>
      <c r="C699" s="89"/>
      <c r="D699" s="138"/>
      <c r="E699" s="138"/>
      <c r="F699" s="135"/>
      <c r="G699" s="136"/>
      <c r="H699" s="138"/>
      <c r="I699" s="138"/>
      <c r="J699" s="138"/>
      <c r="K699" s="138"/>
      <c r="L699" s="138"/>
      <c r="M699" s="138"/>
    </row>
    <row r="700" spans="1:13" ht="17.25" customHeight="1">
      <c r="A700" s="87"/>
      <c r="B700" s="87"/>
      <c r="C700" s="89"/>
      <c r="D700" s="138"/>
      <c r="E700" s="138"/>
      <c r="F700" s="135"/>
      <c r="G700" s="136"/>
      <c r="H700" s="138"/>
      <c r="I700" s="138"/>
      <c r="J700" s="138"/>
      <c r="K700" s="138"/>
      <c r="L700" s="138"/>
      <c r="M700" s="138"/>
    </row>
    <row r="701" spans="1:13" ht="17.25" customHeight="1">
      <c r="A701" s="87"/>
      <c r="B701" s="87"/>
      <c r="C701" s="89"/>
      <c r="D701" s="138"/>
      <c r="E701" s="138"/>
      <c r="F701" s="135"/>
      <c r="G701" s="136"/>
      <c r="H701" s="138"/>
      <c r="I701" s="138"/>
      <c r="J701" s="138"/>
      <c r="K701" s="138"/>
      <c r="L701" s="138"/>
      <c r="M701" s="138"/>
    </row>
    <row r="702" spans="1:13" ht="17.25" customHeight="1">
      <c r="A702" s="87"/>
      <c r="B702" s="87"/>
      <c r="C702" s="89"/>
      <c r="D702" s="138"/>
      <c r="E702" s="138"/>
      <c r="F702" s="135"/>
      <c r="G702" s="136"/>
      <c r="H702" s="138"/>
      <c r="I702" s="138"/>
      <c r="J702" s="138"/>
      <c r="K702" s="138"/>
      <c r="L702" s="138"/>
      <c r="M702" s="138"/>
    </row>
    <row r="703" spans="1:13" ht="17.25" customHeight="1">
      <c r="A703" s="87"/>
      <c r="B703" s="87"/>
      <c r="C703" s="89"/>
      <c r="D703" s="138"/>
      <c r="E703" s="138"/>
      <c r="F703" s="135"/>
      <c r="G703" s="136"/>
      <c r="H703" s="138"/>
      <c r="I703" s="138"/>
      <c r="J703" s="138"/>
      <c r="K703" s="138"/>
      <c r="L703" s="138"/>
      <c r="M703" s="138"/>
    </row>
    <row r="704" spans="1:13" ht="17.25" customHeight="1">
      <c r="A704" s="87"/>
      <c r="B704" s="87"/>
      <c r="C704" s="89"/>
      <c r="D704" s="138"/>
      <c r="E704" s="138"/>
      <c r="F704" s="135"/>
      <c r="G704" s="136"/>
      <c r="H704" s="138"/>
      <c r="I704" s="138"/>
      <c r="J704" s="138"/>
      <c r="K704" s="138"/>
      <c r="L704" s="138"/>
      <c r="M704" s="138"/>
    </row>
    <row r="705" spans="1:13" ht="17.25" customHeight="1">
      <c r="A705" s="87"/>
      <c r="B705" s="87"/>
      <c r="C705" s="89"/>
      <c r="D705" s="138"/>
      <c r="E705" s="138"/>
      <c r="F705" s="135"/>
      <c r="G705" s="136"/>
      <c r="H705" s="138"/>
      <c r="I705" s="138"/>
      <c r="J705" s="138"/>
      <c r="K705" s="138"/>
      <c r="L705" s="138"/>
      <c r="M705" s="138"/>
    </row>
    <row r="706" spans="1:13" ht="17.25" customHeight="1">
      <c r="A706" s="87"/>
      <c r="B706" s="87"/>
      <c r="C706" s="89"/>
      <c r="D706" s="138"/>
      <c r="E706" s="138"/>
      <c r="F706" s="135"/>
      <c r="G706" s="136"/>
      <c r="H706" s="138"/>
      <c r="I706" s="138"/>
      <c r="J706" s="138"/>
      <c r="K706" s="138"/>
      <c r="L706" s="138"/>
      <c r="M706" s="138"/>
    </row>
    <row r="707" spans="1:13" ht="17.25" customHeight="1">
      <c r="A707" s="87"/>
      <c r="B707" s="87"/>
      <c r="C707" s="89"/>
      <c r="D707" s="138"/>
      <c r="E707" s="138"/>
      <c r="F707" s="135"/>
      <c r="G707" s="136"/>
      <c r="H707" s="138"/>
      <c r="I707" s="138"/>
      <c r="J707" s="138"/>
      <c r="K707" s="138"/>
      <c r="L707" s="138"/>
      <c r="M707" s="138"/>
    </row>
    <row r="708" spans="1:13" ht="17.25" customHeight="1">
      <c r="A708" s="87"/>
      <c r="B708" s="87"/>
      <c r="C708" s="89"/>
      <c r="D708" s="138"/>
      <c r="E708" s="138"/>
      <c r="F708" s="135"/>
      <c r="G708" s="136"/>
      <c r="H708" s="138"/>
      <c r="I708" s="138"/>
      <c r="J708" s="138"/>
      <c r="K708" s="138"/>
      <c r="L708" s="138"/>
      <c r="M708" s="138"/>
    </row>
    <row r="709" spans="1:13" ht="17.25" customHeight="1">
      <c r="A709" s="87"/>
      <c r="B709" s="87"/>
      <c r="C709" s="89"/>
      <c r="D709" s="138"/>
      <c r="E709" s="138"/>
      <c r="F709" s="135"/>
      <c r="G709" s="136"/>
      <c r="H709" s="138"/>
      <c r="I709" s="138"/>
      <c r="J709" s="138"/>
      <c r="K709" s="138"/>
      <c r="L709" s="138"/>
      <c r="M709" s="138"/>
    </row>
    <row r="710" spans="1:13" ht="17.25" customHeight="1">
      <c r="A710" s="87"/>
      <c r="B710" s="87"/>
      <c r="C710" s="89"/>
      <c r="D710" s="138"/>
      <c r="E710" s="138"/>
      <c r="F710" s="135"/>
      <c r="G710" s="136"/>
      <c r="H710" s="138"/>
      <c r="I710" s="138"/>
      <c r="J710" s="138"/>
      <c r="K710" s="138"/>
      <c r="L710" s="138"/>
      <c r="M710" s="138"/>
    </row>
    <row r="711" spans="1:13" ht="17.25" customHeight="1">
      <c r="A711" s="87"/>
      <c r="B711" s="87"/>
      <c r="C711" s="89"/>
      <c r="D711" s="138"/>
      <c r="E711" s="138"/>
      <c r="F711" s="135"/>
      <c r="G711" s="136"/>
      <c r="H711" s="138"/>
      <c r="I711" s="138"/>
      <c r="J711" s="138"/>
      <c r="K711" s="138"/>
      <c r="L711" s="138"/>
      <c r="M711" s="138"/>
    </row>
    <row r="712" spans="1:13" ht="17.25" customHeight="1">
      <c r="A712" s="87"/>
      <c r="B712" s="87"/>
      <c r="C712" s="89"/>
      <c r="D712" s="138"/>
      <c r="E712" s="138"/>
      <c r="F712" s="135"/>
      <c r="G712" s="136"/>
      <c r="H712" s="138"/>
      <c r="I712" s="138"/>
      <c r="J712" s="138"/>
      <c r="K712" s="138"/>
      <c r="L712" s="138"/>
      <c r="M712" s="138"/>
    </row>
    <row r="713" spans="1:13" ht="17.25" customHeight="1">
      <c r="A713" s="87"/>
      <c r="B713" s="87"/>
      <c r="C713" s="89"/>
      <c r="D713" s="138"/>
      <c r="E713" s="138"/>
      <c r="F713" s="135"/>
      <c r="G713" s="136"/>
      <c r="H713" s="138"/>
      <c r="I713" s="138"/>
      <c r="J713" s="138"/>
      <c r="K713" s="138"/>
      <c r="L713" s="138"/>
      <c r="M713" s="138"/>
    </row>
    <row r="714" spans="1:13" ht="17.25" customHeight="1">
      <c r="A714" s="87"/>
      <c r="B714" s="87"/>
      <c r="C714" s="89"/>
      <c r="D714" s="138"/>
      <c r="E714" s="138"/>
      <c r="F714" s="135"/>
      <c r="G714" s="136"/>
      <c r="H714" s="138"/>
      <c r="I714" s="138"/>
      <c r="J714" s="138"/>
      <c r="K714" s="138"/>
      <c r="L714" s="138"/>
      <c r="M714" s="138"/>
    </row>
    <row r="715" spans="1:13" ht="17.25" customHeight="1">
      <c r="A715" s="87"/>
      <c r="B715" s="87"/>
      <c r="C715" s="89"/>
      <c r="D715" s="138"/>
      <c r="E715" s="138"/>
      <c r="F715" s="135"/>
      <c r="G715" s="136"/>
      <c r="H715" s="138"/>
      <c r="I715" s="138"/>
      <c r="J715" s="138"/>
      <c r="K715" s="138"/>
      <c r="L715" s="138"/>
      <c r="M715" s="138"/>
    </row>
    <row r="716" spans="1:13" ht="17.25" customHeight="1">
      <c r="A716" s="87"/>
      <c r="B716" s="87"/>
      <c r="C716" s="89"/>
      <c r="D716" s="138"/>
      <c r="E716" s="138"/>
      <c r="F716" s="135"/>
      <c r="G716" s="136"/>
      <c r="H716" s="138"/>
      <c r="I716" s="138"/>
      <c r="J716" s="138"/>
      <c r="K716" s="138"/>
      <c r="L716" s="138"/>
      <c r="M716" s="138"/>
    </row>
    <row r="717" spans="1:13" ht="17.25" customHeight="1">
      <c r="A717" s="87"/>
      <c r="B717" s="87"/>
      <c r="C717" s="89"/>
      <c r="D717" s="138"/>
      <c r="E717" s="138"/>
      <c r="F717" s="135"/>
      <c r="G717" s="136"/>
      <c r="H717" s="138"/>
      <c r="I717" s="138"/>
      <c r="J717" s="138"/>
      <c r="K717" s="138"/>
      <c r="L717" s="138"/>
      <c r="M717" s="138"/>
    </row>
    <row r="718" spans="1:13" ht="17.25" customHeight="1">
      <c r="A718" s="87"/>
      <c r="B718" s="87"/>
      <c r="C718" s="89"/>
      <c r="D718" s="138"/>
      <c r="E718" s="138"/>
      <c r="F718" s="135"/>
      <c r="G718" s="136"/>
      <c r="H718" s="138"/>
      <c r="I718" s="138"/>
      <c r="J718" s="138"/>
      <c r="K718" s="138"/>
      <c r="L718" s="138"/>
      <c r="M718" s="138"/>
    </row>
    <row r="719" spans="1:13" ht="17.25" customHeight="1">
      <c r="A719" s="87"/>
      <c r="B719" s="87"/>
      <c r="C719" s="89"/>
      <c r="D719" s="138"/>
      <c r="E719" s="138"/>
      <c r="F719" s="135"/>
      <c r="G719" s="136"/>
      <c r="H719" s="138"/>
      <c r="I719" s="138"/>
      <c r="J719" s="138"/>
      <c r="K719" s="138"/>
      <c r="L719" s="138"/>
      <c r="M719" s="138"/>
    </row>
    <row r="720" spans="1:13" ht="17.25" customHeight="1">
      <c r="A720" s="87"/>
      <c r="B720" s="87"/>
      <c r="C720" s="89"/>
      <c r="D720" s="138"/>
      <c r="E720" s="138"/>
      <c r="F720" s="135"/>
      <c r="G720" s="136"/>
      <c r="H720" s="138"/>
      <c r="I720" s="138"/>
      <c r="J720" s="138"/>
      <c r="K720" s="138"/>
      <c r="L720" s="138"/>
      <c r="M720" s="138"/>
    </row>
    <row r="721" spans="1:13" ht="17.25" customHeight="1">
      <c r="A721" s="87"/>
      <c r="B721" s="87"/>
      <c r="C721" s="89"/>
      <c r="D721" s="138"/>
      <c r="E721" s="138"/>
      <c r="F721" s="135"/>
      <c r="G721" s="136"/>
      <c r="H721" s="138"/>
      <c r="I721" s="138"/>
      <c r="J721" s="138"/>
      <c r="K721" s="138"/>
      <c r="L721" s="138"/>
      <c r="M721" s="138"/>
    </row>
    <row r="722" spans="1:13" ht="17.25" customHeight="1">
      <c r="A722" s="87"/>
      <c r="B722" s="87"/>
      <c r="C722" s="89"/>
      <c r="D722" s="138"/>
      <c r="E722" s="138"/>
      <c r="F722" s="135"/>
      <c r="G722" s="136"/>
      <c r="H722" s="138"/>
      <c r="I722" s="138"/>
      <c r="J722" s="138"/>
      <c r="K722" s="138"/>
      <c r="L722" s="138"/>
      <c r="M722" s="138"/>
    </row>
    <row r="723" spans="1:13" ht="17.25" customHeight="1">
      <c r="A723" s="87"/>
      <c r="B723" s="87"/>
      <c r="C723" s="89"/>
      <c r="D723" s="138"/>
      <c r="E723" s="138"/>
      <c r="F723" s="135"/>
      <c r="G723" s="136"/>
      <c r="H723" s="138"/>
      <c r="I723" s="138"/>
      <c r="J723" s="138"/>
      <c r="K723" s="138"/>
      <c r="L723" s="138"/>
      <c r="M723" s="138"/>
    </row>
    <row r="724" spans="1:13" ht="17.25" customHeight="1">
      <c r="A724" s="87"/>
      <c r="B724" s="87"/>
      <c r="C724" s="89"/>
      <c r="D724" s="138"/>
      <c r="E724" s="138"/>
      <c r="F724" s="135"/>
      <c r="G724" s="136"/>
      <c r="H724" s="138"/>
      <c r="I724" s="138"/>
      <c r="J724" s="138"/>
      <c r="K724" s="138"/>
      <c r="L724" s="138"/>
      <c r="M724" s="138"/>
    </row>
    <row r="725" spans="1:13" ht="17.25" customHeight="1">
      <c r="A725" s="87"/>
      <c r="B725" s="87"/>
      <c r="C725" s="89"/>
      <c r="D725" s="138"/>
      <c r="E725" s="138"/>
      <c r="F725" s="135"/>
      <c r="G725" s="136"/>
      <c r="H725" s="138"/>
      <c r="I725" s="138"/>
      <c r="J725" s="138"/>
      <c r="K725" s="138"/>
      <c r="L725" s="138"/>
      <c r="M725" s="138"/>
    </row>
    <row r="726" spans="1:13" ht="17.25" customHeight="1">
      <c r="A726" s="87"/>
      <c r="B726" s="87"/>
      <c r="C726" s="89"/>
      <c r="D726" s="138"/>
      <c r="E726" s="138"/>
      <c r="F726" s="135"/>
      <c r="G726" s="136"/>
      <c r="H726" s="138"/>
      <c r="I726" s="138"/>
      <c r="J726" s="138"/>
      <c r="K726" s="138"/>
      <c r="L726" s="138"/>
      <c r="M726" s="138"/>
    </row>
    <row r="727" spans="1:13" ht="17.25" customHeight="1">
      <c r="A727" s="87"/>
      <c r="B727" s="87"/>
      <c r="C727" s="89"/>
      <c r="D727" s="138"/>
      <c r="E727" s="138"/>
      <c r="F727" s="135"/>
      <c r="G727" s="136"/>
      <c r="H727" s="138"/>
      <c r="I727" s="138"/>
      <c r="J727" s="138"/>
      <c r="K727" s="138"/>
      <c r="L727" s="138"/>
      <c r="M727" s="138"/>
    </row>
    <row r="728" spans="1:13" ht="17.25" customHeight="1">
      <c r="A728" s="87"/>
      <c r="B728" s="87"/>
      <c r="C728" s="89"/>
      <c r="D728" s="138"/>
      <c r="E728" s="138"/>
      <c r="F728" s="135"/>
      <c r="G728" s="136"/>
      <c r="H728" s="138"/>
      <c r="I728" s="138"/>
      <c r="J728" s="138"/>
      <c r="K728" s="138"/>
      <c r="L728" s="138"/>
      <c r="M728" s="138"/>
    </row>
    <row r="729" spans="1:13" ht="17.25" customHeight="1">
      <c r="A729" s="87"/>
      <c r="B729" s="87"/>
      <c r="C729" s="89"/>
      <c r="D729" s="138"/>
      <c r="E729" s="138"/>
      <c r="F729" s="135"/>
      <c r="G729" s="136"/>
      <c r="H729" s="138"/>
      <c r="I729" s="138"/>
      <c r="J729" s="138"/>
      <c r="K729" s="138"/>
      <c r="L729" s="138"/>
      <c r="M729" s="138"/>
    </row>
    <row r="730" spans="1:13" ht="17.25" customHeight="1">
      <c r="A730" s="87"/>
      <c r="B730" s="87"/>
      <c r="C730" s="89"/>
      <c r="D730" s="138"/>
      <c r="E730" s="138"/>
      <c r="F730" s="135"/>
      <c r="G730" s="136"/>
      <c r="H730" s="138"/>
      <c r="I730" s="138"/>
      <c r="J730" s="138"/>
      <c r="K730" s="138"/>
      <c r="L730" s="138"/>
      <c r="M730" s="138"/>
    </row>
    <row r="731" spans="1:13" ht="17.25" customHeight="1">
      <c r="A731" s="87"/>
      <c r="B731" s="87"/>
      <c r="C731" s="89"/>
      <c r="D731" s="138"/>
      <c r="E731" s="138"/>
      <c r="F731" s="135"/>
      <c r="G731" s="136"/>
      <c r="H731" s="138"/>
      <c r="I731" s="138"/>
      <c r="J731" s="138"/>
      <c r="K731" s="138"/>
      <c r="L731" s="138"/>
      <c r="M731" s="138"/>
    </row>
    <row r="732" spans="1:13" ht="17.25" customHeight="1">
      <c r="A732" s="87"/>
      <c r="B732" s="87"/>
      <c r="C732" s="89"/>
      <c r="D732" s="138"/>
      <c r="E732" s="138"/>
      <c r="F732" s="135"/>
      <c r="G732" s="136"/>
      <c r="H732" s="138"/>
      <c r="I732" s="138"/>
      <c r="J732" s="138"/>
      <c r="K732" s="138"/>
      <c r="L732" s="138"/>
      <c r="M732" s="138"/>
    </row>
    <row r="733" spans="1:13" ht="17.25" customHeight="1">
      <c r="A733" s="87"/>
      <c r="B733" s="87"/>
      <c r="C733" s="89"/>
      <c r="D733" s="138"/>
      <c r="E733" s="138"/>
      <c r="F733" s="135"/>
      <c r="G733" s="136"/>
      <c r="H733" s="138"/>
      <c r="I733" s="138"/>
      <c r="J733" s="138"/>
      <c r="K733" s="138"/>
      <c r="L733" s="138"/>
      <c r="M733" s="138"/>
    </row>
    <row r="734" spans="1:13" ht="17.25" customHeight="1">
      <c r="A734" s="87"/>
      <c r="B734" s="87"/>
      <c r="C734" s="89"/>
      <c r="D734" s="138"/>
      <c r="E734" s="138"/>
      <c r="F734" s="135"/>
      <c r="G734" s="136"/>
      <c r="H734" s="138"/>
      <c r="I734" s="138"/>
      <c r="J734" s="138"/>
      <c r="K734" s="138"/>
      <c r="L734" s="138"/>
      <c r="M734" s="138"/>
    </row>
    <row r="735" spans="1:13" ht="17.25" customHeight="1">
      <c r="A735" s="87"/>
      <c r="B735" s="87"/>
      <c r="C735" s="89"/>
      <c r="D735" s="138"/>
      <c r="E735" s="138"/>
      <c r="F735" s="135"/>
      <c r="G735" s="136"/>
      <c r="H735" s="138"/>
      <c r="I735" s="138"/>
      <c r="J735" s="138"/>
      <c r="K735" s="138"/>
      <c r="L735" s="138"/>
      <c r="M735" s="138"/>
    </row>
    <row r="736" spans="1:13" ht="17.25" customHeight="1">
      <c r="A736" s="87"/>
      <c r="B736" s="87"/>
      <c r="C736" s="89"/>
      <c r="D736" s="138"/>
      <c r="E736" s="138"/>
      <c r="F736" s="135"/>
      <c r="G736" s="136"/>
      <c r="H736" s="138"/>
      <c r="I736" s="138"/>
      <c r="J736" s="138"/>
      <c r="K736" s="138"/>
      <c r="L736" s="138"/>
      <c r="M736" s="138"/>
    </row>
    <row r="737" spans="1:13" ht="17.25" customHeight="1">
      <c r="A737" s="87"/>
      <c r="B737" s="87"/>
      <c r="C737" s="89"/>
      <c r="D737" s="138"/>
      <c r="E737" s="138"/>
      <c r="F737" s="135"/>
      <c r="G737" s="136"/>
      <c r="H737" s="138"/>
      <c r="I737" s="138"/>
      <c r="J737" s="138"/>
      <c r="K737" s="138"/>
      <c r="L737" s="138"/>
      <c r="M737" s="138"/>
    </row>
    <row r="738" spans="1:13" ht="17.25" customHeight="1">
      <c r="A738" s="87"/>
      <c r="B738" s="87"/>
      <c r="C738" s="89"/>
      <c r="D738" s="138"/>
      <c r="E738" s="138"/>
      <c r="F738" s="135"/>
      <c r="G738" s="136"/>
      <c r="H738" s="138"/>
      <c r="I738" s="138"/>
      <c r="J738" s="138"/>
      <c r="K738" s="138"/>
      <c r="L738" s="138"/>
      <c r="M738" s="138"/>
    </row>
    <row r="739" spans="1:13" ht="17.25" customHeight="1">
      <c r="A739" s="87"/>
      <c r="B739" s="87"/>
      <c r="C739" s="89"/>
      <c r="D739" s="138"/>
      <c r="E739" s="138"/>
      <c r="F739" s="135"/>
      <c r="G739" s="136"/>
      <c r="H739" s="138"/>
      <c r="I739" s="138"/>
      <c r="J739" s="138"/>
      <c r="K739" s="138"/>
      <c r="L739" s="138"/>
      <c r="M739" s="138"/>
    </row>
    <row r="740" spans="1:13" ht="17.25" customHeight="1">
      <c r="A740" s="87"/>
      <c r="B740" s="87"/>
      <c r="C740" s="89"/>
      <c r="D740" s="138"/>
      <c r="E740" s="138"/>
      <c r="F740" s="135"/>
      <c r="G740" s="136"/>
      <c r="H740" s="138"/>
      <c r="I740" s="138"/>
      <c r="J740" s="138"/>
      <c r="K740" s="138"/>
      <c r="L740" s="138"/>
      <c r="M740" s="138"/>
    </row>
    <row r="741" spans="1:13" ht="17.25" customHeight="1">
      <c r="A741" s="87"/>
      <c r="B741" s="87"/>
      <c r="C741" s="89"/>
      <c r="D741" s="138"/>
      <c r="E741" s="138"/>
      <c r="F741" s="135"/>
      <c r="G741" s="136"/>
      <c r="H741" s="138"/>
      <c r="I741" s="138"/>
      <c r="J741" s="138"/>
      <c r="K741" s="138"/>
      <c r="L741" s="138"/>
      <c r="M741" s="138"/>
    </row>
    <row r="742" spans="1:13" ht="17.25" customHeight="1">
      <c r="A742" s="87"/>
      <c r="B742" s="87"/>
      <c r="C742" s="89"/>
      <c r="D742" s="138"/>
      <c r="E742" s="138"/>
      <c r="F742" s="135"/>
      <c r="G742" s="136"/>
      <c r="H742" s="138"/>
      <c r="I742" s="138"/>
      <c r="J742" s="138"/>
      <c r="K742" s="138"/>
      <c r="L742" s="138"/>
      <c r="M742" s="138"/>
    </row>
    <row r="743" spans="1:13" ht="17.25" customHeight="1">
      <c r="A743" s="87"/>
      <c r="B743" s="87"/>
      <c r="C743" s="89"/>
      <c r="D743" s="138"/>
      <c r="E743" s="138"/>
      <c r="F743" s="135"/>
      <c r="G743" s="136"/>
      <c r="H743" s="138"/>
      <c r="I743" s="138"/>
      <c r="J743" s="138"/>
      <c r="K743" s="138"/>
      <c r="L743" s="138"/>
      <c r="M743" s="138"/>
    </row>
    <row r="744" spans="1:13" ht="17.25" customHeight="1">
      <c r="A744" s="87"/>
      <c r="B744" s="87"/>
      <c r="C744" s="89"/>
      <c r="D744" s="138"/>
      <c r="E744" s="138"/>
      <c r="F744" s="135"/>
      <c r="G744" s="136"/>
      <c r="H744" s="138"/>
      <c r="I744" s="138"/>
      <c r="J744" s="138"/>
      <c r="K744" s="138"/>
      <c r="L744" s="138"/>
      <c r="M744" s="138"/>
    </row>
    <row r="745" spans="1:13" ht="17.25" customHeight="1">
      <c r="A745" s="87"/>
      <c r="B745" s="87"/>
      <c r="C745" s="89"/>
      <c r="D745" s="138"/>
      <c r="E745" s="138"/>
      <c r="F745" s="135"/>
      <c r="G745" s="136"/>
      <c r="H745" s="138"/>
      <c r="I745" s="138"/>
      <c r="J745" s="138"/>
      <c r="K745" s="138"/>
      <c r="L745" s="138"/>
      <c r="M745" s="138"/>
    </row>
    <row r="746" spans="1:13" ht="17.25" customHeight="1">
      <c r="A746" s="87"/>
      <c r="B746" s="87"/>
      <c r="C746" s="89"/>
      <c r="D746" s="138"/>
      <c r="E746" s="138"/>
      <c r="F746" s="135"/>
      <c r="G746" s="136"/>
      <c r="H746" s="138"/>
      <c r="I746" s="138"/>
      <c r="J746" s="138"/>
      <c r="K746" s="138"/>
      <c r="L746" s="138"/>
      <c r="M746" s="138"/>
    </row>
    <row r="747" spans="1:13" ht="17.25" customHeight="1">
      <c r="A747" s="87"/>
      <c r="B747" s="87"/>
      <c r="C747" s="89"/>
      <c r="D747" s="138"/>
      <c r="E747" s="138"/>
      <c r="F747" s="135"/>
      <c r="G747" s="136"/>
      <c r="H747" s="138"/>
      <c r="I747" s="138"/>
      <c r="J747" s="138"/>
      <c r="K747" s="138"/>
      <c r="L747" s="138"/>
      <c r="M747" s="138"/>
    </row>
    <row r="748" spans="1:13" ht="17.25" customHeight="1">
      <c r="A748" s="87"/>
      <c r="B748" s="87"/>
      <c r="C748" s="89"/>
      <c r="D748" s="138"/>
      <c r="E748" s="138"/>
      <c r="F748" s="135"/>
      <c r="G748" s="136"/>
      <c r="H748" s="138"/>
      <c r="I748" s="138"/>
      <c r="J748" s="138"/>
      <c r="K748" s="138"/>
      <c r="L748" s="138"/>
      <c r="M748" s="138"/>
    </row>
    <row r="749" spans="1:13" ht="17.25" customHeight="1">
      <c r="A749" s="87"/>
      <c r="B749" s="87"/>
      <c r="C749" s="89"/>
      <c r="D749" s="138"/>
      <c r="E749" s="138"/>
      <c r="F749" s="135"/>
      <c r="G749" s="136"/>
      <c r="H749" s="138"/>
      <c r="I749" s="138"/>
      <c r="J749" s="138"/>
      <c r="K749" s="138"/>
      <c r="L749" s="138"/>
      <c r="M749" s="138"/>
    </row>
    <row r="750" spans="1:13" ht="17.25" customHeight="1">
      <c r="A750" s="87"/>
      <c r="B750" s="87"/>
      <c r="C750" s="89"/>
      <c r="D750" s="138"/>
      <c r="E750" s="138"/>
      <c r="F750" s="135"/>
      <c r="G750" s="136"/>
      <c r="H750" s="138"/>
      <c r="I750" s="138"/>
      <c r="J750" s="138"/>
      <c r="K750" s="138"/>
      <c r="L750" s="138"/>
      <c r="M750" s="138"/>
    </row>
    <row r="751" spans="1:13" ht="17.25" customHeight="1">
      <c r="A751" s="87"/>
      <c r="B751" s="87"/>
      <c r="C751" s="89"/>
      <c r="D751" s="138"/>
      <c r="E751" s="138"/>
      <c r="F751" s="135"/>
      <c r="G751" s="136"/>
      <c r="H751" s="138"/>
      <c r="I751" s="138"/>
      <c r="J751" s="138"/>
      <c r="K751" s="138"/>
      <c r="L751" s="138"/>
      <c r="M751" s="138"/>
    </row>
    <row r="752" spans="1:13" ht="17.25" customHeight="1">
      <c r="A752" s="87"/>
      <c r="B752" s="87"/>
      <c r="C752" s="89"/>
      <c r="D752" s="138"/>
      <c r="E752" s="138"/>
      <c r="F752" s="135"/>
      <c r="G752" s="136"/>
      <c r="H752" s="138"/>
      <c r="I752" s="138"/>
      <c r="J752" s="138"/>
      <c r="K752" s="138"/>
      <c r="L752" s="138"/>
      <c r="M752" s="138"/>
    </row>
    <row r="753" spans="1:13" ht="17.25" customHeight="1">
      <c r="A753" s="87"/>
      <c r="B753" s="87"/>
      <c r="C753" s="89"/>
      <c r="D753" s="138"/>
      <c r="E753" s="138"/>
      <c r="F753" s="135"/>
      <c r="G753" s="136"/>
      <c r="H753" s="138"/>
      <c r="I753" s="138"/>
      <c r="J753" s="138"/>
      <c r="K753" s="138"/>
      <c r="L753" s="138"/>
      <c r="M753" s="138"/>
    </row>
    <row r="754" spans="1:13" ht="17.25" customHeight="1">
      <c r="A754" s="87"/>
      <c r="B754" s="87"/>
      <c r="C754" s="89"/>
      <c r="D754" s="138"/>
      <c r="E754" s="138"/>
      <c r="F754" s="135"/>
      <c r="G754" s="136"/>
      <c r="H754" s="138"/>
      <c r="I754" s="138"/>
      <c r="J754" s="138"/>
      <c r="K754" s="138"/>
      <c r="L754" s="138"/>
      <c r="M754" s="138"/>
    </row>
    <row r="755" spans="1:13" ht="17.25" customHeight="1">
      <c r="A755" s="87"/>
      <c r="B755" s="87"/>
      <c r="C755" s="89"/>
      <c r="D755" s="138"/>
      <c r="E755" s="138"/>
      <c r="F755" s="135"/>
      <c r="G755" s="136"/>
      <c r="H755" s="138"/>
      <c r="I755" s="138"/>
      <c r="J755" s="138"/>
      <c r="K755" s="138"/>
      <c r="L755" s="138"/>
      <c r="M755" s="138"/>
    </row>
    <row r="756" spans="1:13" ht="17.25" customHeight="1">
      <c r="A756" s="87"/>
      <c r="B756" s="87"/>
      <c r="C756" s="89"/>
      <c r="D756" s="138"/>
      <c r="E756" s="138"/>
      <c r="F756" s="135"/>
      <c r="G756" s="136"/>
      <c r="H756" s="138"/>
      <c r="I756" s="138"/>
      <c r="J756" s="138"/>
      <c r="K756" s="138"/>
      <c r="L756" s="138"/>
      <c r="M756" s="138"/>
    </row>
    <row r="757" spans="1:13" ht="17.25" customHeight="1">
      <c r="A757" s="87"/>
      <c r="B757" s="87"/>
      <c r="C757" s="89"/>
      <c r="D757" s="138"/>
      <c r="E757" s="138"/>
      <c r="F757" s="135"/>
      <c r="G757" s="136"/>
      <c r="H757" s="138"/>
      <c r="I757" s="138"/>
      <c r="J757" s="138"/>
      <c r="K757" s="138"/>
      <c r="L757" s="138"/>
      <c r="M757" s="138"/>
    </row>
    <row r="758" spans="1:13" ht="17.25" customHeight="1">
      <c r="A758" s="87"/>
      <c r="B758" s="87"/>
      <c r="C758" s="89"/>
      <c r="D758" s="138"/>
      <c r="E758" s="138"/>
      <c r="F758" s="135"/>
      <c r="G758" s="136"/>
      <c r="H758" s="138"/>
      <c r="I758" s="138"/>
      <c r="J758" s="138"/>
      <c r="K758" s="138"/>
      <c r="L758" s="138"/>
      <c r="M758" s="138"/>
    </row>
    <row r="759" spans="1:13" ht="17.25" customHeight="1">
      <c r="A759" s="87"/>
      <c r="B759" s="87"/>
      <c r="C759" s="89"/>
      <c r="D759" s="138"/>
      <c r="E759" s="138"/>
      <c r="F759" s="135"/>
      <c r="G759" s="136"/>
      <c r="H759" s="138"/>
      <c r="I759" s="138"/>
      <c r="J759" s="138"/>
      <c r="K759" s="138"/>
      <c r="L759" s="138"/>
      <c r="M759" s="138"/>
    </row>
    <row r="760" spans="1:13" ht="17.25" customHeight="1">
      <c r="A760" s="87"/>
      <c r="B760" s="87"/>
      <c r="C760" s="89"/>
      <c r="D760" s="138"/>
      <c r="E760" s="138"/>
      <c r="F760" s="135"/>
      <c r="G760" s="136"/>
      <c r="H760" s="138"/>
      <c r="I760" s="138"/>
      <c r="J760" s="138"/>
      <c r="K760" s="138"/>
      <c r="L760" s="138"/>
      <c r="M760" s="138"/>
    </row>
    <row r="761" spans="1:13" ht="17.25" customHeight="1">
      <c r="A761" s="87"/>
      <c r="B761" s="87"/>
      <c r="C761" s="89"/>
      <c r="D761" s="138"/>
      <c r="E761" s="138"/>
      <c r="F761" s="135"/>
      <c r="G761" s="136"/>
      <c r="H761" s="138"/>
      <c r="I761" s="138"/>
      <c r="J761" s="138"/>
      <c r="K761" s="138"/>
      <c r="L761" s="138"/>
      <c r="M761" s="138"/>
    </row>
    <row r="762" spans="1:13" ht="17.25" customHeight="1">
      <c r="A762" s="87"/>
      <c r="B762" s="87"/>
      <c r="C762" s="89"/>
      <c r="D762" s="138"/>
      <c r="E762" s="138"/>
      <c r="F762" s="135"/>
      <c r="G762" s="136"/>
      <c r="H762" s="138"/>
      <c r="I762" s="138"/>
      <c r="J762" s="138"/>
      <c r="K762" s="138"/>
      <c r="L762" s="138"/>
      <c r="M762" s="138"/>
    </row>
    <row r="763" spans="1:13" ht="17.25" customHeight="1">
      <c r="A763" s="87"/>
      <c r="B763" s="87"/>
      <c r="C763" s="89"/>
      <c r="D763" s="138"/>
      <c r="E763" s="138"/>
      <c r="F763" s="135"/>
      <c r="G763" s="136"/>
      <c r="H763" s="138"/>
      <c r="I763" s="138"/>
      <c r="J763" s="138"/>
      <c r="K763" s="138"/>
      <c r="L763" s="138"/>
      <c r="M763" s="138"/>
    </row>
    <row r="764" spans="1:13" ht="17.25" customHeight="1">
      <c r="A764" s="87"/>
      <c r="B764" s="87"/>
      <c r="C764" s="89"/>
      <c r="D764" s="138"/>
      <c r="E764" s="138"/>
      <c r="F764" s="135"/>
      <c r="G764" s="136"/>
      <c r="H764" s="138"/>
      <c r="I764" s="138"/>
      <c r="J764" s="138"/>
      <c r="K764" s="138"/>
      <c r="L764" s="138"/>
      <c r="M764" s="138"/>
    </row>
    <row r="765" spans="1:13" ht="17.25" customHeight="1">
      <c r="A765" s="87"/>
      <c r="B765" s="87"/>
      <c r="C765" s="89"/>
      <c r="D765" s="138"/>
      <c r="E765" s="138"/>
      <c r="F765" s="135"/>
      <c r="G765" s="136"/>
      <c r="H765" s="138"/>
      <c r="I765" s="138"/>
      <c r="J765" s="138"/>
      <c r="K765" s="138"/>
      <c r="L765" s="138"/>
      <c r="M765" s="138"/>
    </row>
    <row r="766" spans="1:13" ht="17.25" customHeight="1">
      <c r="A766" s="87"/>
      <c r="B766" s="87"/>
      <c r="C766" s="89"/>
      <c r="D766" s="138"/>
      <c r="E766" s="138"/>
      <c r="F766" s="135"/>
      <c r="G766" s="136"/>
      <c r="H766" s="138"/>
      <c r="I766" s="138"/>
      <c r="J766" s="138"/>
      <c r="K766" s="138"/>
      <c r="L766" s="138"/>
      <c r="M766" s="138"/>
    </row>
    <row r="767" spans="1:13" ht="17.25" customHeight="1">
      <c r="A767" s="87"/>
      <c r="B767" s="87"/>
      <c r="C767" s="89"/>
      <c r="D767" s="138"/>
      <c r="E767" s="138"/>
      <c r="F767" s="135"/>
      <c r="G767" s="136"/>
      <c r="H767" s="138"/>
      <c r="I767" s="138"/>
      <c r="J767" s="138"/>
      <c r="K767" s="138"/>
      <c r="L767" s="138"/>
      <c r="M767" s="138"/>
    </row>
    <row r="768" spans="1:13" ht="17.25" customHeight="1">
      <c r="A768" s="87"/>
      <c r="B768" s="87"/>
      <c r="C768" s="89"/>
      <c r="D768" s="138"/>
      <c r="E768" s="138"/>
      <c r="F768" s="135"/>
      <c r="G768" s="136"/>
      <c r="H768" s="138"/>
      <c r="I768" s="138"/>
      <c r="J768" s="138"/>
      <c r="K768" s="138"/>
      <c r="L768" s="138"/>
      <c r="M768" s="138"/>
    </row>
    <row r="769" spans="1:13" ht="17.25" customHeight="1">
      <c r="A769" s="87"/>
      <c r="B769" s="87"/>
      <c r="C769" s="89"/>
      <c r="D769" s="138"/>
      <c r="E769" s="138"/>
      <c r="F769" s="135"/>
      <c r="G769" s="136"/>
      <c r="H769" s="138"/>
      <c r="I769" s="138"/>
      <c r="J769" s="138"/>
      <c r="K769" s="138"/>
      <c r="L769" s="138"/>
      <c r="M769" s="138"/>
    </row>
    <row r="770" spans="1:13" ht="17.25" customHeight="1">
      <c r="A770" s="87"/>
      <c r="B770" s="87"/>
      <c r="C770" s="89"/>
      <c r="D770" s="138"/>
      <c r="E770" s="138"/>
      <c r="F770" s="135"/>
      <c r="G770" s="136"/>
      <c r="H770" s="138"/>
      <c r="I770" s="138"/>
      <c r="J770" s="138"/>
      <c r="K770" s="138"/>
      <c r="L770" s="138"/>
      <c r="M770" s="138"/>
    </row>
    <row r="771" spans="1:13" ht="17.25" customHeight="1">
      <c r="A771" s="87"/>
      <c r="B771" s="87"/>
      <c r="C771" s="89"/>
      <c r="D771" s="138"/>
      <c r="E771" s="138"/>
      <c r="F771" s="135"/>
      <c r="G771" s="136"/>
      <c r="H771" s="138"/>
      <c r="I771" s="138"/>
      <c r="J771" s="138"/>
      <c r="K771" s="138"/>
      <c r="L771" s="138"/>
      <c r="M771" s="138"/>
    </row>
    <row r="772" spans="1:13" ht="17.25" customHeight="1">
      <c r="A772" s="87"/>
      <c r="B772" s="87"/>
      <c r="C772" s="89"/>
      <c r="D772" s="138"/>
      <c r="E772" s="138"/>
      <c r="F772" s="135"/>
      <c r="G772" s="136"/>
      <c r="H772" s="138"/>
      <c r="I772" s="138"/>
      <c r="J772" s="138"/>
      <c r="K772" s="138"/>
      <c r="L772" s="138"/>
      <c r="M772" s="138"/>
    </row>
    <row r="773" spans="1:13" ht="17.25" customHeight="1">
      <c r="A773" s="87"/>
      <c r="B773" s="87"/>
      <c r="C773" s="89"/>
      <c r="D773" s="138"/>
      <c r="E773" s="138"/>
      <c r="F773" s="135"/>
      <c r="G773" s="136"/>
      <c r="H773" s="138"/>
      <c r="I773" s="138"/>
      <c r="J773" s="138"/>
      <c r="K773" s="138"/>
      <c r="L773" s="138"/>
      <c r="M773" s="138"/>
    </row>
    <row r="774" spans="1:13" ht="17.25" customHeight="1">
      <c r="A774" s="87"/>
      <c r="B774" s="87"/>
      <c r="C774" s="89"/>
      <c r="D774" s="138"/>
      <c r="E774" s="138"/>
      <c r="F774" s="135"/>
      <c r="G774" s="136"/>
      <c r="H774" s="138"/>
      <c r="I774" s="138"/>
      <c r="J774" s="138"/>
      <c r="K774" s="138"/>
      <c r="L774" s="138"/>
      <c r="M774" s="138"/>
    </row>
    <row r="775" spans="1:13" ht="17.25" customHeight="1">
      <c r="A775" s="87"/>
      <c r="B775" s="87"/>
      <c r="C775" s="89"/>
      <c r="D775" s="138"/>
      <c r="E775" s="138"/>
      <c r="F775" s="135"/>
      <c r="G775" s="136"/>
      <c r="H775" s="138"/>
      <c r="I775" s="138"/>
      <c r="J775" s="138"/>
      <c r="K775" s="138"/>
      <c r="L775" s="138"/>
      <c r="M775" s="138"/>
    </row>
    <row r="776" spans="1:13" ht="17.25" customHeight="1">
      <c r="A776" s="87"/>
      <c r="B776" s="87"/>
      <c r="C776" s="89"/>
      <c r="D776" s="138"/>
      <c r="E776" s="138"/>
      <c r="F776" s="135"/>
      <c r="G776" s="136"/>
      <c r="H776" s="138"/>
      <c r="I776" s="138"/>
      <c r="J776" s="138"/>
      <c r="K776" s="138"/>
      <c r="L776" s="138"/>
      <c r="M776" s="138"/>
    </row>
    <row r="777" spans="1:13" ht="17.25" customHeight="1">
      <c r="A777" s="87"/>
      <c r="B777" s="87"/>
      <c r="C777" s="89"/>
      <c r="D777" s="138"/>
      <c r="E777" s="138"/>
      <c r="F777" s="135"/>
      <c r="G777" s="136"/>
      <c r="H777" s="138"/>
      <c r="I777" s="138"/>
      <c r="J777" s="138"/>
      <c r="K777" s="138"/>
      <c r="L777" s="138"/>
      <c r="M777" s="138"/>
    </row>
    <row r="778" spans="1:13" ht="17.25" customHeight="1">
      <c r="A778" s="87"/>
      <c r="B778" s="87"/>
      <c r="C778" s="89"/>
      <c r="D778" s="138"/>
      <c r="E778" s="138"/>
      <c r="F778" s="135"/>
      <c r="G778" s="136"/>
      <c r="H778" s="138"/>
      <c r="I778" s="138"/>
      <c r="J778" s="138"/>
      <c r="K778" s="138"/>
      <c r="L778" s="138"/>
      <c r="M778" s="138"/>
    </row>
    <row r="779" spans="1:13" ht="17.25" customHeight="1">
      <c r="A779" s="87"/>
      <c r="B779" s="87"/>
      <c r="C779" s="89"/>
      <c r="D779" s="138"/>
      <c r="E779" s="138"/>
      <c r="F779" s="135"/>
      <c r="G779" s="136"/>
      <c r="H779" s="138"/>
      <c r="I779" s="138"/>
      <c r="J779" s="138"/>
      <c r="K779" s="138"/>
      <c r="L779" s="138"/>
      <c r="M779" s="138"/>
    </row>
    <row r="780" spans="1:13" ht="17.25" customHeight="1">
      <c r="A780" s="87"/>
      <c r="B780" s="87"/>
      <c r="C780" s="89"/>
      <c r="D780" s="138"/>
      <c r="E780" s="138"/>
      <c r="F780" s="135"/>
      <c r="G780" s="136"/>
      <c r="H780" s="138"/>
      <c r="I780" s="138"/>
      <c r="J780" s="138"/>
      <c r="K780" s="138"/>
      <c r="L780" s="138"/>
      <c r="M780" s="138"/>
    </row>
    <row r="781" spans="1:13" ht="17.25" customHeight="1">
      <c r="A781" s="87"/>
      <c r="B781" s="87"/>
      <c r="C781" s="89"/>
      <c r="D781" s="138"/>
      <c r="E781" s="138"/>
      <c r="F781" s="135"/>
      <c r="G781" s="136"/>
      <c r="H781" s="138"/>
      <c r="I781" s="138"/>
      <c r="J781" s="138"/>
      <c r="K781" s="138"/>
      <c r="L781" s="138"/>
      <c r="M781" s="138"/>
    </row>
    <row r="782" spans="1:13" ht="17.25" customHeight="1">
      <c r="A782" s="87"/>
      <c r="B782" s="87"/>
      <c r="C782" s="89"/>
      <c r="D782" s="138"/>
      <c r="E782" s="138"/>
      <c r="F782" s="135"/>
      <c r="G782" s="136"/>
      <c r="H782" s="138"/>
      <c r="I782" s="138"/>
      <c r="J782" s="138"/>
      <c r="K782" s="138"/>
      <c r="L782" s="138"/>
      <c r="M782" s="138"/>
    </row>
    <row r="783" spans="1:13" ht="17.25" customHeight="1">
      <c r="A783" s="87"/>
      <c r="B783" s="87"/>
      <c r="C783" s="89"/>
      <c r="D783" s="138"/>
      <c r="E783" s="138"/>
      <c r="F783" s="135"/>
      <c r="G783" s="136"/>
      <c r="H783" s="138"/>
      <c r="I783" s="138"/>
      <c r="J783" s="138"/>
      <c r="K783" s="138"/>
      <c r="L783" s="138"/>
      <c r="M783" s="138"/>
    </row>
    <row r="784" spans="1:13" ht="17.25" customHeight="1">
      <c r="A784" s="87"/>
      <c r="B784" s="87"/>
      <c r="C784" s="89"/>
      <c r="D784" s="138"/>
      <c r="E784" s="138"/>
      <c r="F784" s="135"/>
      <c r="G784" s="136"/>
      <c r="H784" s="138"/>
      <c r="I784" s="138"/>
      <c r="J784" s="138"/>
      <c r="K784" s="138"/>
      <c r="L784" s="138"/>
      <c r="M784" s="138"/>
    </row>
    <row r="785" spans="1:13" ht="17.25" customHeight="1">
      <c r="A785" s="87"/>
      <c r="B785" s="87"/>
      <c r="C785" s="89"/>
      <c r="D785" s="138"/>
      <c r="E785" s="138"/>
      <c r="F785" s="135"/>
      <c r="G785" s="136"/>
      <c r="H785" s="138"/>
      <c r="I785" s="138"/>
      <c r="J785" s="138"/>
      <c r="K785" s="138"/>
      <c r="L785" s="138"/>
      <c r="M785" s="138"/>
    </row>
    <row r="786" spans="1:13" ht="17.25" customHeight="1">
      <c r="A786" s="87"/>
      <c r="B786" s="87"/>
      <c r="C786" s="89"/>
      <c r="D786" s="138"/>
      <c r="E786" s="138"/>
      <c r="F786" s="135"/>
      <c r="G786" s="136"/>
      <c r="H786" s="138"/>
      <c r="I786" s="138"/>
      <c r="J786" s="138"/>
      <c r="K786" s="138"/>
      <c r="L786" s="138"/>
      <c r="M786" s="138"/>
    </row>
    <row r="787" spans="1:13" ht="17.25" customHeight="1">
      <c r="A787" s="87"/>
      <c r="B787" s="87"/>
      <c r="C787" s="89"/>
      <c r="D787" s="138"/>
      <c r="E787" s="138"/>
      <c r="F787" s="135"/>
      <c r="G787" s="136"/>
      <c r="H787" s="138"/>
      <c r="I787" s="138"/>
      <c r="J787" s="138"/>
      <c r="K787" s="138"/>
      <c r="L787" s="138"/>
      <c r="M787" s="138"/>
    </row>
    <row r="788" spans="1:13" ht="17.25" customHeight="1">
      <c r="A788" s="87"/>
      <c r="B788" s="87"/>
      <c r="C788" s="89"/>
      <c r="D788" s="138"/>
      <c r="E788" s="138"/>
      <c r="F788" s="135"/>
      <c r="G788" s="136"/>
      <c r="H788" s="138"/>
      <c r="I788" s="138"/>
      <c r="J788" s="138"/>
      <c r="K788" s="138"/>
      <c r="L788" s="138"/>
      <c r="M788" s="138"/>
    </row>
    <row r="789" spans="1:13" ht="17.25" customHeight="1">
      <c r="A789" s="87"/>
      <c r="B789" s="87"/>
      <c r="C789" s="89"/>
      <c r="D789" s="138"/>
      <c r="E789" s="138"/>
      <c r="F789" s="135"/>
      <c r="G789" s="136"/>
      <c r="H789" s="138"/>
      <c r="I789" s="138"/>
      <c r="J789" s="138"/>
      <c r="K789" s="138"/>
      <c r="L789" s="138"/>
      <c r="M789" s="138"/>
    </row>
    <row r="790" spans="1:13" ht="17.25" customHeight="1">
      <c r="A790" s="87"/>
      <c r="B790" s="87"/>
      <c r="C790" s="89"/>
      <c r="D790" s="138"/>
      <c r="E790" s="138"/>
      <c r="F790" s="135"/>
      <c r="G790" s="136"/>
      <c r="H790" s="138"/>
      <c r="I790" s="138"/>
      <c r="J790" s="138"/>
      <c r="K790" s="138"/>
      <c r="L790" s="138"/>
      <c r="M790" s="138"/>
    </row>
    <row r="791" spans="1:13" ht="17.25" customHeight="1">
      <c r="A791" s="87"/>
      <c r="B791" s="87"/>
      <c r="C791" s="89"/>
      <c r="D791" s="138"/>
      <c r="E791" s="138"/>
      <c r="F791" s="135"/>
      <c r="G791" s="136"/>
      <c r="H791" s="138"/>
      <c r="I791" s="138"/>
      <c r="J791" s="138"/>
      <c r="K791" s="138"/>
      <c r="L791" s="138"/>
      <c r="M791" s="138"/>
    </row>
    <row r="792" spans="1:13" ht="17.25" customHeight="1">
      <c r="A792" s="87"/>
      <c r="B792" s="87"/>
      <c r="C792" s="89"/>
      <c r="D792" s="138"/>
      <c r="E792" s="138"/>
      <c r="F792" s="135"/>
      <c r="G792" s="136"/>
      <c r="H792" s="138"/>
      <c r="I792" s="138"/>
      <c r="J792" s="138"/>
      <c r="K792" s="138"/>
      <c r="L792" s="138"/>
      <c r="M792" s="138"/>
    </row>
    <row r="793" spans="1:13" ht="17.25" customHeight="1">
      <c r="A793" s="87"/>
      <c r="B793" s="87"/>
      <c r="C793" s="89"/>
      <c r="D793" s="138"/>
      <c r="E793" s="138"/>
      <c r="F793" s="135"/>
      <c r="G793" s="136"/>
      <c r="H793" s="138"/>
      <c r="I793" s="138"/>
      <c r="J793" s="138"/>
      <c r="K793" s="138"/>
      <c r="L793" s="138"/>
      <c r="M793" s="138"/>
    </row>
    <row r="794" spans="1:13" ht="17.25" customHeight="1">
      <c r="A794" s="87"/>
      <c r="B794" s="87"/>
      <c r="C794" s="89"/>
      <c r="D794" s="138"/>
      <c r="E794" s="138"/>
      <c r="F794" s="135"/>
      <c r="G794" s="136"/>
      <c r="H794" s="138"/>
      <c r="I794" s="138"/>
      <c r="J794" s="138"/>
      <c r="K794" s="138"/>
      <c r="L794" s="138"/>
      <c r="M794" s="138"/>
    </row>
    <row r="795" spans="1:13" ht="17.25" customHeight="1">
      <c r="A795" s="87"/>
      <c r="B795" s="87"/>
      <c r="C795" s="89"/>
      <c r="D795" s="138"/>
      <c r="E795" s="138"/>
      <c r="F795" s="135"/>
      <c r="G795" s="136"/>
      <c r="H795" s="138"/>
      <c r="I795" s="138"/>
      <c r="J795" s="138"/>
      <c r="K795" s="138"/>
      <c r="L795" s="138"/>
      <c r="M795" s="138"/>
    </row>
    <row r="796" spans="1:13" ht="17.25" customHeight="1">
      <c r="A796" s="87"/>
      <c r="B796" s="87"/>
      <c r="C796" s="89"/>
      <c r="D796" s="138"/>
      <c r="E796" s="138"/>
      <c r="F796" s="135"/>
      <c r="G796" s="136"/>
      <c r="H796" s="138"/>
      <c r="I796" s="138"/>
      <c r="J796" s="138"/>
      <c r="K796" s="138"/>
      <c r="L796" s="138"/>
      <c r="M796" s="138"/>
    </row>
    <row r="797" spans="1:13" ht="17.25" customHeight="1">
      <c r="A797" s="87"/>
      <c r="B797" s="87"/>
      <c r="C797" s="89"/>
      <c r="D797" s="138"/>
      <c r="E797" s="138"/>
      <c r="F797" s="135"/>
      <c r="G797" s="136"/>
      <c r="H797" s="138"/>
      <c r="I797" s="138"/>
      <c r="J797" s="138"/>
      <c r="K797" s="138"/>
      <c r="L797" s="138"/>
      <c r="M797" s="138"/>
    </row>
    <row r="798" spans="1:13" ht="17.25" customHeight="1">
      <c r="A798" s="87"/>
      <c r="B798" s="87"/>
      <c r="C798" s="89"/>
      <c r="D798" s="138"/>
      <c r="E798" s="138"/>
      <c r="F798" s="135"/>
      <c r="G798" s="136"/>
      <c r="H798" s="138"/>
      <c r="I798" s="138"/>
      <c r="J798" s="138"/>
      <c r="K798" s="138"/>
      <c r="L798" s="138"/>
      <c r="M798" s="138"/>
    </row>
    <row r="799" spans="1:13" ht="17.25" customHeight="1">
      <c r="A799" s="87"/>
      <c r="B799" s="87"/>
      <c r="C799" s="89"/>
      <c r="D799" s="138"/>
      <c r="E799" s="138"/>
      <c r="F799" s="135"/>
      <c r="G799" s="136"/>
      <c r="H799" s="138"/>
      <c r="I799" s="138"/>
      <c r="J799" s="138"/>
      <c r="K799" s="138"/>
      <c r="L799" s="138"/>
      <c r="M799" s="138"/>
    </row>
    <row r="800" spans="1:13" ht="17.25" customHeight="1">
      <c r="A800" s="87"/>
      <c r="B800" s="87"/>
      <c r="C800" s="89"/>
      <c r="D800" s="138"/>
      <c r="E800" s="138"/>
      <c r="F800" s="135"/>
      <c r="G800" s="136"/>
      <c r="H800" s="138"/>
      <c r="I800" s="138"/>
      <c r="J800" s="138"/>
      <c r="K800" s="138"/>
      <c r="L800" s="138"/>
      <c r="M800" s="138"/>
    </row>
    <row r="801" spans="1:13" ht="17.25" customHeight="1">
      <c r="A801" s="87"/>
      <c r="B801" s="87"/>
      <c r="C801" s="89"/>
      <c r="D801" s="138"/>
      <c r="E801" s="138"/>
      <c r="F801" s="135"/>
      <c r="G801" s="136"/>
      <c r="H801" s="138"/>
      <c r="I801" s="138"/>
      <c r="J801" s="138"/>
      <c r="K801" s="138"/>
      <c r="L801" s="138"/>
      <c r="M801" s="138"/>
    </row>
    <row r="802" spans="1:13" ht="17.25" customHeight="1">
      <c r="A802" s="87"/>
      <c r="B802" s="87"/>
      <c r="C802" s="89"/>
      <c r="D802" s="138"/>
      <c r="E802" s="138"/>
      <c r="F802" s="135"/>
      <c r="G802" s="136"/>
      <c r="H802" s="138"/>
      <c r="I802" s="138"/>
      <c r="J802" s="138"/>
      <c r="K802" s="138"/>
      <c r="L802" s="138"/>
      <c r="M802" s="138"/>
    </row>
    <row r="803" spans="1:13" ht="17.25" customHeight="1">
      <c r="A803" s="87"/>
      <c r="B803" s="87"/>
      <c r="C803" s="89"/>
      <c r="D803" s="138"/>
      <c r="E803" s="138"/>
      <c r="F803" s="135"/>
      <c r="G803" s="136"/>
      <c r="H803" s="138"/>
      <c r="I803" s="138"/>
      <c r="J803" s="138"/>
      <c r="K803" s="138"/>
      <c r="L803" s="138"/>
      <c r="M803" s="138"/>
    </row>
    <row r="804" spans="1:13" ht="17.25" customHeight="1">
      <c r="A804" s="87"/>
      <c r="B804" s="87"/>
      <c r="C804" s="89"/>
      <c r="D804" s="138"/>
      <c r="E804" s="138"/>
      <c r="F804" s="135"/>
      <c r="G804" s="136"/>
      <c r="H804" s="138"/>
      <c r="I804" s="138"/>
      <c r="J804" s="138"/>
      <c r="K804" s="138"/>
      <c r="L804" s="138"/>
      <c r="M804" s="138"/>
    </row>
    <row r="805" spans="1:13" ht="17.25" customHeight="1">
      <c r="A805" s="87"/>
      <c r="B805" s="87"/>
      <c r="C805" s="89"/>
      <c r="D805" s="138"/>
      <c r="E805" s="138"/>
      <c r="F805" s="135"/>
      <c r="G805" s="136"/>
      <c r="H805" s="138"/>
      <c r="I805" s="138"/>
      <c r="J805" s="138"/>
      <c r="K805" s="138"/>
      <c r="L805" s="138"/>
      <c r="M805" s="138"/>
    </row>
    <row r="806" spans="1:13" ht="17.25" customHeight="1">
      <c r="A806" s="87"/>
      <c r="B806" s="87"/>
      <c r="C806" s="89"/>
      <c r="D806" s="138"/>
      <c r="E806" s="138"/>
      <c r="F806" s="135"/>
      <c r="G806" s="136"/>
      <c r="H806" s="138"/>
      <c r="I806" s="138"/>
      <c r="J806" s="138"/>
      <c r="K806" s="138"/>
      <c r="L806" s="138"/>
      <c r="M806" s="138"/>
    </row>
    <row r="807" spans="1:13" ht="17.25" customHeight="1">
      <c r="A807" s="87"/>
      <c r="B807" s="87"/>
      <c r="C807" s="89"/>
      <c r="D807" s="138"/>
      <c r="E807" s="138"/>
      <c r="F807" s="135"/>
      <c r="G807" s="136"/>
      <c r="H807" s="138"/>
      <c r="I807" s="138"/>
      <c r="J807" s="138"/>
      <c r="K807" s="138"/>
      <c r="L807" s="138"/>
      <c r="M807" s="138"/>
    </row>
    <row r="808" spans="1:13" ht="17.25" customHeight="1">
      <c r="A808" s="87"/>
      <c r="B808" s="87"/>
      <c r="C808" s="89"/>
      <c r="D808" s="138"/>
      <c r="E808" s="138"/>
      <c r="F808" s="135"/>
      <c r="G808" s="136"/>
      <c r="H808" s="138"/>
      <c r="I808" s="138"/>
      <c r="J808" s="138"/>
      <c r="K808" s="138"/>
      <c r="L808" s="138"/>
      <c r="M808" s="138"/>
    </row>
    <row r="809" spans="1:13" ht="17.25" customHeight="1">
      <c r="A809" s="87"/>
      <c r="B809" s="87"/>
      <c r="C809" s="89"/>
      <c r="D809" s="138"/>
      <c r="E809" s="138"/>
      <c r="F809" s="135"/>
      <c r="G809" s="136"/>
      <c r="H809" s="138"/>
      <c r="I809" s="138"/>
      <c r="J809" s="138"/>
      <c r="K809" s="138"/>
      <c r="L809" s="138"/>
      <c r="M809" s="138"/>
    </row>
    <row r="810" spans="1:13" ht="17.25" customHeight="1">
      <c r="A810" s="87"/>
      <c r="B810" s="87"/>
      <c r="C810" s="89"/>
      <c r="D810" s="138"/>
      <c r="E810" s="138"/>
      <c r="F810" s="135"/>
      <c r="G810" s="136"/>
      <c r="H810" s="138"/>
      <c r="I810" s="138"/>
      <c r="J810" s="138"/>
      <c r="K810" s="138"/>
      <c r="L810" s="138"/>
      <c r="M810" s="138"/>
    </row>
    <row r="811" spans="1:13" ht="17.25" customHeight="1">
      <c r="A811" s="87"/>
      <c r="B811" s="87"/>
      <c r="C811" s="89"/>
      <c r="D811" s="138"/>
      <c r="E811" s="138"/>
      <c r="F811" s="135"/>
      <c r="G811" s="136"/>
      <c r="H811" s="138"/>
      <c r="I811" s="138"/>
      <c r="J811" s="138"/>
      <c r="K811" s="138"/>
      <c r="L811" s="138"/>
      <c r="M811" s="138"/>
    </row>
    <row r="812" spans="1:13" ht="17.25" customHeight="1">
      <c r="A812" s="87"/>
      <c r="B812" s="87"/>
      <c r="C812" s="89"/>
      <c r="D812" s="138"/>
      <c r="E812" s="138"/>
      <c r="F812" s="135"/>
      <c r="G812" s="136"/>
      <c r="H812" s="138"/>
      <c r="I812" s="138"/>
      <c r="J812" s="138"/>
      <c r="K812" s="138"/>
      <c r="L812" s="138"/>
      <c r="M812" s="138"/>
    </row>
    <row r="813" spans="1:13" ht="17.25" customHeight="1">
      <c r="A813" s="87"/>
      <c r="B813" s="87"/>
      <c r="C813" s="89"/>
      <c r="D813" s="138"/>
      <c r="E813" s="138"/>
      <c r="F813" s="135"/>
      <c r="G813" s="136"/>
      <c r="H813" s="138"/>
      <c r="I813" s="138"/>
      <c r="J813" s="138"/>
      <c r="K813" s="138"/>
      <c r="L813" s="138"/>
      <c r="M813" s="138"/>
    </row>
    <row r="814" spans="1:13" ht="17.25" customHeight="1">
      <c r="A814" s="87"/>
      <c r="B814" s="87"/>
      <c r="C814" s="89"/>
      <c r="D814" s="138"/>
      <c r="E814" s="138"/>
      <c r="F814" s="135"/>
      <c r="G814" s="136"/>
      <c r="H814" s="138"/>
      <c r="I814" s="138"/>
      <c r="J814" s="138"/>
      <c r="K814" s="138"/>
      <c r="L814" s="138"/>
      <c r="M814" s="138"/>
    </row>
    <row r="815" spans="1:13" ht="17.25" customHeight="1">
      <c r="A815" s="87"/>
      <c r="B815" s="87"/>
      <c r="C815" s="89"/>
      <c r="D815" s="138"/>
      <c r="E815" s="138"/>
      <c r="F815" s="135"/>
      <c r="G815" s="136"/>
      <c r="H815" s="138"/>
      <c r="I815" s="138"/>
      <c r="J815" s="138"/>
      <c r="K815" s="138"/>
      <c r="L815" s="138"/>
      <c r="M815" s="138"/>
    </row>
    <row r="816" spans="1:13" ht="17.25" customHeight="1">
      <c r="A816" s="87"/>
      <c r="B816" s="87"/>
      <c r="C816" s="89"/>
      <c r="D816" s="138"/>
      <c r="E816" s="138"/>
      <c r="F816" s="135"/>
      <c r="G816" s="136"/>
      <c r="H816" s="138"/>
      <c r="I816" s="138"/>
      <c r="J816" s="138"/>
      <c r="K816" s="138"/>
      <c r="L816" s="138"/>
      <c r="M816" s="138"/>
    </row>
    <row r="817" spans="1:13" ht="17.25" customHeight="1">
      <c r="A817" s="87"/>
      <c r="B817" s="87"/>
      <c r="C817" s="89"/>
      <c r="D817" s="138"/>
      <c r="E817" s="138"/>
      <c r="F817" s="135"/>
      <c r="G817" s="136"/>
      <c r="H817" s="138"/>
      <c r="I817" s="138"/>
      <c r="J817" s="138"/>
      <c r="K817" s="138"/>
      <c r="L817" s="138"/>
      <c r="M817" s="138"/>
    </row>
    <row r="818" spans="1:13" ht="17.25" customHeight="1">
      <c r="A818" s="87"/>
      <c r="B818" s="87"/>
      <c r="C818" s="89"/>
      <c r="D818" s="138"/>
      <c r="E818" s="138"/>
      <c r="F818" s="135"/>
      <c r="G818" s="136"/>
      <c r="H818" s="138"/>
      <c r="I818" s="138"/>
      <c r="J818" s="138"/>
      <c r="K818" s="138"/>
      <c r="L818" s="138"/>
      <c r="M818" s="138"/>
    </row>
    <row r="819" spans="1:13" ht="17.25" customHeight="1">
      <c r="A819" s="87"/>
      <c r="B819" s="87"/>
      <c r="C819" s="89"/>
      <c r="D819" s="138"/>
      <c r="E819" s="138"/>
      <c r="F819" s="135"/>
      <c r="G819" s="136"/>
      <c r="H819" s="138"/>
      <c r="I819" s="138"/>
      <c r="J819" s="138"/>
      <c r="K819" s="138"/>
      <c r="L819" s="138"/>
      <c r="M819" s="138"/>
    </row>
    <row r="820" spans="1:13">
      <c r="A820" s="87"/>
      <c r="B820" s="87"/>
      <c r="C820" s="89"/>
    </row>
    <row r="821" spans="1:13">
      <c r="A821" s="87"/>
      <c r="B821" s="87"/>
      <c r="C821" s="89"/>
    </row>
    <row r="822" spans="1:13">
      <c r="A822" s="87"/>
      <c r="B822" s="87"/>
      <c r="C822" s="89"/>
    </row>
    <row r="823" spans="1:13">
      <c r="A823" s="87"/>
      <c r="B823" s="87"/>
      <c r="C823" s="89"/>
    </row>
    <row r="824" spans="1:13">
      <c r="A824" s="87"/>
      <c r="B824" s="87"/>
      <c r="C824" s="89"/>
    </row>
    <row r="825" spans="1:13">
      <c r="A825" s="87"/>
      <c r="B825" s="87"/>
      <c r="C825" s="89"/>
    </row>
    <row r="826" spans="1:13">
      <c r="A826" s="87"/>
      <c r="B826" s="87"/>
      <c r="C826" s="89"/>
    </row>
    <row r="827" spans="1:13">
      <c r="A827" s="87"/>
      <c r="B827" s="87"/>
      <c r="C827" s="89"/>
    </row>
    <row r="828" spans="1:13">
      <c r="A828" s="87"/>
      <c r="B828" s="87"/>
      <c r="C828" s="89"/>
    </row>
    <row r="829" spans="1:13">
      <c r="A829" s="87"/>
      <c r="B829" s="87"/>
      <c r="C829" s="89"/>
    </row>
    <row r="830" spans="1:13">
      <c r="A830" s="87"/>
      <c r="B830" s="87"/>
      <c r="C830" s="89"/>
    </row>
    <row r="831" spans="1:13">
      <c r="A831" s="87"/>
      <c r="B831" s="87"/>
      <c r="C831" s="89"/>
    </row>
    <row r="832" spans="1:13">
      <c r="A832" s="87"/>
      <c r="B832" s="87"/>
      <c r="C832" s="89"/>
    </row>
    <row r="833" spans="1:3">
      <c r="A833" s="87"/>
      <c r="B833" s="87"/>
      <c r="C833" s="89"/>
    </row>
    <row r="834" spans="1:3">
      <c r="A834" s="87"/>
      <c r="B834" s="87"/>
      <c r="C834" s="89"/>
    </row>
    <row r="835" spans="1:3">
      <c r="A835" s="87"/>
      <c r="B835" s="87"/>
      <c r="C835" s="89"/>
    </row>
    <row r="836" spans="1:3">
      <c r="A836" s="87"/>
      <c r="B836" s="87"/>
      <c r="C836" s="89"/>
    </row>
    <row r="837" spans="1:3">
      <c r="A837" s="87"/>
      <c r="B837" s="87"/>
      <c r="C837" s="89"/>
    </row>
    <row r="838" spans="1:3">
      <c r="A838" s="87"/>
      <c r="B838" s="87"/>
      <c r="C838" s="89"/>
    </row>
    <row r="839" spans="1:3">
      <c r="A839" s="87"/>
      <c r="B839" s="87"/>
      <c r="C839" s="89"/>
    </row>
    <row r="840" spans="1:3">
      <c r="A840" s="87"/>
      <c r="B840" s="87"/>
      <c r="C840" s="89"/>
    </row>
    <row r="841" spans="1:3">
      <c r="A841" s="87"/>
      <c r="B841" s="87"/>
      <c r="C841" s="89"/>
    </row>
    <row r="842" spans="1:3">
      <c r="A842" s="87"/>
      <c r="B842" s="87"/>
      <c r="C842" s="89"/>
    </row>
    <row r="843" spans="1:3">
      <c r="A843" s="87"/>
      <c r="B843" s="87"/>
      <c r="C843" s="89"/>
    </row>
    <row r="844" spans="1:3">
      <c r="A844" s="87"/>
      <c r="B844" s="87"/>
      <c r="C844" s="89"/>
    </row>
    <row r="845" spans="1:3">
      <c r="A845" s="87"/>
      <c r="B845" s="87"/>
      <c r="C845" s="89"/>
    </row>
    <row r="846" spans="1:3">
      <c r="A846" s="87"/>
      <c r="B846" s="87"/>
      <c r="C846" s="89"/>
    </row>
    <row r="847" spans="1:3">
      <c r="A847" s="87"/>
      <c r="B847" s="87"/>
      <c r="C847" s="89"/>
    </row>
    <row r="848" spans="1:3">
      <c r="A848" s="87"/>
      <c r="B848" s="87"/>
      <c r="C848" s="89"/>
    </row>
    <row r="849" spans="1:3">
      <c r="A849" s="87"/>
      <c r="B849" s="87"/>
      <c r="C849" s="89"/>
    </row>
  </sheetData>
  <phoneticPr fontId="23" type="noConversion"/>
  <conditionalFormatting sqref="D1:D6 D40:D1048576">
    <cfRule type="duplicateValues" dxfId="6" priority="5"/>
    <cfRule type="duplicateValues" dxfId="5" priority="6"/>
  </conditionalFormatting>
  <conditionalFormatting sqref="E1:E6 E40:E1048576">
    <cfRule type="duplicateValues" dxfId="4" priority="4"/>
  </conditionalFormatting>
  <conditionalFormatting sqref="D7:D39">
    <cfRule type="duplicateValues" dxfId="3" priority="2"/>
    <cfRule type="duplicateValues" dxfId="2" priority="3"/>
  </conditionalFormatting>
  <conditionalFormatting sqref="E7:E39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M12" sqref="M12"/>
    </sheetView>
  </sheetViews>
  <sheetFormatPr defaultRowHeight="13.5"/>
  <cols>
    <col min="1" max="2" width="12.875" style="169" customWidth="1"/>
    <col min="3" max="6" width="12.875" style="170" customWidth="1"/>
  </cols>
  <sheetData>
    <row r="1" spans="1:6" ht="16.5" customHeight="1">
      <c r="A1" s="142" t="s">
        <v>102</v>
      </c>
      <c r="B1" s="142" t="s">
        <v>105</v>
      </c>
      <c r="C1" s="166" t="s">
        <v>112</v>
      </c>
      <c r="D1" s="166" t="s">
        <v>218</v>
      </c>
      <c r="E1" s="166" t="s">
        <v>219</v>
      </c>
      <c r="F1" s="166" t="s">
        <v>220</v>
      </c>
    </row>
    <row r="2" spans="1:6" ht="16.5" customHeight="1">
      <c r="A2" s="142">
        <f>YEAR(C2)</f>
        <v>2018</v>
      </c>
      <c r="B2" s="142">
        <f>MONTH(C2)</f>
        <v>7</v>
      </c>
      <c r="C2" s="167">
        <v>43312</v>
      </c>
      <c r="D2" s="166" t="s">
        <v>38</v>
      </c>
      <c r="E2" s="168" t="s">
        <v>38</v>
      </c>
      <c r="F2" s="168">
        <v>99</v>
      </c>
    </row>
    <row r="3" spans="1:6" ht="16.5" customHeight="1">
      <c r="A3" s="142"/>
      <c r="B3" s="142">
        <v>8</v>
      </c>
      <c r="C3" s="167"/>
      <c r="D3" s="166"/>
      <c r="E3" s="168"/>
      <c r="F3" s="168"/>
    </row>
  </sheetData>
  <phoneticPr fontId="2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E20" sqref="E20"/>
    </sheetView>
  </sheetViews>
  <sheetFormatPr defaultColWidth="8.875" defaultRowHeight="16.5"/>
  <cols>
    <col min="1" max="2" width="9" style="97" customWidth="1"/>
    <col min="3" max="3" width="17.625" style="92" customWidth="1"/>
    <col min="4" max="4" width="10.125" style="92" customWidth="1"/>
    <col min="5" max="5" width="9" style="92" customWidth="1"/>
    <col min="6" max="6" width="29.125" style="92" customWidth="1"/>
    <col min="7" max="7" width="18.625" style="92" customWidth="1"/>
    <col min="8" max="8" width="9" style="92" customWidth="1"/>
    <col min="9" max="9" width="12.875" style="92" customWidth="1"/>
    <col min="10" max="10" width="12.5" style="92" customWidth="1"/>
    <col min="11" max="12" width="9" style="92" customWidth="1"/>
    <col min="13" max="13" width="58.5" style="92" customWidth="1"/>
    <col min="14" max="14" width="16.375" style="92" customWidth="1"/>
    <col min="15" max="15" width="20.5" style="92" customWidth="1"/>
    <col min="16" max="17" width="8.875" style="91" customWidth="1"/>
    <col min="18" max="16384" width="8.875" style="91"/>
  </cols>
  <sheetData>
    <row r="1" spans="1:31">
      <c r="A1" s="97" t="s">
        <v>102</v>
      </c>
      <c r="B1" s="97" t="s">
        <v>105</v>
      </c>
      <c r="C1" s="92" t="s">
        <v>111</v>
      </c>
      <c r="D1" s="92" t="s">
        <v>211</v>
      </c>
      <c r="E1" s="92" t="s">
        <v>221</v>
      </c>
      <c r="F1" s="92" t="s">
        <v>222</v>
      </c>
      <c r="G1" s="92" t="s">
        <v>223</v>
      </c>
      <c r="H1" s="92" t="s">
        <v>167</v>
      </c>
      <c r="I1" s="92" t="s">
        <v>224</v>
      </c>
      <c r="J1" s="92" t="s">
        <v>87</v>
      </c>
      <c r="K1" s="92" t="s">
        <v>88</v>
      </c>
      <c r="L1" s="92" t="s">
        <v>89</v>
      </c>
      <c r="M1" s="92" t="s">
        <v>225</v>
      </c>
      <c r="N1" s="92" t="s">
        <v>226</v>
      </c>
      <c r="O1" s="92" t="s">
        <v>210</v>
      </c>
    </row>
    <row r="2" spans="1:31">
      <c r="A2" s="89">
        <v>2018</v>
      </c>
      <c r="B2" s="89">
        <v>9</v>
      </c>
      <c r="C2" s="101" t="s">
        <v>203</v>
      </c>
      <c r="D2" s="102" t="s">
        <v>227</v>
      </c>
      <c r="E2" s="100" t="s">
        <v>228</v>
      </c>
      <c r="F2" s="100" t="s">
        <v>182</v>
      </c>
      <c r="G2" s="100" t="s">
        <v>229</v>
      </c>
      <c r="H2" s="100">
        <v>5</v>
      </c>
      <c r="I2" s="100" t="s">
        <v>230</v>
      </c>
      <c r="J2" s="96">
        <v>5</v>
      </c>
      <c r="K2" s="96">
        <v>5</v>
      </c>
      <c r="L2" s="96">
        <v>5</v>
      </c>
      <c r="M2" s="100" t="s">
        <v>231</v>
      </c>
      <c r="N2" s="100" t="s">
        <v>232</v>
      </c>
      <c r="O2" s="100" t="s">
        <v>233</v>
      </c>
      <c r="P2" s="95"/>
      <c r="Q2" s="95"/>
      <c r="R2" s="95"/>
      <c r="S2" s="92"/>
      <c r="T2" s="92"/>
      <c r="U2" s="92"/>
      <c r="V2" s="92"/>
    </row>
    <row r="3" spans="1:31">
      <c r="A3" s="89">
        <v>2018</v>
      </c>
      <c r="B3" s="89">
        <v>8</v>
      </c>
      <c r="C3" s="101" t="s">
        <v>204</v>
      </c>
      <c r="D3" s="102" t="s">
        <v>234</v>
      </c>
      <c r="E3" s="100" t="s">
        <v>228</v>
      </c>
      <c r="F3" s="100" t="s">
        <v>182</v>
      </c>
      <c r="G3" s="100" t="s">
        <v>183</v>
      </c>
      <c r="H3" s="100">
        <v>5</v>
      </c>
      <c r="I3" s="100" t="s">
        <v>230</v>
      </c>
      <c r="J3" s="96">
        <v>5</v>
      </c>
      <c r="K3" s="96">
        <v>5</v>
      </c>
      <c r="L3" s="96">
        <v>5</v>
      </c>
      <c r="M3" s="100" t="s">
        <v>235</v>
      </c>
      <c r="N3" s="100" t="s">
        <v>236</v>
      </c>
      <c r="O3" s="100" t="s">
        <v>181</v>
      </c>
      <c r="P3" s="95"/>
      <c r="Q3" s="95"/>
      <c r="R3" s="95"/>
      <c r="S3" s="92"/>
      <c r="T3" s="92"/>
      <c r="U3" s="92"/>
      <c r="V3" s="92"/>
    </row>
    <row r="4" spans="1:31">
      <c r="A4" s="89">
        <v>2018</v>
      </c>
      <c r="B4" s="89">
        <v>8</v>
      </c>
      <c r="C4" s="101" t="s">
        <v>237</v>
      </c>
      <c r="D4" s="102" t="s">
        <v>238</v>
      </c>
      <c r="E4" s="100" t="s">
        <v>228</v>
      </c>
      <c r="F4" s="100" t="s">
        <v>182</v>
      </c>
      <c r="G4" s="100" t="s">
        <v>239</v>
      </c>
      <c r="H4" s="100">
        <v>5</v>
      </c>
      <c r="I4" s="100" t="s">
        <v>230</v>
      </c>
      <c r="J4" s="96">
        <v>5</v>
      </c>
      <c r="K4" s="96">
        <v>5</v>
      </c>
      <c r="L4" s="96">
        <v>5</v>
      </c>
      <c r="M4" s="100" t="s">
        <v>240</v>
      </c>
      <c r="N4" s="100" t="s">
        <v>232</v>
      </c>
      <c r="O4" s="100" t="s">
        <v>241</v>
      </c>
      <c r="P4" s="95"/>
      <c r="Q4" s="95"/>
      <c r="R4" s="95"/>
      <c r="S4" s="92"/>
      <c r="T4" s="92"/>
      <c r="U4" s="92"/>
      <c r="V4" s="92"/>
    </row>
    <row r="5" spans="1:31">
      <c r="A5" s="89">
        <v>2018</v>
      </c>
      <c r="B5" s="89">
        <v>8</v>
      </c>
      <c r="C5" s="101" t="s">
        <v>242</v>
      </c>
      <c r="D5" s="102" t="s">
        <v>243</v>
      </c>
      <c r="E5" s="100" t="s">
        <v>228</v>
      </c>
      <c r="F5" s="100" t="s">
        <v>182</v>
      </c>
      <c r="G5" s="100" t="s">
        <v>244</v>
      </c>
      <c r="H5" s="100">
        <v>5</v>
      </c>
      <c r="I5" s="100" t="s">
        <v>230</v>
      </c>
      <c r="J5" s="96">
        <v>5</v>
      </c>
      <c r="K5" s="96">
        <v>5</v>
      </c>
      <c r="L5" s="96">
        <v>5</v>
      </c>
      <c r="M5" s="100" t="s">
        <v>245</v>
      </c>
      <c r="N5" s="100" t="s">
        <v>232</v>
      </c>
      <c r="O5" s="100" t="s">
        <v>246</v>
      </c>
      <c r="P5" s="95"/>
      <c r="Q5" s="95"/>
      <c r="R5" s="95"/>
      <c r="S5" s="95"/>
      <c r="T5" s="95"/>
      <c r="U5" s="95"/>
      <c r="V5" s="92"/>
      <c r="W5" s="92"/>
      <c r="X5" s="92"/>
      <c r="Y5" s="92"/>
    </row>
    <row r="6" spans="1:31">
      <c r="A6" s="89">
        <v>2018</v>
      </c>
      <c r="B6" s="89">
        <v>8</v>
      </c>
      <c r="C6" s="101" t="s">
        <v>205</v>
      </c>
      <c r="D6" s="102" t="s">
        <v>247</v>
      </c>
      <c r="E6" s="100" t="s">
        <v>228</v>
      </c>
      <c r="F6" s="100" t="s">
        <v>182</v>
      </c>
      <c r="G6" s="100" t="s">
        <v>248</v>
      </c>
      <c r="H6" s="100">
        <v>5</v>
      </c>
      <c r="I6" s="100" t="s">
        <v>230</v>
      </c>
      <c r="J6" s="96">
        <v>5</v>
      </c>
      <c r="K6" s="96">
        <v>5</v>
      </c>
      <c r="L6" s="96">
        <v>5</v>
      </c>
      <c r="M6" s="100" t="s">
        <v>249</v>
      </c>
      <c r="N6" s="100" t="s">
        <v>232</v>
      </c>
      <c r="O6" s="100" t="s">
        <v>250</v>
      </c>
      <c r="P6" s="95"/>
      <c r="Q6" s="95"/>
      <c r="R6" s="95"/>
      <c r="S6" s="95"/>
      <c r="T6" s="95"/>
      <c r="U6" s="95"/>
      <c r="V6" s="92"/>
      <c r="W6" s="92"/>
      <c r="X6" s="92"/>
      <c r="Y6" s="92"/>
    </row>
    <row r="7" spans="1:31">
      <c r="A7" s="89">
        <v>2018</v>
      </c>
      <c r="B7" s="89">
        <v>8</v>
      </c>
      <c r="C7" s="101" t="s">
        <v>205</v>
      </c>
      <c r="D7" s="102" t="s">
        <v>251</v>
      </c>
      <c r="E7" s="100" t="s">
        <v>228</v>
      </c>
      <c r="F7" s="100" t="s">
        <v>182</v>
      </c>
      <c r="G7" s="100" t="s">
        <v>252</v>
      </c>
      <c r="H7" s="100">
        <v>5</v>
      </c>
      <c r="I7" s="100" t="s">
        <v>230</v>
      </c>
      <c r="J7" s="96">
        <v>5</v>
      </c>
      <c r="K7" s="96">
        <v>5</v>
      </c>
      <c r="L7" s="96">
        <v>5</v>
      </c>
      <c r="M7" s="100" t="s">
        <v>253</v>
      </c>
      <c r="N7" s="100" t="s">
        <v>232</v>
      </c>
      <c r="O7" s="100" t="s">
        <v>254</v>
      </c>
      <c r="P7" s="95"/>
      <c r="Q7" s="95"/>
      <c r="R7" s="95"/>
      <c r="S7" s="92"/>
      <c r="T7" s="92"/>
      <c r="U7" s="92"/>
      <c r="V7" s="92"/>
    </row>
    <row r="8" spans="1:31">
      <c r="A8" s="89">
        <v>2018</v>
      </c>
      <c r="B8" s="89">
        <v>8</v>
      </c>
      <c r="C8" s="101" t="s">
        <v>206</v>
      </c>
      <c r="D8" s="102" t="s">
        <v>255</v>
      </c>
      <c r="E8" s="100" t="s">
        <v>228</v>
      </c>
      <c r="F8" s="100" t="s">
        <v>182</v>
      </c>
      <c r="G8" s="100" t="s">
        <v>256</v>
      </c>
      <c r="H8" s="100">
        <v>5</v>
      </c>
      <c r="I8" s="100" t="s">
        <v>230</v>
      </c>
      <c r="J8" s="96">
        <v>5</v>
      </c>
      <c r="K8" s="96">
        <v>5</v>
      </c>
      <c r="L8" s="96">
        <v>5</v>
      </c>
      <c r="M8" s="100" t="s">
        <v>257</v>
      </c>
      <c r="N8" s="100" t="s">
        <v>232</v>
      </c>
      <c r="O8" s="100" t="s">
        <v>258</v>
      </c>
      <c r="P8" s="95"/>
      <c r="Q8" s="95"/>
      <c r="R8" s="95"/>
      <c r="S8" s="92"/>
      <c r="T8" s="92"/>
      <c r="U8" s="92"/>
      <c r="V8" s="92"/>
    </row>
    <row r="9" spans="1:31">
      <c r="A9" s="89">
        <v>2018</v>
      </c>
      <c r="B9" s="89">
        <v>8</v>
      </c>
      <c r="C9" s="101" t="s">
        <v>206</v>
      </c>
      <c r="D9" s="102" t="s">
        <v>259</v>
      </c>
      <c r="E9" s="100" t="s">
        <v>228</v>
      </c>
      <c r="F9" s="100" t="s">
        <v>182</v>
      </c>
      <c r="G9" s="100" t="s">
        <v>260</v>
      </c>
      <c r="H9" s="100">
        <v>5</v>
      </c>
      <c r="I9" s="100" t="s">
        <v>230</v>
      </c>
      <c r="J9" s="96">
        <v>5</v>
      </c>
      <c r="K9" s="96">
        <v>5</v>
      </c>
      <c r="L9" s="96">
        <v>5</v>
      </c>
      <c r="M9" s="100" t="s">
        <v>261</v>
      </c>
      <c r="N9" s="100" t="s">
        <v>232</v>
      </c>
      <c r="O9" s="100" t="s">
        <v>262</v>
      </c>
      <c r="P9" s="92"/>
      <c r="Q9" s="92"/>
      <c r="R9" s="92"/>
      <c r="S9" s="92"/>
      <c r="T9" s="92"/>
      <c r="U9" s="92"/>
      <c r="V9" s="95"/>
      <c r="W9" s="95"/>
      <c r="X9" s="95"/>
      <c r="Y9" s="95"/>
      <c r="Z9" s="95"/>
      <c r="AA9" s="95"/>
      <c r="AB9" s="92"/>
      <c r="AC9" s="92"/>
      <c r="AD9" s="92"/>
      <c r="AE9" s="92"/>
    </row>
    <row r="10" spans="1:31">
      <c r="A10" s="89">
        <f t="shared" ref="A10:A15" si="0">YEAR(C10)</f>
        <v>2018</v>
      </c>
      <c r="B10" s="89">
        <f t="shared" ref="B10:B15" si="1">MONTH(C10)</f>
        <v>8</v>
      </c>
      <c r="C10" s="101">
        <v>43315</v>
      </c>
      <c r="D10" s="102">
        <v>0.33124999999999999</v>
      </c>
      <c r="E10" s="100" t="s">
        <v>228</v>
      </c>
      <c r="F10" s="100" t="s">
        <v>182</v>
      </c>
      <c r="G10" s="100" t="s">
        <v>260</v>
      </c>
      <c r="H10" s="100" t="s">
        <v>123</v>
      </c>
      <c r="I10" s="100" t="s">
        <v>230</v>
      </c>
      <c r="J10" s="96" t="str">
        <f t="shared" ref="J10:J15" si="2">MID(I10,7,1)</f>
        <v>5</v>
      </c>
      <c r="K10" s="96" t="str">
        <f t="shared" ref="K10:K15" si="3">MID(I10,14,1)</f>
        <v>5</v>
      </c>
      <c r="L10" s="96" t="str">
        <f t="shared" ref="L10:L15" si="4">MID(I10,21,1)</f>
        <v>5</v>
      </c>
      <c r="M10" s="100" t="s">
        <v>263</v>
      </c>
      <c r="N10" s="100" t="s">
        <v>232</v>
      </c>
      <c r="O10" s="100" t="s">
        <v>264</v>
      </c>
      <c r="P10" s="92"/>
      <c r="Q10" s="92"/>
      <c r="R10" s="92"/>
      <c r="S10" s="92"/>
      <c r="T10" s="92"/>
      <c r="U10" s="92"/>
      <c r="V10" s="95"/>
      <c r="W10" s="95"/>
      <c r="X10" s="95"/>
      <c r="Y10" s="92"/>
      <c r="Z10" s="92"/>
      <c r="AA10" s="92"/>
      <c r="AB10" s="92"/>
    </row>
    <row r="11" spans="1:31">
      <c r="A11" s="89">
        <f t="shared" si="0"/>
        <v>2018</v>
      </c>
      <c r="B11" s="89">
        <f t="shared" si="1"/>
        <v>8</v>
      </c>
      <c r="C11" s="101">
        <v>43320</v>
      </c>
      <c r="D11" s="102">
        <v>0.92708333333333337</v>
      </c>
      <c r="E11" s="100" t="s">
        <v>228</v>
      </c>
      <c r="F11" s="100" t="s">
        <v>182</v>
      </c>
      <c r="G11" s="100" t="s">
        <v>248</v>
      </c>
      <c r="H11" s="100" t="s">
        <v>123</v>
      </c>
      <c r="I11" s="100" t="s">
        <v>230</v>
      </c>
      <c r="J11" s="96" t="str">
        <f t="shared" si="2"/>
        <v>5</v>
      </c>
      <c r="K11" s="96" t="str">
        <f t="shared" si="3"/>
        <v>5</v>
      </c>
      <c r="L11" s="96" t="str">
        <f t="shared" si="4"/>
        <v>5</v>
      </c>
      <c r="M11" s="100" t="s">
        <v>249</v>
      </c>
      <c r="N11" s="100" t="s">
        <v>232</v>
      </c>
      <c r="O11" s="100" t="s">
        <v>265</v>
      </c>
      <c r="P11" s="92"/>
      <c r="Q11" s="92"/>
      <c r="R11" s="92"/>
      <c r="S11" s="92"/>
      <c r="T11" s="92"/>
      <c r="U11" s="92"/>
      <c r="V11" s="95"/>
      <c r="W11" s="95"/>
      <c r="X11" s="95"/>
      <c r="Y11" s="92"/>
      <c r="Z11" s="92"/>
      <c r="AA11" s="92"/>
      <c r="AB11" s="92"/>
    </row>
    <row r="12" spans="1:31">
      <c r="A12" s="89">
        <f t="shared" si="0"/>
        <v>2018</v>
      </c>
      <c r="B12" s="89">
        <f t="shared" si="1"/>
        <v>8</v>
      </c>
      <c r="C12" s="101">
        <v>43320</v>
      </c>
      <c r="D12" s="102">
        <v>0.92708333333333337</v>
      </c>
      <c r="E12" s="100" t="s">
        <v>228</v>
      </c>
      <c r="F12" s="100" t="s">
        <v>182</v>
      </c>
      <c r="G12" s="100" t="s">
        <v>252</v>
      </c>
      <c r="H12" s="100" t="s">
        <v>123</v>
      </c>
      <c r="I12" s="100" t="s">
        <v>230</v>
      </c>
      <c r="J12" s="96" t="str">
        <f t="shared" si="2"/>
        <v>5</v>
      </c>
      <c r="K12" s="96" t="str">
        <f t="shared" si="3"/>
        <v>5</v>
      </c>
      <c r="L12" s="96" t="str">
        <f t="shared" si="4"/>
        <v>5</v>
      </c>
      <c r="M12" s="100" t="s">
        <v>253</v>
      </c>
      <c r="N12" s="100" t="s">
        <v>232</v>
      </c>
      <c r="O12" s="100" t="s">
        <v>266</v>
      </c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spans="1:31">
      <c r="A13" s="89">
        <f t="shared" si="0"/>
        <v>2018</v>
      </c>
      <c r="B13" s="89">
        <f t="shared" si="1"/>
        <v>8</v>
      </c>
      <c r="C13" s="101">
        <v>43326</v>
      </c>
      <c r="D13" s="102">
        <v>0.72083333333333333</v>
      </c>
      <c r="E13" s="100" t="s">
        <v>228</v>
      </c>
      <c r="F13" s="100" t="s">
        <v>182</v>
      </c>
      <c r="G13" s="100" t="s">
        <v>244</v>
      </c>
      <c r="H13" s="100" t="s">
        <v>123</v>
      </c>
      <c r="I13" s="100" t="s">
        <v>230</v>
      </c>
      <c r="J13" s="96" t="str">
        <f t="shared" si="2"/>
        <v>5</v>
      </c>
      <c r="K13" s="96" t="str">
        <f t="shared" si="3"/>
        <v>5</v>
      </c>
      <c r="L13" s="96" t="str">
        <f t="shared" si="4"/>
        <v>5</v>
      </c>
      <c r="M13" s="100" t="s">
        <v>245</v>
      </c>
      <c r="N13" s="100" t="s">
        <v>232</v>
      </c>
      <c r="O13" s="100" t="s">
        <v>267</v>
      </c>
      <c r="P13" s="92"/>
      <c r="Q13" s="92"/>
      <c r="R13" s="92"/>
      <c r="S13" s="92"/>
      <c r="T13" s="92"/>
      <c r="U13" s="92"/>
      <c r="V13" s="92"/>
    </row>
    <row r="14" spans="1:31">
      <c r="A14" s="89">
        <f t="shared" si="0"/>
        <v>2018</v>
      </c>
      <c r="B14" s="89">
        <f t="shared" si="1"/>
        <v>8</v>
      </c>
      <c r="C14" s="101">
        <v>43327</v>
      </c>
      <c r="D14" s="102">
        <v>7.2916666666666671E-2</v>
      </c>
      <c r="E14" s="100" t="s">
        <v>228</v>
      </c>
      <c r="F14" s="100" t="s">
        <v>182</v>
      </c>
      <c r="G14" s="100" t="s">
        <v>239</v>
      </c>
      <c r="H14" s="100" t="s">
        <v>123</v>
      </c>
      <c r="I14" s="100" t="s">
        <v>230</v>
      </c>
      <c r="J14" s="96" t="str">
        <f t="shared" si="2"/>
        <v>5</v>
      </c>
      <c r="K14" s="96" t="str">
        <f t="shared" si="3"/>
        <v>5</v>
      </c>
      <c r="L14" s="96" t="str">
        <f t="shared" si="4"/>
        <v>5</v>
      </c>
      <c r="M14" s="100" t="s">
        <v>240</v>
      </c>
      <c r="N14" s="100" t="s">
        <v>232</v>
      </c>
      <c r="O14" s="100" t="s">
        <v>268</v>
      </c>
      <c r="P14" s="92"/>
      <c r="Q14" s="92"/>
      <c r="R14" s="92"/>
      <c r="S14" s="92"/>
      <c r="T14" s="92"/>
      <c r="U14" s="92"/>
      <c r="V14" s="92"/>
    </row>
    <row r="15" spans="1:31">
      <c r="A15" s="89">
        <f t="shared" si="0"/>
        <v>2018</v>
      </c>
      <c r="B15" s="89">
        <f t="shared" si="1"/>
        <v>8</v>
      </c>
      <c r="C15" s="101">
        <v>43328</v>
      </c>
      <c r="D15" s="102">
        <v>0.84027777777777779</v>
      </c>
      <c r="E15" s="100" t="s">
        <v>228</v>
      </c>
      <c r="F15" s="100" t="s">
        <v>182</v>
      </c>
      <c r="G15" s="100" t="s">
        <v>183</v>
      </c>
      <c r="H15" s="100" t="s">
        <v>123</v>
      </c>
      <c r="I15" s="100" t="s">
        <v>230</v>
      </c>
      <c r="J15" s="96" t="str">
        <f t="shared" si="2"/>
        <v>5</v>
      </c>
      <c r="K15" s="96" t="str">
        <f t="shared" si="3"/>
        <v>5</v>
      </c>
      <c r="L15" s="96" t="str">
        <f t="shared" si="4"/>
        <v>5</v>
      </c>
      <c r="M15" s="100" t="s">
        <v>269</v>
      </c>
      <c r="N15" s="100" t="s">
        <v>236</v>
      </c>
      <c r="O15" s="100"/>
      <c r="P15" s="92"/>
      <c r="Q15" s="92"/>
      <c r="R15" s="92"/>
      <c r="S15" s="92"/>
      <c r="T15" s="92"/>
      <c r="U15" s="92"/>
      <c r="V15" s="92"/>
    </row>
    <row r="16" spans="1:31">
      <c r="A16" s="89"/>
      <c r="B16" s="89"/>
      <c r="P16" s="92"/>
      <c r="Q16" s="92"/>
      <c r="R16" s="92"/>
      <c r="S16" s="92"/>
    </row>
    <row r="17" spans="1:19">
      <c r="A17" s="89"/>
      <c r="B17" s="89"/>
      <c r="P17" s="92"/>
      <c r="Q17" s="92"/>
      <c r="R17" s="92"/>
      <c r="S17" s="92"/>
    </row>
    <row r="18" spans="1:19">
      <c r="A18" s="89"/>
      <c r="B18" s="89"/>
      <c r="P18" s="92"/>
      <c r="Q18" s="92"/>
      <c r="R18" s="92"/>
      <c r="S18" s="92"/>
    </row>
    <row r="19" spans="1:19">
      <c r="A19" s="89"/>
      <c r="B19" s="89"/>
      <c r="P19" s="92"/>
      <c r="Q19" s="92"/>
      <c r="R19" s="92"/>
      <c r="S19" s="92"/>
    </row>
    <row r="20" spans="1:19">
      <c r="A20" s="89"/>
      <c r="B20" s="89"/>
      <c r="P20" s="92"/>
      <c r="Q20" s="92"/>
      <c r="R20" s="92"/>
      <c r="S20" s="92"/>
    </row>
    <row r="21" spans="1:19">
      <c r="A21" s="89"/>
      <c r="B21" s="89"/>
      <c r="P21" s="92"/>
      <c r="Q21" s="92"/>
      <c r="R21" s="92"/>
      <c r="S21" s="92"/>
    </row>
    <row r="22" spans="1:19">
      <c r="A22" s="89"/>
      <c r="B22" s="89"/>
      <c r="P22" s="92"/>
      <c r="Q22" s="92"/>
      <c r="R22" s="92"/>
      <c r="S22" s="92"/>
    </row>
    <row r="23" spans="1:19">
      <c r="A23" s="89"/>
      <c r="B23" s="89"/>
      <c r="P23" s="92"/>
      <c r="Q23" s="92"/>
      <c r="R23" s="92"/>
      <c r="S23" s="92"/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20" sqref="C20"/>
    </sheetView>
  </sheetViews>
  <sheetFormatPr defaultColWidth="9" defaultRowHeight="16.5"/>
  <cols>
    <col min="1" max="2" width="9" style="145" customWidth="1"/>
    <col min="3" max="3" width="13.125" style="68" customWidth="1"/>
    <col min="4" max="5" width="9" style="68" customWidth="1"/>
    <col min="6" max="6" width="14.125" style="68" customWidth="1"/>
    <col min="7" max="9" width="9" style="68" customWidth="1"/>
    <col min="10" max="10" width="22.625" style="68" customWidth="1"/>
    <col min="11" max="11" width="13.625" style="68" customWidth="1"/>
    <col min="12" max="13" width="9" style="68" customWidth="1"/>
    <col min="14" max="16384" width="9" style="68"/>
  </cols>
  <sheetData>
    <row r="1" spans="1:15">
      <c r="A1" s="103" t="s">
        <v>102</v>
      </c>
      <c r="B1" s="103" t="s">
        <v>105</v>
      </c>
      <c r="C1" s="67" t="s">
        <v>111</v>
      </c>
      <c r="D1" s="67" t="s">
        <v>211</v>
      </c>
      <c r="E1" s="67" t="s">
        <v>221</v>
      </c>
      <c r="F1" s="67" t="s">
        <v>222</v>
      </c>
      <c r="G1" s="67" t="s">
        <v>223</v>
      </c>
      <c r="H1" s="67" t="s">
        <v>167</v>
      </c>
      <c r="I1" s="67" t="s">
        <v>224</v>
      </c>
      <c r="J1" s="67" t="s">
        <v>225</v>
      </c>
      <c r="K1" s="67" t="s">
        <v>226</v>
      </c>
      <c r="L1" s="67" t="s">
        <v>210</v>
      </c>
    </row>
    <row r="2" spans="1:15">
      <c r="A2" s="89">
        <v>2018</v>
      </c>
      <c r="B2" s="89">
        <v>9</v>
      </c>
      <c r="C2" s="101" t="s">
        <v>203</v>
      </c>
      <c r="D2" s="102" t="s">
        <v>227</v>
      </c>
      <c r="E2" s="100" t="s">
        <v>228</v>
      </c>
      <c r="F2" s="100" t="s">
        <v>182</v>
      </c>
      <c r="G2" s="100" t="s">
        <v>229</v>
      </c>
      <c r="H2" s="100">
        <v>5</v>
      </c>
      <c r="I2" s="100" t="s">
        <v>230</v>
      </c>
      <c r="J2" s="100">
        <v>5</v>
      </c>
      <c r="K2" s="100">
        <v>5</v>
      </c>
      <c r="L2" s="100">
        <v>5</v>
      </c>
      <c r="M2" t="s">
        <v>231</v>
      </c>
      <c r="N2" t="s">
        <v>232</v>
      </c>
      <c r="O2" t="s">
        <v>233</v>
      </c>
    </row>
    <row r="3" spans="1:15">
      <c r="A3" s="89">
        <v>2018</v>
      </c>
      <c r="B3" s="89">
        <v>8</v>
      </c>
      <c r="C3" s="101" t="s">
        <v>237</v>
      </c>
      <c r="D3" s="102" t="s">
        <v>238</v>
      </c>
      <c r="E3" s="100" t="s">
        <v>228</v>
      </c>
      <c r="F3" s="100" t="s">
        <v>182</v>
      </c>
      <c r="G3" s="100" t="s">
        <v>239</v>
      </c>
      <c r="H3" s="100">
        <v>5</v>
      </c>
      <c r="I3" s="100" t="s">
        <v>230</v>
      </c>
      <c r="J3" s="100">
        <v>5</v>
      </c>
      <c r="K3" s="100">
        <v>5</v>
      </c>
      <c r="L3" s="100">
        <v>5</v>
      </c>
      <c r="M3" t="s">
        <v>240</v>
      </c>
      <c r="N3" t="s">
        <v>232</v>
      </c>
      <c r="O3" t="s">
        <v>241</v>
      </c>
    </row>
    <row r="4" spans="1:15">
      <c r="A4" s="89">
        <v>2018</v>
      </c>
      <c r="B4" s="89">
        <v>8</v>
      </c>
      <c r="C4" s="101" t="s">
        <v>242</v>
      </c>
      <c r="D4" s="102" t="s">
        <v>243</v>
      </c>
      <c r="E4" s="100" t="s">
        <v>228</v>
      </c>
      <c r="F4" s="100" t="s">
        <v>182</v>
      </c>
      <c r="G4" s="100" t="s">
        <v>244</v>
      </c>
      <c r="H4" s="100">
        <v>5</v>
      </c>
      <c r="I4" s="100" t="s">
        <v>230</v>
      </c>
      <c r="J4" s="100">
        <v>5</v>
      </c>
      <c r="K4" s="100">
        <v>5</v>
      </c>
      <c r="L4" s="100">
        <v>5</v>
      </c>
      <c r="M4" t="s">
        <v>245</v>
      </c>
      <c r="N4" t="s">
        <v>232</v>
      </c>
      <c r="O4" t="s">
        <v>246</v>
      </c>
    </row>
    <row r="5" spans="1:15">
      <c r="A5" s="89">
        <v>2018</v>
      </c>
      <c r="B5" s="89">
        <v>8</v>
      </c>
      <c r="C5" s="101" t="s">
        <v>205</v>
      </c>
      <c r="D5" s="102" t="s">
        <v>247</v>
      </c>
      <c r="E5" s="100" t="s">
        <v>228</v>
      </c>
      <c r="F5" s="100" t="s">
        <v>182</v>
      </c>
      <c r="G5" s="100" t="s">
        <v>248</v>
      </c>
      <c r="H5" s="100">
        <v>5</v>
      </c>
      <c r="I5" s="100" t="s">
        <v>230</v>
      </c>
      <c r="J5" s="100">
        <v>5</v>
      </c>
      <c r="K5" s="100">
        <v>5</v>
      </c>
      <c r="L5" s="100">
        <v>5</v>
      </c>
      <c r="M5" t="s">
        <v>249</v>
      </c>
      <c r="N5" t="s">
        <v>232</v>
      </c>
      <c r="O5" t="s">
        <v>250</v>
      </c>
    </row>
    <row r="6" spans="1:15">
      <c r="A6" s="89">
        <v>2018</v>
      </c>
      <c r="B6" s="89">
        <v>8</v>
      </c>
      <c r="C6" s="101" t="s">
        <v>205</v>
      </c>
      <c r="D6" s="102" t="s">
        <v>251</v>
      </c>
      <c r="E6" s="100" t="s">
        <v>228</v>
      </c>
      <c r="F6" s="100" t="s">
        <v>182</v>
      </c>
      <c r="G6" s="100" t="s">
        <v>252</v>
      </c>
      <c r="H6" s="100">
        <v>5</v>
      </c>
      <c r="I6" s="100" t="s">
        <v>230</v>
      </c>
      <c r="J6" s="100">
        <v>5</v>
      </c>
      <c r="K6" s="100">
        <v>5</v>
      </c>
      <c r="L6" s="100">
        <v>5</v>
      </c>
      <c r="M6" t="s">
        <v>253</v>
      </c>
      <c r="N6" t="s">
        <v>232</v>
      </c>
      <c r="O6" t="s">
        <v>254</v>
      </c>
    </row>
    <row r="7" spans="1:15">
      <c r="A7" s="89">
        <v>2018</v>
      </c>
      <c r="B7" s="89">
        <v>8</v>
      </c>
      <c r="C7" s="101" t="s">
        <v>206</v>
      </c>
      <c r="D7" s="102" t="s">
        <v>255</v>
      </c>
      <c r="E7" s="100" t="s">
        <v>228</v>
      </c>
      <c r="F7" s="100" t="s">
        <v>182</v>
      </c>
      <c r="G7" s="100" t="s">
        <v>256</v>
      </c>
      <c r="H7" s="100">
        <v>5</v>
      </c>
      <c r="I7" s="100" t="s">
        <v>230</v>
      </c>
      <c r="J7" s="100">
        <v>5</v>
      </c>
      <c r="K7" s="100">
        <v>5</v>
      </c>
      <c r="L7" s="100">
        <v>5</v>
      </c>
      <c r="M7" t="s">
        <v>257</v>
      </c>
      <c r="N7" t="s">
        <v>232</v>
      </c>
      <c r="O7" t="s">
        <v>258</v>
      </c>
    </row>
    <row r="8" spans="1:15">
      <c r="A8" s="89">
        <v>2018</v>
      </c>
      <c r="B8" s="89">
        <v>8</v>
      </c>
      <c r="C8" s="101" t="s">
        <v>206</v>
      </c>
      <c r="D8" s="102" t="s">
        <v>259</v>
      </c>
      <c r="E8" s="100" t="s">
        <v>228</v>
      </c>
      <c r="F8" s="100" t="s">
        <v>182</v>
      </c>
      <c r="G8" s="100" t="s">
        <v>260</v>
      </c>
      <c r="H8" s="100">
        <v>5</v>
      </c>
      <c r="I8" s="100" t="s">
        <v>230</v>
      </c>
      <c r="J8" s="100">
        <v>5</v>
      </c>
      <c r="K8" s="100">
        <v>5</v>
      </c>
      <c r="L8" s="100">
        <v>5</v>
      </c>
      <c r="M8" t="s">
        <v>261</v>
      </c>
      <c r="N8" t="s">
        <v>232</v>
      </c>
      <c r="O8" t="s">
        <v>262</v>
      </c>
    </row>
    <row r="9" spans="1:15">
      <c r="A9" s="89">
        <f>YEAR(C9)</f>
        <v>2018</v>
      </c>
      <c r="B9" s="89">
        <f>MONTH(C9)</f>
        <v>8</v>
      </c>
      <c r="C9" s="101">
        <v>43320</v>
      </c>
      <c r="D9" s="102">
        <v>0.92708333333333337</v>
      </c>
      <c r="E9" s="100" t="s">
        <v>228</v>
      </c>
      <c r="F9" s="100" t="s">
        <v>182</v>
      </c>
      <c r="G9" s="100" t="s">
        <v>248</v>
      </c>
      <c r="H9" s="100" t="s">
        <v>123</v>
      </c>
      <c r="I9" s="100" t="s">
        <v>230</v>
      </c>
      <c r="J9" s="100" t="s">
        <v>249</v>
      </c>
      <c r="K9" s="100" t="s">
        <v>232</v>
      </c>
      <c r="L9" s="100" t="s">
        <v>265</v>
      </c>
    </row>
    <row r="10" spans="1:15">
      <c r="A10" s="89">
        <f>YEAR(C10)</f>
        <v>2018</v>
      </c>
      <c r="B10" s="89">
        <f>MONTH(C10)</f>
        <v>8</v>
      </c>
      <c r="C10" s="101">
        <v>43320</v>
      </c>
      <c r="D10" s="102">
        <v>0.92708333333333337</v>
      </c>
      <c r="E10" s="100" t="s">
        <v>228</v>
      </c>
      <c r="F10" s="100" t="s">
        <v>182</v>
      </c>
      <c r="G10" s="100" t="s">
        <v>252</v>
      </c>
      <c r="H10" s="100" t="s">
        <v>123</v>
      </c>
      <c r="I10" s="100" t="s">
        <v>230</v>
      </c>
      <c r="J10" s="100" t="s">
        <v>253</v>
      </c>
      <c r="K10" s="100" t="s">
        <v>232</v>
      </c>
      <c r="L10" s="100" t="s">
        <v>266</v>
      </c>
    </row>
    <row r="11" spans="1:15">
      <c r="A11" s="89">
        <f>YEAR(C11)</f>
        <v>2018</v>
      </c>
      <c r="B11" s="89">
        <f>MONTH(C11)</f>
        <v>8</v>
      </c>
      <c r="C11" s="101">
        <v>43315</v>
      </c>
      <c r="D11" s="102">
        <v>0.72083333333333333</v>
      </c>
      <c r="E11" s="100" t="s">
        <v>228</v>
      </c>
      <c r="F11" s="100" t="s">
        <v>182</v>
      </c>
      <c r="G11" s="100" t="s">
        <v>256</v>
      </c>
      <c r="H11" s="100" t="s">
        <v>123</v>
      </c>
      <c r="I11" s="100" t="s">
        <v>230</v>
      </c>
      <c r="J11" s="100" t="s">
        <v>257</v>
      </c>
      <c r="K11" s="100" t="s">
        <v>232</v>
      </c>
      <c r="L11" s="100" t="s">
        <v>270</v>
      </c>
    </row>
    <row r="12" spans="1:15">
      <c r="A12" s="89">
        <f>YEAR(C12)</f>
        <v>2018</v>
      </c>
      <c r="B12" s="89">
        <f>MONTH(C12)</f>
        <v>8</v>
      </c>
      <c r="C12" s="101">
        <v>43315</v>
      </c>
      <c r="D12" s="102">
        <v>0.33124999999999999</v>
      </c>
      <c r="E12" s="100" t="s">
        <v>228</v>
      </c>
      <c r="F12" s="100" t="s">
        <v>182</v>
      </c>
      <c r="G12" s="100" t="s">
        <v>260</v>
      </c>
      <c r="H12" s="100" t="s">
        <v>123</v>
      </c>
      <c r="I12" s="100" t="s">
        <v>230</v>
      </c>
      <c r="J12" s="100" t="s">
        <v>263</v>
      </c>
      <c r="K12" s="100" t="s">
        <v>232</v>
      </c>
      <c r="L12" s="100" t="s">
        <v>264</v>
      </c>
    </row>
    <row r="13" spans="1:15">
      <c r="A13" s="89">
        <f>YEAR(C13)</f>
        <v>2018</v>
      </c>
      <c r="B13" s="89">
        <f>MONTH(C13)</f>
        <v>8</v>
      </c>
      <c r="C13" s="101">
        <v>43328</v>
      </c>
      <c r="D13" s="102">
        <v>0.84027777777777779</v>
      </c>
      <c r="E13" s="100" t="s">
        <v>228</v>
      </c>
      <c r="F13" s="100" t="s">
        <v>182</v>
      </c>
      <c r="G13" s="100" t="s">
        <v>183</v>
      </c>
      <c r="H13" s="100" t="s">
        <v>123</v>
      </c>
      <c r="I13" s="100" t="s">
        <v>230</v>
      </c>
      <c r="J13" s="100" t="s">
        <v>269</v>
      </c>
      <c r="K13" s="100" t="s">
        <v>236</v>
      </c>
      <c r="L13" s="100"/>
    </row>
  </sheetData>
  <phoneticPr fontId="23" type="noConversion"/>
  <conditionalFormatting sqref="G1:G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4"/>
  <sheetViews>
    <sheetView workbookViewId="0">
      <selection activeCell="I21" sqref="I21"/>
    </sheetView>
  </sheetViews>
  <sheetFormatPr defaultRowHeight="13.5"/>
  <cols>
    <col min="1" max="1" width="6" style="196" bestFit="1" customWidth="1"/>
    <col min="2" max="2" width="3.5" style="196" bestFit="1" customWidth="1"/>
    <col min="3" max="3" width="12.125" style="196" bestFit="1" customWidth="1"/>
    <col min="4" max="4" width="6.875" style="196" bestFit="1" customWidth="1"/>
    <col min="5" max="5" width="5.5" style="196" bestFit="1" customWidth="1"/>
    <col min="6" max="6" width="13.875" style="196" bestFit="1" customWidth="1"/>
    <col min="7" max="7" width="9.5" style="196" bestFit="1" customWidth="1"/>
    <col min="8" max="8" width="5.5" style="196" bestFit="1" customWidth="1"/>
    <col min="9" max="9" width="31.5" style="196" bestFit="1" customWidth="1"/>
    <col min="10" max="12" width="5.5" style="196" bestFit="1" customWidth="1"/>
    <col min="13" max="13" width="255.875" style="196" bestFit="1" customWidth="1"/>
    <col min="14" max="14" width="13.875" style="196" bestFit="1" customWidth="1"/>
    <col min="15" max="15" width="23" style="196" bestFit="1" customWidth="1"/>
  </cols>
  <sheetData>
    <row r="1" spans="1:15" ht="16.5" customHeight="1">
      <c r="A1" s="97" t="s">
        <v>102</v>
      </c>
      <c r="B1" s="97" t="s">
        <v>105</v>
      </c>
      <c r="C1" s="92" t="s">
        <v>111</v>
      </c>
      <c r="D1" s="92" t="s">
        <v>211</v>
      </c>
      <c r="E1" s="92" t="s">
        <v>221</v>
      </c>
      <c r="F1" s="92" t="s">
        <v>222</v>
      </c>
      <c r="G1" s="92" t="s">
        <v>223</v>
      </c>
      <c r="H1" s="92" t="s">
        <v>167</v>
      </c>
      <c r="I1" s="92" t="s">
        <v>224</v>
      </c>
      <c r="J1" s="92" t="s">
        <v>87</v>
      </c>
      <c r="K1" s="92" t="s">
        <v>88</v>
      </c>
      <c r="L1" s="92" t="s">
        <v>89</v>
      </c>
      <c r="M1" s="92" t="s">
        <v>225</v>
      </c>
      <c r="N1" s="92" t="s">
        <v>226</v>
      </c>
      <c r="O1" s="92" t="s">
        <v>210</v>
      </c>
    </row>
    <row r="2" spans="1:15" ht="16.5" customHeight="1">
      <c r="C2" s="93">
        <v>43307</v>
      </c>
      <c r="D2" s="94">
        <v>0.74722222222222223</v>
      </c>
      <c r="E2" s="95" t="s">
        <v>228</v>
      </c>
      <c r="F2" s="95" t="s">
        <v>182</v>
      </c>
      <c r="G2" s="95" t="s">
        <v>271</v>
      </c>
      <c r="H2" s="95" t="s">
        <v>123</v>
      </c>
      <c r="I2" s="95" t="s">
        <v>230</v>
      </c>
      <c r="J2" s="96" t="str">
        <f>MID(I2,7,1)</f>
        <v>5</v>
      </c>
      <c r="K2" s="96" t="str">
        <f>MID(I2,14,1)</f>
        <v>5</v>
      </c>
      <c r="L2" s="96" t="str">
        <f>MID(I2,21,1)</f>
        <v>5</v>
      </c>
      <c r="M2" s="95" t="s">
        <v>272</v>
      </c>
      <c r="N2" s="96" t="s">
        <v>232</v>
      </c>
      <c r="O2" s="96" t="s">
        <v>273</v>
      </c>
    </row>
    <row r="3" spans="1:15" ht="16.5" customHeight="1">
      <c r="A3" s="89">
        <f>YEAR(C3)</f>
        <v>2018</v>
      </c>
      <c r="B3" s="89">
        <f>MONTH(C3)</f>
        <v>7</v>
      </c>
      <c r="C3" s="149">
        <v>43312</v>
      </c>
      <c r="D3" s="150">
        <v>0.80972222222222223</v>
      </c>
      <c r="E3" s="151" t="s">
        <v>228</v>
      </c>
      <c r="F3" s="151" t="s">
        <v>182</v>
      </c>
      <c r="G3" s="151" t="s">
        <v>274</v>
      </c>
      <c r="H3" s="151" t="s">
        <v>123</v>
      </c>
      <c r="I3" s="151" t="s">
        <v>230</v>
      </c>
      <c r="J3" s="152" t="str">
        <f>MID(I3,7,1)</f>
        <v>5</v>
      </c>
      <c r="K3" s="152" t="str">
        <f>MID(I3,14,1)</f>
        <v>5</v>
      </c>
      <c r="L3" s="152" t="str">
        <f>MID(I3,21,1)</f>
        <v>5</v>
      </c>
      <c r="M3" s="153" t="s">
        <v>275</v>
      </c>
      <c r="N3" s="151" t="s">
        <v>236</v>
      </c>
      <c r="O3" s="151"/>
    </row>
    <row r="4" spans="1:15" ht="16.5" customHeight="1">
      <c r="C4" s="101">
        <v>43324</v>
      </c>
      <c r="D4" s="102">
        <v>0.69861111111111107</v>
      </c>
      <c r="E4" s="100" t="s">
        <v>228</v>
      </c>
      <c r="F4" s="100" t="s">
        <v>182</v>
      </c>
      <c r="G4" s="100" t="s">
        <v>276</v>
      </c>
      <c r="H4" s="100" t="s">
        <v>123</v>
      </c>
      <c r="I4" s="100" t="s">
        <v>230</v>
      </c>
      <c r="J4" s="96" t="str">
        <f>MID(I4,7,1)</f>
        <v>5</v>
      </c>
      <c r="K4" s="96" t="str">
        <f>MID(I4,14,1)</f>
        <v>5</v>
      </c>
      <c r="L4" s="96" t="str">
        <f>MID(I4,21,1)</f>
        <v>5</v>
      </c>
      <c r="M4" s="100" t="s">
        <v>277</v>
      </c>
      <c r="N4" s="100" t="s">
        <v>232</v>
      </c>
      <c r="O4" s="100" t="s">
        <v>278</v>
      </c>
    </row>
  </sheetData>
  <phoneticPr fontId="2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16"/>
  <sheetViews>
    <sheetView topLeftCell="J1" zoomScale="90" zoomScaleNormal="90" zoomScalePageLayoutView="98" workbookViewId="0">
      <pane ySplit="1" topLeftCell="A2" activePane="bottomLeft" state="frozen"/>
      <selection pane="bottomLeft" activeCell="M9" sqref="M9"/>
    </sheetView>
  </sheetViews>
  <sheetFormatPr defaultColWidth="11" defaultRowHeight="16.5"/>
  <cols>
    <col min="1" max="2" width="11.625" style="89" customWidth="1"/>
    <col min="3" max="3" width="14.375" style="56" customWidth="1"/>
    <col min="4" max="4" width="20.125" style="57" customWidth="1"/>
    <col min="5" max="5" width="11.625" style="194" customWidth="1"/>
    <col min="6" max="6" width="16.375" style="194" customWidth="1"/>
    <col min="7" max="7" width="46.875" style="57" customWidth="1"/>
    <col min="8" max="8" width="11.125" style="57" bestFit="1" customWidth="1"/>
    <col min="9" max="9" width="11.125" style="58" customWidth="1"/>
    <col min="10" max="12" width="11" style="194" customWidth="1"/>
    <col min="13" max="13" width="11" style="58" customWidth="1"/>
    <col min="14" max="15" width="11" style="194" customWidth="1"/>
    <col min="16" max="16384" width="11" style="194"/>
  </cols>
  <sheetData>
    <row r="1" spans="1:13" ht="21.75" customHeight="1">
      <c r="A1" s="88" t="s">
        <v>102</v>
      </c>
      <c r="B1" s="88" t="s">
        <v>105</v>
      </c>
      <c r="C1" s="60" t="s">
        <v>109</v>
      </c>
      <c r="D1" s="61" t="s">
        <v>279</v>
      </c>
      <c r="E1" s="59" t="s">
        <v>280</v>
      </c>
      <c r="F1" s="59" t="s">
        <v>281</v>
      </c>
      <c r="G1" s="61" t="s">
        <v>282</v>
      </c>
      <c r="H1" s="59" t="s">
        <v>283</v>
      </c>
      <c r="I1" s="59" t="s">
        <v>284</v>
      </c>
      <c r="L1" s="59" t="s">
        <v>283</v>
      </c>
      <c r="M1" s="59" t="s">
        <v>284</v>
      </c>
    </row>
    <row r="2" spans="1:13">
      <c r="A2" s="89">
        <f t="shared" ref="A2:A16" si="0">YEAR(C2)</f>
        <v>2018</v>
      </c>
      <c r="B2" s="89">
        <f t="shared" ref="B2:B16" si="1">MONTH(C2)</f>
        <v>6</v>
      </c>
      <c r="C2" s="56">
        <v>43256</v>
      </c>
      <c r="D2" s="57" t="s">
        <v>196</v>
      </c>
      <c r="E2" s="194" t="s">
        <v>31</v>
      </c>
      <c r="F2" s="194" t="s">
        <v>285</v>
      </c>
      <c r="G2" s="57" t="s">
        <v>286</v>
      </c>
      <c r="H2" s="57" t="s">
        <v>287</v>
      </c>
      <c r="I2" s="58" t="s">
        <v>288</v>
      </c>
      <c r="L2" s="58" t="s">
        <v>289</v>
      </c>
      <c r="M2" s="58" t="s">
        <v>288</v>
      </c>
    </row>
    <row r="3" spans="1:13">
      <c r="A3" s="89">
        <f t="shared" si="0"/>
        <v>2018</v>
      </c>
      <c r="B3" s="89">
        <f t="shared" si="1"/>
        <v>6</v>
      </c>
      <c r="C3" s="56">
        <v>43261</v>
      </c>
      <c r="D3" s="57" t="s">
        <v>195</v>
      </c>
      <c r="E3" s="194" t="s">
        <v>31</v>
      </c>
      <c r="F3" s="194" t="s">
        <v>290</v>
      </c>
      <c r="G3" s="57" t="s">
        <v>291</v>
      </c>
      <c r="H3" s="57" t="s">
        <v>289</v>
      </c>
      <c r="I3" s="58" t="s">
        <v>292</v>
      </c>
      <c r="L3" s="58" t="s">
        <v>293</v>
      </c>
      <c r="M3" s="58" t="s">
        <v>294</v>
      </c>
    </row>
    <row r="4" spans="1:13">
      <c r="A4" s="89">
        <f t="shared" si="0"/>
        <v>2018</v>
      </c>
      <c r="B4" s="89">
        <f t="shared" si="1"/>
        <v>6</v>
      </c>
      <c r="C4" s="56">
        <v>43261</v>
      </c>
      <c r="D4" s="57" t="s">
        <v>194</v>
      </c>
      <c r="E4" s="194" t="s">
        <v>29</v>
      </c>
      <c r="F4" s="194" t="s">
        <v>295</v>
      </c>
      <c r="G4" s="57" t="s">
        <v>296</v>
      </c>
      <c r="H4" s="57" t="s">
        <v>297</v>
      </c>
      <c r="I4" s="58" t="s">
        <v>294</v>
      </c>
      <c r="L4" s="58" t="s">
        <v>297</v>
      </c>
      <c r="M4" s="58" t="s">
        <v>292</v>
      </c>
    </row>
    <row r="5" spans="1:13">
      <c r="A5" s="89">
        <f t="shared" si="0"/>
        <v>2018</v>
      </c>
      <c r="B5" s="89">
        <f t="shared" si="1"/>
        <v>6</v>
      </c>
      <c r="C5" s="56">
        <v>43264</v>
      </c>
      <c r="D5" s="57" t="s">
        <v>193</v>
      </c>
      <c r="E5" s="194" t="s">
        <v>298</v>
      </c>
      <c r="F5" s="194" t="s">
        <v>38</v>
      </c>
      <c r="G5" s="57" t="s">
        <v>299</v>
      </c>
      <c r="H5" s="57" t="s">
        <v>289</v>
      </c>
      <c r="I5" s="58" t="s">
        <v>300</v>
      </c>
      <c r="L5" s="58" t="s">
        <v>287</v>
      </c>
      <c r="M5" s="58" t="s">
        <v>300</v>
      </c>
    </row>
    <row r="6" spans="1:13">
      <c r="A6" s="89">
        <f t="shared" si="0"/>
        <v>2018</v>
      </c>
      <c r="B6" s="89">
        <f t="shared" si="1"/>
        <v>6</v>
      </c>
      <c r="C6" s="56">
        <v>43264</v>
      </c>
      <c r="D6" s="57" t="s">
        <v>301</v>
      </c>
      <c r="E6" s="194" t="s">
        <v>31</v>
      </c>
      <c r="F6" s="194" t="s">
        <v>290</v>
      </c>
      <c r="H6" s="57" t="s">
        <v>297</v>
      </c>
      <c r="I6" s="58" t="s">
        <v>294</v>
      </c>
      <c r="L6" s="58" t="s">
        <v>302</v>
      </c>
    </row>
    <row r="7" spans="1:13">
      <c r="A7" s="89">
        <f t="shared" si="0"/>
        <v>2018</v>
      </c>
      <c r="B7" s="89">
        <f t="shared" si="1"/>
        <v>6</v>
      </c>
      <c r="C7" s="56">
        <v>43271</v>
      </c>
      <c r="D7" s="57" t="s">
        <v>192</v>
      </c>
      <c r="E7" s="194" t="s">
        <v>31</v>
      </c>
      <c r="F7" s="194" t="s">
        <v>303</v>
      </c>
      <c r="G7" s="57" t="s">
        <v>304</v>
      </c>
      <c r="H7" s="57" t="s">
        <v>289</v>
      </c>
      <c r="I7" s="58" t="s">
        <v>292</v>
      </c>
    </row>
    <row r="8" spans="1:13">
      <c r="A8" s="89">
        <f t="shared" si="0"/>
        <v>2018</v>
      </c>
      <c r="B8" s="89">
        <f t="shared" si="1"/>
        <v>6</v>
      </c>
      <c r="C8" s="56">
        <v>43273</v>
      </c>
      <c r="D8" s="57" t="s">
        <v>305</v>
      </c>
      <c r="E8" s="194" t="s">
        <v>298</v>
      </c>
      <c r="F8" s="194" t="s">
        <v>306</v>
      </c>
      <c r="G8" s="57" t="s">
        <v>307</v>
      </c>
      <c r="H8" s="57" t="s">
        <v>289</v>
      </c>
      <c r="I8" s="58" t="s">
        <v>292</v>
      </c>
    </row>
    <row r="9" spans="1:13">
      <c r="A9" s="89">
        <f t="shared" si="0"/>
        <v>2018</v>
      </c>
      <c r="B9" s="89">
        <f t="shared" si="1"/>
        <v>6</v>
      </c>
      <c r="C9" s="56">
        <v>43275</v>
      </c>
      <c r="D9" s="122" t="s">
        <v>191</v>
      </c>
      <c r="E9" s="194" t="s">
        <v>29</v>
      </c>
      <c r="F9" s="194" t="s">
        <v>308</v>
      </c>
      <c r="G9" s="57" t="s">
        <v>309</v>
      </c>
      <c r="H9" s="57" t="s">
        <v>289</v>
      </c>
      <c r="I9" s="58" t="s">
        <v>292</v>
      </c>
    </row>
    <row r="10" spans="1:13">
      <c r="A10" s="89">
        <f t="shared" si="0"/>
        <v>2018</v>
      </c>
      <c r="B10" s="89">
        <f t="shared" si="1"/>
        <v>6</v>
      </c>
      <c r="C10" s="56">
        <v>43280</v>
      </c>
      <c r="D10" s="57" t="s">
        <v>190</v>
      </c>
      <c r="E10" s="194" t="s">
        <v>30</v>
      </c>
      <c r="F10" s="194" t="s">
        <v>310</v>
      </c>
      <c r="G10" s="57" t="s">
        <v>311</v>
      </c>
      <c r="H10" s="57" t="s">
        <v>289</v>
      </c>
      <c r="I10" s="58" t="s">
        <v>292</v>
      </c>
    </row>
    <row r="11" spans="1:13">
      <c r="A11" s="89">
        <f t="shared" si="0"/>
        <v>2018</v>
      </c>
      <c r="B11" s="89">
        <f t="shared" si="1"/>
        <v>6</v>
      </c>
      <c r="C11" s="56">
        <v>43281</v>
      </c>
      <c r="D11" s="57" t="s">
        <v>312</v>
      </c>
      <c r="E11" s="194" t="s">
        <v>298</v>
      </c>
      <c r="F11" s="194" t="s">
        <v>313</v>
      </c>
      <c r="G11" s="57" t="s">
        <v>314</v>
      </c>
      <c r="H11" s="57" t="s">
        <v>289</v>
      </c>
      <c r="I11" s="58" t="s">
        <v>292</v>
      </c>
    </row>
    <row r="12" spans="1:13">
      <c r="A12" s="89">
        <f t="shared" si="0"/>
        <v>2018</v>
      </c>
      <c r="B12" s="89">
        <f t="shared" si="1"/>
        <v>7</v>
      </c>
      <c r="C12" s="56">
        <v>43286</v>
      </c>
      <c r="D12" s="127" t="s">
        <v>189</v>
      </c>
      <c r="E12" s="194" t="s">
        <v>30</v>
      </c>
      <c r="F12" s="194" t="s">
        <v>315</v>
      </c>
      <c r="G12" s="57" t="s">
        <v>316</v>
      </c>
      <c r="H12" s="57" t="s">
        <v>289</v>
      </c>
      <c r="I12" s="58" t="s">
        <v>292</v>
      </c>
    </row>
    <row r="13" spans="1:13">
      <c r="A13" s="89">
        <f t="shared" si="0"/>
        <v>2018</v>
      </c>
      <c r="B13" s="89">
        <f t="shared" si="1"/>
        <v>7</v>
      </c>
      <c r="C13" s="56">
        <v>43286</v>
      </c>
      <c r="D13" s="57" t="s">
        <v>188</v>
      </c>
      <c r="E13" s="194" t="s">
        <v>31</v>
      </c>
      <c r="F13" s="194" t="s">
        <v>317</v>
      </c>
      <c r="G13" s="57" t="s">
        <v>318</v>
      </c>
      <c r="H13" s="57" t="s">
        <v>289</v>
      </c>
      <c r="I13" s="58" t="s">
        <v>292</v>
      </c>
    </row>
    <row r="14" spans="1:13">
      <c r="A14" s="89">
        <f t="shared" si="0"/>
        <v>2018</v>
      </c>
      <c r="B14" s="89">
        <f t="shared" si="1"/>
        <v>7</v>
      </c>
      <c r="C14" s="56">
        <v>43295</v>
      </c>
      <c r="D14" s="57" t="s">
        <v>187</v>
      </c>
      <c r="E14" s="194" t="s">
        <v>38</v>
      </c>
      <c r="F14" s="194" t="s">
        <v>38</v>
      </c>
      <c r="G14" s="57" t="s">
        <v>319</v>
      </c>
      <c r="H14" s="57" t="s">
        <v>289</v>
      </c>
      <c r="I14" s="58" t="s">
        <v>292</v>
      </c>
    </row>
    <row r="15" spans="1:13">
      <c r="A15" s="89">
        <f t="shared" si="0"/>
        <v>2018</v>
      </c>
      <c r="B15" s="89">
        <f t="shared" si="1"/>
        <v>7</v>
      </c>
      <c r="C15" s="56">
        <v>43297</v>
      </c>
      <c r="D15" s="57" t="s">
        <v>186</v>
      </c>
      <c r="E15" s="194" t="s">
        <v>31</v>
      </c>
      <c r="F15" s="194" t="s">
        <v>290</v>
      </c>
      <c r="G15" s="57" t="s">
        <v>320</v>
      </c>
      <c r="H15" s="57" t="s">
        <v>289</v>
      </c>
      <c r="I15" s="58" t="s">
        <v>292</v>
      </c>
    </row>
    <row r="16" spans="1:13">
      <c r="A16" s="89">
        <f t="shared" si="0"/>
        <v>2018</v>
      </c>
      <c r="B16" s="89">
        <f t="shared" si="1"/>
        <v>7</v>
      </c>
      <c r="C16" s="56">
        <v>43300</v>
      </c>
      <c r="D16" s="57" t="s">
        <v>185</v>
      </c>
      <c r="E16" s="194" t="s">
        <v>29</v>
      </c>
      <c r="F16" s="194" t="s">
        <v>321</v>
      </c>
      <c r="G16" s="57" t="s">
        <v>322</v>
      </c>
      <c r="H16" s="57" t="s">
        <v>289</v>
      </c>
      <c r="I16" s="58" t="s">
        <v>292</v>
      </c>
    </row>
  </sheetData>
  <phoneticPr fontId="23" type="noConversion"/>
  <dataValidations count="2">
    <dataValidation type="list" showInputMessage="1" showErrorMessage="1" sqref="H2:H1048576">
      <formula1>$L$2:$L$6</formula1>
    </dataValidation>
    <dataValidation type="list" showInputMessage="1" showErrorMessage="1" sqref="I2:I1048576">
      <formula1>$M$2:$M$5</formula1>
    </dataValidation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workbookViewId="0">
      <pane ySplit="1" topLeftCell="A220" activePane="bottomLeft" state="frozen"/>
      <selection pane="bottomLeft" activeCell="H223" sqref="H223"/>
    </sheetView>
  </sheetViews>
  <sheetFormatPr defaultColWidth="9" defaultRowHeight="16.5"/>
  <cols>
    <col min="1" max="2" width="9" style="195" customWidth="1"/>
    <col min="3" max="3" width="12.875" style="195" customWidth="1"/>
    <col min="4" max="4" width="28.125" style="195" customWidth="1"/>
    <col min="5" max="15" width="11.625" style="195" customWidth="1"/>
    <col min="16" max="17" width="9" style="195" customWidth="1"/>
    <col min="18" max="16384" width="9" style="195"/>
  </cols>
  <sheetData>
    <row r="1" spans="1:15">
      <c r="A1" s="22" t="s">
        <v>102</v>
      </c>
      <c r="B1" s="22" t="s">
        <v>105</v>
      </c>
      <c r="C1" s="23" t="s">
        <v>112</v>
      </c>
      <c r="D1" s="23" t="s">
        <v>323</v>
      </c>
      <c r="E1" s="23" t="s">
        <v>324</v>
      </c>
      <c r="F1" s="23" t="s">
        <v>69</v>
      </c>
      <c r="G1" s="23" t="s">
        <v>72</v>
      </c>
      <c r="H1" s="23" t="s">
        <v>70</v>
      </c>
      <c r="I1" s="23" t="s">
        <v>71</v>
      </c>
      <c r="J1" s="23" t="s">
        <v>73</v>
      </c>
      <c r="K1" s="23" t="s">
        <v>325</v>
      </c>
      <c r="L1" s="23" t="s">
        <v>326</v>
      </c>
      <c r="M1" s="23" t="s">
        <v>327</v>
      </c>
      <c r="N1" s="23" t="s">
        <v>328</v>
      </c>
      <c r="O1" s="23" t="s">
        <v>329</v>
      </c>
    </row>
    <row r="2" spans="1:15">
      <c r="A2" s="1">
        <f t="shared" ref="A2:A65" si="0">YEAR(C2)</f>
        <v>2018</v>
      </c>
      <c r="B2" s="1">
        <f t="shared" ref="B2:B65" si="1">MONTH(C2)</f>
        <v>3</v>
      </c>
      <c r="C2" s="50">
        <v>43160</v>
      </c>
      <c r="D2" s="21" t="s">
        <v>330</v>
      </c>
      <c r="E2" s="21" t="s">
        <v>331</v>
      </c>
      <c r="F2" s="51">
        <v>200</v>
      </c>
      <c r="G2" s="51">
        <v>681</v>
      </c>
      <c r="H2" s="51">
        <v>9</v>
      </c>
      <c r="I2" s="51">
        <v>22.22</v>
      </c>
      <c r="J2" s="51">
        <v>33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>
      <c r="A3" s="1">
        <f t="shared" si="0"/>
        <v>2018</v>
      </c>
      <c r="B3" s="1">
        <f t="shared" si="1"/>
        <v>3</v>
      </c>
      <c r="C3" s="50">
        <v>43160</v>
      </c>
      <c r="D3" s="21" t="s">
        <v>330</v>
      </c>
      <c r="E3" s="21" t="s">
        <v>332</v>
      </c>
      <c r="F3" s="51">
        <v>22.77</v>
      </c>
      <c r="G3" s="51">
        <v>1889</v>
      </c>
      <c r="H3" s="51">
        <v>15</v>
      </c>
      <c r="I3" s="51">
        <v>1.52</v>
      </c>
      <c r="J3" s="51">
        <v>21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>
      <c r="A4" s="1">
        <f t="shared" si="0"/>
        <v>2018</v>
      </c>
      <c r="B4" s="1">
        <f t="shared" si="1"/>
        <v>3</v>
      </c>
      <c r="C4" s="50">
        <v>43160</v>
      </c>
      <c r="D4" s="21" t="s">
        <v>330</v>
      </c>
      <c r="E4" s="21" t="s">
        <v>333</v>
      </c>
      <c r="F4" s="51">
        <v>200</v>
      </c>
      <c r="G4" s="51">
        <v>417</v>
      </c>
      <c r="H4" s="51">
        <v>8</v>
      </c>
      <c r="I4" s="51">
        <v>25</v>
      </c>
      <c r="J4" s="51">
        <v>29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>
      <c r="A5" s="1">
        <f t="shared" si="0"/>
        <v>2018</v>
      </c>
      <c r="B5" s="1">
        <f t="shared" si="1"/>
        <v>3</v>
      </c>
      <c r="C5" s="50">
        <v>43160</v>
      </c>
      <c r="D5" s="21" t="s">
        <v>330</v>
      </c>
      <c r="E5" s="21" t="s">
        <v>334</v>
      </c>
      <c r="F5" s="51">
        <v>200</v>
      </c>
      <c r="G5" s="51">
        <v>368</v>
      </c>
      <c r="H5" s="51">
        <v>9</v>
      </c>
      <c r="I5" s="51">
        <v>22.22</v>
      </c>
      <c r="J5" s="51">
        <v>31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>
      <c r="A6" s="1">
        <f t="shared" si="0"/>
        <v>2018</v>
      </c>
      <c r="B6" s="1">
        <f t="shared" si="1"/>
        <v>3</v>
      </c>
      <c r="C6" s="50">
        <v>43161</v>
      </c>
      <c r="D6" s="21" t="s">
        <v>330</v>
      </c>
      <c r="E6" s="21" t="s">
        <v>331</v>
      </c>
      <c r="F6" s="51">
        <v>300</v>
      </c>
      <c r="G6" s="51">
        <v>839</v>
      </c>
      <c r="H6" s="51">
        <v>14</v>
      </c>
      <c r="I6" s="51">
        <v>21.43</v>
      </c>
      <c r="J6" s="51">
        <v>25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>
      <c r="A7" s="1">
        <f t="shared" si="0"/>
        <v>2018</v>
      </c>
      <c r="B7" s="1">
        <f t="shared" si="1"/>
        <v>3</v>
      </c>
      <c r="C7" s="50">
        <v>43161</v>
      </c>
      <c r="D7" s="21" t="s">
        <v>330</v>
      </c>
      <c r="E7" s="21" t="s">
        <v>332</v>
      </c>
      <c r="F7" s="51">
        <v>54.29</v>
      </c>
      <c r="G7" s="51">
        <v>2738</v>
      </c>
      <c r="H7" s="51">
        <v>24</v>
      </c>
      <c r="I7" s="51">
        <v>2.2599999999999998</v>
      </c>
      <c r="J7" s="51">
        <v>27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>
      <c r="A8" s="1">
        <f t="shared" si="0"/>
        <v>2018</v>
      </c>
      <c r="B8" s="1">
        <f t="shared" si="1"/>
        <v>3</v>
      </c>
      <c r="C8" s="50">
        <v>43161</v>
      </c>
      <c r="D8" s="21" t="s">
        <v>330</v>
      </c>
      <c r="E8" s="21" t="s">
        <v>333</v>
      </c>
      <c r="F8" s="51">
        <v>200</v>
      </c>
      <c r="G8" s="51">
        <v>364</v>
      </c>
      <c r="H8" s="51">
        <v>7</v>
      </c>
      <c r="I8" s="51">
        <v>28.57</v>
      </c>
      <c r="J8" s="51">
        <v>32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>
      <c r="A9" s="1">
        <f t="shared" si="0"/>
        <v>2018</v>
      </c>
      <c r="B9" s="1">
        <f t="shared" si="1"/>
        <v>3</v>
      </c>
      <c r="C9" s="50">
        <v>43161</v>
      </c>
      <c r="D9" s="21" t="s">
        <v>330</v>
      </c>
      <c r="E9" s="21" t="s">
        <v>334</v>
      </c>
      <c r="F9" s="51">
        <v>300</v>
      </c>
      <c r="G9" s="51">
        <v>561</v>
      </c>
      <c r="H9" s="51">
        <v>15</v>
      </c>
      <c r="I9" s="51">
        <v>20</v>
      </c>
      <c r="J9" s="51">
        <v>25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>
      <c r="A10" s="1">
        <f t="shared" si="0"/>
        <v>2018</v>
      </c>
      <c r="B10" s="1">
        <f t="shared" si="1"/>
        <v>3</v>
      </c>
      <c r="C10" s="50">
        <v>43162</v>
      </c>
      <c r="D10" s="21" t="s">
        <v>330</v>
      </c>
      <c r="E10" s="21" t="s">
        <v>331</v>
      </c>
      <c r="F10" s="51">
        <v>300</v>
      </c>
      <c r="G10" s="51">
        <v>1942</v>
      </c>
      <c r="H10" s="51">
        <v>17</v>
      </c>
      <c r="I10" s="51">
        <v>17.649999999999999</v>
      </c>
      <c r="J10" s="51">
        <v>35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>
      <c r="A11" s="1">
        <f t="shared" si="0"/>
        <v>2018</v>
      </c>
      <c r="B11" s="1">
        <f t="shared" si="1"/>
        <v>3</v>
      </c>
      <c r="C11" s="50">
        <v>43162</v>
      </c>
      <c r="D11" s="21" t="s">
        <v>330</v>
      </c>
      <c r="E11" s="21" t="s">
        <v>332</v>
      </c>
      <c r="F11" s="51">
        <v>57.46</v>
      </c>
      <c r="G11" s="51">
        <v>2978</v>
      </c>
      <c r="H11" s="51">
        <v>29</v>
      </c>
      <c r="I11" s="51">
        <v>1.98</v>
      </c>
      <c r="J11" s="51">
        <v>31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>
      <c r="A12" s="1">
        <f t="shared" si="0"/>
        <v>2018</v>
      </c>
      <c r="B12" s="1">
        <f t="shared" si="1"/>
        <v>3</v>
      </c>
      <c r="C12" s="50">
        <v>43162</v>
      </c>
      <c r="D12" s="21" t="s">
        <v>330</v>
      </c>
      <c r="E12" s="21" t="s">
        <v>333</v>
      </c>
      <c r="F12" s="51">
        <v>200</v>
      </c>
      <c r="G12" s="51">
        <v>712</v>
      </c>
      <c r="H12" s="51">
        <v>12</v>
      </c>
      <c r="I12" s="51">
        <v>16.670000000000002</v>
      </c>
      <c r="J12" s="51">
        <v>29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>
      <c r="A13" s="1">
        <f t="shared" si="0"/>
        <v>2018</v>
      </c>
      <c r="B13" s="1">
        <f t="shared" si="1"/>
        <v>3</v>
      </c>
      <c r="C13" s="50">
        <v>43162</v>
      </c>
      <c r="D13" s="21" t="s">
        <v>330</v>
      </c>
      <c r="E13" s="21" t="s">
        <v>334</v>
      </c>
      <c r="F13" s="51">
        <v>300</v>
      </c>
      <c r="G13" s="51">
        <v>1168</v>
      </c>
      <c r="H13" s="51">
        <v>18</v>
      </c>
      <c r="I13" s="51">
        <v>16.670000000000002</v>
      </c>
      <c r="J13" s="51">
        <v>55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>
      <c r="A14" s="1">
        <f t="shared" si="0"/>
        <v>2018</v>
      </c>
      <c r="B14" s="1">
        <f t="shared" si="1"/>
        <v>3</v>
      </c>
      <c r="C14" s="50">
        <v>43163</v>
      </c>
      <c r="D14" s="21" t="s">
        <v>330</v>
      </c>
      <c r="E14" s="21" t="s">
        <v>331</v>
      </c>
      <c r="F14" s="51">
        <v>300</v>
      </c>
      <c r="G14" s="51">
        <v>1573</v>
      </c>
      <c r="H14" s="51">
        <v>18</v>
      </c>
      <c r="I14" s="51">
        <v>16.670000000000002</v>
      </c>
      <c r="J14" s="51">
        <v>42</v>
      </c>
      <c r="K14" s="51">
        <v>0</v>
      </c>
      <c r="L14" s="51">
        <v>1</v>
      </c>
      <c r="M14" s="51">
        <v>0</v>
      </c>
      <c r="N14" s="51">
        <v>0</v>
      </c>
      <c r="O14" s="51">
        <v>0</v>
      </c>
    </row>
    <row r="15" spans="1:15">
      <c r="A15" s="1">
        <f t="shared" si="0"/>
        <v>2018</v>
      </c>
      <c r="B15" s="1">
        <f t="shared" si="1"/>
        <v>3</v>
      </c>
      <c r="C15" s="50">
        <v>43163</v>
      </c>
      <c r="D15" s="21" t="s">
        <v>330</v>
      </c>
      <c r="E15" s="21" t="s">
        <v>332</v>
      </c>
      <c r="F15" s="51">
        <v>56.75</v>
      </c>
      <c r="G15" s="51">
        <v>2609</v>
      </c>
      <c r="H15" s="51">
        <v>27</v>
      </c>
      <c r="I15" s="51">
        <v>2.1</v>
      </c>
      <c r="J15" s="51">
        <v>28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>
      <c r="A16" s="1">
        <f t="shared" si="0"/>
        <v>2018</v>
      </c>
      <c r="B16" s="1">
        <f t="shared" si="1"/>
        <v>3</v>
      </c>
      <c r="C16" s="50">
        <v>43163</v>
      </c>
      <c r="D16" s="21" t="s">
        <v>330</v>
      </c>
      <c r="E16" s="21" t="s">
        <v>333</v>
      </c>
      <c r="F16" s="51">
        <v>200</v>
      </c>
      <c r="G16" s="51">
        <v>1089</v>
      </c>
      <c r="H16" s="51">
        <v>11</v>
      </c>
      <c r="I16" s="51">
        <v>18.18</v>
      </c>
      <c r="J16" s="51">
        <v>23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</row>
    <row r="17" spans="1:15">
      <c r="A17" s="1">
        <f t="shared" si="0"/>
        <v>2018</v>
      </c>
      <c r="B17" s="1">
        <f t="shared" si="1"/>
        <v>3</v>
      </c>
      <c r="C17" s="50">
        <v>43163</v>
      </c>
      <c r="D17" s="21" t="s">
        <v>330</v>
      </c>
      <c r="E17" s="21" t="s">
        <v>334</v>
      </c>
      <c r="F17" s="51">
        <v>300</v>
      </c>
      <c r="G17" s="51">
        <v>1213</v>
      </c>
      <c r="H17" s="51">
        <v>18</v>
      </c>
      <c r="I17" s="51">
        <v>16.670000000000002</v>
      </c>
      <c r="J17" s="51">
        <v>28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</row>
    <row r="18" spans="1:15">
      <c r="A18" s="1">
        <f t="shared" si="0"/>
        <v>2018</v>
      </c>
      <c r="B18" s="1">
        <f t="shared" si="1"/>
        <v>3</v>
      </c>
      <c r="C18" s="50">
        <v>43164</v>
      </c>
      <c r="D18" s="21" t="s">
        <v>330</v>
      </c>
      <c r="E18" s="21" t="s">
        <v>331</v>
      </c>
      <c r="F18" s="51">
        <v>300</v>
      </c>
      <c r="G18" s="51">
        <v>3061</v>
      </c>
      <c r="H18" s="51">
        <v>19</v>
      </c>
      <c r="I18" s="51">
        <v>15.79</v>
      </c>
      <c r="J18" s="51">
        <v>66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</row>
    <row r="19" spans="1:15">
      <c r="A19" s="1">
        <f t="shared" si="0"/>
        <v>2018</v>
      </c>
      <c r="B19" s="1">
        <f t="shared" si="1"/>
        <v>3</v>
      </c>
      <c r="C19" s="50">
        <v>43164</v>
      </c>
      <c r="D19" s="21" t="s">
        <v>330</v>
      </c>
      <c r="E19" s="21" t="s">
        <v>332</v>
      </c>
      <c r="F19" s="51">
        <v>55.04</v>
      </c>
      <c r="G19" s="51">
        <v>3282</v>
      </c>
      <c r="H19" s="51">
        <v>29</v>
      </c>
      <c r="I19" s="51">
        <v>1.9</v>
      </c>
      <c r="J19" s="51">
        <v>32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</row>
    <row r="20" spans="1:15">
      <c r="A20" s="1">
        <f t="shared" si="0"/>
        <v>2018</v>
      </c>
      <c r="B20" s="1">
        <f t="shared" si="1"/>
        <v>3</v>
      </c>
      <c r="C20" s="50">
        <v>43164</v>
      </c>
      <c r="D20" s="21" t="s">
        <v>330</v>
      </c>
      <c r="E20" s="21" t="s">
        <v>333</v>
      </c>
      <c r="F20" s="51">
        <v>200</v>
      </c>
      <c r="G20" s="51">
        <v>558</v>
      </c>
      <c r="H20" s="51">
        <v>11</v>
      </c>
      <c r="I20" s="51">
        <v>18.18</v>
      </c>
      <c r="J20" s="51">
        <v>20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</row>
    <row r="21" spans="1:15">
      <c r="A21" s="1">
        <f t="shared" si="0"/>
        <v>2018</v>
      </c>
      <c r="B21" s="1">
        <f t="shared" si="1"/>
        <v>3</v>
      </c>
      <c r="C21" s="50">
        <v>43164</v>
      </c>
      <c r="D21" s="21" t="s">
        <v>330</v>
      </c>
      <c r="E21" s="21" t="s">
        <v>334</v>
      </c>
      <c r="F21" s="51">
        <v>300</v>
      </c>
      <c r="G21" s="51">
        <v>919</v>
      </c>
      <c r="H21" s="51">
        <v>17</v>
      </c>
      <c r="I21" s="51">
        <v>17.649999999999999</v>
      </c>
      <c r="J21" s="51">
        <v>46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</row>
    <row r="22" spans="1:15">
      <c r="A22" s="1">
        <f t="shared" si="0"/>
        <v>2018</v>
      </c>
      <c r="B22" s="1">
        <f t="shared" si="1"/>
        <v>3</v>
      </c>
      <c r="C22" s="50">
        <v>43165</v>
      </c>
      <c r="D22" s="21" t="s">
        <v>330</v>
      </c>
      <c r="E22" s="21" t="s">
        <v>331</v>
      </c>
      <c r="F22" s="51">
        <v>300</v>
      </c>
      <c r="G22" s="51">
        <v>1083</v>
      </c>
      <c r="H22" s="51">
        <v>17</v>
      </c>
      <c r="I22" s="51">
        <v>17.649999999999999</v>
      </c>
      <c r="J22" s="51">
        <v>54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</row>
    <row r="23" spans="1:15">
      <c r="A23" s="1">
        <f t="shared" si="0"/>
        <v>2018</v>
      </c>
      <c r="B23" s="1">
        <f t="shared" si="1"/>
        <v>3</v>
      </c>
      <c r="C23" s="50">
        <v>43165</v>
      </c>
      <c r="D23" s="21" t="s">
        <v>330</v>
      </c>
      <c r="E23" s="21" t="s">
        <v>332</v>
      </c>
      <c r="F23" s="51">
        <v>55.42</v>
      </c>
      <c r="G23" s="51">
        <v>3502</v>
      </c>
      <c r="H23" s="51">
        <v>21</v>
      </c>
      <c r="I23" s="51">
        <v>2.64</v>
      </c>
      <c r="J23" s="51">
        <v>23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</row>
    <row r="24" spans="1:15">
      <c r="A24" s="1">
        <f t="shared" si="0"/>
        <v>2018</v>
      </c>
      <c r="B24" s="1">
        <f t="shared" si="1"/>
        <v>3</v>
      </c>
      <c r="C24" s="50">
        <v>43165</v>
      </c>
      <c r="D24" s="21" t="s">
        <v>330</v>
      </c>
      <c r="E24" s="21" t="s">
        <v>333</v>
      </c>
      <c r="F24" s="51">
        <v>180.43</v>
      </c>
      <c r="G24" s="51">
        <v>1057</v>
      </c>
      <c r="H24" s="51">
        <v>11</v>
      </c>
      <c r="I24" s="51">
        <v>16.399999999999999</v>
      </c>
      <c r="J24" s="51">
        <v>24</v>
      </c>
      <c r="K24" s="51">
        <v>0</v>
      </c>
      <c r="L24" s="51">
        <v>0</v>
      </c>
      <c r="M24" s="51">
        <v>1</v>
      </c>
      <c r="N24" s="51">
        <v>0</v>
      </c>
      <c r="O24" s="51">
        <v>0</v>
      </c>
    </row>
    <row r="25" spans="1:15">
      <c r="A25" s="1">
        <f t="shared" si="0"/>
        <v>2018</v>
      </c>
      <c r="B25" s="1">
        <f t="shared" si="1"/>
        <v>3</v>
      </c>
      <c r="C25" s="50">
        <v>43165</v>
      </c>
      <c r="D25" s="21" t="s">
        <v>330</v>
      </c>
      <c r="E25" s="21" t="s">
        <v>334</v>
      </c>
      <c r="F25" s="51">
        <v>300</v>
      </c>
      <c r="G25" s="51">
        <v>682</v>
      </c>
      <c r="H25" s="51">
        <v>19</v>
      </c>
      <c r="I25" s="51">
        <v>15.79</v>
      </c>
      <c r="J25" s="51">
        <v>50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</row>
    <row r="26" spans="1:15">
      <c r="A26" s="1">
        <f t="shared" si="0"/>
        <v>2018</v>
      </c>
      <c r="B26" s="1">
        <f t="shared" si="1"/>
        <v>3</v>
      </c>
      <c r="C26" s="50">
        <v>43166</v>
      </c>
      <c r="D26" s="21" t="s">
        <v>330</v>
      </c>
      <c r="E26" s="21" t="s">
        <v>331</v>
      </c>
      <c r="F26" s="51">
        <v>300</v>
      </c>
      <c r="G26" s="51">
        <v>1817</v>
      </c>
      <c r="H26" s="51">
        <v>15</v>
      </c>
      <c r="I26" s="51">
        <v>20</v>
      </c>
      <c r="J26" s="51">
        <v>39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</row>
    <row r="27" spans="1:15">
      <c r="A27" s="1">
        <f t="shared" si="0"/>
        <v>2018</v>
      </c>
      <c r="B27" s="1">
        <f t="shared" si="1"/>
        <v>3</v>
      </c>
      <c r="C27" s="50">
        <v>43166</v>
      </c>
      <c r="D27" s="21" t="s">
        <v>330</v>
      </c>
      <c r="E27" s="21" t="s">
        <v>332</v>
      </c>
      <c r="F27" s="51">
        <v>62.88</v>
      </c>
      <c r="G27" s="51">
        <v>3584</v>
      </c>
      <c r="H27" s="51">
        <v>29</v>
      </c>
      <c r="I27" s="51">
        <v>2.17</v>
      </c>
      <c r="J27" s="51">
        <v>32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</row>
    <row r="28" spans="1:15">
      <c r="A28" s="1">
        <f t="shared" si="0"/>
        <v>2018</v>
      </c>
      <c r="B28" s="1">
        <f t="shared" si="1"/>
        <v>3</v>
      </c>
      <c r="C28" s="50">
        <v>43166</v>
      </c>
      <c r="D28" s="21" t="s">
        <v>330</v>
      </c>
      <c r="E28" s="21" t="s">
        <v>333</v>
      </c>
      <c r="F28" s="51">
        <v>200</v>
      </c>
      <c r="G28" s="51">
        <v>1272</v>
      </c>
      <c r="H28" s="51">
        <v>12</v>
      </c>
      <c r="I28" s="51">
        <v>16.670000000000002</v>
      </c>
      <c r="J28" s="51">
        <v>34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</row>
    <row r="29" spans="1:15">
      <c r="A29" s="1">
        <f t="shared" si="0"/>
        <v>2018</v>
      </c>
      <c r="B29" s="1">
        <f t="shared" si="1"/>
        <v>3</v>
      </c>
      <c r="C29" s="50">
        <v>43166</v>
      </c>
      <c r="D29" s="21" t="s">
        <v>330</v>
      </c>
      <c r="E29" s="21" t="s">
        <v>334</v>
      </c>
      <c r="F29" s="51">
        <v>300</v>
      </c>
      <c r="G29" s="51">
        <v>852</v>
      </c>
      <c r="H29" s="51">
        <v>16</v>
      </c>
      <c r="I29" s="51">
        <v>18.75</v>
      </c>
      <c r="J29" s="51">
        <v>55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</row>
    <row r="30" spans="1:15">
      <c r="A30" s="1">
        <f t="shared" si="0"/>
        <v>2018</v>
      </c>
      <c r="B30" s="1">
        <f t="shared" si="1"/>
        <v>3</v>
      </c>
      <c r="C30" s="50">
        <v>43167</v>
      </c>
      <c r="D30" s="21" t="s">
        <v>330</v>
      </c>
      <c r="E30" s="21" t="s">
        <v>331</v>
      </c>
      <c r="F30" s="51">
        <v>400</v>
      </c>
      <c r="G30" s="51">
        <v>1316</v>
      </c>
      <c r="H30" s="51">
        <v>19</v>
      </c>
      <c r="I30" s="51">
        <v>21.05</v>
      </c>
      <c r="J30" s="51">
        <v>51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</row>
    <row r="31" spans="1:15">
      <c r="A31" s="1">
        <f t="shared" si="0"/>
        <v>2018</v>
      </c>
      <c r="B31" s="1">
        <f t="shared" si="1"/>
        <v>3</v>
      </c>
      <c r="C31" s="50">
        <v>43167</v>
      </c>
      <c r="D31" s="21" t="s">
        <v>330</v>
      </c>
      <c r="E31" s="21" t="s">
        <v>332</v>
      </c>
      <c r="F31" s="51">
        <v>56.75</v>
      </c>
      <c r="G31" s="51">
        <v>3619</v>
      </c>
      <c r="H31" s="51">
        <v>25</v>
      </c>
      <c r="I31" s="51">
        <v>2.27</v>
      </c>
      <c r="J31" s="51">
        <v>29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</row>
    <row r="32" spans="1:15">
      <c r="A32" s="1">
        <f t="shared" si="0"/>
        <v>2018</v>
      </c>
      <c r="B32" s="1">
        <f t="shared" si="1"/>
        <v>3</v>
      </c>
      <c r="C32" s="50">
        <v>43167</v>
      </c>
      <c r="D32" s="21" t="s">
        <v>330</v>
      </c>
      <c r="E32" s="21" t="s">
        <v>333</v>
      </c>
      <c r="F32" s="51">
        <v>200</v>
      </c>
      <c r="G32" s="51">
        <v>822</v>
      </c>
      <c r="H32" s="51">
        <v>10</v>
      </c>
      <c r="I32" s="51">
        <v>20</v>
      </c>
      <c r="J32" s="51">
        <v>22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</row>
    <row r="33" spans="1:15">
      <c r="A33" s="1">
        <f t="shared" si="0"/>
        <v>2018</v>
      </c>
      <c r="B33" s="1">
        <f t="shared" si="1"/>
        <v>3</v>
      </c>
      <c r="C33" s="50">
        <v>43167</v>
      </c>
      <c r="D33" s="21" t="s">
        <v>330</v>
      </c>
      <c r="E33" s="21" t="s">
        <v>334</v>
      </c>
      <c r="F33" s="51">
        <v>234.71</v>
      </c>
      <c r="G33" s="51">
        <v>303</v>
      </c>
      <c r="H33" s="51">
        <v>11</v>
      </c>
      <c r="I33" s="51">
        <v>21.34</v>
      </c>
      <c r="J33" s="51">
        <v>20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</row>
    <row r="34" spans="1:15">
      <c r="A34" s="1">
        <f t="shared" si="0"/>
        <v>2018</v>
      </c>
      <c r="B34" s="1">
        <f t="shared" si="1"/>
        <v>3</v>
      </c>
      <c r="C34" s="50">
        <v>43168</v>
      </c>
      <c r="D34" s="21" t="s">
        <v>330</v>
      </c>
      <c r="E34" s="21" t="s">
        <v>331</v>
      </c>
      <c r="F34" s="51">
        <v>351.12</v>
      </c>
      <c r="G34" s="51">
        <v>1419</v>
      </c>
      <c r="H34" s="51">
        <v>17</v>
      </c>
      <c r="I34" s="51">
        <v>20.65</v>
      </c>
      <c r="J34" s="51">
        <v>39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</row>
    <row r="35" spans="1:15">
      <c r="A35" s="1">
        <f t="shared" si="0"/>
        <v>2018</v>
      </c>
      <c r="B35" s="1">
        <f t="shared" si="1"/>
        <v>3</v>
      </c>
      <c r="C35" s="50">
        <v>43168</v>
      </c>
      <c r="D35" s="21" t="s">
        <v>330</v>
      </c>
      <c r="E35" s="21" t="s">
        <v>332</v>
      </c>
      <c r="F35" s="51">
        <v>67.150000000000006</v>
      </c>
      <c r="G35" s="51">
        <v>2836</v>
      </c>
      <c r="H35" s="51">
        <v>31</v>
      </c>
      <c r="I35" s="51">
        <v>2.17</v>
      </c>
      <c r="J35" s="51">
        <v>46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</row>
    <row r="36" spans="1:15">
      <c r="A36" s="1">
        <f t="shared" si="0"/>
        <v>2018</v>
      </c>
      <c r="B36" s="1">
        <f t="shared" si="1"/>
        <v>3</v>
      </c>
      <c r="C36" s="50">
        <v>43168</v>
      </c>
      <c r="D36" s="21" t="s">
        <v>330</v>
      </c>
      <c r="E36" s="21" t="s">
        <v>333</v>
      </c>
      <c r="F36" s="51">
        <v>176.36</v>
      </c>
      <c r="G36" s="51">
        <v>617</v>
      </c>
      <c r="H36" s="51">
        <v>9</v>
      </c>
      <c r="I36" s="51">
        <v>19.600000000000001</v>
      </c>
      <c r="J36" s="51">
        <v>14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</row>
    <row r="37" spans="1:15">
      <c r="A37" s="1">
        <f t="shared" si="0"/>
        <v>2018</v>
      </c>
      <c r="B37" s="1">
        <f t="shared" si="1"/>
        <v>3</v>
      </c>
      <c r="C37" s="50">
        <v>43168</v>
      </c>
      <c r="D37" s="21" t="s">
        <v>330</v>
      </c>
      <c r="E37" s="21" t="s">
        <v>334</v>
      </c>
      <c r="F37" s="51">
        <v>200</v>
      </c>
      <c r="G37" s="51">
        <v>637</v>
      </c>
      <c r="H37" s="51">
        <v>11</v>
      </c>
      <c r="I37" s="51">
        <v>18.18</v>
      </c>
      <c r="J37" s="51">
        <v>33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</row>
    <row r="38" spans="1:15">
      <c r="A38" s="1">
        <f t="shared" si="0"/>
        <v>2018</v>
      </c>
      <c r="B38" s="1">
        <f t="shared" si="1"/>
        <v>3</v>
      </c>
      <c r="C38" s="50">
        <v>43169</v>
      </c>
      <c r="D38" s="21" t="s">
        <v>330</v>
      </c>
      <c r="E38" s="21" t="s">
        <v>331</v>
      </c>
      <c r="F38" s="51">
        <v>400</v>
      </c>
      <c r="G38" s="51">
        <v>1005</v>
      </c>
      <c r="H38" s="51">
        <v>20</v>
      </c>
      <c r="I38" s="51">
        <v>20</v>
      </c>
      <c r="J38" s="51">
        <v>50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</row>
    <row r="39" spans="1:15">
      <c r="A39" s="1">
        <f t="shared" si="0"/>
        <v>2018</v>
      </c>
      <c r="B39" s="1">
        <f t="shared" si="1"/>
        <v>3</v>
      </c>
      <c r="C39" s="50">
        <v>43169</v>
      </c>
      <c r="D39" s="21" t="s">
        <v>330</v>
      </c>
      <c r="E39" s="21" t="s">
        <v>332</v>
      </c>
      <c r="F39" s="51">
        <v>59.36</v>
      </c>
      <c r="G39" s="51">
        <v>2450</v>
      </c>
      <c r="H39" s="51">
        <v>25</v>
      </c>
      <c r="I39" s="51">
        <v>2.37</v>
      </c>
      <c r="J39" s="51">
        <v>36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</row>
    <row r="40" spans="1:15">
      <c r="A40" s="1">
        <f t="shared" si="0"/>
        <v>2018</v>
      </c>
      <c r="B40" s="1">
        <f t="shared" si="1"/>
        <v>3</v>
      </c>
      <c r="C40" s="50">
        <v>43169</v>
      </c>
      <c r="D40" s="21" t="s">
        <v>330</v>
      </c>
      <c r="E40" s="21" t="s">
        <v>333</v>
      </c>
      <c r="F40" s="51">
        <v>200</v>
      </c>
      <c r="G40" s="51">
        <v>599</v>
      </c>
      <c r="H40" s="51">
        <v>10</v>
      </c>
      <c r="I40" s="51">
        <v>20</v>
      </c>
      <c r="J40" s="51">
        <v>19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</row>
    <row r="41" spans="1:15">
      <c r="A41" s="1">
        <f t="shared" si="0"/>
        <v>2018</v>
      </c>
      <c r="B41" s="1">
        <f t="shared" si="1"/>
        <v>3</v>
      </c>
      <c r="C41" s="50">
        <v>43169</v>
      </c>
      <c r="D41" s="21" t="s">
        <v>330</v>
      </c>
      <c r="E41" s="21" t="s">
        <v>334</v>
      </c>
      <c r="F41" s="51">
        <v>200</v>
      </c>
      <c r="G41" s="51">
        <v>318</v>
      </c>
      <c r="H41" s="51">
        <v>12</v>
      </c>
      <c r="I41" s="51">
        <v>16.670000000000002</v>
      </c>
      <c r="J41" s="51">
        <v>24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</row>
    <row r="42" spans="1:15">
      <c r="A42" s="1">
        <f t="shared" si="0"/>
        <v>2018</v>
      </c>
      <c r="B42" s="1">
        <f t="shared" si="1"/>
        <v>3</v>
      </c>
      <c r="C42" s="50">
        <v>43170</v>
      </c>
      <c r="D42" s="21" t="s">
        <v>330</v>
      </c>
      <c r="E42" s="21" t="s">
        <v>331</v>
      </c>
      <c r="F42" s="51">
        <v>400</v>
      </c>
      <c r="G42" s="51">
        <v>1766</v>
      </c>
      <c r="H42" s="51">
        <v>20</v>
      </c>
      <c r="I42" s="51">
        <v>20</v>
      </c>
      <c r="J42" s="51">
        <v>36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</row>
    <row r="43" spans="1:15">
      <c r="A43" s="1">
        <f t="shared" si="0"/>
        <v>2018</v>
      </c>
      <c r="B43" s="1">
        <f t="shared" si="1"/>
        <v>3</v>
      </c>
      <c r="C43" s="50">
        <v>43170</v>
      </c>
      <c r="D43" s="21" t="s">
        <v>330</v>
      </c>
      <c r="E43" s="21" t="s">
        <v>332</v>
      </c>
      <c r="F43" s="51">
        <v>58.58</v>
      </c>
      <c r="G43" s="51">
        <v>2289</v>
      </c>
      <c r="H43" s="51">
        <v>25</v>
      </c>
      <c r="I43" s="51">
        <v>2.34</v>
      </c>
      <c r="J43" s="51">
        <v>29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</row>
    <row r="44" spans="1:15">
      <c r="A44" s="1">
        <f t="shared" si="0"/>
        <v>2018</v>
      </c>
      <c r="B44" s="1">
        <f t="shared" si="1"/>
        <v>3</v>
      </c>
      <c r="C44" s="50">
        <v>43170</v>
      </c>
      <c r="D44" s="21" t="s">
        <v>330</v>
      </c>
      <c r="E44" s="21" t="s">
        <v>333</v>
      </c>
      <c r="F44" s="51">
        <v>200</v>
      </c>
      <c r="G44" s="51">
        <v>348</v>
      </c>
      <c r="H44" s="51">
        <v>10</v>
      </c>
      <c r="I44" s="51">
        <v>20</v>
      </c>
      <c r="J44" s="51">
        <v>18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</row>
    <row r="45" spans="1:15">
      <c r="A45" s="1">
        <f t="shared" si="0"/>
        <v>2018</v>
      </c>
      <c r="B45" s="1">
        <f t="shared" si="1"/>
        <v>3</v>
      </c>
      <c r="C45" s="50">
        <v>43170</v>
      </c>
      <c r="D45" s="21" t="s">
        <v>330</v>
      </c>
      <c r="E45" s="21" t="s">
        <v>334</v>
      </c>
      <c r="F45" s="51">
        <v>200</v>
      </c>
      <c r="G45" s="51">
        <v>747</v>
      </c>
      <c r="H45" s="51">
        <v>11</v>
      </c>
      <c r="I45" s="51">
        <v>18.18</v>
      </c>
      <c r="J45" s="51">
        <v>56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</row>
    <row r="46" spans="1:15">
      <c r="A46" s="1">
        <f t="shared" si="0"/>
        <v>2018</v>
      </c>
      <c r="B46" s="1">
        <f t="shared" si="1"/>
        <v>3</v>
      </c>
      <c r="C46" s="50">
        <v>43171</v>
      </c>
      <c r="D46" s="21" t="s">
        <v>330</v>
      </c>
      <c r="E46" s="21" t="s">
        <v>331</v>
      </c>
      <c r="F46" s="51">
        <v>400</v>
      </c>
      <c r="G46" s="51">
        <v>1522</v>
      </c>
      <c r="H46" s="51">
        <v>20</v>
      </c>
      <c r="I46" s="51">
        <v>20</v>
      </c>
      <c r="J46" s="51">
        <v>50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</row>
    <row r="47" spans="1:15">
      <c r="A47" s="1">
        <f t="shared" si="0"/>
        <v>2018</v>
      </c>
      <c r="B47" s="1">
        <f t="shared" si="1"/>
        <v>3</v>
      </c>
      <c r="C47" s="50">
        <v>43171</v>
      </c>
      <c r="D47" s="21" t="s">
        <v>330</v>
      </c>
      <c r="E47" s="21" t="s">
        <v>332</v>
      </c>
      <c r="F47" s="51">
        <v>57.58</v>
      </c>
      <c r="G47" s="51">
        <v>3178</v>
      </c>
      <c r="H47" s="51">
        <v>27</v>
      </c>
      <c r="I47" s="51">
        <v>2.13</v>
      </c>
      <c r="J47" s="51">
        <v>40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</row>
    <row r="48" spans="1:15">
      <c r="A48" s="1">
        <f t="shared" si="0"/>
        <v>2018</v>
      </c>
      <c r="B48" s="1">
        <f t="shared" si="1"/>
        <v>3</v>
      </c>
      <c r="C48" s="50">
        <v>43171</v>
      </c>
      <c r="D48" s="21" t="s">
        <v>330</v>
      </c>
      <c r="E48" s="21" t="s">
        <v>333</v>
      </c>
      <c r="F48" s="51">
        <v>200</v>
      </c>
      <c r="G48" s="51">
        <v>485</v>
      </c>
      <c r="H48" s="51">
        <v>10</v>
      </c>
      <c r="I48" s="51">
        <v>20</v>
      </c>
      <c r="J48" s="51">
        <v>21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</row>
    <row r="49" spans="1:15">
      <c r="A49" s="1">
        <f t="shared" si="0"/>
        <v>2018</v>
      </c>
      <c r="B49" s="1">
        <f t="shared" si="1"/>
        <v>3</v>
      </c>
      <c r="C49" s="50">
        <v>43171</v>
      </c>
      <c r="D49" s="21" t="s">
        <v>330</v>
      </c>
      <c r="E49" s="21" t="s">
        <v>334</v>
      </c>
      <c r="F49" s="51">
        <v>200</v>
      </c>
      <c r="G49" s="51">
        <v>251</v>
      </c>
      <c r="H49" s="51">
        <v>10</v>
      </c>
      <c r="I49" s="51">
        <v>20</v>
      </c>
      <c r="J49" s="51">
        <v>36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</row>
    <row r="50" spans="1:15">
      <c r="A50" s="1">
        <f t="shared" si="0"/>
        <v>2018</v>
      </c>
      <c r="B50" s="1">
        <f t="shared" si="1"/>
        <v>3</v>
      </c>
      <c r="C50" s="50">
        <v>43172</v>
      </c>
      <c r="D50" s="21" t="s">
        <v>330</v>
      </c>
      <c r="E50" s="21" t="s">
        <v>331</v>
      </c>
      <c r="F50" s="51">
        <v>300</v>
      </c>
      <c r="G50" s="51">
        <v>1639</v>
      </c>
      <c r="H50" s="51">
        <v>13</v>
      </c>
      <c r="I50" s="51">
        <v>23.08</v>
      </c>
      <c r="J50" s="51">
        <v>27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</row>
    <row r="51" spans="1:15">
      <c r="A51" s="1">
        <f t="shared" si="0"/>
        <v>2018</v>
      </c>
      <c r="B51" s="1">
        <f t="shared" si="1"/>
        <v>3</v>
      </c>
      <c r="C51" s="50">
        <v>43172</v>
      </c>
      <c r="D51" s="21" t="s">
        <v>330</v>
      </c>
      <c r="E51" s="21" t="s">
        <v>332</v>
      </c>
      <c r="F51" s="51">
        <v>58.22</v>
      </c>
      <c r="G51" s="51">
        <v>2937</v>
      </c>
      <c r="H51" s="51">
        <v>25</v>
      </c>
      <c r="I51" s="51">
        <v>2.33</v>
      </c>
      <c r="J51" s="51">
        <v>30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</row>
    <row r="52" spans="1:15">
      <c r="A52" s="1">
        <f t="shared" si="0"/>
        <v>2018</v>
      </c>
      <c r="B52" s="1">
        <f t="shared" si="1"/>
        <v>3</v>
      </c>
      <c r="C52" s="50">
        <v>43172</v>
      </c>
      <c r="D52" s="21" t="s">
        <v>330</v>
      </c>
      <c r="E52" s="21" t="s">
        <v>333</v>
      </c>
      <c r="F52" s="51">
        <v>200</v>
      </c>
      <c r="G52" s="51">
        <v>540</v>
      </c>
      <c r="H52" s="51">
        <v>11</v>
      </c>
      <c r="I52" s="51">
        <v>18.18</v>
      </c>
      <c r="J52" s="51">
        <v>17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</row>
    <row r="53" spans="1:15">
      <c r="A53" s="1">
        <f t="shared" si="0"/>
        <v>2018</v>
      </c>
      <c r="B53" s="1">
        <f t="shared" si="1"/>
        <v>3</v>
      </c>
      <c r="C53" s="50">
        <v>43172</v>
      </c>
      <c r="D53" s="21" t="s">
        <v>330</v>
      </c>
      <c r="E53" s="21" t="s">
        <v>334</v>
      </c>
      <c r="F53" s="51">
        <v>300</v>
      </c>
      <c r="G53" s="51">
        <v>867</v>
      </c>
      <c r="H53" s="51">
        <v>14</v>
      </c>
      <c r="I53" s="51">
        <v>21.43</v>
      </c>
      <c r="J53" s="51">
        <v>30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</row>
    <row r="54" spans="1:15">
      <c r="A54" s="1">
        <f t="shared" si="0"/>
        <v>2018</v>
      </c>
      <c r="B54" s="1">
        <f t="shared" si="1"/>
        <v>3</v>
      </c>
      <c r="C54" s="50">
        <v>43173</v>
      </c>
      <c r="D54" s="21" t="s">
        <v>330</v>
      </c>
      <c r="E54" s="21" t="s">
        <v>331</v>
      </c>
      <c r="F54" s="51">
        <v>300</v>
      </c>
      <c r="G54" s="51">
        <v>1323</v>
      </c>
      <c r="H54" s="51">
        <v>12</v>
      </c>
      <c r="I54" s="51">
        <v>25</v>
      </c>
      <c r="J54" s="51">
        <v>25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</row>
    <row r="55" spans="1:15">
      <c r="A55" s="1">
        <f t="shared" si="0"/>
        <v>2018</v>
      </c>
      <c r="B55" s="1">
        <f t="shared" si="1"/>
        <v>3</v>
      </c>
      <c r="C55" s="50">
        <v>43173</v>
      </c>
      <c r="D55" s="21" t="s">
        <v>330</v>
      </c>
      <c r="E55" s="21" t="s">
        <v>332</v>
      </c>
      <c r="F55" s="51">
        <v>56.74</v>
      </c>
      <c r="G55" s="51">
        <v>4905</v>
      </c>
      <c r="H55" s="51">
        <v>23</v>
      </c>
      <c r="I55" s="51">
        <v>2.4700000000000002</v>
      </c>
      <c r="J55" s="51">
        <v>35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</row>
    <row r="56" spans="1:15">
      <c r="A56" s="1">
        <f t="shared" si="0"/>
        <v>2018</v>
      </c>
      <c r="B56" s="1">
        <f t="shared" si="1"/>
        <v>3</v>
      </c>
      <c r="C56" s="50">
        <v>43173</v>
      </c>
      <c r="D56" s="21" t="s">
        <v>330</v>
      </c>
      <c r="E56" s="21" t="s">
        <v>333</v>
      </c>
      <c r="F56" s="51">
        <v>200</v>
      </c>
      <c r="G56" s="51">
        <v>365</v>
      </c>
      <c r="H56" s="51">
        <v>10</v>
      </c>
      <c r="I56" s="51">
        <v>20</v>
      </c>
      <c r="J56" s="51">
        <v>18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</row>
    <row r="57" spans="1:15">
      <c r="A57" s="1">
        <f t="shared" si="0"/>
        <v>2018</v>
      </c>
      <c r="B57" s="1">
        <f t="shared" si="1"/>
        <v>3</v>
      </c>
      <c r="C57" s="50">
        <v>43173</v>
      </c>
      <c r="D57" s="21" t="s">
        <v>330</v>
      </c>
      <c r="E57" s="21" t="s">
        <v>334</v>
      </c>
      <c r="F57" s="51">
        <v>300</v>
      </c>
      <c r="G57" s="51">
        <v>674</v>
      </c>
      <c r="H57" s="51">
        <v>13</v>
      </c>
      <c r="I57" s="51">
        <v>23.08</v>
      </c>
      <c r="J57" s="51">
        <v>27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</row>
    <row r="58" spans="1:15">
      <c r="A58" s="1">
        <f t="shared" si="0"/>
        <v>2018</v>
      </c>
      <c r="B58" s="1">
        <f t="shared" si="1"/>
        <v>3</v>
      </c>
      <c r="C58" s="50">
        <v>43174</v>
      </c>
      <c r="D58" s="21" t="s">
        <v>330</v>
      </c>
      <c r="E58" s="21" t="s">
        <v>331</v>
      </c>
      <c r="F58" s="51">
        <v>500</v>
      </c>
      <c r="G58" s="51">
        <v>1719</v>
      </c>
      <c r="H58" s="51">
        <v>20</v>
      </c>
      <c r="I58" s="51">
        <v>25</v>
      </c>
      <c r="J58" s="51">
        <v>38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</row>
    <row r="59" spans="1:15">
      <c r="A59" s="1">
        <f t="shared" si="0"/>
        <v>2018</v>
      </c>
      <c r="B59" s="1">
        <f t="shared" si="1"/>
        <v>3</v>
      </c>
      <c r="C59" s="50">
        <v>43174</v>
      </c>
      <c r="D59" s="21" t="s">
        <v>330</v>
      </c>
      <c r="E59" s="21" t="s">
        <v>332</v>
      </c>
      <c r="F59" s="51">
        <v>24.96</v>
      </c>
      <c r="G59" s="51">
        <v>891</v>
      </c>
      <c r="H59" s="51">
        <v>10</v>
      </c>
      <c r="I59" s="51">
        <v>2.5</v>
      </c>
      <c r="J59" s="51">
        <v>8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</row>
    <row r="60" spans="1:15">
      <c r="A60" s="1">
        <f t="shared" si="0"/>
        <v>2018</v>
      </c>
      <c r="B60" s="1">
        <f t="shared" si="1"/>
        <v>3</v>
      </c>
      <c r="C60" s="50">
        <v>43174</v>
      </c>
      <c r="D60" s="21" t="s">
        <v>330</v>
      </c>
      <c r="E60" s="21" t="s">
        <v>333</v>
      </c>
      <c r="F60" s="51">
        <v>200</v>
      </c>
      <c r="G60" s="51">
        <v>1277</v>
      </c>
      <c r="H60" s="51">
        <v>9</v>
      </c>
      <c r="I60" s="51">
        <v>22.22</v>
      </c>
      <c r="J60" s="51">
        <v>16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</row>
    <row r="61" spans="1:15">
      <c r="A61" s="1">
        <f t="shared" si="0"/>
        <v>2018</v>
      </c>
      <c r="B61" s="1">
        <f t="shared" si="1"/>
        <v>3</v>
      </c>
      <c r="C61" s="50">
        <v>43174</v>
      </c>
      <c r="D61" s="21" t="s">
        <v>330</v>
      </c>
      <c r="E61" s="21" t="s">
        <v>334</v>
      </c>
      <c r="F61" s="51">
        <v>400</v>
      </c>
      <c r="G61" s="51">
        <v>734</v>
      </c>
      <c r="H61" s="51">
        <v>17</v>
      </c>
      <c r="I61" s="51">
        <v>23.53</v>
      </c>
      <c r="J61" s="51">
        <v>43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</row>
    <row r="62" spans="1:15">
      <c r="A62" s="1">
        <f t="shared" si="0"/>
        <v>2018</v>
      </c>
      <c r="B62" s="1">
        <f t="shared" si="1"/>
        <v>3</v>
      </c>
      <c r="C62" s="50">
        <v>43175</v>
      </c>
      <c r="D62" s="21" t="s">
        <v>330</v>
      </c>
      <c r="E62" s="21" t="s">
        <v>331</v>
      </c>
      <c r="F62" s="51">
        <v>400</v>
      </c>
      <c r="G62" s="51">
        <v>3199</v>
      </c>
      <c r="H62" s="51">
        <v>15</v>
      </c>
      <c r="I62" s="51">
        <v>26.67</v>
      </c>
      <c r="J62" s="51">
        <v>78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</row>
    <row r="63" spans="1:15">
      <c r="A63" s="1">
        <f t="shared" si="0"/>
        <v>2018</v>
      </c>
      <c r="B63" s="1">
        <f t="shared" si="1"/>
        <v>3</v>
      </c>
      <c r="C63" s="50">
        <v>43175</v>
      </c>
      <c r="D63" s="21" t="s">
        <v>330</v>
      </c>
      <c r="E63" s="21" t="s">
        <v>332</v>
      </c>
      <c r="F63" s="51">
        <v>7.07</v>
      </c>
      <c r="G63" s="51">
        <v>1214</v>
      </c>
      <c r="H63" s="51">
        <v>4</v>
      </c>
      <c r="I63" s="51">
        <v>1.77</v>
      </c>
      <c r="J63" s="51">
        <v>6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</row>
    <row r="64" spans="1:15">
      <c r="A64" s="1">
        <f t="shared" si="0"/>
        <v>2018</v>
      </c>
      <c r="B64" s="1">
        <f t="shared" si="1"/>
        <v>3</v>
      </c>
      <c r="C64" s="50">
        <v>43175</v>
      </c>
      <c r="D64" s="21" t="s">
        <v>330</v>
      </c>
      <c r="E64" s="21" t="s">
        <v>333</v>
      </c>
      <c r="F64" s="51">
        <v>466.68</v>
      </c>
      <c r="G64" s="51">
        <v>2742</v>
      </c>
      <c r="H64" s="51">
        <v>17</v>
      </c>
      <c r="I64" s="51">
        <v>27.45</v>
      </c>
      <c r="J64" s="51">
        <v>64</v>
      </c>
      <c r="K64" s="51">
        <v>0</v>
      </c>
      <c r="L64" s="51">
        <v>2</v>
      </c>
      <c r="M64" s="51">
        <v>0</v>
      </c>
      <c r="N64" s="51">
        <v>0</v>
      </c>
      <c r="O64" s="51">
        <v>0</v>
      </c>
    </row>
    <row r="65" spans="1:15">
      <c r="A65" s="1">
        <f t="shared" si="0"/>
        <v>2018</v>
      </c>
      <c r="B65" s="1">
        <f t="shared" si="1"/>
        <v>3</v>
      </c>
      <c r="C65" s="50">
        <v>43175</v>
      </c>
      <c r="D65" s="21" t="s">
        <v>330</v>
      </c>
      <c r="E65" s="21" t="s">
        <v>334</v>
      </c>
      <c r="F65" s="51">
        <v>325.41000000000003</v>
      </c>
      <c r="G65" s="51">
        <v>667</v>
      </c>
      <c r="H65" s="51">
        <v>11</v>
      </c>
      <c r="I65" s="51">
        <v>29.58</v>
      </c>
      <c r="J65" s="51">
        <v>24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</row>
    <row r="66" spans="1:15">
      <c r="A66" s="1">
        <f t="shared" ref="A66:A129" si="2">YEAR(C66)</f>
        <v>2018</v>
      </c>
      <c r="B66" s="1">
        <f t="shared" ref="B66:B129" si="3">MONTH(C66)</f>
        <v>3</v>
      </c>
      <c r="C66" s="50">
        <v>43176</v>
      </c>
      <c r="D66" s="21" t="s">
        <v>330</v>
      </c>
      <c r="E66" s="21" t="s">
        <v>331</v>
      </c>
      <c r="F66" s="51">
        <v>400</v>
      </c>
      <c r="G66" s="51">
        <v>2095</v>
      </c>
      <c r="H66" s="51">
        <v>16</v>
      </c>
      <c r="I66" s="51">
        <v>25</v>
      </c>
      <c r="J66" s="51">
        <v>32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</row>
    <row r="67" spans="1:15">
      <c r="A67" s="1">
        <f t="shared" si="2"/>
        <v>2018</v>
      </c>
      <c r="B67" s="1">
        <f t="shared" si="3"/>
        <v>3</v>
      </c>
      <c r="C67" s="50">
        <v>43176</v>
      </c>
      <c r="D67" s="21" t="s">
        <v>330</v>
      </c>
      <c r="E67" s="21" t="s">
        <v>332</v>
      </c>
      <c r="F67" s="51">
        <v>17.8</v>
      </c>
      <c r="G67" s="51">
        <v>1358</v>
      </c>
      <c r="H67" s="51">
        <v>9</v>
      </c>
      <c r="I67" s="51">
        <v>1.98</v>
      </c>
      <c r="J67" s="51">
        <v>13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</row>
    <row r="68" spans="1:15">
      <c r="A68" s="1">
        <f t="shared" si="2"/>
        <v>2018</v>
      </c>
      <c r="B68" s="1">
        <f t="shared" si="3"/>
        <v>3</v>
      </c>
      <c r="C68" s="50">
        <v>43176</v>
      </c>
      <c r="D68" s="21" t="s">
        <v>330</v>
      </c>
      <c r="E68" s="21" t="s">
        <v>333</v>
      </c>
      <c r="F68" s="51">
        <v>350</v>
      </c>
      <c r="G68" s="51">
        <v>937</v>
      </c>
      <c r="H68" s="51">
        <v>14</v>
      </c>
      <c r="I68" s="51">
        <v>25</v>
      </c>
      <c r="J68" s="51">
        <v>61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</row>
    <row r="69" spans="1:15">
      <c r="A69" s="1">
        <f t="shared" si="2"/>
        <v>2018</v>
      </c>
      <c r="B69" s="1">
        <f t="shared" si="3"/>
        <v>3</v>
      </c>
      <c r="C69" s="50">
        <v>43176</v>
      </c>
      <c r="D69" s="21" t="s">
        <v>330</v>
      </c>
      <c r="E69" s="21" t="s">
        <v>334</v>
      </c>
      <c r="F69" s="51">
        <v>300</v>
      </c>
      <c r="G69" s="51">
        <v>534</v>
      </c>
      <c r="H69" s="51">
        <v>12</v>
      </c>
      <c r="I69" s="51">
        <v>25</v>
      </c>
      <c r="J69" s="51">
        <v>17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</row>
    <row r="70" spans="1:15">
      <c r="A70" s="1">
        <f t="shared" si="2"/>
        <v>2018</v>
      </c>
      <c r="B70" s="1">
        <f t="shared" si="3"/>
        <v>3</v>
      </c>
      <c r="C70" s="50">
        <v>43177</v>
      </c>
      <c r="D70" s="21" t="s">
        <v>330</v>
      </c>
      <c r="E70" s="21" t="s">
        <v>331</v>
      </c>
      <c r="F70" s="51">
        <v>360</v>
      </c>
      <c r="G70" s="51">
        <v>1955</v>
      </c>
      <c r="H70" s="51">
        <v>16</v>
      </c>
      <c r="I70" s="51">
        <v>22.5</v>
      </c>
      <c r="J70" s="51">
        <v>42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</row>
    <row r="71" spans="1:15">
      <c r="A71" s="1">
        <f t="shared" si="2"/>
        <v>2018</v>
      </c>
      <c r="B71" s="1">
        <f t="shared" si="3"/>
        <v>3</v>
      </c>
      <c r="C71" s="50">
        <v>43177</v>
      </c>
      <c r="D71" s="21" t="s">
        <v>330</v>
      </c>
      <c r="E71" s="21" t="s">
        <v>332</v>
      </c>
      <c r="F71" s="51">
        <v>17.850000000000001</v>
      </c>
      <c r="G71" s="51">
        <v>1091</v>
      </c>
      <c r="H71" s="51">
        <v>8</v>
      </c>
      <c r="I71" s="51">
        <v>2.23</v>
      </c>
      <c r="J71" s="51">
        <v>8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</row>
    <row r="72" spans="1:15">
      <c r="A72" s="1">
        <f t="shared" si="2"/>
        <v>2018</v>
      </c>
      <c r="B72" s="1">
        <f t="shared" si="3"/>
        <v>3</v>
      </c>
      <c r="C72" s="50">
        <v>43177</v>
      </c>
      <c r="D72" s="21" t="s">
        <v>330</v>
      </c>
      <c r="E72" s="21" t="s">
        <v>333</v>
      </c>
      <c r="F72" s="51">
        <v>350</v>
      </c>
      <c r="G72" s="51">
        <v>880</v>
      </c>
      <c r="H72" s="51">
        <v>12</v>
      </c>
      <c r="I72" s="51">
        <v>29.17</v>
      </c>
      <c r="J72" s="51">
        <v>39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</row>
    <row r="73" spans="1:15">
      <c r="A73" s="1">
        <f t="shared" si="2"/>
        <v>2018</v>
      </c>
      <c r="B73" s="1">
        <f t="shared" si="3"/>
        <v>3</v>
      </c>
      <c r="C73" s="50">
        <v>43177</v>
      </c>
      <c r="D73" s="21" t="s">
        <v>330</v>
      </c>
      <c r="E73" s="21" t="s">
        <v>334</v>
      </c>
      <c r="F73" s="51">
        <v>300</v>
      </c>
      <c r="G73" s="51">
        <v>460</v>
      </c>
      <c r="H73" s="51">
        <v>13</v>
      </c>
      <c r="I73" s="51">
        <v>23.08</v>
      </c>
      <c r="J73" s="51">
        <v>23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</row>
    <row r="74" spans="1:15">
      <c r="A74" s="1">
        <f t="shared" si="2"/>
        <v>2018</v>
      </c>
      <c r="B74" s="1">
        <f t="shared" si="3"/>
        <v>3</v>
      </c>
      <c r="C74" s="50">
        <v>43178</v>
      </c>
      <c r="D74" s="21" t="s">
        <v>330</v>
      </c>
      <c r="E74" s="21" t="s">
        <v>331</v>
      </c>
      <c r="F74" s="51">
        <v>300</v>
      </c>
      <c r="G74" s="51">
        <v>794</v>
      </c>
      <c r="H74" s="51">
        <v>13</v>
      </c>
      <c r="I74" s="51">
        <v>23.08</v>
      </c>
      <c r="J74" s="51">
        <v>35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</row>
    <row r="75" spans="1:15">
      <c r="A75" s="1">
        <f t="shared" si="2"/>
        <v>2018</v>
      </c>
      <c r="B75" s="1">
        <f t="shared" si="3"/>
        <v>3</v>
      </c>
      <c r="C75" s="50">
        <v>43178</v>
      </c>
      <c r="D75" s="21" t="s">
        <v>330</v>
      </c>
      <c r="E75" s="21" t="s">
        <v>332</v>
      </c>
      <c r="F75" s="51">
        <v>13.47</v>
      </c>
      <c r="G75" s="51">
        <v>777</v>
      </c>
      <c r="H75" s="51">
        <v>7</v>
      </c>
      <c r="I75" s="51">
        <v>1.92</v>
      </c>
      <c r="J75" s="51">
        <v>7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</row>
    <row r="76" spans="1:15">
      <c r="A76" s="1">
        <f t="shared" si="2"/>
        <v>2018</v>
      </c>
      <c r="B76" s="1">
        <f t="shared" si="3"/>
        <v>3</v>
      </c>
      <c r="C76" s="50">
        <v>43178</v>
      </c>
      <c r="D76" s="21" t="s">
        <v>330</v>
      </c>
      <c r="E76" s="21" t="s">
        <v>333</v>
      </c>
      <c r="F76" s="51">
        <v>350</v>
      </c>
      <c r="G76" s="51">
        <v>1012</v>
      </c>
      <c r="H76" s="51">
        <v>13</v>
      </c>
      <c r="I76" s="51">
        <v>26.92</v>
      </c>
      <c r="J76" s="51">
        <v>97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</row>
    <row r="77" spans="1:15">
      <c r="A77" s="1">
        <f t="shared" si="2"/>
        <v>2018</v>
      </c>
      <c r="B77" s="1">
        <f t="shared" si="3"/>
        <v>3</v>
      </c>
      <c r="C77" s="50">
        <v>43178</v>
      </c>
      <c r="D77" s="21" t="s">
        <v>330</v>
      </c>
      <c r="E77" s="21" t="s">
        <v>334</v>
      </c>
      <c r="F77" s="51">
        <v>300</v>
      </c>
      <c r="G77" s="51">
        <v>512</v>
      </c>
      <c r="H77" s="51">
        <v>12</v>
      </c>
      <c r="I77" s="51">
        <v>25</v>
      </c>
      <c r="J77" s="51">
        <v>34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</row>
    <row r="78" spans="1:15">
      <c r="A78" s="1">
        <f t="shared" si="2"/>
        <v>2018</v>
      </c>
      <c r="B78" s="1">
        <f t="shared" si="3"/>
        <v>3</v>
      </c>
      <c r="C78" s="50">
        <v>43179</v>
      </c>
      <c r="D78" s="21" t="s">
        <v>330</v>
      </c>
      <c r="E78" s="21" t="s">
        <v>331</v>
      </c>
      <c r="F78" s="51">
        <v>300</v>
      </c>
      <c r="G78" s="51">
        <v>863</v>
      </c>
      <c r="H78" s="51">
        <v>14</v>
      </c>
      <c r="I78" s="51">
        <v>21.43</v>
      </c>
      <c r="J78" s="51">
        <v>71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</row>
    <row r="79" spans="1:15">
      <c r="A79" s="1">
        <f t="shared" si="2"/>
        <v>2018</v>
      </c>
      <c r="B79" s="1">
        <f t="shared" si="3"/>
        <v>3</v>
      </c>
      <c r="C79" s="50">
        <v>43179</v>
      </c>
      <c r="D79" s="21" t="s">
        <v>330</v>
      </c>
      <c r="E79" s="21" t="s">
        <v>332</v>
      </c>
      <c r="F79" s="51">
        <v>11.46</v>
      </c>
      <c r="G79" s="51">
        <v>845</v>
      </c>
      <c r="H79" s="51">
        <v>4</v>
      </c>
      <c r="I79" s="51">
        <v>2.87</v>
      </c>
      <c r="J79" s="51">
        <v>3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</row>
    <row r="80" spans="1:15">
      <c r="A80" s="1">
        <f t="shared" si="2"/>
        <v>2018</v>
      </c>
      <c r="B80" s="1">
        <f t="shared" si="3"/>
        <v>3</v>
      </c>
      <c r="C80" s="50">
        <v>43179</v>
      </c>
      <c r="D80" s="21" t="s">
        <v>330</v>
      </c>
      <c r="E80" s="21" t="s">
        <v>333</v>
      </c>
      <c r="F80" s="51">
        <v>326.64999999999998</v>
      </c>
      <c r="G80" s="51">
        <v>1182</v>
      </c>
      <c r="H80" s="51">
        <v>16</v>
      </c>
      <c r="I80" s="51">
        <v>20.420000000000002</v>
      </c>
      <c r="J80" s="51">
        <v>35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</row>
    <row r="81" spans="1:15">
      <c r="A81" s="1">
        <f t="shared" si="2"/>
        <v>2018</v>
      </c>
      <c r="B81" s="1">
        <f t="shared" si="3"/>
        <v>3</v>
      </c>
      <c r="C81" s="50">
        <v>43179</v>
      </c>
      <c r="D81" s="21" t="s">
        <v>330</v>
      </c>
      <c r="E81" s="21" t="s">
        <v>334</v>
      </c>
      <c r="F81" s="51">
        <v>300</v>
      </c>
      <c r="G81" s="51">
        <v>397</v>
      </c>
      <c r="H81" s="51">
        <v>11</v>
      </c>
      <c r="I81" s="51">
        <v>27.27</v>
      </c>
      <c r="J81" s="51">
        <v>27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</row>
    <row r="82" spans="1:15">
      <c r="A82" s="1">
        <f t="shared" si="2"/>
        <v>2018</v>
      </c>
      <c r="B82" s="1">
        <f t="shared" si="3"/>
        <v>3</v>
      </c>
      <c r="C82" s="50">
        <v>43180</v>
      </c>
      <c r="D82" s="21" t="s">
        <v>330</v>
      </c>
      <c r="E82" s="21" t="s">
        <v>331</v>
      </c>
      <c r="F82" s="51">
        <v>300</v>
      </c>
      <c r="G82" s="51">
        <v>1062</v>
      </c>
      <c r="H82" s="51">
        <v>15</v>
      </c>
      <c r="I82" s="51">
        <v>20</v>
      </c>
      <c r="J82" s="51">
        <v>33</v>
      </c>
      <c r="K82" s="51">
        <v>52</v>
      </c>
      <c r="L82" s="51">
        <v>0</v>
      </c>
      <c r="M82" s="51">
        <v>1</v>
      </c>
      <c r="N82" s="51">
        <v>0</v>
      </c>
      <c r="O82" s="51">
        <v>0</v>
      </c>
    </row>
    <row r="83" spans="1:15">
      <c r="A83" s="1">
        <f t="shared" si="2"/>
        <v>2018</v>
      </c>
      <c r="B83" s="1">
        <f t="shared" si="3"/>
        <v>3</v>
      </c>
      <c r="C83" s="50">
        <v>43180</v>
      </c>
      <c r="D83" s="21" t="s">
        <v>330</v>
      </c>
      <c r="E83" s="21" t="s">
        <v>332</v>
      </c>
      <c r="F83" s="51">
        <v>20.04</v>
      </c>
      <c r="G83" s="51">
        <v>662</v>
      </c>
      <c r="H83" s="51">
        <v>8</v>
      </c>
      <c r="I83" s="51">
        <v>2.5099999999999998</v>
      </c>
      <c r="J83" s="51">
        <v>8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</row>
    <row r="84" spans="1:15">
      <c r="A84" s="1">
        <f t="shared" si="2"/>
        <v>2018</v>
      </c>
      <c r="B84" s="1">
        <f t="shared" si="3"/>
        <v>3</v>
      </c>
      <c r="C84" s="50">
        <v>43180</v>
      </c>
      <c r="D84" s="21" t="s">
        <v>330</v>
      </c>
      <c r="E84" s="21" t="s">
        <v>333</v>
      </c>
      <c r="F84" s="51">
        <v>350</v>
      </c>
      <c r="G84" s="51">
        <v>764</v>
      </c>
      <c r="H84" s="51">
        <v>17</v>
      </c>
      <c r="I84" s="51">
        <v>20.59</v>
      </c>
      <c r="J84" s="51">
        <v>61</v>
      </c>
      <c r="K84" s="51">
        <v>15</v>
      </c>
      <c r="L84" s="51">
        <v>0</v>
      </c>
      <c r="M84" s="51">
        <v>2</v>
      </c>
      <c r="N84" s="51">
        <v>0</v>
      </c>
      <c r="O84" s="51">
        <v>0</v>
      </c>
    </row>
    <row r="85" spans="1:15">
      <c r="A85" s="1">
        <f t="shared" si="2"/>
        <v>2018</v>
      </c>
      <c r="B85" s="1">
        <f t="shared" si="3"/>
        <v>3</v>
      </c>
      <c r="C85" s="50">
        <v>43180</v>
      </c>
      <c r="D85" s="21" t="s">
        <v>330</v>
      </c>
      <c r="E85" s="21" t="s">
        <v>334</v>
      </c>
      <c r="F85" s="51">
        <v>300</v>
      </c>
      <c r="G85" s="51">
        <v>709</v>
      </c>
      <c r="H85" s="51">
        <v>15</v>
      </c>
      <c r="I85" s="51">
        <v>20</v>
      </c>
      <c r="J85" s="51">
        <v>25</v>
      </c>
      <c r="K85" s="51">
        <v>9</v>
      </c>
      <c r="L85" s="51">
        <v>0</v>
      </c>
      <c r="M85" s="51">
        <v>0</v>
      </c>
      <c r="N85" s="51">
        <v>0</v>
      </c>
      <c r="O85" s="51">
        <v>0</v>
      </c>
    </row>
    <row r="86" spans="1:15">
      <c r="A86" s="1">
        <f t="shared" si="2"/>
        <v>2018</v>
      </c>
      <c r="B86" s="1">
        <f t="shared" si="3"/>
        <v>3</v>
      </c>
      <c r="C86" s="50">
        <v>43181</v>
      </c>
      <c r="D86" s="21" t="s">
        <v>330</v>
      </c>
      <c r="E86" s="21" t="s">
        <v>331</v>
      </c>
      <c r="F86" s="51">
        <v>276.14999999999998</v>
      </c>
      <c r="G86" s="51">
        <v>1287</v>
      </c>
      <c r="H86" s="51">
        <v>15</v>
      </c>
      <c r="I86" s="51">
        <v>18.41</v>
      </c>
      <c r="J86" s="51">
        <v>32</v>
      </c>
      <c r="K86" s="51">
        <v>22</v>
      </c>
      <c r="L86" s="51">
        <v>0</v>
      </c>
      <c r="M86" s="51">
        <v>0</v>
      </c>
      <c r="N86" s="51">
        <v>0</v>
      </c>
      <c r="O86" s="51">
        <v>0</v>
      </c>
    </row>
    <row r="87" spans="1:15">
      <c r="A87" s="1">
        <f t="shared" si="2"/>
        <v>2018</v>
      </c>
      <c r="B87" s="1">
        <f t="shared" si="3"/>
        <v>3</v>
      </c>
      <c r="C87" s="50">
        <v>43181</v>
      </c>
      <c r="D87" s="21" t="s">
        <v>330</v>
      </c>
      <c r="E87" s="21" t="s">
        <v>332</v>
      </c>
      <c r="F87" s="51">
        <v>6.71</v>
      </c>
      <c r="G87" s="51">
        <v>508</v>
      </c>
      <c r="H87" s="51">
        <v>3</v>
      </c>
      <c r="I87" s="51">
        <v>2.2400000000000002</v>
      </c>
      <c r="J87" s="51">
        <v>3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</row>
    <row r="88" spans="1:15">
      <c r="A88" s="1">
        <f t="shared" si="2"/>
        <v>2018</v>
      </c>
      <c r="B88" s="1">
        <f t="shared" si="3"/>
        <v>3</v>
      </c>
      <c r="C88" s="50">
        <v>43181</v>
      </c>
      <c r="D88" s="21" t="s">
        <v>330</v>
      </c>
      <c r="E88" s="21" t="s">
        <v>333</v>
      </c>
      <c r="F88" s="51">
        <v>326.14</v>
      </c>
      <c r="G88" s="51">
        <v>657</v>
      </c>
      <c r="H88" s="51">
        <v>15</v>
      </c>
      <c r="I88" s="51">
        <v>21.74</v>
      </c>
      <c r="J88" s="51">
        <v>97</v>
      </c>
      <c r="K88" s="51">
        <v>311</v>
      </c>
      <c r="L88" s="51">
        <v>0</v>
      </c>
      <c r="M88" s="51">
        <v>0</v>
      </c>
      <c r="N88" s="51">
        <v>0</v>
      </c>
      <c r="O88" s="51">
        <v>0</v>
      </c>
    </row>
    <row r="89" spans="1:15">
      <c r="A89" s="1">
        <f t="shared" si="2"/>
        <v>2018</v>
      </c>
      <c r="B89" s="1">
        <f t="shared" si="3"/>
        <v>3</v>
      </c>
      <c r="C89" s="50">
        <v>43181</v>
      </c>
      <c r="D89" s="21" t="s">
        <v>330</v>
      </c>
      <c r="E89" s="21" t="s">
        <v>334</v>
      </c>
      <c r="F89" s="51">
        <v>300</v>
      </c>
      <c r="G89" s="51">
        <v>918</v>
      </c>
      <c r="H89" s="51">
        <v>15</v>
      </c>
      <c r="I89" s="51">
        <v>20</v>
      </c>
      <c r="J89" s="51">
        <v>29</v>
      </c>
      <c r="K89" s="51">
        <v>9</v>
      </c>
      <c r="L89" s="51">
        <v>0</v>
      </c>
      <c r="M89" s="51">
        <v>0</v>
      </c>
      <c r="N89" s="51">
        <v>0</v>
      </c>
      <c r="O89" s="51">
        <v>0</v>
      </c>
    </row>
    <row r="90" spans="1:15">
      <c r="A90" s="1">
        <f t="shared" si="2"/>
        <v>2018</v>
      </c>
      <c r="B90" s="1">
        <f t="shared" si="3"/>
        <v>3</v>
      </c>
      <c r="C90" s="50">
        <v>43182</v>
      </c>
      <c r="D90" s="21" t="s">
        <v>330</v>
      </c>
      <c r="E90" s="21" t="s">
        <v>331</v>
      </c>
      <c r="F90" s="51">
        <v>480</v>
      </c>
      <c r="G90" s="51">
        <v>1338</v>
      </c>
      <c r="H90" s="51">
        <v>19</v>
      </c>
      <c r="I90" s="51">
        <v>25.26</v>
      </c>
      <c r="J90" s="51">
        <v>27</v>
      </c>
      <c r="K90" s="51">
        <v>15</v>
      </c>
      <c r="L90" s="51">
        <v>0</v>
      </c>
      <c r="M90" s="51">
        <v>0</v>
      </c>
      <c r="N90" s="51">
        <v>0</v>
      </c>
      <c r="O90" s="51">
        <v>0</v>
      </c>
    </row>
    <row r="91" spans="1:15">
      <c r="A91" s="1">
        <f t="shared" si="2"/>
        <v>2018</v>
      </c>
      <c r="B91" s="1">
        <f t="shared" si="3"/>
        <v>3</v>
      </c>
      <c r="C91" s="50">
        <v>43182</v>
      </c>
      <c r="D91" s="21" t="s">
        <v>330</v>
      </c>
      <c r="E91" s="21" t="s">
        <v>332</v>
      </c>
      <c r="F91" s="51">
        <v>7.75</v>
      </c>
      <c r="G91" s="51">
        <v>411</v>
      </c>
      <c r="H91" s="51">
        <v>3</v>
      </c>
      <c r="I91" s="51">
        <v>2.58</v>
      </c>
      <c r="J91" s="51">
        <v>4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</row>
    <row r="92" spans="1:15">
      <c r="A92" s="1">
        <f t="shared" si="2"/>
        <v>2018</v>
      </c>
      <c r="B92" s="1">
        <f t="shared" si="3"/>
        <v>3</v>
      </c>
      <c r="C92" s="50">
        <v>43182</v>
      </c>
      <c r="D92" s="21" t="s">
        <v>330</v>
      </c>
      <c r="E92" s="21" t="s">
        <v>333</v>
      </c>
      <c r="F92" s="51">
        <v>421.45</v>
      </c>
      <c r="G92" s="51">
        <v>1123</v>
      </c>
      <c r="H92" s="51">
        <v>17</v>
      </c>
      <c r="I92" s="51">
        <v>24.79</v>
      </c>
      <c r="J92" s="51">
        <v>30</v>
      </c>
      <c r="K92" s="51">
        <v>14</v>
      </c>
      <c r="L92" s="51">
        <v>0</v>
      </c>
      <c r="M92" s="51">
        <v>0</v>
      </c>
      <c r="N92" s="51">
        <v>0</v>
      </c>
      <c r="O92" s="51">
        <v>0</v>
      </c>
    </row>
    <row r="93" spans="1:15">
      <c r="A93" s="1">
        <f t="shared" si="2"/>
        <v>2018</v>
      </c>
      <c r="B93" s="1">
        <f t="shared" si="3"/>
        <v>3</v>
      </c>
      <c r="C93" s="50">
        <v>43182</v>
      </c>
      <c r="D93" s="21" t="s">
        <v>330</v>
      </c>
      <c r="E93" s="21" t="s">
        <v>334</v>
      </c>
      <c r="F93" s="51">
        <v>400</v>
      </c>
      <c r="G93" s="51">
        <v>1445</v>
      </c>
      <c r="H93" s="51">
        <v>19</v>
      </c>
      <c r="I93" s="51">
        <v>21.05</v>
      </c>
      <c r="J93" s="51">
        <v>43</v>
      </c>
      <c r="K93" s="51">
        <v>99</v>
      </c>
      <c r="L93" s="51">
        <v>0</v>
      </c>
      <c r="M93" s="51">
        <v>0</v>
      </c>
      <c r="N93" s="51">
        <v>0</v>
      </c>
      <c r="O93" s="51">
        <v>0</v>
      </c>
    </row>
    <row r="94" spans="1:15">
      <c r="A94" s="1">
        <f t="shared" si="2"/>
        <v>2018</v>
      </c>
      <c r="B94" s="1">
        <f t="shared" si="3"/>
        <v>3</v>
      </c>
      <c r="C94" s="50">
        <v>43183</v>
      </c>
      <c r="D94" s="21" t="s">
        <v>330</v>
      </c>
      <c r="E94" s="21" t="s">
        <v>331</v>
      </c>
      <c r="F94" s="51">
        <v>480</v>
      </c>
      <c r="G94" s="51">
        <v>2614</v>
      </c>
      <c r="H94" s="51">
        <v>20</v>
      </c>
      <c r="I94" s="51">
        <v>24</v>
      </c>
      <c r="J94" s="51">
        <v>45</v>
      </c>
      <c r="K94" s="51">
        <v>20</v>
      </c>
      <c r="L94" s="51">
        <v>0</v>
      </c>
      <c r="M94" s="51">
        <v>0</v>
      </c>
      <c r="N94" s="51">
        <v>0</v>
      </c>
      <c r="O94" s="51">
        <v>0</v>
      </c>
    </row>
    <row r="95" spans="1:15">
      <c r="A95" s="1">
        <f t="shared" si="2"/>
        <v>2018</v>
      </c>
      <c r="B95" s="1">
        <f t="shared" si="3"/>
        <v>3</v>
      </c>
      <c r="C95" s="50">
        <v>43183</v>
      </c>
      <c r="D95" s="21" t="s">
        <v>330</v>
      </c>
      <c r="E95" s="21" t="s">
        <v>332</v>
      </c>
      <c r="F95" s="51">
        <v>14.76</v>
      </c>
      <c r="G95" s="51">
        <v>529</v>
      </c>
      <c r="H95" s="51">
        <v>5</v>
      </c>
      <c r="I95" s="51">
        <v>2.95</v>
      </c>
      <c r="J95" s="51">
        <v>5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</row>
    <row r="96" spans="1:15">
      <c r="A96" s="1">
        <f t="shared" si="2"/>
        <v>2018</v>
      </c>
      <c r="B96" s="1">
        <f t="shared" si="3"/>
        <v>3</v>
      </c>
      <c r="C96" s="50">
        <v>43183</v>
      </c>
      <c r="D96" s="21" t="s">
        <v>330</v>
      </c>
      <c r="E96" s="21" t="s">
        <v>333</v>
      </c>
      <c r="F96" s="51">
        <v>450</v>
      </c>
      <c r="G96" s="51">
        <v>1363</v>
      </c>
      <c r="H96" s="51">
        <v>18</v>
      </c>
      <c r="I96" s="51">
        <v>25</v>
      </c>
      <c r="J96" s="51">
        <v>40</v>
      </c>
      <c r="K96" s="51">
        <v>16</v>
      </c>
      <c r="L96" s="51">
        <v>0</v>
      </c>
      <c r="M96" s="51">
        <v>0</v>
      </c>
      <c r="N96" s="51">
        <v>0</v>
      </c>
      <c r="O96" s="51">
        <v>0</v>
      </c>
    </row>
    <row r="97" spans="1:15">
      <c r="A97" s="1">
        <f t="shared" si="2"/>
        <v>2018</v>
      </c>
      <c r="B97" s="1">
        <f t="shared" si="3"/>
        <v>3</v>
      </c>
      <c r="C97" s="50">
        <v>43183</v>
      </c>
      <c r="D97" s="21" t="s">
        <v>330</v>
      </c>
      <c r="E97" s="21" t="s">
        <v>334</v>
      </c>
      <c r="F97" s="51">
        <v>400</v>
      </c>
      <c r="G97" s="51">
        <v>1381</v>
      </c>
      <c r="H97" s="51">
        <v>20</v>
      </c>
      <c r="I97" s="51">
        <v>20</v>
      </c>
      <c r="J97" s="51">
        <v>26</v>
      </c>
      <c r="K97" s="51">
        <v>27</v>
      </c>
      <c r="L97" s="51">
        <v>0</v>
      </c>
      <c r="M97" s="51">
        <v>0</v>
      </c>
      <c r="N97" s="51">
        <v>0</v>
      </c>
      <c r="O97" s="51">
        <v>0</v>
      </c>
    </row>
    <row r="98" spans="1:15">
      <c r="A98" s="1">
        <f t="shared" si="2"/>
        <v>2018</v>
      </c>
      <c r="B98" s="1">
        <f t="shared" si="3"/>
        <v>3</v>
      </c>
      <c r="C98" s="50">
        <v>43184</v>
      </c>
      <c r="D98" s="21" t="s">
        <v>330</v>
      </c>
      <c r="E98" s="21" t="s">
        <v>331</v>
      </c>
      <c r="F98" s="51">
        <v>480</v>
      </c>
      <c r="G98" s="51">
        <v>1948</v>
      </c>
      <c r="H98" s="51">
        <v>19</v>
      </c>
      <c r="I98" s="51">
        <v>25.26</v>
      </c>
      <c r="J98" s="51">
        <v>58</v>
      </c>
      <c r="K98" s="51">
        <v>71</v>
      </c>
      <c r="L98" s="51">
        <v>0</v>
      </c>
      <c r="M98" s="51">
        <v>1</v>
      </c>
      <c r="N98" s="51">
        <v>0</v>
      </c>
      <c r="O98" s="51">
        <v>0</v>
      </c>
    </row>
    <row r="99" spans="1:15">
      <c r="A99" s="1">
        <f t="shared" si="2"/>
        <v>2018</v>
      </c>
      <c r="B99" s="1">
        <f t="shared" si="3"/>
        <v>3</v>
      </c>
      <c r="C99" s="50">
        <v>43184</v>
      </c>
      <c r="D99" s="21" t="s">
        <v>330</v>
      </c>
      <c r="E99" s="21" t="s">
        <v>332</v>
      </c>
      <c r="F99" s="51">
        <v>13.36</v>
      </c>
      <c r="G99" s="51">
        <v>373</v>
      </c>
      <c r="H99" s="51">
        <v>5</v>
      </c>
      <c r="I99" s="51">
        <v>2.67</v>
      </c>
      <c r="J99" s="51">
        <v>10</v>
      </c>
      <c r="K99" s="51">
        <v>4</v>
      </c>
      <c r="L99" s="51">
        <v>0</v>
      </c>
      <c r="M99" s="51">
        <v>0</v>
      </c>
      <c r="N99" s="51">
        <v>0</v>
      </c>
      <c r="O99" s="51">
        <v>0</v>
      </c>
    </row>
    <row r="100" spans="1:15">
      <c r="A100" s="1">
        <f t="shared" si="2"/>
        <v>2018</v>
      </c>
      <c r="B100" s="1">
        <f t="shared" si="3"/>
        <v>3</v>
      </c>
      <c r="C100" s="50">
        <v>43184</v>
      </c>
      <c r="D100" s="21" t="s">
        <v>330</v>
      </c>
      <c r="E100" s="21" t="s">
        <v>333</v>
      </c>
      <c r="F100" s="51">
        <v>450</v>
      </c>
      <c r="G100" s="51">
        <v>2329</v>
      </c>
      <c r="H100" s="51">
        <v>18</v>
      </c>
      <c r="I100" s="51">
        <v>25</v>
      </c>
      <c r="J100" s="51">
        <v>104</v>
      </c>
      <c r="K100" s="51">
        <v>71</v>
      </c>
      <c r="L100" s="51">
        <v>0</v>
      </c>
      <c r="M100" s="51">
        <v>0</v>
      </c>
      <c r="N100" s="51">
        <v>0</v>
      </c>
      <c r="O100" s="51">
        <v>0</v>
      </c>
    </row>
    <row r="101" spans="1:15">
      <c r="A101" s="1">
        <f t="shared" si="2"/>
        <v>2018</v>
      </c>
      <c r="B101" s="1">
        <f t="shared" si="3"/>
        <v>3</v>
      </c>
      <c r="C101" s="50">
        <v>43184</v>
      </c>
      <c r="D101" s="21" t="s">
        <v>330</v>
      </c>
      <c r="E101" s="21" t="s">
        <v>334</v>
      </c>
      <c r="F101" s="51">
        <v>400</v>
      </c>
      <c r="G101" s="51">
        <v>1535</v>
      </c>
      <c r="H101" s="51">
        <v>20</v>
      </c>
      <c r="I101" s="51">
        <v>20</v>
      </c>
      <c r="J101" s="51">
        <v>124</v>
      </c>
      <c r="K101" s="51">
        <v>38</v>
      </c>
      <c r="L101" s="51">
        <v>0</v>
      </c>
      <c r="M101" s="51">
        <v>0</v>
      </c>
      <c r="N101" s="51">
        <v>0</v>
      </c>
      <c r="O101" s="51">
        <v>0</v>
      </c>
    </row>
    <row r="102" spans="1:15">
      <c r="A102" s="1">
        <f t="shared" si="2"/>
        <v>2018</v>
      </c>
      <c r="B102" s="1">
        <f t="shared" si="3"/>
        <v>3</v>
      </c>
      <c r="C102" s="50">
        <v>43185</v>
      </c>
      <c r="D102" s="21" t="s">
        <v>330</v>
      </c>
      <c r="E102" s="21" t="s">
        <v>331</v>
      </c>
      <c r="F102" s="51">
        <v>400</v>
      </c>
      <c r="G102" s="51">
        <v>2245</v>
      </c>
      <c r="H102" s="51">
        <v>16</v>
      </c>
      <c r="I102" s="51">
        <v>25</v>
      </c>
      <c r="J102" s="51">
        <v>40</v>
      </c>
      <c r="K102" s="51">
        <v>58</v>
      </c>
      <c r="L102" s="51">
        <v>0</v>
      </c>
      <c r="M102" s="51">
        <v>0</v>
      </c>
      <c r="N102" s="51">
        <v>0</v>
      </c>
      <c r="O102" s="51">
        <v>0</v>
      </c>
    </row>
    <row r="103" spans="1:15">
      <c r="A103" s="1">
        <f t="shared" si="2"/>
        <v>2018</v>
      </c>
      <c r="B103" s="1">
        <f t="shared" si="3"/>
        <v>3</v>
      </c>
      <c r="C103" s="50">
        <v>43185</v>
      </c>
      <c r="D103" s="21" t="s">
        <v>330</v>
      </c>
      <c r="E103" s="21" t="s">
        <v>332</v>
      </c>
      <c r="F103" s="51">
        <v>11.57</v>
      </c>
      <c r="G103" s="51">
        <v>650</v>
      </c>
      <c r="H103" s="51">
        <v>5</v>
      </c>
      <c r="I103" s="51">
        <v>2.31</v>
      </c>
      <c r="J103" s="51">
        <v>6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</row>
    <row r="104" spans="1:15">
      <c r="A104" s="1">
        <f t="shared" si="2"/>
        <v>2018</v>
      </c>
      <c r="B104" s="1">
        <f t="shared" si="3"/>
        <v>3</v>
      </c>
      <c r="C104" s="50">
        <v>43185</v>
      </c>
      <c r="D104" s="21" t="s">
        <v>330</v>
      </c>
      <c r="E104" s="21" t="s">
        <v>333</v>
      </c>
      <c r="F104" s="51">
        <v>450</v>
      </c>
      <c r="G104" s="51">
        <v>1805</v>
      </c>
      <c r="H104" s="51">
        <v>18</v>
      </c>
      <c r="I104" s="51">
        <v>25</v>
      </c>
      <c r="J104" s="51">
        <v>45</v>
      </c>
      <c r="K104" s="51">
        <v>19</v>
      </c>
      <c r="L104" s="51">
        <v>0</v>
      </c>
      <c r="M104" s="51">
        <v>0</v>
      </c>
      <c r="N104" s="51">
        <v>0</v>
      </c>
      <c r="O104" s="51">
        <v>0</v>
      </c>
    </row>
    <row r="105" spans="1:15">
      <c r="A105" s="1">
        <f t="shared" si="2"/>
        <v>2018</v>
      </c>
      <c r="B105" s="1">
        <f t="shared" si="3"/>
        <v>3</v>
      </c>
      <c r="C105" s="50">
        <v>43185</v>
      </c>
      <c r="D105" s="21" t="s">
        <v>330</v>
      </c>
      <c r="E105" s="21" t="s">
        <v>334</v>
      </c>
      <c r="F105" s="51">
        <v>400</v>
      </c>
      <c r="G105" s="51">
        <v>1762</v>
      </c>
      <c r="H105" s="51">
        <v>20</v>
      </c>
      <c r="I105" s="51">
        <v>20</v>
      </c>
      <c r="J105" s="51">
        <v>53</v>
      </c>
      <c r="K105" s="51">
        <v>26</v>
      </c>
      <c r="L105" s="51">
        <v>0</v>
      </c>
      <c r="M105" s="51">
        <v>0</v>
      </c>
      <c r="N105" s="51">
        <v>0</v>
      </c>
      <c r="O105" s="51">
        <v>0</v>
      </c>
    </row>
    <row r="106" spans="1:15">
      <c r="A106" s="1">
        <f t="shared" si="2"/>
        <v>2018</v>
      </c>
      <c r="B106" s="1">
        <f t="shared" si="3"/>
        <v>3</v>
      </c>
      <c r="C106" s="50">
        <v>43186</v>
      </c>
      <c r="D106" s="21" t="s">
        <v>330</v>
      </c>
      <c r="E106" s="21" t="s">
        <v>331</v>
      </c>
      <c r="F106" s="51">
        <v>400</v>
      </c>
      <c r="G106" s="51">
        <v>2104</v>
      </c>
      <c r="H106" s="51">
        <v>16</v>
      </c>
      <c r="I106" s="51">
        <v>25</v>
      </c>
      <c r="J106" s="51">
        <v>30</v>
      </c>
      <c r="K106" s="51">
        <v>23</v>
      </c>
      <c r="L106" s="51">
        <v>0</v>
      </c>
      <c r="M106" s="51">
        <v>0</v>
      </c>
      <c r="N106" s="51">
        <v>0</v>
      </c>
      <c r="O106" s="51">
        <v>0</v>
      </c>
    </row>
    <row r="107" spans="1:15">
      <c r="A107" s="1">
        <f t="shared" si="2"/>
        <v>2018</v>
      </c>
      <c r="B107" s="1">
        <f t="shared" si="3"/>
        <v>3</v>
      </c>
      <c r="C107" s="50">
        <v>43186</v>
      </c>
      <c r="D107" s="21" t="s">
        <v>330</v>
      </c>
      <c r="E107" s="21" t="s">
        <v>335</v>
      </c>
      <c r="F107" s="51">
        <v>84.62</v>
      </c>
      <c r="G107" s="51">
        <v>1027</v>
      </c>
      <c r="H107" s="51">
        <v>3</v>
      </c>
      <c r="I107" s="51">
        <v>28.21</v>
      </c>
      <c r="J107" s="51">
        <v>6</v>
      </c>
      <c r="K107" s="51">
        <v>1</v>
      </c>
      <c r="L107" s="51">
        <v>0</v>
      </c>
      <c r="M107" s="51">
        <v>0</v>
      </c>
      <c r="N107" s="51">
        <v>0</v>
      </c>
      <c r="O107" s="51">
        <v>0</v>
      </c>
    </row>
    <row r="108" spans="1:15">
      <c r="A108" s="1">
        <f t="shared" si="2"/>
        <v>2018</v>
      </c>
      <c r="B108" s="1">
        <f t="shared" si="3"/>
        <v>3</v>
      </c>
      <c r="C108" s="50">
        <v>43186</v>
      </c>
      <c r="D108" s="21" t="s">
        <v>330</v>
      </c>
      <c r="E108" s="21" t="s">
        <v>332</v>
      </c>
      <c r="F108" s="51">
        <v>0</v>
      </c>
      <c r="G108" s="51">
        <v>543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</row>
    <row r="109" spans="1:15">
      <c r="A109" s="1">
        <f t="shared" si="2"/>
        <v>2018</v>
      </c>
      <c r="B109" s="1">
        <f t="shared" si="3"/>
        <v>3</v>
      </c>
      <c r="C109" s="50">
        <v>43186</v>
      </c>
      <c r="D109" s="21" t="s">
        <v>330</v>
      </c>
      <c r="E109" s="21" t="s">
        <v>333</v>
      </c>
      <c r="F109" s="51">
        <v>450</v>
      </c>
      <c r="G109" s="51">
        <v>2718</v>
      </c>
      <c r="H109" s="51">
        <v>18</v>
      </c>
      <c r="I109" s="51">
        <v>25</v>
      </c>
      <c r="J109" s="51">
        <v>68</v>
      </c>
      <c r="K109" s="51">
        <v>7</v>
      </c>
      <c r="L109" s="51">
        <v>0</v>
      </c>
      <c r="M109" s="51">
        <v>0</v>
      </c>
      <c r="N109" s="51">
        <v>0</v>
      </c>
      <c r="O109" s="51">
        <v>0</v>
      </c>
    </row>
    <row r="110" spans="1:15">
      <c r="A110" s="1">
        <f t="shared" si="2"/>
        <v>2018</v>
      </c>
      <c r="B110" s="1">
        <f t="shared" si="3"/>
        <v>3</v>
      </c>
      <c r="C110" s="50">
        <v>43186</v>
      </c>
      <c r="D110" s="21" t="s">
        <v>330</v>
      </c>
      <c r="E110" s="21" t="s">
        <v>334</v>
      </c>
      <c r="F110" s="51">
        <v>400</v>
      </c>
      <c r="G110" s="51">
        <v>1416</v>
      </c>
      <c r="H110" s="51">
        <v>20</v>
      </c>
      <c r="I110" s="51">
        <v>20</v>
      </c>
      <c r="J110" s="51">
        <v>55</v>
      </c>
      <c r="K110" s="51">
        <v>48</v>
      </c>
      <c r="L110" s="51">
        <v>0</v>
      </c>
      <c r="M110" s="51">
        <v>0</v>
      </c>
      <c r="N110" s="51">
        <v>0</v>
      </c>
      <c r="O110" s="51">
        <v>0</v>
      </c>
    </row>
    <row r="111" spans="1:15">
      <c r="A111" s="1">
        <f t="shared" si="2"/>
        <v>2018</v>
      </c>
      <c r="B111" s="1">
        <f t="shared" si="3"/>
        <v>3</v>
      </c>
      <c r="C111" s="50">
        <v>43187</v>
      </c>
      <c r="D111" s="21" t="s">
        <v>330</v>
      </c>
      <c r="E111" s="21" t="s">
        <v>331</v>
      </c>
      <c r="F111" s="51">
        <v>400</v>
      </c>
      <c r="G111" s="51">
        <v>2217</v>
      </c>
      <c r="H111" s="51">
        <v>15</v>
      </c>
      <c r="I111" s="51">
        <v>26.67</v>
      </c>
      <c r="J111" s="51">
        <v>31</v>
      </c>
      <c r="K111" s="51">
        <v>45</v>
      </c>
      <c r="L111" s="51">
        <v>0</v>
      </c>
      <c r="M111" s="51">
        <v>0</v>
      </c>
      <c r="N111" s="51">
        <v>0</v>
      </c>
      <c r="O111" s="51">
        <v>0</v>
      </c>
    </row>
    <row r="112" spans="1:15">
      <c r="A112" s="1">
        <f t="shared" si="2"/>
        <v>2018</v>
      </c>
      <c r="B112" s="1">
        <f t="shared" si="3"/>
        <v>3</v>
      </c>
      <c r="C112" s="50">
        <v>43187</v>
      </c>
      <c r="D112" s="21" t="s">
        <v>330</v>
      </c>
      <c r="E112" s="21" t="s">
        <v>335</v>
      </c>
      <c r="F112" s="51">
        <v>28.81</v>
      </c>
      <c r="G112" s="51">
        <v>2110</v>
      </c>
      <c r="H112" s="51">
        <v>1</v>
      </c>
      <c r="I112" s="51">
        <v>28.81</v>
      </c>
      <c r="J112" s="51">
        <v>12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</row>
    <row r="113" spans="1:15">
      <c r="A113" s="1">
        <f t="shared" si="2"/>
        <v>2018</v>
      </c>
      <c r="B113" s="1">
        <f t="shared" si="3"/>
        <v>3</v>
      </c>
      <c r="C113" s="50">
        <v>43187</v>
      </c>
      <c r="D113" s="21" t="s">
        <v>330</v>
      </c>
      <c r="E113" s="21" t="s">
        <v>332</v>
      </c>
      <c r="F113" s="51">
        <v>3.19</v>
      </c>
      <c r="G113" s="51">
        <v>286</v>
      </c>
      <c r="H113" s="51">
        <v>1</v>
      </c>
      <c r="I113" s="51">
        <v>3.19</v>
      </c>
      <c r="J113" s="51">
        <v>1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</row>
    <row r="114" spans="1:15">
      <c r="A114" s="1">
        <f t="shared" si="2"/>
        <v>2018</v>
      </c>
      <c r="B114" s="1">
        <f t="shared" si="3"/>
        <v>3</v>
      </c>
      <c r="C114" s="50">
        <v>43187</v>
      </c>
      <c r="D114" s="21" t="s">
        <v>330</v>
      </c>
      <c r="E114" s="21" t="s">
        <v>333</v>
      </c>
      <c r="F114" s="51">
        <v>445.49</v>
      </c>
      <c r="G114" s="51">
        <v>1944</v>
      </c>
      <c r="H114" s="51">
        <v>18</v>
      </c>
      <c r="I114" s="51">
        <v>24.75</v>
      </c>
      <c r="J114" s="51">
        <v>52</v>
      </c>
      <c r="K114" s="51">
        <v>37</v>
      </c>
      <c r="L114" s="51">
        <v>1</v>
      </c>
      <c r="M114" s="51">
        <v>0</v>
      </c>
      <c r="N114" s="51">
        <v>0</v>
      </c>
      <c r="O114" s="51">
        <v>0</v>
      </c>
    </row>
    <row r="115" spans="1:15">
      <c r="A115" s="1">
        <f t="shared" si="2"/>
        <v>2018</v>
      </c>
      <c r="B115" s="1">
        <f t="shared" si="3"/>
        <v>3</v>
      </c>
      <c r="C115" s="50">
        <v>43187</v>
      </c>
      <c r="D115" s="21" t="s">
        <v>330</v>
      </c>
      <c r="E115" s="21" t="s">
        <v>334</v>
      </c>
      <c r="F115" s="51">
        <v>400</v>
      </c>
      <c r="G115" s="51">
        <v>1481</v>
      </c>
      <c r="H115" s="51">
        <v>20</v>
      </c>
      <c r="I115" s="51">
        <v>20</v>
      </c>
      <c r="J115" s="51">
        <v>73</v>
      </c>
      <c r="K115" s="51">
        <v>89</v>
      </c>
      <c r="L115" s="51">
        <v>0</v>
      </c>
      <c r="M115" s="51">
        <v>0</v>
      </c>
      <c r="N115" s="51">
        <v>0</v>
      </c>
      <c r="O115" s="51">
        <v>0</v>
      </c>
    </row>
    <row r="116" spans="1:15">
      <c r="A116" s="1">
        <f t="shared" si="2"/>
        <v>2018</v>
      </c>
      <c r="B116" s="1">
        <f t="shared" si="3"/>
        <v>3</v>
      </c>
      <c r="C116" s="50">
        <v>43188</v>
      </c>
      <c r="D116" s="21" t="s">
        <v>330</v>
      </c>
      <c r="E116" s="21" t="s">
        <v>331</v>
      </c>
      <c r="F116" s="51">
        <v>400</v>
      </c>
      <c r="G116" s="51">
        <v>1864</v>
      </c>
      <c r="H116" s="51">
        <v>16</v>
      </c>
      <c r="I116" s="51">
        <v>25</v>
      </c>
      <c r="J116" s="51">
        <v>42</v>
      </c>
      <c r="K116" s="51">
        <v>40</v>
      </c>
      <c r="L116" s="51">
        <v>0</v>
      </c>
      <c r="M116" s="51">
        <v>0</v>
      </c>
      <c r="N116" s="51">
        <v>0</v>
      </c>
      <c r="O116" s="51">
        <v>0</v>
      </c>
    </row>
    <row r="117" spans="1:15">
      <c r="A117" s="1">
        <f t="shared" si="2"/>
        <v>2018</v>
      </c>
      <c r="B117" s="1">
        <f t="shared" si="3"/>
        <v>3</v>
      </c>
      <c r="C117" s="50">
        <v>43188</v>
      </c>
      <c r="D117" s="21" t="s">
        <v>330</v>
      </c>
      <c r="E117" s="21" t="s">
        <v>335</v>
      </c>
      <c r="F117" s="51">
        <v>103.24</v>
      </c>
      <c r="G117" s="51">
        <v>1845</v>
      </c>
      <c r="H117" s="51">
        <v>4</v>
      </c>
      <c r="I117" s="51">
        <v>25.81</v>
      </c>
      <c r="J117" s="51">
        <v>15</v>
      </c>
      <c r="K117" s="51">
        <v>17</v>
      </c>
      <c r="L117" s="51">
        <v>0</v>
      </c>
      <c r="M117" s="51">
        <v>0</v>
      </c>
      <c r="N117" s="51">
        <v>0</v>
      </c>
      <c r="O117" s="51">
        <v>0</v>
      </c>
    </row>
    <row r="118" spans="1:15">
      <c r="A118" s="1">
        <f t="shared" si="2"/>
        <v>2018</v>
      </c>
      <c r="B118" s="1">
        <f t="shared" si="3"/>
        <v>3</v>
      </c>
      <c r="C118" s="50">
        <v>43188</v>
      </c>
      <c r="D118" s="21" t="s">
        <v>330</v>
      </c>
      <c r="E118" s="21" t="s">
        <v>332</v>
      </c>
      <c r="F118" s="51">
        <v>6.83</v>
      </c>
      <c r="G118" s="51">
        <v>411</v>
      </c>
      <c r="H118" s="51">
        <v>2</v>
      </c>
      <c r="I118" s="51">
        <v>3.41</v>
      </c>
      <c r="J118" s="51">
        <v>1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</row>
    <row r="119" spans="1:15">
      <c r="A119" s="1">
        <f t="shared" si="2"/>
        <v>2018</v>
      </c>
      <c r="B119" s="1">
        <f t="shared" si="3"/>
        <v>3</v>
      </c>
      <c r="C119" s="50">
        <v>43188</v>
      </c>
      <c r="D119" s="21" t="s">
        <v>330</v>
      </c>
      <c r="E119" s="21" t="s">
        <v>333</v>
      </c>
      <c r="F119" s="51">
        <v>450</v>
      </c>
      <c r="G119" s="51">
        <v>2812</v>
      </c>
      <c r="H119" s="51">
        <v>18</v>
      </c>
      <c r="I119" s="51">
        <v>25</v>
      </c>
      <c r="J119" s="51">
        <v>73</v>
      </c>
      <c r="K119" s="51">
        <v>29</v>
      </c>
      <c r="L119" s="51">
        <v>0</v>
      </c>
      <c r="M119" s="51">
        <v>0</v>
      </c>
      <c r="N119" s="51">
        <v>0</v>
      </c>
      <c r="O119" s="51">
        <v>0</v>
      </c>
    </row>
    <row r="120" spans="1:15">
      <c r="A120" s="1">
        <f t="shared" si="2"/>
        <v>2018</v>
      </c>
      <c r="B120" s="1">
        <f t="shared" si="3"/>
        <v>3</v>
      </c>
      <c r="C120" s="50">
        <v>43188</v>
      </c>
      <c r="D120" s="21" t="s">
        <v>330</v>
      </c>
      <c r="E120" s="21" t="s">
        <v>334</v>
      </c>
      <c r="F120" s="51">
        <v>400</v>
      </c>
      <c r="G120" s="51">
        <v>1144</v>
      </c>
      <c r="H120" s="51">
        <v>20</v>
      </c>
      <c r="I120" s="51">
        <v>20</v>
      </c>
      <c r="J120" s="51">
        <v>34</v>
      </c>
      <c r="K120" s="51">
        <v>29</v>
      </c>
      <c r="L120" s="51">
        <v>0</v>
      </c>
      <c r="M120" s="51">
        <v>0</v>
      </c>
      <c r="N120" s="51">
        <v>0</v>
      </c>
      <c r="O120" s="51">
        <v>0</v>
      </c>
    </row>
    <row r="121" spans="1:15">
      <c r="A121" s="1">
        <f t="shared" si="2"/>
        <v>2018</v>
      </c>
      <c r="B121" s="1">
        <f t="shared" si="3"/>
        <v>3</v>
      </c>
      <c r="C121" s="50">
        <v>43189</v>
      </c>
      <c r="D121" s="21" t="s">
        <v>330</v>
      </c>
      <c r="E121" s="21" t="s">
        <v>331</v>
      </c>
      <c r="F121" s="51">
        <v>388</v>
      </c>
      <c r="G121" s="51">
        <v>1696</v>
      </c>
      <c r="H121" s="51">
        <v>16</v>
      </c>
      <c r="I121" s="51">
        <v>24.25</v>
      </c>
      <c r="J121" s="51">
        <v>49</v>
      </c>
      <c r="K121" s="51">
        <v>54</v>
      </c>
      <c r="L121" s="51">
        <v>0</v>
      </c>
      <c r="M121" s="51">
        <v>0</v>
      </c>
      <c r="N121" s="51">
        <v>0</v>
      </c>
      <c r="O121" s="51">
        <v>0</v>
      </c>
    </row>
    <row r="122" spans="1:15">
      <c r="A122" s="1">
        <f t="shared" si="2"/>
        <v>2018</v>
      </c>
      <c r="B122" s="1">
        <f t="shared" si="3"/>
        <v>3</v>
      </c>
      <c r="C122" s="50">
        <v>43189</v>
      </c>
      <c r="D122" s="21" t="s">
        <v>330</v>
      </c>
      <c r="E122" s="21" t="s">
        <v>335</v>
      </c>
      <c r="F122" s="51">
        <v>113.74</v>
      </c>
      <c r="G122" s="51">
        <v>2092</v>
      </c>
      <c r="H122" s="51">
        <v>4</v>
      </c>
      <c r="I122" s="51">
        <v>28.43</v>
      </c>
      <c r="J122" s="51">
        <v>15</v>
      </c>
      <c r="K122" s="51">
        <v>7</v>
      </c>
      <c r="L122" s="51">
        <v>0</v>
      </c>
      <c r="M122" s="51">
        <v>0</v>
      </c>
      <c r="N122" s="51">
        <v>0</v>
      </c>
      <c r="O122" s="51">
        <v>0</v>
      </c>
    </row>
    <row r="123" spans="1:15">
      <c r="A123" s="1">
        <f t="shared" si="2"/>
        <v>2018</v>
      </c>
      <c r="B123" s="1">
        <f t="shared" si="3"/>
        <v>3</v>
      </c>
      <c r="C123" s="50">
        <v>43189</v>
      </c>
      <c r="D123" s="21" t="s">
        <v>330</v>
      </c>
      <c r="E123" s="21" t="s">
        <v>332</v>
      </c>
      <c r="F123" s="51">
        <v>8.74</v>
      </c>
      <c r="G123" s="51">
        <v>154</v>
      </c>
      <c r="H123" s="51">
        <v>2</v>
      </c>
      <c r="I123" s="51">
        <v>4.37</v>
      </c>
      <c r="J123" s="51">
        <v>3</v>
      </c>
      <c r="K123" s="51">
        <v>4</v>
      </c>
      <c r="L123" s="51">
        <v>0</v>
      </c>
      <c r="M123" s="51">
        <v>0</v>
      </c>
      <c r="N123" s="51">
        <v>0</v>
      </c>
      <c r="O123" s="51">
        <v>0</v>
      </c>
    </row>
    <row r="124" spans="1:15">
      <c r="A124" s="1">
        <f t="shared" si="2"/>
        <v>2018</v>
      </c>
      <c r="B124" s="1">
        <f t="shared" si="3"/>
        <v>3</v>
      </c>
      <c r="C124" s="50">
        <v>43189</v>
      </c>
      <c r="D124" s="21" t="s">
        <v>330</v>
      </c>
      <c r="E124" s="21" t="s">
        <v>333</v>
      </c>
      <c r="F124" s="51">
        <v>450</v>
      </c>
      <c r="G124" s="51">
        <v>1410</v>
      </c>
      <c r="H124" s="51">
        <v>17</v>
      </c>
      <c r="I124" s="51">
        <v>26.47</v>
      </c>
      <c r="J124" s="51">
        <v>35</v>
      </c>
      <c r="K124" s="51">
        <v>20</v>
      </c>
      <c r="L124" s="51">
        <v>0</v>
      </c>
      <c r="M124" s="51">
        <v>0</v>
      </c>
      <c r="N124" s="51">
        <v>0</v>
      </c>
      <c r="O124" s="51">
        <v>0</v>
      </c>
    </row>
    <row r="125" spans="1:15">
      <c r="A125" s="1">
        <f t="shared" si="2"/>
        <v>2018</v>
      </c>
      <c r="B125" s="1">
        <f t="shared" si="3"/>
        <v>3</v>
      </c>
      <c r="C125" s="50">
        <v>43189</v>
      </c>
      <c r="D125" s="21" t="s">
        <v>330</v>
      </c>
      <c r="E125" s="21" t="s">
        <v>334</v>
      </c>
      <c r="F125" s="51">
        <v>400</v>
      </c>
      <c r="G125" s="51">
        <v>498</v>
      </c>
      <c r="H125" s="51">
        <v>18</v>
      </c>
      <c r="I125" s="51">
        <v>22.22</v>
      </c>
      <c r="J125" s="51">
        <v>34</v>
      </c>
      <c r="K125" s="51">
        <v>2</v>
      </c>
      <c r="L125" s="51">
        <v>0</v>
      </c>
      <c r="M125" s="51">
        <v>0</v>
      </c>
      <c r="N125" s="51">
        <v>0</v>
      </c>
      <c r="O125" s="51">
        <v>0</v>
      </c>
    </row>
    <row r="126" spans="1:15">
      <c r="A126" s="1">
        <f t="shared" si="2"/>
        <v>2018</v>
      </c>
      <c r="B126" s="1">
        <f t="shared" si="3"/>
        <v>3</v>
      </c>
      <c r="C126" s="50">
        <v>43190</v>
      </c>
      <c r="D126" s="21" t="s">
        <v>330</v>
      </c>
      <c r="E126" s="21" t="s">
        <v>331</v>
      </c>
      <c r="F126" s="51">
        <v>400</v>
      </c>
      <c r="G126" s="51">
        <v>1658</v>
      </c>
      <c r="H126" s="51">
        <v>18</v>
      </c>
      <c r="I126" s="51">
        <v>22.22</v>
      </c>
      <c r="J126" s="51">
        <v>40</v>
      </c>
      <c r="K126" s="51">
        <v>37</v>
      </c>
      <c r="L126" s="51">
        <v>0</v>
      </c>
      <c r="M126" s="51">
        <v>0</v>
      </c>
      <c r="N126" s="51">
        <v>0</v>
      </c>
      <c r="O126" s="51">
        <v>0</v>
      </c>
    </row>
    <row r="127" spans="1:15">
      <c r="A127" s="1">
        <f t="shared" si="2"/>
        <v>2018</v>
      </c>
      <c r="B127" s="1">
        <f t="shared" si="3"/>
        <v>3</v>
      </c>
      <c r="C127" s="50">
        <v>43190</v>
      </c>
      <c r="D127" s="21" t="s">
        <v>330</v>
      </c>
      <c r="E127" s="21" t="s">
        <v>335</v>
      </c>
      <c r="F127" s="51">
        <v>116.13</v>
      </c>
      <c r="G127" s="51">
        <v>1551</v>
      </c>
      <c r="H127" s="51">
        <v>4</v>
      </c>
      <c r="I127" s="51">
        <v>29.03</v>
      </c>
      <c r="J127" s="51">
        <v>20</v>
      </c>
      <c r="K127" s="51">
        <v>25</v>
      </c>
      <c r="L127" s="51">
        <v>0</v>
      </c>
      <c r="M127" s="51">
        <v>0</v>
      </c>
      <c r="N127" s="51">
        <v>0</v>
      </c>
      <c r="O127" s="51">
        <v>0</v>
      </c>
    </row>
    <row r="128" spans="1:15">
      <c r="A128" s="1">
        <f t="shared" si="2"/>
        <v>2018</v>
      </c>
      <c r="B128" s="1">
        <f t="shared" si="3"/>
        <v>3</v>
      </c>
      <c r="C128" s="50">
        <v>43190</v>
      </c>
      <c r="D128" s="21" t="s">
        <v>330</v>
      </c>
      <c r="E128" s="21" t="s">
        <v>333</v>
      </c>
      <c r="F128" s="51">
        <v>450</v>
      </c>
      <c r="G128" s="51">
        <v>1655</v>
      </c>
      <c r="H128" s="51">
        <v>17</v>
      </c>
      <c r="I128" s="51">
        <v>26.47</v>
      </c>
      <c r="J128" s="51">
        <v>30</v>
      </c>
      <c r="K128" s="51">
        <v>24</v>
      </c>
      <c r="L128" s="51">
        <v>0</v>
      </c>
      <c r="M128" s="51">
        <v>0</v>
      </c>
      <c r="N128" s="51">
        <v>0</v>
      </c>
      <c r="O128" s="51">
        <v>0</v>
      </c>
    </row>
    <row r="129" spans="1:15">
      <c r="A129" s="1">
        <f t="shared" si="2"/>
        <v>2018</v>
      </c>
      <c r="B129" s="1">
        <f t="shared" si="3"/>
        <v>3</v>
      </c>
      <c r="C129" s="50">
        <v>43190</v>
      </c>
      <c r="D129" s="21" t="s">
        <v>330</v>
      </c>
      <c r="E129" s="21" t="s">
        <v>334</v>
      </c>
      <c r="F129" s="51">
        <v>400</v>
      </c>
      <c r="G129" s="51">
        <v>1411</v>
      </c>
      <c r="H129" s="51">
        <v>20</v>
      </c>
      <c r="I129" s="51">
        <v>20</v>
      </c>
      <c r="J129" s="51">
        <v>46</v>
      </c>
      <c r="K129" s="51">
        <v>28</v>
      </c>
      <c r="L129" s="51">
        <v>0</v>
      </c>
      <c r="M129" s="51">
        <v>0</v>
      </c>
      <c r="N129" s="51">
        <v>0</v>
      </c>
      <c r="O129" s="51">
        <v>0</v>
      </c>
    </row>
    <row r="130" spans="1:15">
      <c r="A130" s="1">
        <f t="shared" ref="A130:A193" si="4">YEAR(C130)</f>
        <v>2018</v>
      </c>
      <c r="B130" s="1">
        <f t="shared" ref="B130:B193" si="5">MONTH(C130)</f>
        <v>4</v>
      </c>
      <c r="C130" s="50">
        <v>43191</v>
      </c>
      <c r="D130" s="21" t="s">
        <v>330</v>
      </c>
      <c r="E130" s="21" t="s">
        <v>331</v>
      </c>
      <c r="F130" s="51">
        <v>400</v>
      </c>
      <c r="G130" s="51">
        <v>889</v>
      </c>
      <c r="H130" s="51">
        <v>16</v>
      </c>
      <c r="I130" s="51">
        <v>25</v>
      </c>
      <c r="J130" s="51">
        <v>36</v>
      </c>
      <c r="K130" s="51">
        <v>5</v>
      </c>
      <c r="L130" s="51">
        <v>0</v>
      </c>
      <c r="M130" s="51">
        <v>0</v>
      </c>
      <c r="N130" s="51">
        <v>0</v>
      </c>
      <c r="O130" s="51">
        <v>0</v>
      </c>
    </row>
    <row r="131" spans="1:15">
      <c r="A131" s="1">
        <f t="shared" si="4"/>
        <v>2018</v>
      </c>
      <c r="B131" s="1">
        <f t="shared" si="5"/>
        <v>4</v>
      </c>
      <c r="C131" s="50">
        <v>43191</v>
      </c>
      <c r="D131" s="21" t="s">
        <v>330</v>
      </c>
      <c r="E131" s="21" t="s">
        <v>335</v>
      </c>
      <c r="F131" s="51">
        <v>116.13</v>
      </c>
      <c r="G131" s="51">
        <v>1052</v>
      </c>
      <c r="H131" s="51">
        <v>4</v>
      </c>
      <c r="I131" s="51">
        <v>29.03</v>
      </c>
      <c r="J131" s="51">
        <v>12</v>
      </c>
      <c r="K131" s="51">
        <v>15</v>
      </c>
      <c r="L131" s="51">
        <v>0</v>
      </c>
      <c r="M131" s="51">
        <v>0</v>
      </c>
      <c r="N131" s="51">
        <v>0</v>
      </c>
      <c r="O131" s="51">
        <v>0</v>
      </c>
    </row>
    <row r="132" spans="1:15">
      <c r="A132" s="1">
        <f t="shared" si="4"/>
        <v>2018</v>
      </c>
      <c r="B132" s="1">
        <f t="shared" si="5"/>
        <v>4</v>
      </c>
      <c r="C132" s="50">
        <v>43191</v>
      </c>
      <c r="D132" s="21" t="s">
        <v>330</v>
      </c>
      <c r="E132" s="21" t="s">
        <v>333</v>
      </c>
      <c r="F132" s="51">
        <v>450</v>
      </c>
      <c r="G132" s="51">
        <v>1530</v>
      </c>
      <c r="H132" s="51">
        <v>18</v>
      </c>
      <c r="I132" s="51">
        <v>25</v>
      </c>
      <c r="J132" s="51">
        <v>55</v>
      </c>
      <c r="K132" s="51">
        <v>7</v>
      </c>
      <c r="L132" s="51">
        <v>0</v>
      </c>
      <c r="M132" s="51">
        <v>0</v>
      </c>
      <c r="N132" s="51">
        <v>0</v>
      </c>
      <c r="O132" s="51">
        <v>0</v>
      </c>
    </row>
    <row r="133" spans="1:15">
      <c r="A133" s="1">
        <f t="shared" si="4"/>
        <v>2018</v>
      </c>
      <c r="B133" s="1">
        <f t="shared" si="5"/>
        <v>4</v>
      </c>
      <c r="C133" s="50">
        <v>43191</v>
      </c>
      <c r="D133" s="21" t="s">
        <v>330</v>
      </c>
      <c r="E133" s="21" t="s">
        <v>334</v>
      </c>
      <c r="F133" s="51">
        <v>400</v>
      </c>
      <c r="G133" s="51">
        <v>1047</v>
      </c>
      <c r="H133" s="51">
        <v>19</v>
      </c>
      <c r="I133" s="51">
        <v>21.05</v>
      </c>
      <c r="J133" s="51">
        <v>37</v>
      </c>
      <c r="K133" s="51">
        <v>30</v>
      </c>
      <c r="L133" s="51">
        <v>0</v>
      </c>
      <c r="M133" s="51">
        <v>0</v>
      </c>
      <c r="N133" s="51">
        <v>0</v>
      </c>
      <c r="O133" s="51">
        <v>0</v>
      </c>
    </row>
    <row r="134" spans="1:15">
      <c r="A134" s="1">
        <f t="shared" si="4"/>
        <v>2018</v>
      </c>
      <c r="B134" s="1">
        <f t="shared" si="5"/>
        <v>4</v>
      </c>
      <c r="C134" s="50">
        <v>43192</v>
      </c>
      <c r="D134" s="21" t="s">
        <v>330</v>
      </c>
      <c r="E134" s="21" t="s">
        <v>331</v>
      </c>
      <c r="F134" s="51">
        <v>380.9</v>
      </c>
      <c r="G134" s="51">
        <v>2231</v>
      </c>
      <c r="H134" s="51">
        <v>14</v>
      </c>
      <c r="I134" s="51">
        <v>27.21</v>
      </c>
      <c r="J134" s="51">
        <v>33</v>
      </c>
      <c r="K134" s="51">
        <v>31</v>
      </c>
      <c r="L134" s="51">
        <v>0</v>
      </c>
      <c r="M134" s="51">
        <v>0</v>
      </c>
      <c r="N134" s="51">
        <v>0</v>
      </c>
      <c r="O134" s="51">
        <v>0</v>
      </c>
    </row>
    <row r="135" spans="1:15">
      <c r="A135" s="1">
        <f t="shared" si="4"/>
        <v>2018</v>
      </c>
      <c r="B135" s="1">
        <f t="shared" si="5"/>
        <v>4</v>
      </c>
      <c r="C135" s="50">
        <v>43192</v>
      </c>
      <c r="D135" s="21" t="s">
        <v>330</v>
      </c>
      <c r="E135" s="21" t="s">
        <v>335</v>
      </c>
      <c r="F135" s="51">
        <v>200</v>
      </c>
      <c r="G135" s="51">
        <v>2251</v>
      </c>
      <c r="H135" s="51">
        <v>7</v>
      </c>
      <c r="I135" s="51">
        <v>28.57</v>
      </c>
      <c r="J135" s="51">
        <v>23</v>
      </c>
      <c r="K135" s="51">
        <v>57</v>
      </c>
      <c r="L135" s="51">
        <v>0</v>
      </c>
      <c r="M135" s="51">
        <v>0</v>
      </c>
      <c r="N135" s="51">
        <v>0</v>
      </c>
      <c r="O135" s="51">
        <v>0</v>
      </c>
    </row>
    <row r="136" spans="1:15">
      <c r="A136" s="1">
        <f t="shared" si="4"/>
        <v>2018</v>
      </c>
      <c r="B136" s="1">
        <f t="shared" si="5"/>
        <v>4</v>
      </c>
      <c r="C136" s="50">
        <v>43192</v>
      </c>
      <c r="D136" s="21" t="s">
        <v>330</v>
      </c>
      <c r="E136" s="21" t="s">
        <v>333</v>
      </c>
      <c r="F136" s="51">
        <v>450</v>
      </c>
      <c r="G136" s="51">
        <v>2778</v>
      </c>
      <c r="H136" s="51">
        <v>19</v>
      </c>
      <c r="I136" s="51">
        <v>23.68</v>
      </c>
      <c r="J136" s="51">
        <v>58</v>
      </c>
      <c r="K136" s="51">
        <v>51</v>
      </c>
      <c r="L136" s="51">
        <v>0</v>
      </c>
      <c r="M136" s="51">
        <v>0</v>
      </c>
      <c r="N136" s="51">
        <v>0</v>
      </c>
      <c r="O136" s="51">
        <v>0</v>
      </c>
    </row>
    <row r="137" spans="1:15">
      <c r="A137" s="1">
        <f t="shared" si="4"/>
        <v>2018</v>
      </c>
      <c r="B137" s="1">
        <f t="shared" si="5"/>
        <v>4</v>
      </c>
      <c r="C137" s="50">
        <v>43192</v>
      </c>
      <c r="D137" s="21" t="s">
        <v>330</v>
      </c>
      <c r="E137" s="21" t="s">
        <v>334</v>
      </c>
      <c r="F137" s="51">
        <v>400</v>
      </c>
      <c r="G137" s="51">
        <v>811</v>
      </c>
      <c r="H137" s="51">
        <v>18</v>
      </c>
      <c r="I137" s="51">
        <v>22.22</v>
      </c>
      <c r="J137" s="51">
        <v>32</v>
      </c>
      <c r="K137" s="51">
        <v>46</v>
      </c>
      <c r="L137" s="51">
        <v>0</v>
      </c>
      <c r="M137" s="51">
        <v>0</v>
      </c>
      <c r="N137" s="51">
        <v>0</v>
      </c>
      <c r="O137" s="51">
        <v>0</v>
      </c>
    </row>
    <row r="138" spans="1:15">
      <c r="A138" s="1">
        <f t="shared" si="4"/>
        <v>2018</v>
      </c>
      <c r="B138" s="1">
        <f t="shared" si="5"/>
        <v>4</v>
      </c>
      <c r="C138" s="50">
        <v>43193</v>
      </c>
      <c r="D138" s="21" t="s">
        <v>330</v>
      </c>
      <c r="E138" s="21" t="s">
        <v>331</v>
      </c>
      <c r="F138" s="51">
        <v>400</v>
      </c>
      <c r="G138" s="51">
        <v>1626</v>
      </c>
      <c r="H138" s="51">
        <v>13</v>
      </c>
      <c r="I138" s="51">
        <v>30.77</v>
      </c>
      <c r="J138" s="51">
        <v>25</v>
      </c>
      <c r="K138" s="51">
        <v>8</v>
      </c>
      <c r="L138" s="51">
        <v>0</v>
      </c>
      <c r="M138" s="51">
        <v>0</v>
      </c>
      <c r="N138" s="51">
        <v>0</v>
      </c>
      <c r="O138" s="51">
        <v>0</v>
      </c>
    </row>
    <row r="139" spans="1:15">
      <c r="A139" s="1">
        <f t="shared" si="4"/>
        <v>2018</v>
      </c>
      <c r="B139" s="1">
        <f t="shared" si="5"/>
        <v>4</v>
      </c>
      <c r="C139" s="50">
        <v>43193</v>
      </c>
      <c r="D139" s="21" t="s">
        <v>330</v>
      </c>
      <c r="E139" s="21" t="s">
        <v>335</v>
      </c>
      <c r="F139" s="51">
        <v>161.75</v>
      </c>
      <c r="G139" s="51">
        <v>2800</v>
      </c>
      <c r="H139" s="51">
        <v>5</v>
      </c>
      <c r="I139" s="51">
        <v>32.35</v>
      </c>
      <c r="J139" s="51">
        <v>18</v>
      </c>
      <c r="K139" s="51">
        <v>9</v>
      </c>
      <c r="L139" s="51">
        <v>0</v>
      </c>
      <c r="M139" s="51">
        <v>0</v>
      </c>
      <c r="N139" s="51">
        <v>0</v>
      </c>
      <c r="O139" s="51">
        <v>0</v>
      </c>
    </row>
    <row r="140" spans="1:15">
      <c r="A140" s="1">
        <f t="shared" si="4"/>
        <v>2018</v>
      </c>
      <c r="B140" s="1">
        <f t="shared" si="5"/>
        <v>4</v>
      </c>
      <c r="C140" s="50">
        <v>43193</v>
      </c>
      <c r="D140" s="21" t="s">
        <v>330</v>
      </c>
      <c r="E140" s="21" t="s">
        <v>333</v>
      </c>
      <c r="F140" s="51">
        <v>450</v>
      </c>
      <c r="G140" s="51">
        <v>2202</v>
      </c>
      <c r="H140" s="51">
        <v>15</v>
      </c>
      <c r="I140" s="51">
        <v>30</v>
      </c>
      <c r="J140" s="51">
        <v>31</v>
      </c>
      <c r="K140" s="51">
        <v>17</v>
      </c>
      <c r="L140" s="51">
        <v>0</v>
      </c>
      <c r="M140" s="51">
        <v>0</v>
      </c>
      <c r="N140" s="51">
        <v>0</v>
      </c>
      <c r="O140" s="51">
        <v>0</v>
      </c>
    </row>
    <row r="141" spans="1:15">
      <c r="A141" s="1">
        <f t="shared" si="4"/>
        <v>2018</v>
      </c>
      <c r="B141" s="1">
        <f t="shared" si="5"/>
        <v>4</v>
      </c>
      <c r="C141" s="50">
        <v>43193</v>
      </c>
      <c r="D141" s="21" t="s">
        <v>330</v>
      </c>
      <c r="E141" s="21" t="s">
        <v>334</v>
      </c>
      <c r="F141" s="51">
        <v>400</v>
      </c>
      <c r="G141" s="51">
        <v>825</v>
      </c>
      <c r="H141" s="51">
        <v>14</v>
      </c>
      <c r="I141" s="51">
        <v>28.57</v>
      </c>
      <c r="J141" s="51">
        <v>20</v>
      </c>
      <c r="K141" s="51">
        <v>16</v>
      </c>
      <c r="L141" s="51">
        <v>0</v>
      </c>
      <c r="M141" s="51">
        <v>0</v>
      </c>
      <c r="N141" s="51">
        <v>0</v>
      </c>
      <c r="O141" s="51">
        <v>0</v>
      </c>
    </row>
    <row r="142" spans="1:15">
      <c r="A142" s="1">
        <f t="shared" si="4"/>
        <v>2018</v>
      </c>
      <c r="B142" s="1">
        <f t="shared" si="5"/>
        <v>4</v>
      </c>
      <c r="C142" s="50">
        <v>43194</v>
      </c>
      <c r="D142" s="21" t="s">
        <v>330</v>
      </c>
      <c r="E142" s="21" t="s">
        <v>331</v>
      </c>
      <c r="F142" s="51">
        <v>400</v>
      </c>
      <c r="G142" s="51">
        <v>2417</v>
      </c>
      <c r="H142" s="51">
        <v>15</v>
      </c>
      <c r="I142" s="51">
        <v>26.67</v>
      </c>
      <c r="J142" s="51">
        <v>32</v>
      </c>
      <c r="K142" s="51">
        <v>53</v>
      </c>
      <c r="L142" s="51">
        <v>0</v>
      </c>
      <c r="M142" s="51">
        <v>0</v>
      </c>
      <c r="N142" s="51">
        <v>0</v>
      </c>
      <c r="O142" s="51">
        <v>0</v>
      </c>
    </row>
    <row r="143" spans="1:15">
      <c r="A143" s="1">
        <f t="shared" si="4"/>
        <v>2018</v>
      </c>
      <c r="B143" s="1">
        <f t="shared" si="5"/>
        <v>4</v>
      </c>
      <c r="C143" s="50">
        <v>43194</v>
      </c>
      <c r="D143" s="21" t="s">
        <v>330</v>
      </c>
      <c r="E143" s="21" t="s">
        <v>335</v>
      </c>
      <c r="F143" s="51">
        <v>192.21</v>
      </c>
      <c r="G143" s="51">
        <v>2038</v>
      </c>
      <c r="H143" s="51">
        <v>6</v>
      </c>
      <c r="I143" s="51">
        <v>32.04</v>
      </c>
      <c r="J143" s="51">
        <v>14</v>
      </c>
      <c r="K143" s="51">
        <v>21</v>
      </c>
      <c r="L143" s="51">
        <v>0</v>
      </c>
      <c r="M143" s="51">
        <v>0</v>
      </c>
      <c r="N143" s="51">
        <v>0</v>
      </c>
      <c r="O143" s="51">
        <v>0</v>
      </c>
    </row>
    <row r="144" spans="1:15">
      <c r="A144" s="1">
        <f t="shared" si="4"/>
        <v>2018</v>
      </c>
      <c r="B144" s="1">
        <f t="shared" si="5"/>
        <v>4</v>
      </c>
      <c r="C144" s="50">
        <v>43194</v>
      </c>
      <c r="D144" s="21" t="s">
        <v>330</v>
      </c>
      <c r="E144" s="21" t="s">
        <v>333</v>
      </c>
      <c r="F144" s="51">
        <v>450</v>
      </c>
      <c r="G144" s="51">
        <v>1935</v>
      </c>
      <c r="H144" s="51">
        <v>16</v>
      </c>
      <c r="I144" s="51">
        <v>28.13</v>
      </c>
      <c r="J144" s="51">
        <v>66</v>
      </c>
      <c r="K144" s="51">
        <v>36</v>
      </c>
      <c r="L144" s="51">
        <v>1</v>
      </c>
      <c r="M144" s="51">
        <v>0</v>
      </c>
      <c r="N144" s="51">
        <v>0</v>
      </c>
      <c r="O144" s="51">
        <v>0</v>
      </c>
    </row>
    <row r="145" spans="1:15">
      <c r="A145" s="1">
        <f t="shared" si="4"/>
        <v>2018</v>
      </c>
      <c r="B145" s="1">
        <f t="shared" si="5"/>
        <v>4</v>
      </c>
      <c r="C145" s="50">
        <v>43194</v>
      </c>
      <c r="D145" s="21" t="s">
        <v>330</v>
      </c>
      <c r="E145" s="21" t="s">
        <v>334</v>
      </c>
      <c r="F145" s="51">
        <v>400</v>
      </c>
      <c r="G145" s="51">
        <v>666</v>
      </c>
      <c r="H145" s="51">
        <v>14</v>
      </c>
      <c r="I145" s="51">
        <v>28.57</v>
      </c>
      <c r="J145" s="51">
        <v>41</v>
      </c>
      <c r="K145" s="51">
        <v>33</v>
      </c>
      <c r="L145" s="51">
        <v>0</v>
      </c>
      <c r="M145" s="51">
        <v>0</v>
      </c>
      <c r="N145" s="51">
        <v>0</v>
      </c>
      <c r="O145" s="51">
        <v>0</v>
      </c>
    </row>
    <row r="146" spans="1:15">
      <c r="A146" s="1">
        <f t="shared" si="4"/>
        <v>2018</v>
      </c>
      <c r="B146" s="1">
        <f t="shared" si="5"/>
        <v>4</v>
      </c>
      <c r="C146" s="50">
        <v>43195</v>
      </c>
      <c r="D146" s="21" t="s">
        <v>330</v>
      </c>
      <c r="E146" s="21" t="s">
        <v>331</v>
      </c>
      <c r="F146" s="51">
        <v>400</v>
      </c>
      <c r="G146" s="51">
        <v>1543</v>
      </c>
      <c r="H146" s="51">
        <v>16</v>
      </c>
      <c r="I146" s="51">
        <v>25</v>
      </c>
      <c r="J146" s="51">
        <v>57</v>
      </c>
      <c r="K146" s="51">
        <v>49</v>
      </c>
      <c r="L146" s="51">
        <v>0</v>
      </c>
      <c r="M146" s="51">
        <v>0</v>
      </c>
      <c r="N146" s="51">
        <v>0</v>
      </c>
      <c r="O146" s="51">
        <v>0</v>
      </c>
    </row>
    <row r="147" spans="1:15">
      <c r="A147" s="1">
        <f t="shared" si="4"/>
        <v>2018</v>
      </c>
      <c r="B147" s="1">
        <f t="shared" si="5"/>
        <v>4</v>
      </c>
      <c r="C147" s="50">
        <v>43195</v>
      </c>
      <c r="D147" s="21" t="s">
        <v>330</v>
      </c>
      <c r="E147" s="21" t="s">
        <v>335</v>
      </c>
      <c r="F147" s="51">
        <v>200</v>
      </c>
      <c r="G147" s="51">
        <v>808</v>
      </c>
      <c r="H147" s="51">
        <v>7</v>
      </c>
      <c r="I147" s="51">
        <v>28.57</v>
      </c>
      <c r="J147" s="51">
        <v>32</v>
      </c>
      <c r="K147" s="51">
        <v>68</v>
      </c>
      <c r="L147" s="51">
        <v>0</v>
      </c>
      <c r="M147" s="51">
        <v>0</v>
      </c>
      <c r="N147" s="51">
        <v>0</v>
      </c>
      <c r="O147" s="51">
        <v>0</v>
      </c>
    </row>
    <row r="148" spans="1:15">
      <c r="A148" s="1">
        <f t="shared" si="4"/>
        <v>2018</v>
      </c>
      <c r="B148" s="1">
        <f t="shared" si="5"/>
        <v>4</v>
      </c>
      <c r="C148" s="50">
        <v>43195</v>
      </c>
      <c r="D148" s="21" t="s">
        <v>330</v>
      </c>
      <c r="E148" s="21" t="s">
        <v>333</v>
      </c>
      <c r="F148" s="51">
        <v>450</v>
      </c>
      <c r="G148" s="51">
        <v>1943</v>
      </c>
      <c r="H148" s="51">
        <v>15</v>
      </c>
      <c r="I148" s="51">
        <v>30</v>
      </c>
      <c r="J148" s="51">
        <v>35</v>
      </c>
      <c r="K148" s="51">
        <v>7</v>
      </c>
      <c r="L148" s="51">
        <v>0</v>
      </c>
      <c r="M148" s="51">
        <v>1</v>
      </c>
      <c r="N148" s="51">
        <v>0</v>
      </c>
      <c r="O148" s="51">
        <v>0</v>
      </c>
    </row>
    <row r="149" spans="1:15">
      <c r="A149" s="1">
        <f t="shared" si="4"/>
        <v>2018</v>
      </c>
      <c r="B149" s="1">
        <f t="shared" si="5"/>
        <v>4</v>
      </c>
      <c r="C149" s="50">
        <v>43195</v>
      </c>
      <c r="D149" s="21" t="s">
        <v>330</v>
      </c>
      <c r="E149" s="21" t="s">
        <v>334</v>
      </c>
      <c r="F149" s="51">
        <v>400</v>
      </c>
      <c r="G149" s="51">
        <v>838</v>
      </c>
      <c r="H149" s="51">
        <v>15</v>
      </c>
      <c r="I149" s="51">
        <v>26.67</v>
      </c>
      <c r="J149" s="51">
        <v>36</v>
      </c>
      <c r="K149" s="51">
        <v>2</v>
      </c>
      <c r="L149" s="51">
        <v>0</v>
      </c>
      <c r="M149" s="51">
        <v>0</v>
      </c>
      <c r="N149" s="51">
        <v>0</v>
      </c>
      <c r="O149" s="51">
        <v>0</v>
      </c>
    </row>
    <row r="150" spans="1:15">
      <c r="A150" s="1">
        <f t="shared" si="4"/>
        <v>2018</v>
      </c>
      <c r="B150" s="1">
        <f t="shared" si="5"/>
        <v>4</v>
      </c>
      <c r="C150" s="50">
        <v>43196</v>
      </c>
      <c r="D150" s="21" t="s">
        <v>330</v>
      </c>
      <c r="E150" s="21" t="s">
        <v>331</v>
      </c>
      <c r="F150" s="51">
        <v>400</v>
      </c>
      <c r="G150" s="51">
        <v>1362</v>
      </c>
      <c r="H150" s="51">
        <v>15</v>
      </c>
      <c r="I150" s="51">
        <v>26.67</v>
      </c>
      <c r="J150" s="51">
        <v>36</v>
      </c>
      <c r="K150" s="51">
        <v>62</v>
      </c>
      <c r="L150" s="51">
        <v>0</v>
      </c>
      <c r="M150" s="51">
        <v>0</v>
      </c>
      <c r="N150" s="51">
        <v>0</v>
      </c>
      <c r="O150" s="51">
        <v>0</v>
      </c>
    </row>
    <row r="151" spans="1:15">
      <c r="A151" s="1">
        <f t="shared" si="4"/>
        <v>2018</v>
      </c>
      <c r="B151" s="1">
        <f t="shared" si="5"/>
        <v>4</v>
      </c>
      <c r="C151" s="50">
        <v>43196</v>
      </c>
      <c r="D151" s="21" t="s">
        <v>330</v>
      </c>
      <c r="E151" s="21" t="s">
        <v>335</v>
      </c>
      <c r="F151" s="51">
        <v>200</v>
      </c>
      <c r="G151" s="51">
        <v>1154</v>
      </c>
      <c r="H151" s="51">
        <v>7</v>
      </c>
      <c r="I151" s="51">
        <v>28.57</v>
      </c>
      <c r="J151" s="51">
        <v>19</v>
      </c>
      <c r="K151" s="51">
        <v>10</v>
      </c>
      <c r="L151" s="51">
        <v>0</v>
      </c>
      <c r="M151" s="51">
        <v>0</v>
      </c>
      <c r="N151" s="51">
        <v>0</v>
      </c>
      <c r="O151" s="51">
        <v>0</v>
      </c>
    </row>
    <row r="152" spans="1:15">
      <c r="A152" s="1">
        <f t="shared" si="4"/>
        <v>2018</v>
      </c>
      <c r="B152" s="1">
        <f t="shared" si="5"/>
        <v>4</v>
      </c>
      <c r="C152" s="50">
        <v>43196</v>
      </c>
      <c r="D152" s="21" t="s">
        <v>330</v>
      </c>
      <c r="E152" s="21" t="s">
        <v>333</v>
      </c>
      <c r="F152" s="51">
        <v>450</v>
      </c>
      <c r="G152" s="51">
        <v>1485</v>
      </c>
      <c r="H152" s="51">
        <v>17</v>
      </c>
      <c r="I152" s="51">
        <v>26.47</v>
      </c>
      <c r="J152" s="51">
        <v>45</v>
      </c>
      <c r="K152" s="51">
        <v>34</v>
      </c>
      <c r="L152" s="51">
        <v>1</v>
      </c>
      <c r="M152" s="51">
        <v>0</v>
      </c>
      <c r="N152" s="51">
        <v>0</v>
      </c>
      <c r="O152" s="51">
        <v>0</v>
      </c>
    </row>
    <row r="153" spans="1:15">
      <c r="A153" s="1">
        <f t="shared" si="4"/>
        <v>2018</v>
      </c>
      <c r="B153" s="1">
        <f t="shared" si="5"/>
        <v>4</v>
      </c>
      <c r="C153" s="50">
        <v>43196</v>
      </c>
      <c r="D153" s="21" t="s">
        <v>330</v>
      </c>
      <c r="E153" s="21" t="s">
        <v>334</v>
      </c>
      <c r="F153" s="51">
        <v>400</v>
      </c>
      <c r="G153" s="51">
        <v>717</v>
      </c>
      <c r="H153" s="51">
        <v>13</v>
      </c>
      <c r="I153" s="51">
        <v>30.77</v>
      </c>
      <c r="J153" s="51">
        <v>60</v>
      </c>
      <c r="K153" s="51">
        <v>11</v>
      </c>
      <c r="L153" s="51">
        <v>0</v>
      </c>
      <c r="M153" s="51">
        <v>0</v>
      </c>
      <c r="N153" s="51">
        <v>0</v>
      </c>
      <c r="O153" s="51">
        <v>0</v>
      </c>
    </row>
    <row r="154" spans="1:15">
      <c r="A154" s="1">
        <f t="shared" si="4"/>
        <v>2018</v>
      </c>
      <c r="B154" s="1">
        <f t="shared" si="5"/>
        <v>4</v>
      </c>
      <c r="C154" s="50">
        <v>43197</v>
      </c>
      <c r="D154" s="21" t="s">
        <v>330</v>
      </c>
      <c r="E154" s="21" t="s">
        <v>331</v>
      </c>
      <c r="F154" s="51">
        <v>400</v>
      </c>
      <c r="G154" s="51">
        <v>2789</v>
      </c>
      <c r="H154" s="51">
        <v>15</v>
      </c>
      <c r="I154" s="51">
        <v>26.67</v>
      </c>
      <c r="J154" s="51">
        <v>28</v>
      </c>
      <c r="K154" s="51">
        <v>25</v>
      </c>
      <c r="L154" s="51">
        <v>0</v>
      </c>
      <c r="M154" s="51">
        <v>0</v>
      </c>
      <c r="N154" s="51">
        <v>0</v>
      </c>
      <c r="O154" s="51">
        <v>0</v>
      </c>
    </row>
    <row r="155" spans="1:15">
      <c r="A155" s="1">
        <f t="shared" si="4"/>
        <v>2018</v>
      </c>
      <c r="B155" s="1">
        <f t="shared" si="5"/>
        <v>4</v>
      </c>
      <c r="C155" s="50">
        <v>43197</v>
      </c>
      <c r="D155" s="21" t="s">
        <v>330</v>
      </c>
      <c r="E155" s="21" t="s">
        <v>335</v>
      </c>
      <c r="F155" s="51">
        <v>69.319999999999993</v>
      </c>
      <c r="G155" s="51">
        <v>1483</v>
      </c>
      <c r="H155" s="51">
        <v>2</v>
      </c>
      <c r="I155" s="51">
        <v>34.659999999999997</v>
      </c>
      <c r="J155" s="51">
        <v>12</v>
      </c>
      <c r="K155" s="51">
        <v>32</v>
      </c>
      <c r="L155" s="51">
        <v>0</v>
      </c>
      <c r="M155" s="51">
        <v>0</v>
      </c>
      <c r="N155" s="51">
        <v>0</v>
      </c>
      <c r="O155" s="51">
        <v>0</v>
      </c>
    </row>
    <row r="156" spans="1:15">
      <c r="A156" s="1">
        <f t="shared" si="4"/>
        <v>2018</v>
      </c>
      <c r="B156" s="1">
        <f t="shared" si="5"/>
        <v>4</v>
      </c>
      <c r="C156" s="50">
        <v>43197</v>
      </c>
      <c r="D156" s="21" t="s">
        <v>330</v>
      </c>
      <c r="E156" s="21" t="s">
        <v>333</v>
      </c>
      <c r="F156" s="51">
        <v>450</v>
      </c>
      <c r="G156" s="51">
        <v>1688</v>
      </c>
      <c r="H156" s="51">
        <v>17</v>
      </c>
      <c r="I156" s="51">
        <v>26.47</v>
      </c>
      <c r="J156" s="51">
        <v>38</v>
      </c>
      <c r="K156" s="51">
        <v>58</v>
      </c>
      <c r="L156" s="51">
        <v>0</v>
      </c>
      <c r="M156" s="51">
        <v>0</v>
      </c>
      <c r="N156" s="51">
        <v>0</v>
      </c>
      <c r="O156" s="51">
        <v>0</v>
      </c>
    </row>
    <row r="157" spans="1:15">
      <c r="A157" s="1">
        <f t="shared" si="4"/>
        <v>2018</v>
      </c>
      <c r="B157" s="1">
        <f t="shared" si="5"/>
        <v>4</v>
      </c>
      <c r="C157" s="50">
        <v>43197</v>
      </c>
      <c r="D157" s="21" t="s">
        <v>330</v>
      </c>
      <c r="E157" s="21" t="s">
        <v>334</v>
      </c>
      <c r="F157" s="51">
        <v>400</v>
      </c>
      <c r="G157" s="51">
        <v>864</v>
      </c>
      <c r="H157" s="51">
        <v>17</v>
      </c>
      <c r="I157" s="51">
        <v>23.53</v>
      </c>
      <c r="J157" s="51">
        <v>32</v>
      </c>
      <c r="K157" s="51">
        <v>9</v>
      </c>
      <c r="L157" s="51">
        <v>0</v>
      </c>
      <c r="M157" s="51">
        <v>0</v>
      </c>
      <c r="N157" s="51">
        <v>0</v>
      </c>
      <c r="O157" s="51">
        <v>0</v>
      </c>
    </row>
    <row r="158" spans="1:15">
      <c r="A158" s="1">
        <f t="shared" si="4"/>
        <v>2018</v>
      </c>
      <c r="B158" s="1">
        <f t="shared" si="5"/>
        <v>4</v>
      </c>
      <c r="C158" s="50">
        <v>43198</v>
      </c>
      <c r="D158" s="21" t="s">
        <v>330</v>
      </c>
      <c r="E158" s="21" t="s">
        <v>331</v>
      </c>
      <c r="F158" s="51">
        <v>380.52</v>
      </c>
      <c r="G158" s="51">
        <v>1799</v>
      </c>
      <c r="H158" s="51">
        <v>22</v>
      </c>
      <c r="I158" s="51">
        <v>17.3</v>
      </c>
      <c r="J158" s="51">
        <v>67</v>
      </c>
      <c r="K158" s="51">
        <v>72</v>
      </c>
      <c r="L158" s="51">
        <v>0</v>
      </c>
      <c r="M158" s="51">
        <v>1</v>
      </c>
      <c r="N158" s="51">
        <v>0</v>
      </c>
      <c r="O158" s="51">
        <v>0</v>
      </c>
    </row>
    <row r="159" spans="1:15">
      <c r="A159" s="1">
        <f t="shared" si="4"/>
        <v>2018</v>
      </c>
      <c r="B159" s="1">
        <f t="shared" si="5"/>
        <v>4</v>
      </c>
      <c r="C159" s="50">
        <v>43198</v>
      </c>
      <c r="D159" s="21" t="s">
        <v>330</v>
      </c>
      <c r="E159" s="21" t="s">
        <v>335</v>
      </c>
      <c r="F159" s="51">
        <v>33.96</v>
      </c>
      <c r="G159" s="51">
        <v>590</v>
      </c>
      <c r="H159" s="51">
        <v>1</v>
      </c>
      <c r="I159" s="51">
        <v>33.96</v>
      </c>
      <c r="J159" s="51">
        <v>3</v>
      </c>
      <c r="K159" s="51">
        <v>9</v>
      </c>
      <c r="L159" s="51">
        <v>0</v>
      </c>
      <c r="M159" s="51">
        <v>0</v>
      </c>
      <c r="N159" s="51">
        <v>0</v>
      </c>
      <c r="O159" s="51">
        <v>0</v>
      </c>
    </row>
    <row r="160" spans="1:15">
      <c r="A160" s="1">
        <f t="shared" si="4"/>
        <v>2018</v>
      </c>
      <c r="B160" s="1">
        <f t="shared" si="5"/>
        <v>4</v>
      </c>
      <c r="C160" s="50">
        <v>43198</v>
      </c>
      <c r="D160" s="21" t="s">
        <v>330</v>
      </c>
      <c r="E160" s="21" t="s">
        <v>333</v>
      </c>
      <c r="F160" s="51">
        <v>450</v>
      </c>
      <c r="G160" s="51">
        <v>2190</v>
      </c>
      <c r="H160" s="51">
        <v>15</v>
      </c>
      <c r="I160" s="51">
        <v>30</v>
      </c>
      <c r="J160" s="51">
        <v>39</v>
      </c>
      <c r="K160" s="51">
        <v>53</v>
      </c>
      <c r="L160" s="51">
        <v>0</v>
      </c>
      <c r="M160" s="51">
        <v>0</v>
      </c>
      <c r="N160" s="51">
        <v>0</v>
      </c>
      <c r="O160" s="51">
        <v>0</v>
      </c>
    </row>
    <row r="161" spans="1:15">
      <c r="A161" s="1">
        <f t="shared" si="4"/>
        <v>2018</v>
      </c>
      <c r="B161" s="1">
        <f t="shared" si="5"/>
        <v>4</v>
      </c>
      <c r="C161" s="50">
        <v>43198</v>
      </c>
      <c r="D161" s="21" t="s">
        <v>330</v>
      </c>
      <c r="E161" s="21" t="s">
        <v>334</v>
      </c>
      <c r="F161" s="51">
        <v>400</v>
      </c>
      <c r="G161" s="51">
        <v>1066</v>
      </c>
      <c r="H161" s="51">
        <v>16</v>
      </c>
      <c r="I161" s="51">
        <v>25</v>
      </c>
      <c r="J161" s="51">
        <v>40</v>
      </c>
      <c r="K161" s="51">
        <v>65</v>
      </c>
      <c r="L161" s="51">
        <v>0</v>
      </c>
      <c r="M161" s="51">
        <v>0</v>
      </c>
      <c r="N161" s="51">
        <v>0</v>
      </c>
      <c r="O161" s="51">
        <v>0</v>
      </c>
    </row>
    <row r="162" spans="1:15">
      <c r="A162" s="1">
        <f t="shared" si="4"/>
        <v>2018</v>
      </c>
      <c r="B162" s="1">
        <f t="shared" si="5"/>
        <v>4</v>
      </c>
      <c r="C162" s="50">
        <v>43199</v>
      </c>
      <c r="D162" s="21" t="s">
        <v>330</v>
      </c>
      <c r="E162" s="21" t="s">
        <v>331</v>
      </c>
      <c r="F162" s="51">
        <v>400</v>
      </c>
      <c r="G162" s="51">
        <v>2409</v>
      </c>
      <c r="H162" s="51">
        <v>20</v>
      </c>
      <c r="I162" s="51">
        <v>20</v>
      </c>
      <c r="J162" s="51">
        <v>55</v>
      </c>
      <c r="K162" s="51">
        <v>78</v>
      </c>
      <c r="L162" s="51">
        <v>0</v>
      </c>
      <c r="M162" s="51">
        <v>2</v>
      </c>
      <c r="N162" s="51">
        <v>0</v>
      </c>
      <c r="O162" s="51">
        <v>0</v>
      </c>
    </row>
    <row r="163" spans="1:15">
      <c r="A163" s="1">
        <f t="shared" si="4"/>
        <v>2018</v>
      </c>
      <c r="B163" s="1">
        <f t="shared" si="5"/>
        <v>4</v>
      </c>
      <c r="C163" s="50">
        <v>43199</v>
      </c>
      <c r="D163" s="21" t="s">
        <v>330</v>
      </c>
      <c r="E163" s="21" t="s">
        <v>335</v>
      </c>
      <c r="F163" s="51">
        <v>0</v>
      </c>
      <c r="G163" s="51">
        <v>103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</row>
    <row r="164" spans="1:15">
      <c r="A164" s="1">
        <f t="shared" si="4"/>
        <v>2018</v>
      </c>
      <c r="B164" s="1">
        <f t="shared" si="5"/>
        <v>4</v>
      </c>
      <c r="C164" s="50">
        <v>43199</v>
      </c>
      <c r="D164" s="21" t="s">
        <v>330</v>
      </c>
      <c r="E164" s="21" t="s">
        <v>333</v>
      </c>
      <c r="F164" s="51">
        <v>260.22000000000003</v>
      </c>
      <c r="G164" s="51">
        <v>1088</v>
      </c>
      <c r="H164" s="51">
        <v>14</v>
      </c>
      <c r="I164" s="51">
        <v>18.59</v>
      </c>
      <c r="J164" s="51">
        <v>29</v>
      </c>
      <c r="K164" s="51">
        <v>41</v>
      </c>
      <c r="L164" s="51">
        <v>0</v>
      </c>
      <c r="M164" s="51">
        <v>0</v>
      </c>
      <c r="N164" s="51">
        <v>0</v>
      </c>
      <c r="O164" s="51">
        <v>0</v>
      </c>
    </row>
    <row r="165" spans="1:15">
      <c r="A165" s="1">
        <f t="shared" si="4"/>
        <v>2018</v>
      </c>
      <c r="B165" s="1">
        <f t="shared" si="5"/>
        <v>4</v>
      </c>
      <c r="C165" s="50">
        <v>43199</v>
      </c>
      <c r="D165" s="21" t="s">
        <v>330</v>
      </c>
      <c r="E165" s="21" t="s">
        <v>334</v>
      </c>
      <c r="F165" s="51">
        <v>400</v>
      </c>
      <c r="G165" s="51">
        <v>1321</v>
      </c>
      <c r="H165" s="51">
        <v>23</v>
      </c>
      <c r="I165" s="51">
        <v>17.39</v>
      </c>
      <c r="J165" s="51">
        <v>41</v>
      </c>
      <c r="K165" s="51">
        <v>21</v>
      </c>
      <c r="L165" s="51">
        <v>0</v>
      </c>
      <c r="M165" s="51">
        <v>0</v>
      </c>
      <c r="N165" s="51">
        <v>0</v>
      </c>
      <c r="O165" s="51">
        <v>0</v>
      </c>
    </row>
    <row r="166" spans="1:15">
      <c r="A166" s="1">
        <f t="shared" si="4"/>
        <v>2018</v>
      </c>
      <c r="B166" s="1">
        <f t="shared" si="5"/>
        <v>4</v>
      </c>
      <c r="C166" s="50">
        <v>43200</v>
      </c>
      <c r="D166" s="21" t="s">
        <v>330</v>
      </c>
      <c r="E166" s="21" t="s">
        <v>331</v>
      </c>
      <c r="F166" s="51">
        <v>400</v>
      </c>
      <c r="G166" s="51">
        <v>3224</v>
      </c>
      <c r="H166" s="51">
        <v>18</v>
      </c>
      <c r="I166" s="51">
        <v>22.22</v>
      </c>
      <c r="J166" s="51">
        <v>53</v>
      </c>
      <c r="K166" s="51">
        <v>39</v>
      </c>
      <c r="L166" s="51">
        <v>0</v>
      </c>
      <c r="M166" s="51">
        <v>0</v>
      </c>
      <c r="N166" s="51">
        <v>0</v>
      </c>
      <c r="O166" s="51">
        <v>0</v>
      </c>
    </row>
    <row r="167" spans="1:15">
      <c r="A167" s="1">
        <f t="shared" si="4"/>
        <v>2018</v>
      </c>
      <c r="B167" s="1">
        <f t="shared" si="5"/>
        <v>4</v>
      </c>
      <c r="C167" s="50">
        <v>43200</v>
      </c>
      <c r="D167" s="21" t="s">
        <v>330</v>
      </c>
      <c r="E167" s="21" t="s">
        <v>335</v>
      </c>
      <c r="F167" s="51">
        <v>0</v>
      </c>
      <c r="G167" s="51">
        <v>315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</row>
    <row r="168" spans="1:15">
      <c r="A168" s="1">
        <f t="shared" si="4"/>
        <v>2018</v>
      </c>
      <c r="B168" s="1">
        <f t="shared" si="5"/>
        <v>4</v>
      </c>
      <c r="C168" s="50">
        <v>43200</v>
      </c>
      <c r="D168" s="21" t="s">
        <v>330</v>
      </c>
      <c r="E168" s="21" t="s">
        <v>333</v>
      </c>
      <c r="F168" s="51">
        <v>450</v>
      </c>
      <c r="G168" s="51">
        <v>2115</v>
      </c>
      <c r="H168" s="51">
        <v>18</v>
      </c>
      <c r="I168" s="51">
        <v>25</v>
      </c>
      <c r="J168" s="51">
        <v>46</v>
      </c>
      <c r="K168" s="51">
        <v>32</v>
      </c>
      <c r="L168" s="51">
        <v>0</v>
      </c>
      <c r="M168" s="51">
        <v>0</v>
      </c>
      <c r="N168" s="51">
        <v>0</v>
      </c>
      <c r="O168" s="51">
        <v>0</v>
      </c>
    </row>
    <row r="169" spans="1:15">
      <c r="A169" s="1">
        <f t="shared" si="4"/>
        <v>2018</v>
      </c>
      <c r="B169" s="1">
        <f t="shared" si="5"/>
        <v>4</v>
      </c>
      <c r="C169" s="50">
        <v>43200</v>
      </c>
      <c r="D169" s="21" t="s">
        <v>330</v>
      </c>
      <c r="E169" s="21" t="s">
        <v>334</v>
      </c>
      <c r="F169" s="51">
        <v>400</v>
      </c>
      <c r="G169" s="51">
        <v>1504</v>
      </c>
      <c r="H169" s="51">
        <v>18</v>
      </c>
      <c r="I169" s="51">
        <v>22.22</v>
      </c>
      <c r="J169" s="51">
        <v>39</v>
      </c>
      <c r="K169" s="51">
        <v>51</v>
      </c>
      <c r="L169" s="51">
        <v>0</v>
      </c>
      <c r="M169" s="51">
        <v>0</v>
      </c>
      <c r="N169" s="51">
        <v>0</v>
      </c>
      <c r="O169" s="51">
        <v>0</v>
      </c>
    </row>
    <row r="170" spans="1:15">
      <c r="A170" s="1">
        <f t="shared" si="4"/>
        <v>2018</v>
      </c>
      <c r="B170" s="1">
        <f t="shared" si="5"/>
        <v>4</v>
      </c>
      <c r="C170" s="50">
        <v>43201</v>
      </c>
      <c r="D170" s="21" t="s">
        <v>330</v>
      </c>
      <c r="E170" s="21" t="s">
        <v>336</v>
      </c>
      <c r="F170" s="51">
        <v>596</v>
      </c>
      <c r="G170" s="51">
        <v>3635</v>
      </c>
      <c r="H170" s="51">
        <v>31</v>
      </c>
      <c r="I170" s="51">
        <v>19.23</v>
      </c>
      <c r="J170" s="51">
        <v>98</v>
      </c>
      <c r="K170" s="51">
        <v>120</v>
      </c>
      <c r="L170" s="51">
        <v>0</v>
      </c>
      <c r="M170" s="51">
        <v>0</v>
      </c>
      <c r="N170" s="51">
        <v>0</v>
      </c>
      <c r="O170" s="51">
        <v>0</v>
      </c>
    </row>
    <row r="171" spans="1:15">
      <c r="A171" s="1">
        <f t="shared" si="4"/>
        <v>2018</v>
      </c>
      <c r="B171" s="1">
        <f t="shared" si="5"/>
        <v>4</v>
      </c>
      <c r="C171" s="50">
        <v>43201</v>
      </c>
      <c r="D171" s="21" t="s">
        <v>330</v>
      </c>
      <c r="E171" s="21" t="s">
        <v>331</v>
      </c>
      <c r="F171" s="51">
        <v>500</v>
      </c>
      <c r="G171" s="51">
        <v>1919</v>
      </c>
      <c r="H171" s="51">
        <v>19</v>
      </c>
      <c r="I171" s="51">
        <v>26.32</v>
      </c>
      <c r="J171" s="51">
        <v>76</v>
      </c>
      <c r="K171" s="51">
        <v>71</v>
      </c>
      <c r="L171" s="51">
        <v>0</v>
      </c>
      <c r="M171" s="51">
        <v>2</v>
      </c>
      <c r="N171" s="51">
        <v>0</v>
      </c>
      <c r="O171" s="51">
        <v>0</v>
      </c>
    </row>
    <row r="172" spans="1:15">
      <c r="A172" s="1">
        <f t="shared" si="4"/>
        <v>2018</v>
      </c>
      <c r="B172" s="1">
        <f t="shared" si="5"/>
        <v>4</v>
      </c>
      <c r="C172" s="50">
        <v>43201</v>
      </c>
      <c r="D172" s="21" t="s">
        <v>330</v>
      </c>
      <c r="E172" s="21" t="s">
        <v>335</v>
      </c>
      <c r="F172" s="51">
        <v>0</v>
      </c>
      <c r="G172" s="51">
        <v>1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</row>
    <row r="173" spans="1:15">
      <c r="A173" s="1">
        <f t="shared" si="4"/>
        <v>2018</v>
      </c>
      <c r="B173" s="1">
        <f t="shared" si="5"/>
        <v>4</v>
      </c>
      <c r="C173" s="50">
        <v>43201</v>
      </c>
      <c r="D173" s="21" t="s">
        <v>330</v>
      </c>
      <c r="E173" s="21" t="s">
        <v>333</v>
      </c>
      <c r="F173" s="51">
        <v>400</v>
      </c>
      <c r="G173" s="51">
        <v>1503</v>
      </c>
      <c r="H173" s="51">
        <v>16</v>
      </c>
      <c r="I173" s="51">
        <v>25</v>
      </c>
      <c r="J173" s="51">
        <v>37</v>
      </c>
      <c r="K173" s="51">
        <v>28</v>
      </c>
      <c r="L173" s="51">
        <v>0</v>
      </c>
      <c r="M173" s="51">
        <v>0</v>
      </c>
      <c r="N173" s="51">
        <v>0</v>
      </c>
      <c r="O173" s="51">
        <v>0</v>
      </c>
    </row>
    <row r="174" spans="1:15">
      <c r="A174" s="1">
        <f t="shared" si="4"/>
        <v>2018</v>
      </c>
      <c r="B174" s="1">
        <f t="shared" si="5"/>
        <v>4</v>
      </c>
      <c r="C174" s="50">
        <v>43201</v>
      </c>
      <c r="D174" s="21" t="s">
        <v>330</v>
      </c>
      <c r="E174" s="21" t="s">
        <v>334</v>
      </c>
      <c r="F174" s="51">
        <v>300</v>
      </c>
      <c r="G174" s="51">
        <v>1006</v>
      </c>
      <c r="H174" s="51">
        <v>13</v>
      </c>
      <c r="I174" s="51">
        <v>23.08</v>
      </c>
      <c r="J174" s="51">
        <v>36</v>
      </c>
      <c r="K174" s="51">
        <v>35</v>
      </c>
      <c r="L174" s="51">
        <v>0</v>
      </c>
      <c r="M174" s="51">
        <v>0</v>
      </c>
      <c r="N174" s="51">
        <v>0</v>
      </c>
      <c r="O174" s="51">
        <v>0</v>
      </c>
    </row>
    <row r="175" spans="1:15">
      <c r="A175" s="1">
        <f t="shared" si="4"/>
        <v>2018</v>
      </c>
      <c r="B175" s="1">
        <f t="shared" si="5"/>
        <v>4</v>
      </c>
      <c r="C175" s="50">
        <v>43202</v>
      </c>
      <c r="D175" s="21" t="s">
        <v>330</v>
      </c>
      <c r="E175" s="21" t="s">
        <v>336</v>
      </c>
      <c r="F175" s="51">
        <v>600</v>
      </c>
      <c r="G175" s="51">
        <v>1377</v>
      </c>
      <c r="H175" s="51">
        <v>33</v>
      </c>
      <c r="I175" s="51">
        <v>18.18</v>
      </c>
      <c r="J175" s="51">
        <v>101</v>
      </c>
      <c r="K175" s="51">
        <v>97</v>
      </c>
      <c r="L175" s="51">
        <v>0</v>
      </c>
      <c r="M175" s="51">
        <v>0</v>
      </c>
      <c r="N175" s="51">
        <v>0</v>
      </c>
      <c r="O175" s="51">
        <v>0</v>
      </c>
    </row>
    <row r="176" spans="1:15">
      <c r="A176" s="1">
        <f t="shared" si="4"/>
        <v>2018</v>
      </c>
      <c r="B176" s="1">
        <f t="shared" si="5"/>
        <v>4</v>
      </c>
      <c r="C176" s="50">
        <v>43202</v>
      </c>
      <c r="D176" s="21" t="s">
        <v>330</v>
      </c>
      <c r="E176" s="21" t="s">
        <v>331</v>
      </c>
      <c r="F176" s="51">
        <v>500</v>
      </c>
      <c r="G176" s="51">
        <v>2455</v>
      </c>
      <c r="H176" s="51">
        <v>18</v>
      </c>
      <c r="I176" s="51">
        <v>27.78</v>
      </c>
      <c r="J176" s="51">
        <v>35</v>
      </c>
      <c r="K176" s="51">
        <v>100</v>
      </c>
      <c r="L176" s="51">
        <v>0</v>
      </c>
      <c r="M176" s="51">
        <v>0</v>
      </c>
      <c r="N176" s="51">
        <v>0</v>
      </c>
      <c r="O176" s="51">
        <v>0</v>
      </c>
    </row>
    <row r="177" spans="1:15">
      <c r="A177" s="1">
        <f t="shared" si="4"/>
        <v>2018</v>
      </c>
      <c r="B177" s="1">
        <f t="shared" si="5"/>
        <v>4</v>
      </c>
      <c r="C177" s="50">
        <v>43202</v>
      </c>
      <c r="D177" s="21" t="s">
        <v>330</v>
      </c>
      <c r="E177" s="21" t="s">
        <v>333</v>
      </c>
      <c r="F177" s="51">
        <v>300</v>
      </c>
      <c r="G177" s="51">
        <v>609</v>
      </c>
      <c r="H177" s="51">
        <v>11</v>
      </c>
      <c r="I177" s="51">
        <v>27.27</v>
      </c>
      <c r="J177" s="51">
        <v>45</v>
      </c>
      <c r="K177" s="51">
        <v>37</v>
      </c>
      <c r="L177" s="51">
        <v>0</v>
      </c>
      <c r="M177" s="51">
        <v>0</v>
      </c>
      <c r="N177" s="51">
        <v>0</v>
      </c>
      <c r="O177" s="51">
        <v>0</v>
      </c>
    </row>
    <row r="178" spans="1:15">
      <c r="A178" s="1">
        <f t="shared" si="4"/>
        <v>2018</v>
      </c>
      <c r="B178" s="1">
        <f t="shared" si="5"/>
        <v>4</v>
      </c>
      <c r="C178" s="50">
        <v>43202</v>
      </c>
      <c r="D178" s="21" t="s">
        <v>330</v>
      </c>
      <c r="E178" s="21" t="s">
        <v>334</v>
      </c>
      <c r="F178" s="51">
        <v>210.79</v>
      </c>
      <c r="G178" s="51">
        <v>545</v>
      </c>
      <c r="H178" s="51">
        <v>7</v>
      </c>
      <c r="I178" s="51">
        <v>30.11</v>
      </c>
      <c r="J178" s="51">
        <v>8</v>
      </c>
      <c r="K178" s="51">
        <v>8</v>
      </c>
      <c r="L178" s="51">
        <v>0</v>
      </c>
      <c r="M178" s="51">
        <v>0</v>
      </c>
      <c r="N178" s="51">
        <v>0</v>
      </c>
      <c r="O178" s="51">
        <v>0</v>
      </c>
    </row>
    <row r="179" spans="1:15">
      <c r="A179" s="1">
        <f t="shared" si="4"/>
        <v>2018</v>
      </c>
      <c r="B179" s="1">
        <f t="shared" si="5"/>
        <v>4</v>
      </c>
      <c r="C179" s="50">
        <v>43203</v>
      </c>
      <c r="D179" s="21" t="s">
        <v>330</v>
      </c>
      <c r="E179" s="21" t="s">
        <v>336</v>
      </c>
      <c r="F179" s="51">
        <v>780</v>
      </c>
      <c r="G179" s="51">
        <v>2183</v>
      </c>
      <c r="H179" s="51">
        <v>35</v>
      </c>
      <c r="I179" s="51">
        <v>22.29</v>
      </c>
      <c r="J179" s="51">
        <v>76</v>
      </c>
      <c r="K179" s="51">
        <v>77</v>
      </c>
      <c r="L179" s="51">
        <v>0</v>
      </c>
      <c r="M179" s="51">
        <v>0</v>
      </c>
      <c r="N179" s="51">
        <v>0</v>
      </c>
      <c r="O179" s="51">
        <v>0</v>
      </c>
    </row>
    <row r="180" spans="1:15">
      <c r="A180" s="1">
        <f t="shared" si="4"/>
        <v>2018</v>
      </c>
      <c r="B180" s="1">
        <f t="shared" si="5"/>
        <v>4</v>
      </c>
      <c r="C180" s="50">
        <v>43203</v>
      </c>
      <c r="D180" s="21" t="s">
        <v>330</v>
      </c>
      <c r="E180" s="21" t="s">
        <v>331</v>
      </c>
      <c r="F180" s="51">
        <v>466.12</v>
      </c>
      <c r="G180" s="51">
        <v>2137</v>
      </c>
      <c r="H180" s="51">
        <v>19</v>
      </c>
      <c r="I180" s="51">
        <v>24.53</v>
      </c>
      <c r="J180" s="51">
        <v>86</v>
      </c>
      <c r="K180" s="51">
        <v>49</v>
      </c>
      <c r="L180" s="51">
        <v>0</v>
      </c>
      <c r="M180" s="51">
        <v>0</v>
      </c>
      <c r="N180" s="51">
        <v>0</v>
      </c>
      <c r="O180" s="51">
        <v>0</v>
      </c>
    </row>
    <row r="181" spans="1:15">
      <c r="A181" s="1">
        <f t="shared" si="4"/>
        <v>2018</v>
      </c>
      <c r="B181" s="1">
        <f t="shared" si="5"/>
        <v>4</v>
      </c>
      <c r="C181" s="50">
        <v>43203</v>
      </c>
      <c r="D181" s="21" t="s">
        <v>330</v>
      </c>
      <c r="E181" s="21" t="s">
        <v>333</v>
      </c>
      <c r="F181" s="51">
        <v>360.91</v>
      </c>
      <c r="G181" s="51">
        <v>997</v>
      </c>
      <c r="H181" s="51">
        <v>15</v>
      </c>
      <c r="I181" s="51">
        <v>24.06</v>
      </c>
      <c r="J181" s="51">
        <v>52</v>
      </c>
      <c r="K181" s="51">
        <v>50</v>
      </c>
      <c r="L181" s="51">
        <v>0</v>
      </c>
      <c r="M181" s="51">
        <v>0</v>
      </c>
      <c r="N181" s="51">
        <v>0</v>
      </c>
      <c r="O181" s="51">
        <v>0</v>
      </c>
    </row>
    <row r="182" spans="1:15">
      <c r="A182" s="1">
        <f t="shared" si="4"/>
        <v>2018</v>
      </c>
      <c r="B182" s="1">
        <f t="shared" si="5"/>
        <v>4</v>
      </c>
      <c r="C182" s="50">
        <v>43203</v>
      </c>
      <c r="D182" s="21" t="s">
        <v>330</v>
      </c>
      <c r="E182" s="21" t="s">
        <v>334</v>
      </c>
      <c r="F182" s="51">
        <v>200</v>
      </c>
      <c r="G182" s="51">
        <v>392</v>
      </c>
      <c r="H182" s="51">
        <v>10</v>
      </c>
      <c r="I182" s="51">
        <v>20</v>
      </c>
      <c r="J182" s="51">
        <v>18</v>
      </c>
      <c r="K182" s="51">
        <v>40</v>
      </c>
      <c r="L182" s="51">
        <v>0</v>
      </c>
      <c r="M182" s="51">
        <v>0</v>
      </c>
      <c r="N182" s="51">
        <v>0</v>
      </c>
      <c r="O182" s="51">
        <v>0</v>
      </c>
    </row>
    <row r="183" spans="1:15">
      <c r="A183" s="1">
        <f t="shared" si="4"/>
        <v>2018</v>
      </c>
      <c r="B183" s="1">
        <f t="shared" si="5"/>
        <v>4</v>
      </c>
      <c r="C183" s="50">
        <v>43204</v>
      </c>
      <c r="D183" s="21" t="s">
        <v>330</v>
      </c>
      <c r="E183" s="21" t="s">
        <v>336</v>
      </c>
      <c r="F183" s="51">
        <v>780</v>
      </c>
      <c r="G183" s="51">
        <v>2847</v>
      </c>
      <c r="H183" s="51">
        <v>36</v>
      </c>
      <c r="I183" s="51">
        <v>21.67</v>
      </c>
      <c r="J183" s="51">
        <v>90</v>
      </c>
      <c r="K183" s="51">
        <v>94</v>
      </c>
      <c r="L183" s="51">
        <v>0</v>
      </c>
      <c r="M183" s="51">
        <v>0</v>
      </c>
      <c r="N183" s="51">
        <v>0</v>
      </c>
      <c r="O183" s="51">
        <v>0</v>
      </c>
    </row>
    <row r="184" spans="1:15">
      <c r="A184" s="1">
        <f t="shared" si="4"/>
        <v>2018</v>
      </c>
      <c r="B184" s="1">
        <f t="shared" si="5"/>
        <v>4</v>
      </c>
      <c r="C184" s="50">
        <v>43204</v>
      </c>
      <c r="D184" s="21" t="s">
        <v>330</v>
      </c>
      <c r="E184" s="21" t="s">
        <v>331</v>
      </c>
      <c r="F184" s="51">
        <v>500</v>
      </c>
      <c r="G184" s="51">
        <v>1208</v>
      </c>
      <c r="H184" s="51">
        <v>19</v>
      </c>
      <c r="I184" s="51">
        <v>26.32</v>
      </c>
      <c r="J184" s="51">
        <v>34</v>
      </c>
      <c r="K184" s="51">
        <v>24</v>
      </c>
      <c r="L184" s="51">
        <v>0</v>
      </c>
      <c r="M184" s="51">
        <v>0</v>
      </c>
      <c r="N184" s="51">
        <v>0</v>
      </c>
      <c r="O184" s="51">
        <v>0</v>
      </c>
    </row>
    <row r="185" spans="1:15">
      <c r="A185" s="1">
        <f t="shared" si="4"/>
        <v>2018</v>
      </c>
      <c r="B185" s="1">
        <f t="shared" si="5"/>
        <v>4</v>
      </c>
      <c r="C185" s="50">
        <v>43204</v>
      </c>
      <c r="D185" s="21" t="s">
        <v>330</v>
      </c>
      <c r="E185" s="21" t="s">
        <v>333</v>
      </c>
      <c r="F185" s="51">
        <v>384.4</v>
      </c>
      <c r="G185" s="51">
        <v>1166</v>
      </c>
      <c r="H185" s="51">
        <v>16</v>
      </c>
      <c r="I185" s="51">
        <v>24.02</v>
      </c>
      <c r="J185" s="51">
        <v>36</v>
      </c>
      <c r="K185" s="51">
        <v>28</v>
      </c>
      <c r="L185" s="51">
        <v>0</v>
      </c>
      <c r="M185" s="51">
        <v>0</v>
      </c>
      <c r="N185" s="51">
        <v>0</v>
      </c>
      <c r="O185" s="51">
        <v>0</v>
      </c>
    </row>
    <row r="186" spans="1:15">
      <c r="A186" s="1">
        <f t="shared" si="4"/>
        <v>2018</v>
      </c>
      <c r="B186" s="1">
        <f t="shared" si="5"/>
        <v>4</v>
      </c>
      <c r="C186" s="50">
        <v>43204</v>
      </c>
      <c r="D186" s="21" t="s">
        <v>330</v>
      </c>
      <c r="E186" s="21" t="s">
        <v>334</v>
      </c>
      <c r="F186" s="51">
        <v>200</v>
      </c>
      <c r="G186" s="51">
        <v>336</v>
      </c>
      <c r="H186" s="51">
        <v>8</v>
      </c>
      <c r="I186" s="51">
        <v>25</v>
      </c>
      <c r="J186" s="51">
        <v>15</v>
      </c>
      <c r="K186" s="51">
        <v>35</v>
      </c>
      <c r="L186" s="51">
        <v>0</v>
      </c>
      <c r="M186" s="51">
        <v>0</v>
      </c>
      <c r="N186" s="51">
        <v>0</v>
      </c>
      <c r="O186" s="51">
        <v>0</v>
      </c>
    </row>
    <row r="187" spans="1:15">
      <c r="A187" s="1">
        <f t="shared" si="4"/>
        <v>2018</v>
      </c>
      <c r="B187" s="1">
        <f t="shared" si="5"/>
        <v>4</v>
      </c>
      <c r="C187" s="50">
        <v>43205</v>
      </c>
      <c r="D187" s="21" t="s">
        <v>330</v>
      </c>
      <c r="E187" s="21" t="s">
        <v>336</v>
      </c>
      <c r="F187" s="51">
        <v>780</v>
      </c>
      <c r="G187" s="51">
        <v>2827</v>
      </c>
      <c r="H187" s="51">
        <v>37</v>
      </c>
      <c r="I187" s="51">
        <v>21.08</v>
      </c>
      <c r="J187" s="51">
        <v>109</v>
      </c>
      <c r="K187" s="51">
        <v>79</v>
      </c>
      <c r="L187" s="51">
        <v>0</v>
      </c>
      <c r="M187" s="51">
        <v>0</v>
      </c>
      <c r="N187" s="51">
        <v>0</v>
      </c>
      <c r="O187" s="51">
        <v>0</v>
      </c>
    </row>
    <row r="188" spans="1:15">
      <c r="A188" s="1">
        <f t="shared" si="4"/>
        <v>2018</v>
      </c>
      <c r="B188" s="1">
        <f t="shared" si="5"/>
        <v>4</v>
      </c>
      <c r="C188" s="50">
        <v>43205</v>
      </c>
      <c r="D188" s="21" t="s">
        <v>330</v>
      </c>
      <c r="E188" s="21" t="s">
        <v>331</v>
      </c>
      <c r="F188" s="51">
        <v>500</v>
      </c>
      <c r="G188" s="51">
        <v>2436</v>
      </c>
      <c r="H188" s="51">
        <v>21</v>
      </c>
      <c r="I188" s="51">
        <v>23.81</v>
      </c>
      <c r="J188" s="51">
        <v>38</v>
      </c>
      <c r="K188" s="51">
        <v>50</v>
      </c>
      <c r="L188" s="51">
        <v>0</v>
      </c>
      <c r="M188" s="51">
        <v>0</v>
      </c>
      <c r="N188" s="51">
        <v>0</v>
      </c>
      <c r="O188" s="51">
        <v>0</v>
      </c>
    </row>
    <row r="189" spans="1:15">
      <c r="A189" s="1">
        <f t="shared" si="4"/>
        <v>2018</v>
      </c>
      <c r="B189" s="1">
        <f t="shared" si="5"/>
        <v>4</v>
      </c>
      <c r="C189" s="50">
        <v>43205</v>
      </c>
      <c r="D189" s="21" t="s">
        <v>330</v>
      </c>
      <c r="E189" s="21" t="s">
        <v>333</v>
      </c>
      <c r="F189" s="51">
        <v>386.65</v>
      </c>
      <c r="G189" s="51">
        <v>751</v>
      </c>
      <c r="H189" s="51">
        <v>14</v>
      </c>
      <c r="I189" s="51">
        <v>27.62</v>
      </c>
      <c r="J189" s="51">
        <v>25</v>
      </c>
      <c r="K189" s="51">
        <v>19</v>
      </c>
      <c r="L189" s="51">
        <v>0</v>
      </c>
      <c r="M189" s="51">
        <v>0</v>
      </c>
      <c r="N189" s="51">
        <v>0</v>
      </c>
      <c r="O189" s="51">
        <v>0</v>
      </c>
    </row>
    <row r="190" spans="1:15">
      <c r="A190" s="1">
        <f t="shared" si="4"/>
        <v>2018</v>
      </c>
      <c r="B190" s="1">
        <f t="shared" si="5"/>
        <v>4</v>
      </c>
      <c r="C190" s="50">
        <v>43205</v>
      </c>
      <c r="D190" s="21" t="s">
        <v>330</v>
      </c>
      <c r="E190" s="21" t="s">
        <v>334</v>
      </c>
      <c r="F190" s="51">
        <v>200</v>
      </c>
      <c r="G190" s="51">
        <v>333</v>
      </c>
      <c r="H190" s="51">
        <v>9</v>
      </c>
      <c r="I190" s="51">
        <v>22.22</v>
      </c>
      <c r="J190" s="51">
        <v>24</v>
      </c>
      <c r="K190" s="51">
        <v>3</v>
      </c>
      <c r="L190" s="51">
        <v>0</v>
      </c>
      <c r="M190" s="51">
        <v>0</v>
      </c>
      <c r="N190" s="51">
        <v>0</v>
      </c>
      <c r="O190" s="51">
        <v>0</v>
      </c>
    </row>
    <row r="191" spans="1:15">
      <c r="A191" s="1">
        <f t="shared" si="4"/>
        <v>2018</v>
      </c>
      <c r="B191" s="1">
        <f t="shared" si="5"/>
        <v>4</v>
      </c>
      <c r="C191" s="50" t="s">
        <v>337</v>
      </c>
      <c r="D191" s="21" t="s">
        <v>330</v>
      </c>
      <c r="E191" s="21" t="s">
        <v>338</v>
      </c>
      <c r="F191" s="51">
        <v>200</v>
      </c>
      <c r="G191" s="51">
        <v>405</v>
      </c>
      <c r="H191" s="51">
        <v>9</v>
      </c>
      <c r="I191" s="51">
        <v>22.22</v>
      </c>
      <c r="J191" s="51">
        <v>43</v>
      </c>
      <c r="K191" s="51">
        <v>63</v>
      </c>
      <c r="L191" s="51">
        <v>0</v>
      </c>
      <c r="M191" s="51">
        <v>0</v>
      </c>
      <c r="N191" s="51">
        <v>0</v>
      </c>
      <c r="O191" s="51">
        <v>0</v>
      </c>
    </row>
    <row r="192" spans="1:15">
      <c r="A192" s="1">
        <f t="shared" si="4"/>
        <v>2018</v>
      </c>
      <c r="B192" s="1">
        <f t="shared" si="5"/>
        <v>4</v>
      </c>
      <c r="C192" s="50" t="s">
        <v>337</v>
      </c>
      <c r="D192" s="21" t="s">
        <v>330</v>
      </c>
      <c r="E192" s="21" t="s">
        <v>339</v>
      </c>
      <c r="F192" s="51">
        <v>465.64</v>
      </c>
      <c r="G192" s="51">
        <v>1542</v>
      </c>
      <c r="H192" s="51">
        <v>15</v>
      </c>
      <c r="I192" s="51">
        <v>31.04</v>
      </c>
      <c r="J192" s="51">
        <v>50</v>
      </c>
      <c r="K192" s="51">
        <v>114</v>
      </c>
      <c r="L192" s="51">
        <v>0</v>
      </c>
      <c r="M192" s="51">
        <v>0</v>
      </c>
      <c r="N192" s="51">
        <v>0</v>
      </c>
      <c r="O192" s="51">
        <v>0</v>
      </c>
    </row>
    <row r="193" spans="1:15">
      <c r="A193" s="1">
        <f t="shared" si="4"/>
        <v>2018</v>
      </c>
      <c r="B193" s="1">
        <f t="shared" si="5"/>
        <v>4</v>
      </c>
      <c r="C193" s="50" t="s">
        <v>337</v>
      </c>
      <c r="D193" s="21" t="s">
        <v>330</v>
      </c>
      <c r="E193" s="21" t="s">
        <v>340</v>
      </c>
      <c r="F193" s="51">
        <v>400</v>
      </c>
      <c r="G193" s="51">
        <v>1634</v>
      </c>
      <c r="H193" s="51">
        <v>15</v>
      </c>
      <c r="I193" s="51">
        <v>26.67</v>
      </c>
      <c r="J193" s="51">
        <v>25</v>
      </c>
      <c r="K193" s="51">
        <v>19</v>
      </c>
      <c r="L193" s="51">
        <v>0</v>
      </c>
      <c r="M193" s="51">
        <v>0</v>
      </c>
      <c r="N193" s="51">
        <v>0</v>
      </c>
      <c r="O193" s="51">
        <v>0</v>
      </c>
    </row>
    <row r="194" spans="1:15">
      <c r="A194" s="1">
        <f t="shared" ref="A194:A249" si="6">YEAR(C194)</f>
        <v>2018</v>
      </c>
      <c r="B194" s="1">
        <f t="shared" ref="B194:B257" si="7">MONTH(C194)</f>
        <v>4</v>
      </c>
      <c r="C194" s="50" t="s">
        <v>337</v>
      </c>
      <c r="D194" s="21" t="s">
        <v>330</v>
      </c>
      <c r="E194" s="21" t="s">
        <v>341</v>
      </c>
      <c r="F194" s="51">
        <v>800</v>
      </c>
      <c r="G194" s="51">
        <v>3597</v>
      </c>
      <c r="H194" s="51">
        <v>31</v>
      </c>
      <c r="I194" s="51">
        <v>25.81</v>
      </c>
      <c r="J194" s="51">
        <v>104</v>
      </c>
      <c r="K194" s="51">
        <v>101</v>
      </c>
      <c r="L194" s="51">
        <v>0</v>
      </c>
      <c r="M194" s="51">
        <v>0</v>
      </c>
      <c r="N194" s="51">
        <v>0</v>
      </c>
      <c r="O194" s="51">
        <v>0</v>
      </c>
    </row>
    <row r="195" spans="1:15">
      <c r="A195" s="1">
        <f t="shared" si="6"/>
        <v>2018</v>
      </c>
      <c r="B195" s="1">
        <f t="shared" si="7"/>
        <v>4</v>
      </c>
      <c r="C195" s="50" t="s">
        <v>342</v>
      </c>
      <c r="D195" s="21" t="s">
        <v>330</v>
      </c>
      <c r="E195" s="21" t="s">
        <v>338</v>
      </c>
      <c r="F195" s="51">
        <v>200</v>
      </c>
      <c r="G195" s="51">
        <v>342</v>
      </c>
      <c r="H195" s="51">
        <v>7</v>
      </c>
      <c r="I195" s="51">
        <v>28.57</v>
      </c>
      <c r="J195" s="51">
        <v>10</v>
      </c>
      <c r="K195" s="51">
        <v>3</v>
      </c>
      <c r="L195" s="51">
        <v>0</v>
      </c>
      <c r="M195" s="51">
        <v>0</v>
      </c>
      <c r="N195" s="51">
        <v>0</v>
      </c>
      <c r="O195" s="51">
        <v>0</v>
      </c>
    </row>
    <row r="196" spans="1:15">
      <c r="A196" s="1">
        <f t="shared" si="6"/>
        <v>2018</v>
      </c>
      <c r="B196" s="1">
        <f t="shared" si="7"/>
        <v>4</v>
      </c>
      <c r="C196" s="50" t="s">
        <v>342</v>
      </c>
      <c r="D196" s="21" t="s">
        <v>330</v>
      </c>
      <c r="E196" s="21" t="s">
        <v>339</v>
      </c>
      <c r="F196" s="51">
        <v>500</v>
      </c>
      <c r="G196" s="51">
        <v>1640</v>
      </c>
      <c r="H196" s="51">
        <v>20</v>
      </c>
      <c r="I196" s="51">
        <v>25</v>
      </c>
      <c r="J196" s="51">
        <v>72</v>
      </c>
      <c r="K196" s="51">
        <v>33</v>
      </c>
      <c r="L196" s="51">
        <v>1</v>
      </c>
      <c r="M196" s="51">
        <v>0</v>
      </c>
      <c r="N196" s="51">
        <v>0</v>
      </c>
      <c r="O196" s="51">
        <v>0</v>
      </c>
    </row>
    <row r="197" spans="1:15">
      <c r="A197" s="1">
        <f t="shared" si="6"/>
        <v>2018</v>
      </c>
      <c r="B197" s="1">
        <f t="shared" si="7"/>
        <v>4</v>
      </c>
      <c r="C197" s="50" t="s">
        <v>342</v>
      </c>
      <c r="D197" s="21" t="s">
        <v>330</v>
      </c>
      <c r="E197" s="21" t="s">
        <v>340</v>
      </c>
      <c r="F197" s="51">
        <v>378.87</v>
      </c>
      <c r="G197" s="51">
        <v>1238</v>
      </c>
      <c r="H197" s="51">
        <v>15</v>
      </c>
      <c r="I197" s="51">
        <v>25.26</v>
      </c>
      <c r="J197" s="51">
        <v>48</v>
      </c>
      <c r="K197" s="51">
        <v>49</v>
      </c>
      <c r="L197" s="51">
        <v>0</v>
      </c>
      <c r="M197" s="51">
        <v>0</v>
      </c>
      <c r="N197" s="51">
        <v>0</v>
      </c>
      <c r="O197" s="51">
        <v>0</v>
      </c>
    </row>
    <row r="198" spans="1:15">
      <c r="A198" s="1">
        <f t="shared" si="6"/>
        <v>2018</v>
      </c>
      <c r="B198" s="1">
        <f t="shared" si="7"/>
        <v>4</v>
      </c>
      <c r="C198" s="50" t="s">
        <v>342</v>
      </c>
      <c r="D198" s="21" t="s">
        <v>330</v>
      </c>
      <c r="E198" s="21" t="s">
        <v>341</v>
      </c>
      <c r="F198" s="51">
        <v>800</v>
      </c>
      <c r="G198" s="51">
        <v>2782</v>
      </c>
      <c r="H198" s="51">
        <v>34</v>
      </c>
      <c r="I198" s="51">
        <v>23.53</v>
      </c>
      <c r="J198" s="51">
        <v>63</v>
      </c>
      <c r="K198" s="51">
        <v>68</v>
      </c>
      <c r="L198" s="51">
        <v>0</v>
      </c>
      <c r="M198" s="51">
        <v>0</v>
      </c>
      <c r="N198" s="51">
        <v>0</v>
      </c>
      <c r="O198" s="51">
        <v>0</v>
      </c>
    </row>
    <row r="199" spans="1:15">
      <c r="A199" s="1">
        <f t="shared" si="6"/>
        <v>2018</v>
      </c>
      <c r="B199" s="1">
        <f t="shared" si="7"/>
        <v>4</v>
      </c>
      <c r="C199" s="50" t="s">
        <v>343</v>
      </c>
      <c r="D199" s="21" t="s">
        <v>330</v>
      </c>
      <c r="E199" s="21" t="s">
        <v>338</v>
      </c>
      <c r="F199" s="51">
        <v>97.22</v>
      </c>
      <c r="G199" s="51">
        <v>235</v>
      </c>
      <c r="H199" s="51">
        <v>4</v>
      </c>
      <c r="I199" s="51">
        <v>24.31</v>
      </c>
      <c r="J199" s="51">
        <v>9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</row>
    <row r="200" spans="1:15">
      <c r="A200" s="1">
        <f t="shared" si="6"/>
        <v>2018</v>
      </c>
      <c r="B200" s="1">
        <f t="shared" si="7"/>
        <v>4</v>
      </c>
      <c r="C200" s="50" t="s">
        <v>343</v>
      </c>
      <c r="D200" s="21" t="s">
        <v>330</v>
      </c>
      <c r="E200" s="21" t="s">
        <v>339</v>
      </c>
      <c r="F200" s="51">
        <v>500</v>
      </c>
      <c r="G200" s="51">
        <v>1628</v>
      </c>
      <c r="H200" s="51">
        <v>20</v>
      </c>
      <c r="I200" s="51">
        <v>25</v>
      </c>
      <c r="J200" s="51">
        <v>57</v>
      </c>
      <c r="K200" s="51">
        <v>78</v>
      </c>
      <c r="L200" s="51">
        <v>0</v>
      </c>
      <c r="M200" s="51">
        <v>0</v>
      </c>
      <c r="N200" s="51">
        <v>0</v>
      </c>
      <c r="O200" s="51">
        <v>0</v>
      </c>
    </row>
    <row r="201" spans="1:15">
      <c r="A201" s="1">
        <f t="shared" si="6"/>
        <v>2018</v>
      </c>
      <c r="B201" s="1">
        <f t="shared" si="7"/>
        <v>4</v>
      </c>
      <c r="C201" s="50" t="s">
        <v>343</v>
      </c>
      <c r="D201" s="21" t="s">
        <v>330</v>
      </c>
      <c r="E201" s="21" t="s">
        <v>344</v>
      </c>
      <c r="F201" s="51">
        <v>300</v>
      </c>
      <c r="G201" s="51">
        <v>746</v>
      </c>
      <c r="H201" s="51">
        <v>11</v>
      </c>
      <c r="I201" s="51">
        <v>27.27</v>
      </c>
      <c r="J201" s="51">
        <v>27</v>
      </c>
      <c r="K201" s="51">
        <v>28</v>
      </c>
      <c r="L201" s="51">
        <v>0</v>
      </c>
      <c r="M201" s="51">
        <v>0</v>
      </c>
      <c r="N201" s="51">
        <v>0</v>
      </c>
      <c r="O201" s="51">
        <v>0</v>
      </c>
    </row>
    <row r="202" spans="1:15">
      <c r="A202" s="1">
        <f t="shared" si="6"/>
        <v>2018</v>
      </c>
      <c r="B202" s="1">
        <f t="shared" si="7"/>
        <v>4</v>
      </c>
      <c r="C202" s="50" t="s">
        <v>343</v>
      </c>
      <c r="D202" s="21" t="s">
        <v>330</v>
      </c>
      <c r="E202" s="21" t="s">
        <v>340</v>
      </c>
      <c r="F202" s="51">
        <v>400</v>
      </c>
      <c r="G202" s="51">
        <v>1370</v>
      </c>
      <c r="H202" s="51">
        <v>17</v>
      </c>
      <c r="I202" s="51">
        <v>23.53</v>
      </c>
      <c r="J202" s="51">
        <v>45</v>
      </c>
      <c r="K202" s="51">
        <v>30</v>
      </c>
      <c r="L202" s="51">
        <v>0</v>
      </c>
      <c r="M202" s="51">
        <v>0</v>
      </c>
      <c r="N202" s="51">
        <v>0</v>
      </c>
      <c r="O202" s="51">
        <v>0</v>
      </c>
    </row>
    <row r="203" spans="1:15">
      <c r="A203" s="1">
        <f t="shared" si="6"/>
        <v>2018</v>
      </c>
      <c r="B203" s="1">
        <f t="shared" si="7"/>
        <v>4</v>
      </c>
      <c r="C203" s="50" t="s">
        <v>343</v>
      </c>
      <c r="D203" s="21" t="s">
        <v>330</v>
      </c>
      <c r="E203" s="21" t="s">
        <v>341</v>
      </c>
      <c r="F203" s="51">
        <v>471.32</v>
      </c>
      <c r="G203" s="51">
        <v>1490</v>
      </c>
      <c r="H203" s="51">
        <v>23</v>
      </c>
      <c r="I203" s="51">
        <v>20.49</v>
      </c>
      <c r="J203" s="51">
        <v>59</v>
      </c>
      <c r="K203" s="51">
        <v>121</v>
      </c>
      <c r="L203" s="51">
        <v>0</v>
      </c>
      <c r="M203" s="51">
        <v>2</v>
      </c>
      <c r="N203" s="51">
        <v>0</v>
      </c>
      <c r="O203" s="51">
        <v>0</v>
      </c>
    </row>
    <row r="204" spans="1:15">
      <c r="A204" s="1">
        <f t="shared" si="6"/>
        <v>2018</v>
      </c>
      <c r="B204" s="1">
        <f t="shared" si="7"/>
        <v>4</v>
      </c>
      <c r="C204" s="50" t="s">
        <v>345</v>
      </c>
      <c r="D204" s="21" t="s">
        <v>330</v>
      </c>
      <c r="E204" s="21" t="s">
        <v>338</v>
      </c>
      <c r="F204" s="51">
        <v>300</v>
      </c>
      <c r="G204" s="51">
        <v>266</v>
      </c>
      <c r="H204" s="51">
        <v>12</v>
      </c>
      <c r="I204" s="51">
        <v>25</v>
      </c>
      <c r="J204" s="51">
        <v>52</v>
      </c>
      <c r="K204" s="51">
        <v>39</v>
      </c>
      <c r="L204" s="51">
        <v>0</v>
      </c>
      <c r="M204" s="51">
        <v>0</v>
      </c>
      <c r="N204" s="51">
        <v>0</v>
      </c>
      <c r="O204" s="51">
        <v>0</v>
      </c>
    </row>
    <row r="205" spans="1:15">
      <c r="A205" s="1">
        <f t="shared" si="6"/>
        <v>2018</v>
      </c>
      <c r="B205" s="1">
        <f t="shared" si="7"/>
        <v>4</v>
      </c>
      <c r="C205" s="50" t="s">
        <v>345</v>
      </c>
      <c r="D205" s="21" t="s">
        <v>330</v>
      </c>
      <c r="E205" s="21" t="s">
        <v>339</v>
      </c>
      <c r="F205" s="51">
        <v>600</v>
      </c>
      <c r="G205" s="51">
        <v>1347</v>
      </c>
      <c r="H205" s="51">
        <v>20</v>
      </c>
      <c r="I205" s="51">
        <v>30</v>
      </c>
      <c r="J205" s="51">
        <v>36</v>
      </c>
      <c r="K205" s="51">
        <v>57</v>
      </c>
      <c r="L205" s="51">
        <v>0</v>
      </c>
      <c r="M205" s="51">
        <v>0</v>
      </c>
      <c r="N205" s="51">
        <v>0</v>
      </c>
      <c r="O205" s="51">
        <v>0</v>
      </c>
    </row>
    <row r="206" spans="1:15">
      <c r="A206" s="1">
        <f t="shared" si="6"/>
        <v>2018</v>
      </c>
      <c r="B206" s="1">
        <f t="shared" si="7"/>
        <v>4</v>
      </c>
      <c r="C206" s="50" t="s">
        <v>345</v>
      </c>
      <c r="D206" s="21" t="s">
        <v>330</v>
      </c>
      <c r="E206" s="21" t="s">
        <v>344</v>
      </c>
      <c r="F206" s="51">
        <v>300</v>
      </c>
      <c r="G206" s="51">
        <v>733</v>
      </c>
      <c r="H206" s="51">
        <v>10</v>
      </c>
      <c r="I206" s="51">
        <v>30</v>
      </c>
      <c r="J206" s="51">
        <v>18</v>
      </c>
      <c r="K206" s="51">
        <v>7</v>
      </c>
      <c r="L206" s="51">
        <v>0</v>
      </c>
      <c r="M206" s="51">
        <v>0</v>
      </c>
      <c r="N206" s="51">
        <v>0</v>
      </c>
      <c r="O206" s="51">
        <v>0</v>
      </c>
    </row>
    <row r="207" spans="1:15">
      <c r="A207" s="1">
        <f t="shared" si="6"/>
        <v>2018</v>
      </c>
      <c r="B207" s="1">
        <f t="shared" si="7"/>
        <v>4</v>
      </c>
      <c r="C207" s="50" t="s">
        <v>345</v>
      </c>
      <c r="D207" s="21" t="s">
        <v>330</v>
      </c>
      <c r="E207" s="21" t="s">
        <v>340</v>
      </c>
      <c r="F207" s="51">
        <v>600</v>
      </c>
      <c r="G207" s="51">
        <v>1657</v>
      </c>
      <c r="H207" s="51">
        <v>21</v>
      </c>
      <c r="I207" s="51">
        <v>28.57</v>
      </c>
      <c r="J207" s="51">
        <v>75</v>
      </c>
      <c r="K207" s="51">
        <v>83</v>
      </c>
      <c r="L207" s="51">
        <v>0</v>
      </c>
      <c r="M207" s="51">
        <v>0</v>
      </c>
      <c r="N207" s="51">
        <v>0</v>
      </c>
      <c r="O207" s="51">
        <v>0</v>
      </c>
    </row>
    <row r="208" spans="1:15">
      <c r="A208" s="1">
        <f t="shared" si="6"/>
        <v>2018</v>
      </c>
      <c r="B208" s="1">
        <f t="shared" si="7"/>
        <v>4</v>
      </c>
      <c r="C208" s="50" t="s">
        <v>345</v>
      </c>
      <c r="D208" s="21" t="s">
        <v>330</v>
      </c>
      <c r="E208" s="21" t="s">
        <v>341</v>
      </c>
      <c r="F208" s="51">
        <v>661.69</v>
      </c>
      <c r="G208" s="51">
        <v>3154</v>
      </c>
      <c r="H208" s="51">
        <v>24</v>
      </c>
      <c r="I208" s="51">
        <v>27.57</v>
      </c>
      <c r="J208" s="51">
        <v>69</v>
      </c>
      <c r="K208" s="51">
        <v>47</v>
      </c>
      <c r="L208" s="51">
        <v>0</v>
      </c>
      <c r="M208" s="51">
        <v>0</v>
      </c>
      <c r="N208" s="51">
        <v>0</v>
      </c>
      <c r="O208" s="51">
        <v>0</v>
      </c>
    </row>
    <row r="209" spans="1:15">
      <c r="A209" s="1">
        <f t="shared" si="6"/>
        <v>2018</v>
      </c>
      <c r="B209" s="1">
        <f t="shared" si="7"/>
        <v>4</v>
      </c>
      <c r="C209" s="50" t="s">
        <v>345</v>
      </c>
      <c r="D209" s="21" t="s">
        <v>330</v>
      </c>
      <c r="E209" s="21" t="s">
        <v>346</v>
      </c>
      <c r="F209" s="51">
        <v>0</v>
      </c>
      <c r="G209" s="51">
        <v>1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</row>
    <row r="210" spans="1:15">
      <c r="A210" s="1">
        <f t="shared" si="6"/>
        <v>2018</v>
      </c>
      <c r="B210" s="1">
        <f t="shared" si="7"/>
        <v>4</v>
      </c>
      <c r="C210" s="50" t="s">
        <v>347</v>
      </c>
      <c r="D210" s="21" t="s">
        <v>330</v>
      </c>
      <c r="E210" s="21" t="s">
        <v>338</v>
      </c>
      <c r="F210" s="51">
        <v>200</v>
      </c>
      <c r="G210" s="51">
        <v>410</v>
      </c>
      <c r="H210" s="51">
        <v>10</v>
      </c>
      <c r="I210" s="51">
        <v>20</v>
      </c>
      <c r="J210" s="51">
        <v>16</v>
      </c>
      <c r="K210" s="51">
        <v>17</v>
      </c>
      <c r="L210" s="51">
        <v>0</v>
      </c>
      <c r="M210" s="51">
        <v>1</v>
      </c>
      <c r="N210" s="51">
        <v>0</v>
      </c>
      <c r="O210" s="51">
        <v>0</v>
      </c>
    </row>
    <row r="211" spans="1:15">
      <c r="A211" s="1">
        <f t="shared" si="6"/>
        <v>2018</v>
      </c>
      <c r="B211" s="1">
        <f t="shared" si="7"/>
        <v>4</v>
      </c>
      <c r="C211" s="50" t="s">
        <v>347</v>
      </c>
      <c r="D211" s="21" t="s">
        <v>330</v>
      </c>
      <c r="E211" s="21" t="s">
        <v>339</v>
      </c>
      <c r="F211" s="51">
        <v>600</v>
      </c>
      <c r="G211" s="51">
        <v>1025</v>
      </c>
      <c r="H211" s="51">
        <v>20</v>
      </c>
      <c r="I211" s="51">
        <v>30</v>
      </c>
      <c r="J211" s="51">
        <v>49</v>
      </c>
      <c r="K211" s="51">
        <v>37</v>
      </c>
      <c r="L211" s="51">
        <v>0</v>
      </c>
      <c r="M211" s="51">
        <v>0</v>
      </c>
      <c r="N211" s="51">
        <v>0</v>
      </c>
      <c r="O211" s="51">
        <v>0</v>
      </c>
    </row>
    <row r="212" spans="1:15">
      <c r="A212" s="1">
        <f t="shared" si="6"/>
        <v>2018</v>
      </c>
      <c r="B212" s="1">
        <f t="shared" si="7"/>
        <v>4</v>
      </c>
      <c r="C212" s="50" t="s">
        <v>347</v>
      </c>
      <c r="D212" s="21" t="s">
        <v>330</v>
      </c>
      <c r="E212" s="21" t="s">
        <v>344</v>
      </c>
      <c r="F212" s="51">
        <v>32.229999999999997</v>
      </c>
      <c r="G212" s="51">
        <v>107</v>
      </c>
      <c r="H212" s="51">
        <v>1</v>
      </c>
      <c r="I212" s="51">
        <v>32.229999999999997</v>
      </c>
      <c r="J212" s="51">
        <v>1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</row>
    <row r="213" spans="1:15">
      <c r="A213" s="1">
        <f t="shared" si="6"/>
        <v>2018</v>
      </c>
      <c r="B213" s="1">
        <f t="shared" si="7"/>
        <v>4</v>
      </c>
      <c r="C213" s="50" t="s">
        <v>347</v>
      </c>
      <c r="D213" s="21" t="s">
        <v>330</v>
      </c>
      <c r="E213" s="21" t="s">
        <v>340</v>
      </c>
      <c r="F213" s="51">
        <v>600</v>
      </c>
      <c r="G213" s="51">
        <v>1600</v>
      </c>
      <c r="H213" s="51">
        <v>20</v>
      </c>
      <c r="I213" s="51">
        <v>30</v>
      </c>
      <c r="J213" s="51">
        <v>70</v>
      </c>
      <c r="K213" s="51">
        <v>48</v>
      </c>
      <c r="L213" s="51">
        <v>0</v>
      </c>
      <c r="M213" s="51">
        <v>1</v>
      </c>
      <c r="N213" s="51">
        <v>0</v>
      </c>
      <c r="O213" s="51">
        <v>0</v>
      </c>
    </row>
    <row r="214" spans="1:15">
      <c r="A214" s="1">
        <f t="shared" si="6"/>
        <v>2018</v>
      </c>
      <c r="B214" s="1">
        <f t="shared" si="7"/>
        <v>4</v>
      </c>
      <c r="C214" s="50" t="s">
        <v>347</v>
      </c>
      <c r="D214" s="21" t="s">
        <v>330</v>
      </c>
      <c r="E214" s="21" t="s">
        <v>341</v>
      </c>
      <c r="F214" s="51">
        <v>341.28</v>
      </c>
      <c r="G214" s="51">
        <v>1635</v>
      </c>
      <c r="H214" s="51">
        <v>12</v>
      </c>
      <c r="I214" s="51">
        <v>28.44</v>
      </c>
      <c r="J214" s="51">
        <v>40</v>
      </c>
      <c r="K214" s="51">
        <v>58</v>
      </c>
      <c r="L214" s="51">
        <v>0</v>
      </c>
      <c r="M214" s="51">
        <v>0</v>
      </c>
      <c r="N214" s="51">
        <v>0</v>
      </c>
      <c r="O214" s="51">
        <v>0</v>
      </c>
    </row>
    <row r="215" spans="1:15">
      <c r="A215" s="1">
        <f t="shared" si="6"/>
        <v>2018</v>
      </c>
      <c r="B215" s="1">
        <f t="shared" si="7"/>
        <v>4</v>
      </c>
      <c r="C215" s="50" t="s">
        <v>347</v>
      </c>
      <c r="D215" s="21" t="s">
        <v>330</v>
      </c>
      <c r="E215" s="21" t="s">
        <v>346</v>
      </c>
      <c r="F215" s="51">
        <v>86.13</v>
      </c>
      <c r="G215" s="51">
        <v>217</v>
      </c>
      <c r="H215" s="51">
        <v>3</v>
      </c>
      <c r="I215" s="51">
        <v>28.71</v>
      </c>
      <c r="J215" s="51">
        <v>5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</row>
    <row r="216" spans="1:15">
      <c r="A216" s="1">
        <f t="shared" si="6"/>
        <v>2018</v>
      </c>
      <c r="B216" s="1">
        <f t="shared" si="7"/>
        <v>4</v>
      </c>
      <c r="C216" s="50" t="s">
        <v>348</v>
      </c>
      <c r="D216" s="21" t="s">
        <v>330</v>
      </c>
      <c r="E216" s="21" t="s">
        <v>339</v>
      </c>
      <c r="F216" s="51">
        <v>600</v>
      </c>
      <c r="G216" s="51">
        <v>1969</v>
      </c>
      <c r="H216" s="51">
        <v>20</v>
      </c>
      <c r="I216" s="51">
        <v>30</v>
      </c>
      <c r="J216" s="51">
        <v>53</v>
      </c>
      <c r="K216" s="51">
        <v>112</v>
      </c>
      <c r="L216" s="51">
        <v>0</v>
      </c>
      <c r="M216" s="51">
        <v>0</v>
      </c>
      <c r="N216" s="51">
        <v>0</v>
      </c>
      <c r="O216" s="51">
        <v>0</v>
      </c>
    </row>
    <row r="217" spans="1:15">
      <c r="A217" s="1">
        <f t="shared" si="6"/>
        <v>2018</v>
      </c>
      <c r="B217" s="1">
        <f t="shared" si="7"/>
        <v>4</v>
      </c>
      <c r="C217" s="50" t="s">
        <v>348</v>
      </c>
      <c r="D217" s="21" t="s">
        <v>330</v>
      </c>
      <c r="E217" s="21" t="s">
        <v>340</v>
      </c>
      <c r="F217" s="51">
        <v>600</v>
      </c>
      <c r="G217" s="51">
        <v>1107</v>
      </c>
      <c r="H217" s="51">
        <v>21</v>
      </c>
      <c r="I217" s="51">
        <v>28.57</v>
      </c>
      <c r="J217" s="51">
        <v>35</v>
      </c>
      <c r="K217" s="51">
        <v>30</v>
      </c>
      <c r="L217" s="51">
        <v>0</v>
      </c>
      <c r="M217" s="51">
        <v>0</v>
      </c>
      <c r="N217" s="51">
        <v>0</v>
      </c>
      <c r="O217" s="51">
        <v>0</v>
      </c>
    </row>
    <row r="218" spans="1:15">
      <c r="A218" s="1">
        <f t="shared" si="6"/>
        <v>2018</v>
      </c>
      <c r="B218" s="1">
        <f t="shared" si="7"/>
        <v>4</v>
      </c>
      <c r="C218" s="50" t="s">
        <v>348</v>
      </c>
      <c r="D218" s="21" t="s">
        <v>330</v>
      </c>
      <c r="E218" s="21" t="s">
        <v>346</v>
      </c>
      <c r="F218" s="51">
        <v>0</v>
      </c>
      <c r="G218" s="51">
        <v>34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</row>
    <row r="219" spans="1:15">
      <c r="A219" s="1">
        <f t="shared" si="6"/>
        <v>2018</v>
      </c>
      <c r="B219" s="1">
        <f t="shared" si="7"/>
        <v>4</v>
      </c>
      <c r="C219" s="50" t="s">
        <v>349</v>
      </c>
      <c r="D219" s="21" t="s">
        <v>330</v>
      </c>
      <c r="E219" s="21" t="s">
        <v>339</v>
      </c>
      <c r="F219" s="51">
        <v>600</v>
      </c>
      <c r="G219" s="51">
        <v>2019</v>
      </c>
      <c r="H219" s="51">
        <v>21</v>
      </c>
      <c r="I219" s="51">
        <v>28.57</v>
      </c>
      <c r="J219" s="51">
        <v>42</v>
      </c>
      <c r="K219" s="51">
        <v>28</v>
      </c>
      <c r="L219" s="51">
        <v>0</v>
      </c>
      <c r="M219" s="51">
        <v>0</v>
      </c>
      <c r="N219" s="51">
        <v>0</v>
      </c>
      <c r="O219" s="51">
        <v>0</v>
      </c>
    </row>
    <row r="220" spans="1:15">
      <c r="A220" s="1">
        <f t="shared" si="6"/>
        <v>2018</v>
      </c>
      <c r="B220" s="1">
        <f t="shared" si="7"/>
        <v>4</v>
      </c>
      <c r="C220" s="50" t="s">
        <v>349</v>
      </c>
      <c r="D220" s="21" t="s">
        <v>330</v>
      </c>
      <c r="E220" s="21" t="s">
        <v>340</v>
      </c>
      <c r="F220" s="51">
        <v>600</v>
      </c>
      <c r="G220" s="51">
        <v>1593</v>
      </c>
      <c r="H220" s="51">
        <v>19</v>
      </c>
      <c r="I220" s="51">
        <v>31.58</v>
      </c>
      <c r="J220" s="51">
        <v>50</v>
      </c>
      <c r="K220" s="51">
        <v>35</v>
      </c>
      <c r="L220" s="51">
        <v>0</v>
      </c>
      <c r="M220" s="51">
        <v>0</v>
      </c>
      <c r="N220" s="51">
        <v>0</v>
      </c>
      <c r="O220" s="51">
        <v>0</v>
      </c>
    </row>
    <row r="221" spans="1:15">
      <c r="A221" s="1">
        <f t="shared" si="6"/>
        <v>2018</v>
      </c>
      <c r="B221" s="1">
        <f t="shared" si="7"/>
        <v>4</v>
      </c>
      <c r="C221" s="50" t="s">
        <v>349</v>
      </c>
      <c r="D221" s="21" t="s">
        <v>330</v>
      </c>
      <c r="E221" s="21" t="s">
        <v>346</v>
      </c>
      <c r="F221" s="51">
        <v>0</v>
      </c>
      <c r="G221" s="51">
        <v>62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</row>
    <row r="222" spans="1:15">
      <c r="A222" s="1">
        <f t="shared" si="6"/>
        <v>2018</v>
      </c>
      <c r="B222" s="1">
        <f t="shared" si="7"/>
        <v>4</v>
      </c>
      <c r="C222" s="50" t="s">
        <v>350</v>
      </c>
      <c r="D222" s="21" t="s">
        <v>330</v>
      </c>
      <c r="E222" s="21" t="s">
        <v>339</v>
      </c>
      <c r="F222" s="51">
        <v>600</v>
      </c>
      <c r="G222" s="51">
        <v>1573</v>
      </c>
      <c r="H222" s="51">
        <v>20</v>
      </c>
      <c r="I222" s="51">
        <v>30</v>
      </c>
      <c r="J222" s="51">
        <v>54</v>
      </c>
      <c r="K222" s="51">
        <v>24</v>
      </c>
      <c r="L222" s="51">
        <v>0</v>
      </c>
      <c r="M222" s="51">
        <v>0</v>
      </c>
      <c r="N222" s="51">
        <v>0</v>
      </c>
      <c r="O222" s="51">
        <v>0</v>
      </c>
    </row>
    <row r="223" spans="1:15">
      <c r="A223" s="1">
        <f t="shared" si="6"/>
        <v>2018</v>
      </c>
      <c r="B223" s="1">
        <f t="shared" si="7"/>
        <v>4</v>
      </c>
      <c r="C223" s="50" t="s">
        <v>350</v>
      </c>
      <c r="D223" s="21" t="s">
        <v>330</v>
      </c>
      <c r="E223" s="21" t="s">
        <v>340</v>
      </c>
      <c r="F223" s="51">
        <v>600</v>
      </c>
      <c r="G223" s="51">
        <v>1294</v>
      </c>
      <c r="H223" s="51">
        <v>19</v>
      </c>
      <c r="I223" s="51">
        <v>31.58</v>
      </c>
      <c r="J223" s="51">
        <v>34</v>
      </c>
      <c r="K223" s="51">
        <v>29</v>
      </c>
      <c r="L223" s="51">
        <v>0</v>
      </c>
      <c r="M223" s="51">
        <v>0</v>
      </c>
      <c r="N223" s="51">
        <v>0</v>
      </c>
      <c r="O223" s="51">
        <v>0</v>
      </c>
    </row>
    <row r="224" spans="1:15">
      <c r="A224" s="1">
        <f t="shared" si="6"/>
        <v>2018</v>
      </c>
      <c r="B224" s="1">
        <f t="shared" si="7"/>
        <v>4</v>
      </c>
      <c r="C224" s="50" t="s">
        <v>350</v>
      </c>
      <c r="D224" s="21" t="s">
        <v>330</v>
      </c>
      <c r="E224" s="21" t="s">
        <v>346</v>
      </c>
      <c r="F224" s="51">
        <v>20</v>
      </c>
      <c r="G224" s="51">
        <v>51</v>
      </c>
      <c r="H224" s="51">
        <v>1</v>
      </c>
      <c r="I224" s="51">
        <v>20</v>
      </c>
      <c r="J224" s="51">
        <v>5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</row>
    <row r="225" spans="1:15">
      <c r="A225" s="1">
        <f t="shared" si="6"/>
        <v>2018</v>
      </c>
      <c r="B225" s="1">
        <f t="shared" si="7"/>
        <v>4</v>
      </c>
      <c r="C225" s="50" t="s">
        <v>351</v>
      </c>
      <c r="D225" s="21" t="s">
        <v>330</v>
      </c>
      <c r="E225" s="21" t="s">
        <v>339</v>
      </c>
      <c r="F225" s="51">
        <v>564.04999999999995</v>
      </c>
      <c r="G225" s="51">
        <v>1349</v>
      </c>
      <c r="H225" s="51">
        <v>21</v>
      </c>
      <c r="I225" s="51">
        <v>26.86</v>
      </c>
      <c r="J225" s="51">
        <v>51</v>
      </c>
      <c r="K225" s="51">
        <v>26</v>
      </c>
      <c r="L225" s="51">
        <v>1</v>
      </c>
      <c r="M225" s="51">
        <v>0</v>
      </c>
      <c r="N225" s="51">
        <v>0</v>
      </c>
      <c r="O225" s="51">
        <v>0</v>
      </c>
    </row>
    <row r="226" spans="1:15">
      <c r="A226" s="1">
        <f t="shared" si="6"/>
        <v>2018</v>
      </c>
      <c r="B226" s="1">
        <f t="shared" si="7"/>
        <v>4</v>
      </c>
      <c r="C226" s="50" t="s">
        <v>351</v>
      </c>
      <c r="D226" s="21" t="s">
        <v>330</v>
      </c>
      <c r="E226" s="21" t="s">
        <v>340</v>
      </c>
      <c r="F226" s="51">
        <v>600</v>
      </c>
      <c r="G226" s="51">
        <v>1113</v>
      </c>
      <c r="H226" s="51">
        <v>20</v>
      </c>
      <c r="I226" s="51">
        <v>30</v>
      </c>
      <c r="J226" s="51">
        <v>44</v>
      </c>
      <c r="K226" s="51">
        <v>18</v>
      </c>
      <c r="L226" s="51">
        <v>0</v>
      </c>
      <c r="M226" s="51">
        <v>0</v>
      </c>
      <c r="N226" s="51">
        <v>0</v>
      </c>
      <c r="O226" s="51">
        <v>0</v>
      </c>
    </row>
    <row r="227" spans="1:15">
      <c r="A227" s="1">
        <f t="shared" si="6"/>
        <v>2018</v>
      </c>
      <c r="B227" s="1">
        <f t="shared" si="7"/>
        <v>4</v>
      </c>
      <c r="C227" s="50" t="s">
        <v>351</v>
      </c>
      <c r="D227" s="21" t="s">
        <v>330</v>
      </c>
      <c r="E227" s="21" t="s">
        <v>346</v>
      </c>
      <c r="F227" s="51">
        <v>19.41</v>
      </c>
      <c r="G227" s="51">
        <v>65</v>
      </c>
      <c r="H227" s="51">
        <v>1</v>
      </c>
      <c r="I227" s="51">
        <v>19.41</v>
      </c>
      <c r="J227" s="51">
        <v>1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</row>
    <row r="228" spans="1:15">
      <c r="A228" s="1">
        <f t="shared" si="6"/>
        <v>2018</v>
      </c>
      <c r="B228" s="1">
        <f t="shared" si="7"/>
        <v>4</v>
      </c>
      <c r="C228" s="50" t="s">
        <v>352</v>
      </c>
      <c r="D228" s="21" t="s">
        <v>330</v>
      </c>
      <c r="E228" s="21" t="s">
        <v>339</v>
      </c>
      <c r="F228" s="51">
        <v>800</v>
      </c>
      <c r="G228" s="51">
        <v>2717</v>
      </c>
      <c r="H228" s="51">
        <v>29</v>
      </c>
      <c r="I228" s="51">
        <v>27.59</v>
      </c>
      <c r="J228" s="51">
        <v>71</v>
      </c>
      <c r="K228" s="51">
        <v>96</v>
      </c>
      <c r="L228" s="51">
        <v>1</v>
      </c>
      <c r="M228" s="51">
        <v>0</v>
      </c>
      <c r="N228" s="51">
        <v>0</v>
      </c>
      <c r="O228" s="51">
        <v>0</v>
      </c>
    </row>
    <row r="229" spans="1:15">
      <c r="A229" s="1">
        <f t="shared" si="6"/>
        <v>2018</v>
      </c>
      <c r="B229" s="1">
        <f t="shared" si="7"/>
        <v>4</v>
      </c>
      <c r="C229" s="50" t="s">
        <v>352</v>
      </c>
      <c r="D229" s="21" t="s">
        <v>330</v>
      </c>
      <c r="E229" s="21" t="s">
        <v>340</v>
      </c>
      <c r="F229" s="51">
        <v>600</v>
      </c>
      <c r="G229" s="51">
        <v>2305</v>
      </c>
      <c r="H229" s="51">
        <v>23</v>
      </c>
      <c r="I229" s="51">
        <v>26.09</v>
      </c>
      <c r="J229" s="51">
        <v>54</v>
      </c>
      <c r="K229" s="51">
        <v>46</v>
      </c>
      <c r="L229" s="51">
        <v>0</v>
      </c>
      <c r="M229" s="51">
        <v>0</v>
      </c>
      <c r="N229" s="51">
        <v>0</v>
      </c>
      <c r="O229" s="51">
        <v>0</v>
      </c>
    </row>
    <row r="230" spans="1:15">
      <c r="A230" s="1">
        <f t="shared" si="6"/>
        <v>2018</v>
      </c>
      <c r="B230" s="1">
        <f t="shared" si="7"/>
        <v>4</v>
      </c>
      <c r="C230" s="50" t="s">
        <v>352</v>
      </c>
      <c r="D230" s="21" t="s">
        <v>330</v>
      </c>
      <c r="E230" s="21" t="s">
        <v>346</v>
      </c>
      <c r="F230" s="51">
        <v>0</v>
      </c>
      <c r="G230" s="51">
        <v>16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</row>
    <row r="231" spans="1:15">
      <c r="A231" s="1">
        <f t="shared" si="6"/>
        <v>2018</v>
      </c>
      <c r="B231" s="1">
        <f t="shared" si="7"/>
        <v>4</v>
      </c>
      <c r="C231" s="50" t="s">
        <v>353</v>
      </c>
      <c r="D231" s="21" t="s">
        <v>330</v>
      </c>
      <c r="E231" s="21" t="s">
        <v>339</v>
      </c>
      <c r="F231" s="51">
        <v>600</v>
      </c>
      <c r="G231" s="51">
        <v>1072</v>
      </c>
      <c r="H231" s="51">
        <v>17</v>
      </c>
      <c r="I231" s="51">
        <v>35.29</v>
      </c>
      <c r="J231" s="51">
        <v>24</v>
      </c>
      <c r="K231" s="51">
        <v>26</v>
      </c>
      <c r="L231" s="51">
        <v>0</v>
      </c>
      <c r="M231" s="51">
        <v>0</v>
      </c>
      <c r="N231" s="51">
        <v>0</v>
      </c>
      <c r="O231" s="51">
        <v>0</v>
      </c>
    </row>
    <row r="232" spans="1:15">
      <c r="A232" s="1">
        <f t="shared" si="6"/>
        <v>2018</v>
      </c>
      <c r="B232" s="1">
        <f t="shared" si="7"/>
        <v>4</v>
      </c>
      <c r="C232" s="50" t="s">
        <v>353</v>
      </c>
      <c r="D232" s="21" t="s">
        <v>330</v>
      </c>
      <c r="E232" s="21" t="s">
        <v>340</v>
      </c>
      <c r="F232" s="51">
        <v>500</v>
      </c>
      <c r="G232" s="51">
        <v>588</v>
      </c>
      <c r="H232" s="51">
        <v>13</v>
      </c>
      <c r="I232" s="51">
        <v>38.46</v>
      </c>
      <c r="J232" s="51">
        <v>28</v>
      </c>
      <c r="K232" s="51">
        <v>3</v>
      </c>
      <c r="L232" s="51">
        <v>0</v>
      </c>
      <c r="M232" s="51">
        <v>0</v>
      </c>
      <c r="N232" s="51">
        <v>0</v>
      </c>
      <c r="O232" s="51">
        <v>0</v>
      </c>
    </row>
    <row r="233" spans="1:15">
      <c r="A233" s="1">
        <f t="shared" si="6"/>
        <v>2018</v>
      </c>
      <c r="B233" s="1">
        <f t="shared" si="7"/>
        <v>4</v>
      </c>
      <c r="C233" s="50" t="s">
        <v>353</v>
      </c>
      <c r="D233" s="21" t="s">
        <v>330</v>
      </c>
      <c r="E233" s="21" t="s">
        <v>341</v>
      </c>
      <c r="F233" s="51">
        <v>600</v>
      </c>
      <c r="G233" s="51">
        <v>1559</v>
      </c>
      <c r="H233" s="51">
        <v>21</v>
      </c>
      <c r="I233" s="51">
        <v>28.57</v>
      </c>
      <c r="J233" s="51">
        <v>52</v>
      </c>
      <c r="K233" s="51">
        <v>18</v>
      </c>
      <c r="L233" s="51">
        <v>0</v>
      </c>
      <c r="M233" s="51">
        <v>1</v>
      </c>
      <c r="N233" s="51">
        <v>0</v>
      </c>
      <c r="O233" s="51">
        <v>0</v>
      </c>
    </row>
    <row r="234" spans="1:15">
      <c r="A234" s="1">
        <f t="shared" si="6"/>
        <v>2018</v>
      </c>
      <c r="B234" s="1">
        <f t="shared" si="7"/>
        <v>4</v>
      </c>
      <c r="C234" s="50" t="s">
        <v>353</v>
      </c>
      <c r="D234" s="21" t="s">
        <v>330</v>
      </c>
      <c r="E234" s="21" t="s">
        <v>184</v>
      </c>
      <c r="F234" s="51">
        <v>21.26</v>
      </c>
      <c r="G234" s="51">
        <v>54</v>
      </c>
      <c r="H234" s="51">
        <v>1</v>
      </c>
      <c r="I234" s="51">
        <v>21.26</v>
      </c>
      <c r="J234" s="51">
        <v>1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</row>
    <row r="235" spans="1:15">
      <c r="A235" s="1">
        <f t="shared" si="6"/>
        <v>2018</v>
      </c>
      <c r="B235" s="1">
        <f t="shared" si="7"/>
        <v>4</v>
      </c>
      <c r="C235" s="50" t="s">
        <v>354</v>
      </c>
      <c r="D235" s="21" t="s">
        <v>330</v>
      </c>
      <c r="E235" s="21" t="s">
        <v>339</v>
      </c>
      <c r="F235" s="51">
        <v>600</v>
      </c>
      <c r="G235" s="51">
        <v>1037</v>
      </c>
      <c r="H235" s="51">
        <v>17</v>
      </c>
      <c r="I235" s="51">
        <v>35.29</v>
      </c>
      <c r="J235" s="51">
        <v>60</v>
      </c>
      <c r="K235" s="51">
        <v>28</v>
      </c>
      <c r="L235" s="51">
        <v>0</v>
      </c>
      <c r="M235" s="51">
        <v>0</v>
      </c>
      <c r="N235" s="51">
        <v>0</v>
      </c>
      <c r="O235" s="51">
        <v>0</v>
      </c>
    </row>
    <row r="236" spans="1:15">
      <c r="A236" s="1">
        <f t="shared" si="6"/>
        <v>2018</v>
      </c>
      <c r="B236" s="1">
        <f t="shared" si="7"/>
        <v>4</v>
      </c>
      <c r="C236" s="50" t="s">
        <v>354</v>
      </c>
      <c r="D236" s="21" t="s">
        <v>330</v>
      </c>
      <c r="E236" s="21" t="s">
        <v>340</v>
      </c>
      <c r="F236" s="51">
        <v>500</v>
      </c>
      <c r="G236" s="51">
        <v>675</v>
      </c>
      <c r="H236" s="51">
        <v>15</v>
      </c>
      <c r="I236" s="51">
        <v>33.33</v>
      </c>
      <c r="J236" s="51">
        <v>28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</row>
    <row r="237" spans="1:15">
      <c r="A237" s="1">
        <f t="shared" si="6"/>
        <v>2018</v>
      </c>
      <c r="B237" s="1">
        <f t="shared" si="7"/>
        <v>4</v>
      </c>
      <c r="C237" s="50" t="s">
        <v>354</v>
      </c>
      <c r="D237" s="21" t="s">
        <v>330</v>
      </c>
      <c r="E237" s="21" t="s">
        <v>341</v>
      </c>
      <c r="F237" s="51">
        <v>600</v>
      </c>
      <c r="G237" s="51">
        <v>919</v>
      </c>
      <c r="H237" s="51">
        <v>21</v>
      </c>
      <c r="I237" s="51">
        <v>28.57</v>
      </c>
      <c r="J237" s="51">
        <v>70</v>
      </c>
      <c r="K237" s="51">
        <v>49</v>
      </c>
      <c r="L237" s="51">
        <v>0</v>
      </c>
      <c r="M237" s="51">
        <v>2</v>
      </c>
      <c r="N237" s="51">
        <v>0</v>
      </c>
      <c r="O237" s="51">
        <v>0</v>
      </c>
    </row>
    <row r="238" spans="1:15">
      <c r="A238" s="1">
        <f t="shared" si="6"/>
        <v>2018</v>
      </c>
      <c r="B238" s="1">
        <f t="shared" si="7"/>
        <v>4</v>
      </c>
      <c r="C238" s="50" t="s">
        <v>354</v>
      </c>
      <c r="D238" s="21" t="s">
        <v>330</v>
      </c>
      <c r="E238" s="21" t="s">
        <v>184</v>
      </c>
      <c r="F238" s="51">
        <v>0</v>
      </c>
      <c r="G238" s="51">
        <v>40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</row>
    <row r="239" spans="1:15">
      <c r="A239" s="1">
        <f t="shared" si="6"/>
        <v>2018</v>
      </c>
      <c r="B239" s="1">
        <f t="shared" si="7"/>
        <v>4</v>
      </c>
      <c r="C239" s="50" t="s">
        <v>355</v>
      </c>
      <c r="D239" s="21" t="s">
        <v>330</v>
      </c>
      <c r="E239" s="21" t="s">
        <v>339</v>
      </c>
      <c r="F239" s="51">
        <v>600</v>
      </c>
      <c r="G239" s="51">
        <v>1243</v>
      </c>
      <c r="H239" s="51">
        <v>16</v>
      </c>
      <c r="I239" s="51">
        <v>37.5</v>
      </c>
      <c r="J239" s="51">
        <v>34</v>
      </c>
      <c r="K239" s="51">
        <v>51</v>
      </c>
      <c r="L239" s="51">
        <v>0</v>
      </c>
      <c r="M239" s="51">
        <v>0</v>
      </c>
      <c r="N239" s="51">
        <v>0</v>
      </c>
      <c r="O239" s="51">
        <v>0</v>
      </c>
    </row>
    <row r="240" spans="1:15">
      <c r="A240" s="1">
        <f t="shared" si="6"/>
        <v>2018</v>
      </c>
      <c r="B240" s="1">
        <f t="shared" si="7"/>
        <v>4</v>
      </c>
      <c r="C240" s="50" t="s">
        <v>355</v>
      </c>
      <c r="D240" s="21" t="s">
        <v>330</v>
      </c>
      <c r="E240" s="21" t="s">
        <v>340</v>
      </c>
      <c r="F240" s="51">
        <v>500</v>
      </c>
      <c r="G240" s="51">
        <v>846</v>
      </c>
      <c r="H240" s="51">
        <v>17</v>
      </c>
      <c r="I240" s="51">
        <v>29.41</v>
      </c>
      <c r="J240" s="51">
        <v>36</v>
      </c>
      <c r="K240" s="51">
        <v>3</v>
      </c>
      <c r="L240" s="51">
        <v>0</v>
      </c>
      <c r="M240" s="51">
        <v>0</v>
      </c>
      <c r="N240" s="51">
        <v>0</v>
      </c>
      <c r="O240" s="51">
        <v>0</v>
      </c>
    </row>
    <row r="241" spans="1:15">
      <c r="A241" s="1">
        <f t="shared" si="6"/>
        <v>2018</v>
      </c>
      <c r="B241" s="1">
        <f t="shared" si="7"/>
        <v>4</v>
      </c>
      <c r="C241" s="50" t="s">
        <v>355</v>
      </c>
      <c r="D241" s="21" t="s">
        <v>330</v>
      </c>
      <c r="E241" s="21" t="s">
        <v>341</v>
      </c>
      <c r="F241" s="51">
        <v>600</v>
      </c>
      <c r="G241" s="51">
        <v>1835</v>
      </c>
      <c r="H241" s="51">
        <v>24</v>
      </c>
      <c r="I241" s="51">
        <v>25</v>
      </c>
      <c r="J241" s="51">
        <v>69</v>
      </c>
      <c r="K241" s="51">
        <v>26</v>
      </c>
      <c r="L241" s="51">
        <v>0</v>
      </c>
      <c r="M241" s="51">
        <v>0</v>
      </c>
      <c r="N241" s="51">
        <v>0</v>
      </c>
      <c r="O241" s="51">
        <v>0</v>
      </c>
    </row>
    <row r="242" spans="1:15">
      <c r="A242" s="1">
        <f t="shared" si="6"/>
        <v>2018</v>
      </c>
      <c r="B242" s="1">
        <f t="shared" si="7"/>
        <v>4</v>
      </c>
      <c r="C242" s="50" t="s">
        <v>355</v>
      </c>
      <c r="D242" s="21" t="s">
        <v>330</v>
      </c>
      <c r="E242" s="21" t="s">
        <v>184</v>
      </c>
      <c r="F242" s="51">
        <v>0</v>
      </c>
      <c r="G242" s="51">
        <v>4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</row>
    <row r="243" spans="1:15">
      <c r="A243" s="1">
        <f t="shared" si="6"/>
        <v>2018</v>
      </c>
      <c r="B243" s="1">
        <f t="shared" si="7"/>
        <v>4</v>
      </c>
      <c r="C243" s="50" t="s">
        <v>356</v>
      </c>
      <c r="D243" s="21" t="s">
        <v>330</v>
      </c>
      <c r="E243" s="21" t="s">
        <v>339</v>
      </c>
      <c r="F243" s="51">
        <v>600</v>
      </c>
      <c r="G243" s="51">
        <v>1490</v>
      </c>
      <c r="H243" s="51">
        <v>20</v>
      </c>
      <c r="I243" s="51">
        <v>30</v>
      </c>
      <c r="J243" s="51">
        <v>48</v>
      </c>
      <c r="K243" s="51">
        <v>40</v>
      </c>
      <c r="L243" s="51">
        <v>0</v>
      </c>
      <c r="M243" s="51">
        <v>1</v>
      </c>
      <c r="N243" s="51">
        <v>0</v>
      </c>
      <c r="O243" s="51">
        <v>0</v>
      </c>
    </row>
    <row r="244" spans="1:15">
      <c r="A244" s="1">
        <f t="shared" si="6"/>
        <v>2018</v>
      </c>
      <c r="B244" s="1">
        <f t="shared" si="7"/>
        <v>4</v>
      </c>
      <c r="C244" s="50" t="s">
        <v>356</v>
      </c>
      <c r="D244" s="21" t="s">
        <v>330</v>
      </c>
      <c r="E244" s="21" t="s">
        <v>340</v>
      </c>
      <c r="F244" s="51">
        <v>500</v>
      </c>
      <c r="G244" s="51">
        <v>1346</v>
      </c>
      <c r="H244" s="51">
        <v>18</v>
      </c>
      <c r="I244" s="51">
        <v>27.78</v>
      </c>
      <c r="J244" s="51">
        <v>47</v>
      </c>
      <c r="K244" s="51">
        <v>34</v>
      </c>
      <c r="L244" s="51">
        <v>0</v>
      </c>
      <c r="M244" s="51">
        <v>0</v>
      </c>
      <c r="N244" s="51">
        <v>0</v>
      </c>
      <c r="O244" s="51">
        <v>0</v>
      </c>
    </row>
    <row r="245" spans="1:15">
      <c r="A245" s="1">
        <f t="shared" si="6"/>
        <v>2018</v>
      </c>
      <c r="B245" s="1">
        <f t="shared" si="7"/>
        <v>4</v>
      </c>
      <c r="C245" s="50" t="s">
        <v>356</v>
      </c>
      <c r="D245" s="21" t="s">
        <v>330</v>
      </c>
      <c r="E245" s="21" t="s">
        <v>341</v>
      </c>
      <c r="F245" s="51">
        <v>600</v>
      </c>
      <c r="G245" s="51">
        <v>839</v>
      </c>
      <c r="H245" s="51">
        <v>25</v>
      </c>
      <c r="I245" s="51">
        <v>24</v>
      </c>
      <c r="J245" s="51">
        <v>84</v>
      </c>
      <c r="K245" s="51">
        <v>29</v>
      </c>
      <c r="L245" s="51">
        <v>0</v>
      </c>
      <c r="M245" s="51">
        <v>0</v>
      </c>
      <c r="N245" s="51">
        <v>0</v>
      </c>
      <c r="O245" s="51">
        <v>0</v>
      </c>
    </row>
    <row r="246" spans="1:15">
      <c r="A246" s="1">
        <f t="shared" si="6"/>
        <v>2018</v>
      </c>
      <c r="B246" s="1">
        <f t="shared" si="7"/>
        <v>4</v>
      </c>
      <c r="C246" s="50" t="s">
        <v>356</v>
      </c>
      <c r="D246" s="21" t="s">
        <v>330</v>
      </c>
      <c r="E246" s="21" t="s">
        <v>184</v>
      </c>
      <c r="F246" s="51">
        <v>0</v>
      </c>
      <c r="G246" s="51">
        <v>4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</row>
    <row r="247" spans="1:15">
      <c r="A247" s="1">
        <f t="shared" si="6"/>
        <v>2018</v>
      </c>
      <c r="B247" s="1">
        <f t="shared" si="7"/>
        <v>4</v>
      </c>
      <c r="C247" s="50" t="s">
        <v>357</v>
      </c>
      <c r="D247" s="21" t="s">
        <v>330</v>
      </c>
      <c r="E247" s="21" t="s">
        <v>339</v>
      </c>
      <c r="F247" s="51">
        <v>800</v>
      </c>
      <c r="G247" s="51">
        <v>2677</v>
      </c>
      <c r="H247" s="51">
        <v>29</v>
      </c>
      <c r="I247" s="51">
        <v>27.59</v>
      </c>
      <c r="J247" s="51">
        <v>102</v>
      </c>
      <c r="K247" s="51">
        <v>74</v>
      </c>
      <c r="L247" s="51">
        <v>0</v>
      </c>
      <c r="M247" s="51">
        <v>0</v>
      </c>
      <c r="N247" s="51">
        <v>0</v>
      </c>
      <c r="O247" s="51">
        <v>0</v>
      </c>
    </row>
    <row r="248" spans="1:15">
      <c r="A248" s="1">
        <f t="shared" si="6"/>
        <v>2018</v>
      </c>
      <c r="B248" s="1">
        <f t="shared" si="7"/>
        <v>4</v>
      </c>
      <c r="C248" s="50" t="s">
        <v>357</v>
      </c>
      <c r="D248" s="21" t="s">
        <v>330</v>
      </c>
      <c r="E248" s="21" t="s">
        <v>340</v>
      </c>
      <c r="F248" s="51">
        <v>600</v>
      </c>
      <c r="G248" s="51">
        <v>2071</v>
      </c>
      <c r="H248" s="51">
        <v>22</v>
      </c>
      <c r="I248" s="51">
        <v>27.27</v>
      </c>
      <c r="J248" s="51">
        <v>65</v>
      </c>
      <c r="K248" s="51">
        <v>48</v>
      </c>
      <c r="L248" s="51">
        <v>0</v>
      </c>
      <c r="M248" s="51">
        <v>2</v>
      </c>
      <c r="N248" s="51">
        <v>0</v>
      </c>
      <c r="O248" s="51">
        <v>0</v>
      </c>
    </row>
    <row r="249" spans="1:15">
      <c r="A249" s="1">
        <f t="shared" si="6"/>
        <v>2018</v>
      </c>
      <c r="B249" s="1">
        <f t="shared" si="7"/>
        <v>4</v>
      </c>
      <c r="C249" s="50" t="s">
        <v>357</v>
      </c>
      <c r="D249" s="21" t="s">
        <v>330</v>
      </c>
      <c r="E249" s="21" t="s">
        <v>184</v>
      </c>
      <c r="F249" s="51">
        <v>20</v>
      </c>
      <c r="G249" s="51">
        <v>7</v>
      </c>
      <c r="H249" s="51">
        <v>1</v>
      </c>
      <c r="I249" s="51">
        <v>20</v>
      </c>
      <c r="J249" s="51">
        <v>1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5"/>
  <sheetViews>
    <sheetView showGridLines="0" workbookViewId="0">
      <selection activeCell="I3" sqref="I3:I8"/>
    </sheetView>
  </sheetViews>
  <sheetFormatPr defaultColWidth="9" defaultRowHeight="16.5"/>
  <cols>
    <col min="1" max="1" width="9" style="195" customWidth="1"/>
    <col min="2" max="2" width="17.875" style="195" customWidth="1"/>
    <col min="3" max="3" width="13.375" style="195" customWidth="1"/>
    <col min="4" max="5" width="15.125" style="195" customWidth="1"/>
    <col min="6" max="6" width="13.125" style="195" customWidth="1"/>
    <col min="7" max="7" width="9" style="195" customWidth="1"/>
    <col min="8" max="8" width="13.875" style="195" bestFit="1" customWidth="1"/>
    <col min="9" max="11" width="12.125" style="195" customWidth="1"/>
    <col min="12" max="13" width="9" style="195" customWidth="1"/>
    <col min="14" max="16384" width="9" style="195"/>
  </cols>
  <sheetData>
    <row r="1" spans="2:11" ht="17.25" customHeight="1" thickBot="1">
      <c r="B1" s="116" t="s">
        <v>0</v>
      </c>
      <c r="C1" s="20"/>
      <c r="D1" s="20"/>
    </row>
    <row r="2" spans="2:11" ht="24" customHeight="1" thickBot="1">
      <c r="B2" s="229" t="s">
        <v>26</v>
      </c>
      <c r="C2" s="14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79" t="s">
        <v>28</v>
      </c>
      <c r="I2" s="173" t="str">
        <f>透视表!$G$22</f>
        <v>8月</v>
      </c>
      <c r="J2" s="173" t="str">
        <f>透视表!$G$21</f>
        <v>日均环比</v>
      </c>
      <c r="K2" s="174" t="str">
        <f>透视表!$G$23</f>
        <v>7月</v>
      </c>
    </row>
    <row r="3" spans="2:11" ht="24.6" customHeight="1" thickBot="1">
      <c r="B3" s="230"/>
      <c r="C3" s="2" t="s">
        <v>10</v>
      </c>
      <c r="D3" s="40">
        <f>透视表!$K$25</f>
        <v>37</v>
      </c>
      <c r="E3" s="17">
        <f>IFERROR((D3/透视表!$G$24)/(F3/透视表!$G$25)-1,"-")</f>
        <v>0.4800000000000002</v>
      </c>
      <c r="F3" s="40">
        <f>透视表!$L$25</f>
        <v>25</v>
      </c>
      <c r="H3" s="128" t="s">
        <v>29</v>
      </c>
      <c r="I3" s="172">
        <v>3</v>
      </c>
      <c r="J3" s="109">
        <f>IFERROR((I3/透视表!$G$24)/(K3/透视表!$G$25)-1,"-")</f>
        <v>-0.25</v>
      </c>
      <c r="K3" s="175">
        <v>4</v>
      </c>
    </row>
    <row r="4" spans="2:11" ht="24.6" customHeight="1" thickBot="1">
      <c r="B4" s="230"/>
      <c r="C4" s="43" t="s">
        <v>13</v>
      </c>
      <c r="D4" s="44">
        <v>19</v>
      </c>
      <c r="E4" s="45">
        <f>IFERROR((D4/透视表!$G$24)/(F4/透视表!$G$25)-1,"-")</f>
        <v>3.75</v>
      </c>
      <c r="F4" s="44">
        <v>4</v>
      </c>
      <c r="H4" s="128" t="s">
        <v>30</v>
      </c>
      <c r="I4" s="172">
        <v>3</v>
      </c>
      <c r="J4" s="109">
        <f>IFERROR((I4/透视表!$G$24)/(K4/透视表!$G$25)-1,"-")</f>
        <v>0</v>
      </c>
      <c r="K4" s="175">
        <v>3</v>
      </c>
    </row>
    <row r="5" spans="2:11" ht="24.6" customHeight="1" thickBot="1">
      <c r="B5" s="230"/>
      <c r="C5" s="41" t="s">
        <v>14</v>
      </c>
      <c r="D5" s="208">
        <f>D4/D3</f>
        <v>0.51351351351351349</v>
      </c>
      <c r="E5" s="208">
        <f>D5-F5</f>
        <v>0.35351351351351346</v>
      </c>
      <c r="F5" s="208">
        <f>F4/F3</f>
        <v>0.16</v>
      </c>
      <c r="H5" s="128" t="s">
        <v>31</v>
      </c>
      <c r="I5" s="172">
        <v>2</v>
      </c>
      <c r="J5" s="109">
        <f>IFERROR((I5/透视表!$G$24)/(K5/透视表!$G$25)-1,"-")</f>
        <v>-0.5</v>
      </c>
      <c r="K5" s="175">
        <v>4</v>
      </c>
    </row>
    <row r="6" spans="2:11" ht="24.6" customHeight="1" thickBot="1">
      <c r="B6" s="231" t="s">
        <v>32</v>
      </c>
      <c r="C6" s="41" t="s">
        <v>33</v>
      </c>
      <c r="D6" s="40">
        <f>D8+D7</f>
        <v>14</v>
      </c>
      <c r="E6" s="17">
        <f>IFERROR((D6/透视表!$G$24)/(F6/透视表!$G$25)-1,"-")</f>
        <v>1</v>
      </c>
      <c r="F6" s="40">
        <f>F8+F7</f>
        <v>7</v>
      </c>
      <c r="H6" s="128" t="s">
        <v>34</v>
      </c>
      <c r="I6" s="172">
        <v>1</v>
      </c>
      <c r="J6" s="109">
        <f>IFERROR((I6/透视表!$G$24)/(K6/透视表!$G$25)-1,"-")</f>
        <v>-0.75</v>
      </c>
      <c r="K6" s="175">
        <v>4</v>
      </c>
    </row>
    <row r="7" spans="2:11" ht="24.6" customHeight="1" thickBot="1">
      <c r="B7" s="230"/>
      <c r="C7" s="41" t="s">
        <v>35</v>
      </c>
      <c r="D7" s="40">
        <f>VLOOKUP(C7,透视表!$J$18:$K$25,2,0)</f>
        <v>12</v>
      </c>
      <c r="E7" s="17">
        <f>IFERROR((D7/透视表!$G$24)/(F7/透视表!$G$25)-1,"-")</f>
        <v>1</v>
      </c>
      <c r="F7" s="40">
        <f>VLOOKUP(C7,透视表!$J$19:$L$25,3,0)</f>
        <v>6</v>
      </c>
      <c r="H7" s="128" t="s">
        <v>36</v>
      </c>
      <c r="I7" s="172">
        <v>1</v>
      </c>
      <c r="J7" s="109" t="str">
        <f>IFERROR((I7/透视表!$G$24)/(K7/透视表!$G$25)-1,"-")</f>
        <v>-</v>
      </c>
      <c r="K7" s="175"/>
    </row>
    <row r="8" spans="2:11" ht="24.6" customHeight="1" thickBot="1">
      <c r="B8" s="230"/>
      <c r="C8" s="41" t="s">
        <v>37</v>
      </c>
      <c r="D8" s="40">
        <f>VLOOKUP(C8,透视表!$J$18:$K$25,2,0)</f>
        <v>2</v>
      </c>
      <c r="E8" s="17">
        <f>IFERROR((D8/透视表!$G$24)/(F8/透视表!$G$25)-1,"-")</f>
        <v>1</v>
      </c>
      <c r="F8" s="40">
        <f>VLOOKUP(C8,透视表!$J$19:$L$25,3,0)</f>
        <v>1</v>
      </c>
      <c r="H8" s="176" t="s">
        <v>38</v>
      </c>
      <c r="I8" s="177">
        <v>1</v>
      </c>
      <c r="J8" s="125">
        <f>IFERROR((I8/透视表!$G$24)/(K8/透视表!$G$25)-1,"-")</f>
        <v>-0.5</v>
      </c>
      <c r="K8" s="178">
        <v>2</v>
      </c>
    </row>
    <row r="9" spans="2:11" ht="24.6" customHeight="1" thickBot="1">
      <c r="B9" s="231" t="s">
        <v>39</v>
      </c>
      <c r="C9" s="41" t="s">
        <v>33</v>
      </c>
      <c r="D9" s="40">
        <f>D10+D11</f>
        <v>3</v>
      </c>
      <c r="E9" s="17">
        <f>IFERROR((D9/透视表!$G$24)/(F9/透视表!$G$25)-1,"-")</f>
        <v>2</v>
      </c>
      <c r="F9" s="40">
        <f>F10+F11</f>
        <v>1</v>
      </c>
    </row>
    <row r="10" spans="2:11" ht="24.6" customHeight="1" thickBot="1">
      <c r="B10" s="230"/>
      <c r="C10" s="41" t="s">
        <v>40</v>
      </c>
      <c r="D10" s="40">
        <f>VLOOKUP(C10,透视表!$J$18:$K$25,2,0)</f>
        <v>3</v>
      </c>
      <c r="E10" s="17">
        <f>IFERROR((D10/透视表!$G$24)/(F10/透视表!$G$25)-1,"-")</f>
        <v>2</v>
      </c>
      <c r="F10" s="40">
        <f>VLOOKUP(C10,透视表!$J$19:$L$25,3,0)</f>
        <v>1</v>
      </c>
    </row>
    <row r="11" spans="2:11" ht="24.6" customHeight="1" thickBot="1">
      <c r="B11" s="230"/>
      <c r="C11" s="41" t="s">
        <v>41</v>
      </c>
      <c r="D11" s="40">
        <f>VLOOKUP(C11,透视表!$J$18:$K$25,2,0)</f>
        <v>0</v>
      </c>
      <c r="E11" s="17" t="str">
        <f>IFERROR((D11/透视表!$G$24)/(F11/透视表!$G$25)-1,"-")</f>
        <v>-</v>
      </c>
      <c r="F11" s="40">
        <f>VLOOKUP(C11,透视表!$J$19:$L$25,3,0)</f>
        <v>0</v>
      </c>
    </row>
    <row r="12" spans="2:11" ht="24.6" customHeight="1" thickBot="1">
      <c r="B12" s="4" t="s">
        <v>42</v>
      </c>
      <c r="C12" s="41" t="s">
        <v>33</v>
      </c>
      <c r="D12" s="40">
        <f>GETPIVOTDATA("姓名",透视表!$F$5)</f>
        <v>20</v>
      </c>
      <c r="E12" s="17">
        <f>IFERROR((D12/透视表!$G$24)/(F12/透视表!$G$25)-1,"-")</f>
        <v>0.17647058823529416</v>
      </c>
      <c r="F12" s="40">
        <f>GETPIVOTDATA("姓名",透视表!$F$15)</f>
        <v>17</v>
      </c>
      <c r="J12" s="171"/>
      <c r="K12" s="171"/>
    </row>
    <row r="13" spans="2:11" ht="24.6" customHeight="1"/>
    <row r="14" spans="2:11">
      <c r="B14" s="126" t="s">
        <v>43</v>
      </c>
    </row>
    <row r="15" spans="2:11">
      <c r="B15" s="180" t="s">
        <v>44</v>
      </c>
    </row>
  </sheetData>
  <mergeCells count="3">
    <mergeCell ref="B2:B5"/>
    <mergeCell ref="B6:B8"/>
    <mergeCell ref="B9:B11"/>
  </mergeCells>
  <phoneticPr fontId="23" type="noConversion"/>
  <conditionalFormatting sqref="E3">
    <cfRule type="cellIs" dxfId="136" priority="8" operator="lessThan">
      <formula>0</formula>
    </cfRule>
  </conditionalFormatting>
  <conditionalFormatting sqref="J3:J8">
    <cfRule type="cellIs" dxfId="13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23"/>
  <sheetViews>
    <sheetView showGridLines="0" topLeftCell="A13" workbookViewId="0">
      <selection activeCell="B23" sqref="B23"/>
    </sheetView>
  </sheetViews>
  <sheetFormatPr defaultColWidth="9" defaultRowHeight="16.5"/>
  <cols>
    <col min="1" max="1" width="9" style="195" customWidth="1"/>
    <col min="2" max="2" width="17.5" style="195" customWidth="1"/>
    <col min="3" max="11" width="12.875" style="195" customWidth="1"/>
    <col min="12" max="13" width="9" style="195" customWidth="1"/>
    <col min="14" max="16384" width="9" style="195"/>
  </cols>
  <sheetData>
    <row r="1" spans="2:2" s="182" customFormat="1" ht="24.75" customHeight="1">
      <c r="B1" s="181" t="s">
        <v>45</v>
      </c>
    </row>
    <row r="2" spans="2:2" s="182" customFormat="1" ht="21.75" customHeight="1">
      <c r="B2" s="183" t="s">
        <v>46</v>
      </c>
    </row>
    <row r="3" spans="2:2" ht="21.75" customHeight="1">
      <c r="B3" s="36"/>
    </row>
    <row r="4" spans="2:2" ht="21.75" customHeight="1">
      <c r="B4" s="36"/>
    </row>
    <row r="5" spans="2:2" ht="21.75" customHeight="1">
      <c r="B5" s="36"/>
    </row>
    <row r="6" spans="2:2" ht="21.75" customHeight="1">
      <c r="B6" s="36"/>
    </row>
    <row r="7" spans="2:2" ht="21.75" customHeight="1">
      <c r="B7" s="36"/>
    </row>
    <row r="8" spans="2:2" ht="21.75" customHeight="1">
      <c r="B8" s="36"/>
    </row>
    <row r="9" spans="2:2" ht="21.75" customHeight="1">
      <c r="B9" s="36"/>
    </row>
    <row r="10" spans="2:2" ht="21.75" customHeight="1">
      <c r="B10" s="36"/>
    </row>
    <row r="11" spans="2:2" ht="21.75" customHeight="1">
      <c r="B11" s="36"/>
    </row>
    <row r="12" spans="2:2" ht="21.75" customHeight="1">
      <c r="B12" s="36"/>
    </row>
    <row r="13" spans="2:2" ht="21.75" customHeight="1">
      <c r="B13" s="36"/>
    </row>
    <row r="14" spans="2:2" ht="21.75" customHeight="1">
      <c r="B14" s="36"/>
    </row>
    <row r="15" spans="2:2" ht="24" customHeight="1"/>
    <row r="16" spans="2:2" ht="24" customHeight="1"/>
    <row r="17" spans="2:2" ht="24" customHeight="1"/>
    <row r="18" spans="2:2" ht="24" customHeight="1"/>
    <row r="19" spans="2:2" ht="24" customHeight="1"/>
    <row r="20" spans="2:2" ht="24" customHeight="1"/>
    <row r="21" spans="2:2" ht="24" customHeight="1"/>
    <row r="22" spans="2:2" ht="24" customHeight="1"/>
    <row r="23" spans="2:2">
      <c r="B23" s="192" t="s">
        <v>47</v>
      </c>
    </row>
  </sheetData>
  <phoneticPr fontId="23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6"/>
  <sheetViews>
    <sheetView showGridLines="0" workbookViewId="0">
      <selection activeCell="C5" sqref="C5"/>
    </sheetView>
  </sheetViews>
  <sheetFormatPr defaultColWidth="11" defaultRowHeight="16.5"/>
  <cols>
    <col min="1" max="1" width="7.875" style="195" customWidth="1"/>
    <col min="2" max="2" width="62.5" style="195" customWidth="1"/>
    <col min="3" max="6" width="12.5" style="195" customWidth="1"/>
    <col min="7" max="7" width="13.125" style="195" customWidth="1"/>
    <col min="8" max="8" width="12.5" style="195" customWidth="1"/>
    <col min="9" max="10" width="11" style="195" customWidth="1"/>
    <col min="11" max="16384" width="11" style="195"/>
  </cols>
  <sheetData>
    <row r="1" spans="2:8" ht="20.25" customHeight="1">
      <c r="B1" s="34" t="s">
        <v>48</v>
      </c>
    </row>
    <row r="2" spans="2:8" ht="17.25" customHeight="1" thickBot="1">
      <c r="B2" s="35" t="s">
        <v>49</v>
      </c>
    </row>
    <row r="3" spans="2:8">
      <c r="B3" s="232" t="s">
        <v>50</v>
      </c>
      <c r="C3" s="233" t="s">
        <v>51</v>
      </c>
      <c r="D3" s="230"/>
      <c r="E3" s="230"/>
      <c r="F3" s="233" t="s">
        <v>52</v>
      </c>
      <c r="G3" s="230"/>
      <c r="H3" s="230"/>
    </row>
    <row r="4" spans="2:8" ht="21" customHeight="1">
      <c r="B4" s="230"/>
      <c r="C4" s="81" t="str">
        <f>透视表!$G$22</f>
        <v>8月</v>
      </c>
      <c r="D4" s="81" t="str">
        <f>透视表!$G$21</f>
        <v>日均环比</v>
      </c>
      <c r="E4" s="81" t="str">
        <f>透视表!$G$23</f>
        <v>7月</v>
      </c>
      <c r="F4" s="81" t="str">
        <f>透视表!$G$22</f>
        <v>8月</v>
      </c>
      <c r="G4" s="81" t="str">
        <f>透视表!$G$21</f>
        <v>日均环比</v>
      </c>
      <c r="H4" s="84" t="str">
        <f>透视表!$G$23</f>
        <v>7月</v>
      </c>
    </row>
    <row r="5" spans="2:8">
      <c r="B5" s="193" t="s">
        <v>33</v>
      </c>
      <c r="C5" s="82">
        <f>SUM(C6:C211)</f>
        <v>16</v>
      </c>
      <c r="D5" s="83">
        <f>IFERROR((C5/透视表!$G$24)/(E5/透视表!$G$25)-1,"-")</f>
        <v>3</v>
      </c>
      <c r="E5" s="82">
        <f>SUM(E6:E21)</f>
        <v>4</v>
      </c>
      <c r="F5" s="209">
        <f>SUM(F6:F21)</f>
        <v>2968</v>
      </c>
      <c r="G5" s="83">
        <f>IFERROR((F5/透视表!$G$24)/(H5/透视表!$G$25)-1,"-")</f>
        <v>0.88564167725540011</v>
      </c>
      <c r="H5" s="210">
        <f>SUM(H6:H21)</f>
        <v>1574</v>
      </c>
    </row>
    <row r="6" spans="2:8">
      <c r="B6" s="128" t="s">
        <v>53</v>
      </c>
      <c r="C6" s="130">
        <v>9</v>
      </c>
      <c r="D6" s="109" t="str">
        <f>IFERROR((C6/透视表!$G$24)/(E6/透视表!$G$25)-1,"-")</f>
        <v>-</v>
      </c>
      <c r="E6" s="130"/>
      <c r="F6" s="211">
        <v>342</v>
      </c>
      <c r="G6" s="109" t="str">
        <f>IFERROR((F6/透视表!$G$24)/(H6/透视表!$G$25)-1,"-")</f>
        <v>-</v>
      </c>
      <c r="H6" s="129"/>
    </row>
    <row r="7" spans="2:8">
      <c r="B7" s="128" t="s">
        <v>54</v>
      </c>
      <c r="C7" s="130">
        <v>3</v>
      </c>
      <c r="D7" s="109">
        <f>IFERROR((C7/透视表!$G$24)/(E7/透视表!$G$25)-1,"-")</f>
        <v>0.5</v>
      </c>
      <c r="E7" s="130">
        <v>2</v>
      </c>
      <c r="F7" s="211">
        <v>114</v>
      </c>
      <c r="G7" s="109">
        <f>IFERROR((F7/透视表!$G$24)/(H7/透视表!$G$25)-1,"-")</f>
        <v>0.5</v>
      </c>
      <c r="H7" s="129">
        <v>76</v>
      </c>
    </row>
    <row r="8" spans="2:8">
      <c r="B8" s="128" t="s">
        <v>55</v>
      </c>
      <c r="C8" s="130">
        <v>1</v>
      </c>
      <c r="D8" s="109" t="str">
        <f>IFERROR((C8/透视表!$G$24)/(E8/透视表!$G$25)-1,"-")</f>
        <v>-</v>
      </c>
      <c r="E8" s="130"/>
      <c r="F8" s="211">
        <v>68</v>
      </c>
      <c r="G8" s="109" t="str">
        <f>IFERROR((F8/透视表!$G$24)/(H8/透视表!$G$25)-1,"-")</f>
        <v>-</v>
      </c>
      <c r="H8" s="129"/>
    </row>
    <row r="9" spans="2:8">
      <c r="B9" s="128" t="s">
        <v>56</v>
      </c>
      <c r="C9" s="130">
        <v>1</v>
      </c>
      <c r="D9" s="109" t="str">
        <f>IFERROR((C9/透视表!$G$24)/(E9/透视表!$G$25)-1,"-")</f>
        <v>-</v>
      </c>
      <c r="E9" s="130"/>
      <c r="F9" s="211">
        <v>268</v>
      </c>
      <c r="G9" s="109" t="str">
        <f>IFERROR((F9/透视表!$G$24)/(H9/透视表!$G$25)-1,"-")</f>
        <v>-</v>
      </c>
      <c r="H9" s="129"/>
    </row>
    <row r="10" spans="2:8">
      <c r="B10" s="128" t="s">
        <v>57</v>
      </c>
      <c r="C10" s="130">
        <v>1</v>
      </c>
      <c r="D10" s="109" t="str">
        <f>IFERROR((C10/透视表!$G$24)/(E10/透视表!$G$25)-1,"-")</f>
        <v>-</v>
      </c>
      <c r="E10" s="130"/>
      <c r="F10" s="211">
        <v>1288</v>
      </c>
      <c r="G10" s="109" t="str">
        <f>IFERROR((F10/透视表!$G$24)/(H10/透视表!$G$25)-1,"-")</f>
        <v>-</v>
      </c>
      <c r="H10" s="129"/>
    </row>
    <row r="11" spans="2:8">
      <c r="B11" s="128" t="s">
        <v>58</v>
      </c>
      <c r="C11" s="130">
        <v>1</v>
      </c>
      <c r="D11" s="109"/>
      <c r="E11" s="130"/>
      <c r="F11" s="211">
        <v>888</v>
      </c>
      <c r="G11" s="109"/>
      <c r="H11" s="129"/>
    </row>
    <row r="12" spans="2:8">
      <c r="B12" s="85" t="s">
        <v>59</v>
      </c>
      <c r="C12" s="172"/>
      <c r="D12" s="109"/>
      <c r="E12" s="172">
        <v>1</v>
      </c>
      <c r="F12" s="201"/>
      <c r="G12" s="109"/>
      <c r="H12" s="202">
        <v>1299</v>
      </c>
    </row>
    <row r="13" spans="2:8" ht="17.25" customHeight="1" thickBot="1">
      <c r="B13" s="124" t="s">
        <v>60</v>
      </c>
      <c r="C13" s="177"/>
      <c r="D13" s="125"/>
      <c r="E13" s="177">
        <v>1</v>
      </c>
      <c r="F13" s="206"/>
      <c r="G13" s="125"/>
      <c r="H13" s="207">
        <v>199</v>
      </c>
    </row>
    <row r="16" spans="2:8">
      <c r="B16" s="180" t="s">
        <v>61</v>
      </c>
    </row>
  </sheetData>
  <mergeCells count="3">
    <mergeCell ref="B3:B4"/>
    <mergeCell ref="C3:E3"/>
    <mergeCell ref="F3:H3"/>
  </mergeCells>
  <phoneticPr fontId="23" type="noConversion"/>
  <conditionalFormatting sqref="D1:D1048576 G5:G13">
    <cfRule type="cellIs" dxfId="134" priority="30" operator="lessThan">
      <formula>0</formula>
    </cfRule>
  </conditionalFormatting>
  <conditionalFormatting sqref="G4">
    <cfRule type="cellIs" dxfId="133" priority="14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1"/>
  <sheetViews>
    <sheetView showGridLines="0" workbookViewId="0">
      <selection activeCell="G13" sqref="G13:H14"/>
    </sheetView>
  </sheetViews>
  <sheetFormatPr defaultRowHeight="13.5"/>
  <cols>
    <col min="1" max="1" width="3.625" style="196" customWidth="1"/>
    <col min="2" max="2" width="24" style="196" customWidth="1"/>
    <col min="3" max="8" width="14.125" style="196" customWidth="1"/>
    <col min="9" max="9" width="9.625" style="196" customWidth="1"/>
  </cols>
  <sheetData>
    <row r="1" spans="2:9" ht="14.25" customHeight="1" thickBot="1"/>
    <row r="2" spans="2:9" ht="18" customHeight="1" thickBot="1">
      <c r="B2" s="234" t="s">
        <v>50</v>
      </c>
      <c r="C2" s="236" t="s">
        <v>62</v>
      </c>
      <c r="D2" s="235"/>
      <c r="E2" s="235"/>
      <c r="F2" s="236" t="s">
        <v>63</v>
      </c>
      <c r="G2" s="235"/>
      <c r="H2" s="235"/>
    </row>
    <row r="3" spans="2:9" ht="17.25" customHeight="1" thickBot="1">
      <c r="B3" s="235"/>
      <c r="C3" s="14" t="str">
        <f>透视表!$G$22</f>
        <v>8月</v>
      </c>
      <c r="D3" s="4" t="str">
        <f>透视表!$G$21</f>
        <v>日均环比</v>
      </c>
      <c r="E3" s="14" t="str">
        <f>透视表!$G$23</f>
        <v>7月</v>
      </c>
      <c r="F3" s="14" t="str">
        <f>透视表!$G$22</f>
        <v>8月</v>
      </c>
      <c r="G3" s="4" t="str">
        <f>透视表!$G$21</f>
        <v>日均环比</v>
      </c>
      <c r="H3" s="14" t="str">
        <f>透视表!$G$23</f>
        <v>7月</v>
      </c>
    </row>
    <row r="4" spans="2:9" ht="18" customHeight="1" thickBot="1">
      <c r="B4" s="37" t="s">
        <v>33</v>
      </c>
      <c r="C4" s="13">
        <f>SUM(C5:C11)</f>
        <v>0</v>
      </c>
      <c r="D4" s="38">
        <f>IFERROR(C4/E4-1,"-")</f>
        <v>-1</v>
      </c>
      <c r="E4" s="39">
        <f>SUM(E5:E11)</f>
        <v>1</v>
      </c>
      <c r="F4" s="13">
        <f>SUM(F5:F11)</f>
        <v>0</v>
      </c>
      <c r="G4" s="38">
        <f>IFERROR(F4/H4-1,"-")</f>
        <v>-1</v>
      </c>
      <c r="H4" s="39">
        <f>SUM(H5:H11)</f>
        <v>99</v>
      </c>
    </row>
    <row r="5" spans="2:9" ht="18" customHeight="1" thickBot="1">
      <c r="B5" s="18" t="s">
        <v>64</v>
      </c>
      <c r="C5" s="41"/>
      <c r="D5" s="147">
        <f>IFERROR(C5/E5-1,"-")</f>
        <v>-1</v>
      </c>
      <c r="E5" s="40">
        <v>1</v>
      </c>
      <c r="F5" s="212"/>
      <c r="G5" s="147">
        <f>IFERROR(F5/H5-1,"-")</f>
        <v>-1</v>
      </c>
      <c r="H5" s="212">
        <v>99</v>
      </c>
      <c r="I5" s="119"/>
    </row>
    <row r="6" spans="2:9" ht="22.5" customHeight="1">
      <c r="H6" s="213"/>
    </row>
    <row r="7" spans="2:9" ht="22.5" customHeight="1">
      <c r="B7" s="180" t="s">
        <v>65</v>
      </c>
    </row>
    <row r="8" spans="2:9" ht="22.5" customHeight="1"/>
    <row r="9" spans="2:9" ht="22.5" customHeight="1"/>
    <row r="10" spans="2:9" ht="22.5" customHeight="1"/>
    <row r="11" spans="2:9" ht="22.5" customHeight="1"/>
  </sheetData>
  <mergeCells count="3">
    <mergeCell ref="B2:B3"/>
    <mergeCell ref="C2:E2"/>
    <mergeCell ref="F2:H2"/>
  </mergeCells>
  <phoneticPr fontId="23" type="noConversion"/>
  <conditionalFormatting sqref="D4:D5">
    <cfRule type="cellIs" dxfId="132" priority="16" operator="lessThan">
      <formula>0</formula>
    </cfRule>
  </conditionalFormatting>
  <conditionalFormatting sqref="G4:G5">
    <cfRule type="cellIs" dxfId="131" priority="14" operator="lessThan">
      <formula>0</formula>
    </cfRule>
  </conditionalFormatting>
  <conditionalFormatting sqref="E5">
    <cfRule type="cellIs" dxfId="130" priority="11" operator="lessThan">
      <formula>0</formula>
    </cfRule>
    <cfRule type="cellIs" dxfId="129" priority="12" operator="lessThan">
      <formula>0</formula>
    </cfRule>
  </conditionalFormatting>
  <conditionalFormatting sqref="H5">
    <cfRule type="cellIs" dxfId="128" priority="9" operator="lessThan">
      <formula>0</formula>
    </cfRule>
    <cfRule type="cellIs" dxfId="127" priority="10" operator="lessThan">
      <formula>0</formula>
    </cfRule>
  </conditionalFormatting>
  <conditionalFormatting sqref="F5">
    <cfRule type="cellIs" dxfId="126" priority="7" operator="lessThan">
      <formula>0</formula>
    </cfRule>
    <cfRule type="cellIs" dxfId="125" priority="8" operator="lessThan">
      <formula>0</formula>
    </cfRule>
  </conditionalFormatting>
  <conditionalFormatting sqref="D3">
    <cfRule type="cellIs" dxfId="124" priority="2" operator="lessThan">
      <formula>0</formula>
    </cfRule>
  </conditionalFormatting>
  <conditionalFormatting sqref="G3">
    <cfRule type="cellIs" dxfId="123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D18" sqref="D18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9" width="9" style="5" customWidth="1"/>
    <col min="10" max="16384" width="9" style="5"/>
  </cols>
  <sheetData>
    <row r="1" spans="2:7" ht="20.25" customHeight="1">
      <c r="B1" s="19" t="s">
        <v>66</v>
      </c>
    </row>
    <row r="2" spans="2:7" ht="16.5" customHeight="1" thickBot="1">
      <c r="B2" s="19" t="s">
        <v>67</v>
      </c>
    </row>
    <row r="3" spans="2:7" ht="22.5" customHeight="1">
      <c r="B3" s="7" t="s">
        <v>68</v>
      </c>
      <c r="C3" s="26" t="str">
        <f>透视表!$G$22</f>
        <v>8月</v>
      </c>
      <c r="D3" s="26" t="str">
        <f>透视表!$G$21</f>
        <v>日均环比</v>
      </c>
      <c r="E3" s="26" t="str">
        <f>透视表!$G$23</f>
        <v>7月</v>
      </c>
    </row>
    <row r="4" spans="2:7" ht="22.5" customHeight="1" thickBot="1">
      <c r="B4" s="8" t="s">
        <v>69</v>
      </c>
      <c r="C4" s="214" t="e">
        <f>GETPIVOTDATA("求和项:花费",透视表!$X$6)</f>
        <v>#REF!</v>
      </c>
      <c r="D4" s="6" t="str">
        <f>IFERROR((C4/透视表!$G$24)/(E4/透视表!$G$25)-1,"-")</f>
        <v>-</v>
      </c>
      <c r="E4" s="214" t="e">
        <f>GETPIVOTDATA("求和项:花费",透视表!$X$15)</f>
        <v>#REF!</v>
      </c>
    </row>
    <row r="5" spans="2:7" ht="22.5" customHeight="1" thickBot="1">
      <c r="B5" s="9" t="s">
        <v>70</v>
      </c>
      <c r="C5" s="214">
        <f>GETPIVOTDATA("求和项:点击",透视表!$X$6)</f>
        <v>1787</v>
      </c>
      <c r="D5" s="6">
        <f>IFERROR((C5/透视表!$G$24)/(E5/透视表!$G$25)-1,"-")</f>
        <v>-3.2485110990795762E-2</v>
      </c>
      <c r="E5" s="214">
        <f>GETPIVOTDATA("求和项:点击",透视表!$X$15)</f>
        <v>1847</v>
      </c>
    </row>
    <row r="6" spans="2:7" ht="22.5" customHeight="1" thickBot="1">
      <c r="B6" s="9" t="s">
        <v>71</v>
      </c>
      <c r="C6" s="215" t="e">
        <f>C4/C5</f>
        <v>#REF!</v>
      </c>
      <c r="D6" s="6" t="str">
        <f>IFERROR((C6/透视表!$G$24)/(E6/透视表!$G$25)-1,"-")</f>
        <v>-</v>
      </c>
      <c r="E6" s="215" t="e">
        <f>E4/E5</f>
        <v>#REF!</v>
      </c>
    </row>
    <row r="7" spans="2:7" ht="22.5" customHeight="1" thickBot="1">
      <c r="B7" s="9" t="s">
        <v>72</v>
      </c>
      <c r="C7" s="214">
        <f>GETPIVOTDATA("求和项:曝光",透视表!$X$6)</f>
        <v>158533</v>
      </c>
      <c r="D7" s="6">
        <f>IFERROR((C7/透视表!$G$24)/(E7/透视表!$G$25)-1,"-")</f>
        <v>-0.10020035530430726</v>
      </c>
      <c r="E7" s="214">
        <f>GETPIVOTDATA("求和项:曝光",透视表!$X$15)</f>
        <v>176187</v>
      </c>
    </row>
    <row r="8" spans="2:7" ht="22.5" customHeight="1" thickBot="1">
      <c r="B8" s="9" t="s">
        <v>73</v>
      </c>
      <c r="C8" s="214">
        <f>GETPIVOTDATA("求和项:商户浏览量",透视表!$X$6)</f>
        <v>4700</v>
      </c>
      <c r="D8" s="6">
        <f>IFERROR((C8/透视表!$G$24)/(E8/透视表!$G$25)-1,"-")</f>
        <v>7.2814425930153082E-2</v>
      </c>
      <c r="E8" s="214">
        <f>GETPIVOTDATA("求和项:商户浏览量",透视表!$X$15)</f>
        <v>4381</v>
      </c>
    </row>
    <row r="9" spans="2:7" ht="22.5" customHeight="1" thickBot="1">
      <c r="B9" s="9" t="s">
        <v>74</v>
      </c>
      <c r="C9" s="216">
        <f>C8/C7</f>
        <v>2.9646824320488478E-2</v>
      </c>
      <c r="D9" s="217">
        <f>C9-E9</f>
        <v>4.7811985932781839E-3</v>
      </c>
      <c r="E9" s="216">
        <f>E8/E7</f>
        <v>2.4865625727210294E-2</v>
      </c>
      <c r="F9" s="5" t="s">
        <v>75</v>
      </c>
    </row>
    <row r="10" spans="2:7" ht="22.5" customHeight="1" thickBot="1">
      <c r="B10" s="11" t="s">
        <v>76</v>
      </c>
      <c r="C10" s="218">
        <v>111820</v>
      </c>
      <c r="D10" s="48">
        <f>IFERROR((C10/透视表!$G$24)/(E10/透视表!$G$25)-1,"-")</f>
        <v>-0.30983829156894205</v>
      </c>
      <c r="E10" s="218">
        <v>162020</v>
      </c>
      <c r="F10" s="194"/>
    </row>
    <row r="11" spans="2:7" ht="22.5" customHeight="1">
      <c r="B11" s="12" t="s">
        <v>77</v>
      </c>
      <c r="C11" s="219" t="e">
        <f>C10/C4</f>
        <v>#REF!</v>
      </c>
      <c r="D11" s="6" t="str">
        <f>IFERROR((C11/透视表!$G$24)/(E11/透视表!$G$25)-1,"-")</f>
        <v>-</v>
      </c>
      <c r="E11" s="219" t="e">
        <f>E10/E4</f>
        <v>#REF!</v>
      </c>
      <c r="F11" s="5" t="s">
        <v>78</v>
      </c>
    </row>
    <row r="14" spans="2:7">
      <c r="G14" s="10"/>
    </row>
  </sheetData>
  <phoneticPr fontId="23" type="noConversion"/>
  <conditionalFormatting sqref="D3">
    <cfRule type="cellIs" dxfId="122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zoomScale="70" zoomScaleNormal="70" workbookViewId="0">
      <selection activeCell="N23" sqref="N23"/>
    </sheetView>
  </sheetViews>
  <sheetFormatPr defaultColWidth="9" defaultRowHeight="16.5"/>
  <cols>
    <col min="1" max="2" width="9" style="197" customWidth="1"/>
    <col min="3" max="3" width="12.875" style="197" customWidth="1"/>
    <col min="4" max="4" width="12" style="197" customWidth="1"/>
    <col min="5" max="5" width="9" style="197" customWidth="1"/>
    <col min="6" max="6" width="15.5" style="197" customWidth="1"/>
    <col min="7" max="8" width="14.375" style="197" customWidth="1"/>
    <col min="9" max="9" width="11.125" style="197" customWidth="1"/>
    <col min="10" max="10" width="15.125" style="197" customWidth="1"/>
    <col min="11" max="11" width="13" style="197" customWidth="1"/>
    <col min="12" max="12" width="15.5" style="197" customWidth="1"/>
    <col min="13" max="13" width="12.375" style="197" customWidth="1"/>
    <col min="14" max="14" width="15.125" style="197" customWidth="1"/>
    <col min="15" max="16" width="9" style="197" customWidth="1"/>
    <col min="17" max="16384" width="9" style="197"/>
  </cols>
  <sheetData>
    <row r="1" spans="2:14" ht="24" customHeight="1" thickBot="1">
      <c r="B1" s="19" t="str">
        <f>"数据截至"&amp;透视表!G26</f>
        <v>数据截至8月31日</v>
      </c>
    </row>
    <row r="2" spans="2:14" ht="28.5" customHeight="1">
      <c r="B2" s="243" t="s">
        <v>79</v>
      </c>
      <c r="C2" s="244" t="s">
        <v>80</v>
      </c>
      <c r="D2" s="238"/>
      <c r="E2" s="238"/>
      <c r="F2" s="238"/>
      <c r="G2" s="244" t="s">
        <v>81</v>
      </c>
      <c r="H2" s="238"/>
      <c r="I2" s="238"/>
      <c r="J2" s="238"/>
      <c r="K2" s="238"/>
      <c r="L2" s="238"/>
      <c r="M2" s="71"/>
    </row>
    <row r="3" spans="2:14" ht="28.5" customHeight="1">
      <c r="B3" s="238"/>
      <c r="C3" s="15" t="str">
        <f>透视表!$G$22</f>
        <v>8月</v>
      </c>
      <c r="D3" s="15" t="str">
        <f>透视表!$G$23</f>
        <v>7月</v>
      </c>
      <c r="E3" s="33" t="s">
        <v>82</v>
      </c>
      <c r="F3" s="16" t="str">
        <f>透视表!$G$21</f>
        <v>日均环比</v>
      </c>
      <c r="G3" s="15" t="str">
        <f>透视表!$G$22</f>
        <v>8月</v>
      </c>
      <c r="H3" s="15" t="str">
        <f>透视表!$G$23</f>
        <v>7月</v>
      </c>
      <c r="I3" s="33" t="s">
        <v>82</v>
      </c>
      <c r="J3" s="16" t="str">
        <f>透视表!$G$21</f>
        <v>日均环比</v>
      </c>
      <c r="K3" s="16" t="str">
        <f>透视表!G22&amp;"占比"</f>
        <v>8月占比</v>
      </c>
      <c r="L3" s="73" t="str">
        <f>透视表!$G$23&amp;"占比"</f>
        <v>7月占比</v>
      </c>
      <c r="M3" s="71"/>
    </row>
    <row r="4" spans="2:14" ht="28.5" customHeight="1" thickBot="1">
      <c r="B4" s="74"/>
      <c r="C4" s="77">
        <f>透视表!$P$25</f>
        <v>7</v>
      </c>
      <c r="D4" s="78">
        <f>透视表!$Q$25</f>
        <v>4</v>
      </c>
      <c r="E4" s="177">
        <f>C4-D4</f>
        <v>3</v>
      </c>
      <c r="F4" s="79">
        <f>IFERROR(C4/D4-1,"-")</f>
        <v>0.75</v>
      </c>
      <c r="G4" s="77">
        <f>GETPIVOTDATA("用户昵称",透视表!$U$6)</f>
        <v>7</v>
      </c>
      <c r="H4" s="78">
        <f>GETPIVOTDATA("用户昵称",透视表!$U$15)</f>
        <v>4</v>
      </c>
      <c r="I4" s="177">
        <f>G4-H4</f>
        <v>3</v>
      </c>
      <c r="J4" s="79">
        <f>IFERROR(G4/H4-1,"-")</f>
        <v>0.75</v>
      </c>
      <c r="K4" s="80">
        <f>G4/C4</f>
        <v>1</v>
      </c>
      <c r="L4" s="76">
        <f>H4/D4</f>
        <v>1</v>
      </c>
      <c r="M4" s="71"/>
    </row>
    <row r="5" spans="2:14" ht="28.5" customHeight="1" thickBot="1">
      <c r="B5" s="72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2:14" ht="28.5" customHeight="1">
      <c r="B6" s="239" t="s">
        <v>83</v>
      </c>
      <c r="C6" s="240" t="s">
        <v>84</v>
      </c>
      <c r="D6" s="238"/>
      <c r="E6" s="238"/>
      <c r="F6" s="238"/>
      <c r="G6" s="238"/>
      <c r="H6" s="238"/>
      <c r="I6" s="240" t="s">
        <v>85</v>
      </c>
      <c r="J6" s="238"/>
      <c r="K6" s="238"/>
      <c r="L6" s="238"/>
      <c r="M6" s="238"/>
      <c r="N6" s="238"/>
    </row>
    <row r="7" spans="2:14" ht="28.5" customHeight="1">
      <c r="B7" s="238"/>
      <c r="C7" s="15" t="str">
        <f>透视表!$G$22</f>
        <v>8月</v>
      </c>
      <c r="D7" s="15" t="str">
        <f>透视表!$G$23</f>
        <v>7月</v>
      </c>
      <c r="E7" s="33" t="s">
        <v>82</v>
      </c>
      <c r="F7" s="16" t="str">
        <f>透视表!$G$21</f>
        <v>日均环比</v>
      </c>
      <c r="G7" s="16" t="str">
        <f>透视表!C26&amp;"占比"</f>
        <v>占比</v>
      </c>
      <c r="H7" s="16" t="str">
        <f>透视表!$G$23&amp;"占比"</f>
        <v>7月占比</v>
      </c>
      <c r="I7" s="15" t="str">
        <f>透视表!$G$22</f>
        <v>8月</v>
      </c>
      <c r="J7" s="15" t="str">
        <f>透视表!$G$23</f>
        <v>7月</v>
      </c>
      <c r="K7" s="33" t="s">
        <v>82</v>
      </c>
      <c r="L7" s="16" t="str">
        <f>透视表!$G$21</f>
        <v>日均环比</v>
      </c>
      <c r="M7" s="16" t="str">
        <f>透视表!I25&amp;"占比"</f>
        <v>总计占比</v>
      </c>
      <c r="N7" s="73" t="str">
        <f>透视表!$G$23&amp;"占比"</f>
        <v>7月占比</v>
      </c>
    </row>
    <row r="8" spans="2:14" ht="28.5" customHeight="1" thickBot="1">
      <c r="B8" s="74"/>
      <c r="C8" s="77">
        <f>SUM(透视表!P23:P24)</f>
        <v>7</v>
      </c>
      <c r="D8" s="78">
        <f>SUM(透视表!Q23:Q24)</f>
        <v>4</v>
      </c>
      <c r="E8" s="177">
        <f>C8-D8</f>
        <v>3</v>
      </c>
      <c r="F8" s="79">
        <f>IFERROR(C8/D8-1,"-")</f>
        <v>0.75</v>
      </c>
      <c r="G8" s="75">
        <f>C8/C4</f>
        <v>1</v>
      </c>
      <c r="H8" s="75">
        <f>D8/D4</f>
        <v>1</v>
      </c>
      <c r="I8" s="77">
        <f>SUM(透视表!P20:P22)</f>
        <v>0</v>
      </c>
      <c r="J8" s="78">
        <f>SUM(透视表!Q20:Q22)</f>
        <v>0</v>
      </c>
      <c r="K8" s="177">
        <f>I8-J8</f>
        <v>0</v>
      </c>
      <c r="L8" s="79" t="str">
        <f>IFERROR(I8/J8-1,"-")</f>
        <v>-</v>
      </c>
      <c r="M8" s="75">
        <f>I8/C4</f>
        <v>0</v>
      </c>
      <c r="N8" s="76">
        <f>J8/D4</f>
        <v>0</v>
      </c>
    </row>
    <row r="9" spans="2:14" ht="28.5" customHeight="1" thickBot="1">
      <c r="B9" s="72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28.5" customHeight="1">
      <c r="B10" s="239" t="s">
        <v>86</v>
      </c>
      <c r="C10" s="240" t="s">
        <v>87</v>
      </c>
      <c r="D10" s="238"/>
      <c r="E10" s="238"/>
      <c r="F10" s="238"/>
      <c r="G10" s="240" t="s">
        <v>88</v>
      </c>
      <c r="H10" s="238"/>
      <c r="I10" s="238"/>
      <c r="J10" s="238"/>
      <c r="K10" s="240" t="s">
        <v>89</v>
      </c>
      <c r="L10" s="238"/>
      <c r="M10" s="238"/>
      <c r="N10" s="238"/>
    </row>
    <row r="11" spans="2:14" ht="28.5" customHeight="1">
      <c r="B11" s="238"/>
      <c r="C11" s="15" t="str">
        <f>透视表!G26</f>
        <v>8月31日</v>
      </c>
      <c r="D11" s="15" t="str">
        <f>透视表!$G$23</f>
        <v>7月</v>
      </c>
      <c r="E11" s="33" t="s">
        <v>82</v>
      </c>
      <c r="F11" s="16" t="str">
        <f>透视表!$G$21</f>
        <v>日均环比</v>
      </c>
      <c r="G11" s="15" t="str">
        <f>C11</f>
        <v>8月31日</v>
      </c>
      <c r="H11" s="15" t="str">
        <f>透视表!$G$23</f>
        <v>7月</v>
      </c>
      <c r="I11" s="33" t="s">
        <v>82</v>
      </c>
      <c r="J11" s="16" t="str">
        <f>透视表!$G$21</f>
        <v>日均环比</v>
      </c>
      <c r="K11" s="15" t="str">
        <f>C11</f>
        <v>8月31日</v>
      </c>
      <c r="L11" s="15" t="str">
        <f>透视表!$G$23</f>
        <v>7月</v>
      </c>
      <c r="M11" s="33" t="s">
        <v>82</v>
      </c>
      <c r="N11" s="73" t="str">
        <f>透视表!$G$21</f>
        <v>日均环比</v>
      </c>
    </row>
    <row r="12" spans="2:14" ht="28.5" customHeight="1" thickBot="1">
      <c r="B12" s="74"/>
      <c r="C12" s="220">
        <v>8.6999999999999993</v>
      </c>
      <c r="D12" s="77">
        <v>7.9</v>
      </c>
      <c r="E12" s="220">
        <f>C12-D12</f>
        <v>0.79999999999999893</v>
      </c>
      <c r="F12" s="75">
        <f>C12/D12-1</f>
        <v>0.10126582278481</v>
      </c>
      <c r="G12" s="220">
        <v>8.4</v>
      </c>
      <c r="H12" s="220">
        <v>7.7</v>
      </c>
      <c r="I12" s="77">
        <f>G12-H12</f>
        <v>0.70000000000000018</v>
      </c>
      <c r="J12" s="75">
        <f>G12/H12-1</f>
        <v>9.0909090909090828E-2</v>
      </c>
      <c r="K12" s="220">
        <v>8.6999999999999993</v>
      </c>
      <c r="L12" s="220">
        <v>7.9</v>
      </c>
      <c r="M12" s="77">
        <f>K12-L12</f>
        <v>0.79999999999999893</v>
      </c>
      <c r="N12" s="76">
        <f>K12/L12-1</f>
        <v>0.10126582278481</v>
      </c>
    </row>
    <row r="13" spans="2:14" ht="28.5" customHeight="1" thickBot="1">
      <c r="B13" s="72"/>
      <c r="C13" s="71"/>
      <c r="D13" s="71"/>
      <c r="E13" s="71"/>
      <c r="F13" s="71"/>
      <c r="G13" s="71"/>
      <c r="H13" s="71"/>
      <c r="I13" s="71"/>
      <c r="J13" s="71"/>
      <c r="K13" s="71"/>
    </row>
    <row r="14" spans="2:14" ht="28.5" customHeight="1">
      <c r="B14" s="241" t="s">
        <v>90</v>
      </c>
      <c r="C14" s="198" t="s">
        <v>91</v>
      </c>
      <c r="D14" s="242" t="s">
        <v>92</v>
      </c>
      <c r="E14" s="238"/>
      <c r="F14" s="238"/>
      <c r="G14" s="238"/>
    </row>
    <row r="15" spans="2:14" ht="28.5" customHeight="1">
      <c r="B15" s="238"/>
      <c r="C15" s="70" t="str">
        <f>"截至"&amp;C11</f>
        <v>截至8月31日</v>
      </c>
      <c r="D15" s="70" t="str">
        <f>透视表!$G$22</f>
        <v>8月</v>
      </c>
      <c r="E15" s="70" t="str">
        <f>透视表!$G$23</f>
        <v>7月</v>
      </c>
      <c r="F15" s="70" t="s">
        <v>82</v>
      </c>
      <c r="G15" s="70" t="str">
        <f>透视表!$G$21</f>
        <v>日均环比</v>
      </c>
    </row>
    <row r="16" spans="2:14" ht="28.5" customHeight="1" thickBot="1">
      <c r="B16" s="69"/>
      <c r="C16" s="177">
        <v>8</v>
      </c>
      <c r="D16" s="177">
        <v>0</v>
      </c>
      <c r="E16" s="177">
        <v>4</v>
      </c>
      <c r="F16" s="177">
        <f>D16-E16</f>
        <v>-4</v>
      </c>
      <c r="G16" s="125">
        <f>D16/E16-1</f>
        <v>-1</v>
      </c>
    </row>
    <row r="18" spans="2:12" ht="47.45" customHeight="1">
      <c r="B18" s="237" t="s">
        <v>93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 spans="2:12">
      <c r="B19" s="131"/>
    </row>
  </sheetData>
  <mergeCells count="13">
    <mergeCell ref="B2:B3"/>
    <mergeCell ref="B6:B7"/>
    <mergeCell ref="I6:N6"/>
    <mergeCell ref="C2:F2"/>
    <mergeCell ref="C6:H6"/>
    <mergeCell ref="G2:L2"/>
    <mergeCell ref="B18:L18"/>
    <mergeCell ref="B10:B11"/>
    <mergeCell ref="G10:J10"/>
    <mergeCell ref="K10:N10"/>
    <mergeCell ref="B14:B15"/>
    <mergeCell ref="D14:G14"/>
    <mergeCell ref="C10:F10"/>
  </mergeCells>
  <phoneticPr fontId="23" type="noConversion"/>
  <conditionalFormatting sqref="E4">
    <cfRule type="cellIs" dxfId="121" priority="11" operator="lessThan">
      <formula>0</formula>
    </cfRule>
  </conditionalFormatting>
  <conditionalFormatting sqref="K8">
    <cfRule type="cellIs" dxfId="120" priority="1" operator="greaterThan">
      <formula>0</formula>
    </cfRule>
    <cfRule type="cellIs" dxfId="119" priority="8" operator="lessThan">
      <formula>0</formula>
    </cfRule>
  </conditionalFormatting>
  <conditionalFormatting sqref="I4">
    <cfRule type="cellIs" dxfId="118" priority="7" operator="lessThan">
      <formula>0</formula>
    </cfRule>
  </conditionalFormatting>
  <conditionalFormatting sqref="E8">
    <cfRule type="cellIs" dxfId="117" priority="6" operator="lessThan">
      <formula>0</formula>
    </cfRule>
  </conditionalFormatting>
  <conditionalFormatting sqref="F16">
    <cfRule type="cellIs" dxfId="116" priority="5" operator="lessThan">
      <formula>0</formula>
    </cfRule>
  </conditionalFormatting>
  <conditionalFormatting sqref="E12 M12">
    <cfRule type="cellIs" dxfId="115" priority="3" operator="lessThan">
      <formula>0</formula>
    </cfRule>
  </conditionalFormatting>
  <conditionalFormatting sqref="I12 E8 E4 I4 K8">
    <cfRule type="cellIs" dxfId="114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opLeftCell="W1" zoomScale="70" zoomScaleNormal="70" workbookViewId="0">
      <selection activeCell="S31" sqref="S31"/>
    </sheetView>
  </sheetViews>
  <sheetFormatPr defaultColWidth="9" defaultRowHeight="16.5"/>
  <cols>
    <col min="1" max="1" width="7.625" style="157" bestFit="1" customWidth="1"/>
    <col min="2" max="2" width="10.125" style="157" bestFit="1" customWidth="1"/>
    <col min="3" max="3" width="13.75" style="157" bestFit="1" customWidth="1"/>
    <col min="4" max="4" width="7.625" style="157" bestFit="1" customWidth="1"/>
    <col min="5" max="5" width="9" style="157" customWidth="1"/>
    <col min="6" max="6" width="12.125" style="157" bestFit="1" customWidth="1"/>
    <col min="7" max="7" width="9.75" style="157" bestFit="1" customWidth="1"/>
    <col min="8" max="8" width="14.125" style="157" customWidth="1"/>
    <col min="9" max="9" width="10.875" style="157" bestFit="1" customWidth="1"/>
    <col min="10" max="10" width="16.5" style="157" bestFit="1" customWidth="1"/>
    <col min="11" max="11" width="10.125" style="157" customWidth="1"/>
    <col min="12" max="12" width="10.875" style="157" bestFit="1" customWidth="1"/>
    <col min="13" max="13" width="16.5" style="157" bestFit="1" customWidth="1"/>
    <col min="14" max="14" width="9" style="157" customWidth="1"/>
    <col min="15" max="15" width="10.875" style="157" bestFit="1" customWidth="1"/>
    <col min="16" max="16" width="12.125" style="157" bestFit="1" customWidth="1"/>
    <col min="17" max="17" width="9" style="157" customWidth="1"/>
    <col min="18" max="18" width="10.875" style="157" bestFit="1" customWidth="1"/>
    <col min="19" max="19" width="12.125" style="157" bestFit="1" customWidth="1"/>
    <col min="20" max="20" width="9" style="157" customWidth="1"/>
    <col min="21" max="21" width="16.5" style="157" bestFit="1" customWidth="1"/>
    <col min="22" max="22" width="10.125" style="157" bestFit="1" customWidth="1"/>
    <col min="23" max="23" width="9" style="157" customWidth="1"/>
    <col min="24" max="25" width="13.5" style="157" hidden="1" customWidth="1"/>
    <col min="26" max="26" width="20.5" style="157" hidden="1" customWidth="1"/>
    <col min="27" max="27" width="13.5" style="157" hidden="1" customWidth="1"/>
    <col min="28" max="28" width="20.5" style="157" hidden="1" customWidth="1"/>
    <col min="29" max="29" width="9" style="157" customWidth="1"/>
    <col min="30" max="30" width="6" style="157" bestFit="1" customWidth="1"/>
    <col min="31" max="31" width="5.5" style="157" bestFit="1" customWidth="1"/>
    <col min="32" max="32" width="81" style="157" bestFit="1" customWidth="1"/>
    <col min="33" max="33" width="14.375" style="157" bestFit="1" customWidth="1"/>
    <col min="34" max="34" width="15.75" style="165" bestFit="1" customWidth="1"/>
    <col min="35" max="35" width="14.375" style="165" bestFit="1" customWidth="1"/>
    <col min="36" max="36" width="15.75" style="165" bestFit="1" customWidth="1"/>
    <col min="37" max="37" width="22.125" style="165" bestFit="1" customWidth="1"/>
    <col min="38" max="38" width="10.875" style="157" bestFit="1" customWidth="1"/>
    <col min="39" max="39" width="12.125" style="157" bestFit="1" customWidth="1"/>
    <col min="40" max="40" width="13.5" style="157" bestFit="1" customWidth="1"/>
    <col min="41" max="41" width="12.125" style="157" bestFit="1" customWidth="1"/>
    <col min="42" max="42" width="13.5" style="157" bestFit="1" customWidth="1"/>
    <col min="43" max="43" width="19.625" style="157" bestFit="1" customWidth="1"/>
    <col min="44" max="44" width="12.125" style="157" bestFit="1" customWidth="1"/>
    <col min="45" max="45" width="10.875" style="157" bestFit="1" customWidth="1"/>
    <col min="46" max="46" width="4.875" style="157" bestFit="1" customWidth="1"/>
    <col min="47" max="47" width="6.375" style="157" bestFit="1" customWidth="1"/>
    <col min="48" max="48" width="8.875" style="157" bestFit="1" customWidth="1"/>
    <col min="49" max="49" width="6.375" style="157" bestFit="1" customWidth="1"/>
    <col min="50" max="60" width="9.125" style="157" bestFit="1" customWidth="1"/>
    <col min="61" max="61" width="10" style="157" bestFit="1" customWidth="1"/>
    <col min="62" max="68" width="8" style="157" bestFit="1" customWidth="1"/>
    <col min="69" max="81" width="9.125" style="157" bestFit="1" customWidth="1"/>
    <col min="82" max="82" width="10" style="157" bestFit="1" customWidth="1"/>
    <col min="83" max="83" width="5.875" style="157" bestFit="1" customWidth="1"/>
    <col min="84" max="85" width="9" style="157" customWidth="1"/>
    <col min="86" max="16384" width="9" style="157"/>
  </cols>
  <sheetData>
    <row r="1" spans="1:46">
      <c r="A1" s="156" t="s">
        <v>94</v>
      </c>
      <c r="F1" s="156" t="s">
        <v>95</v>
      </c>
      <c r="I1" s="156" t="s">
        <v>96</v>
      </c>
      <c r="L1" s="158" t="s">
        <v>97</v>
      </c>
      <c r="O1" s="156" t="s">
        <v>98</v>
      </c>
      <c r="R1" s="158" t="s">
        <v>99</v>
      </c>
      <c r="U1" s="156" t="s">
        <v>100</v>
      </c>
      <c r="X1" s="156" t="s">
        <v>101</v>
      </c>
      <c r="AH1" s="157"/>
      <c r="AI1" s="157"/>
      <c r="AJ1" s="157"/>
      <c r="AK1" s="157"/>
    </row>
    <row r="2" spans="1:46">
      <c r="A2" s="120" t="s">
        <v>102</v>
      </c>
      <c r="B2" s="189">
        <v>2018</v>
      </c>
      <c r="F2" s="120" t="s">
        <v>102</v>
      </c>
      <c r="G2" s="189">
        <v>2018</v>
      </c>
      <c r="I2" s="120" t="s">
        <v>102</v>
      </c>
      <c r="J2" s="189">
        <v>2018</v>
      </c>
      <c r="L2" s="120" t="s">
        <v>102</v>
      </c>
      <c r="M2" s="189">
        <v>2018</v>
      </c>
      <c r="O2" s="120" t="s">
        <v>102</v>
      </c>
      <c r="P2" s="189">
        <v>2018</v>
      </c>
      <c r="R2" s="120" t="s">
        <v>102</v>
      </c>
      <c r="S2" s="189">
        <v>2018</v>
      </c>
      <c r="U2" s="120" t="s">
        <v>102</v>
      </c>
      <c r="V2" s="189">
        <v>2018</v>
      </c>
      <c r="X2" s="120" t="s">
        <v>102</v>
      </c>
      <c r="Y2" s="189">
        <v>2018</v>
      </c>
      <c r="AD2" s="194"/>
      <c r="AE2" s="194"/>
      <c r="AF2" s="119"/>
      <c r="AG2" s="120" t="s">
        <v>103</v>
      </c>
      <c r="AH2" s="119"/>
      <c r="AI2" s="119"/>
      <c r="AJ2" s="119"/>
      <c r="AK2" s="157"/>
      <c r="AL2" s="119"/>
      <c r="AM2" s="120" t="s">
        <v>103</v>
      </c>
      <c r="AN2" s="119"/>
      <c r="AO2" s="119"/>
      <c r="AP2" s="119"/>
      <c r="AR2" s="120" t="s">
        <v>104</v>
      </c>
      <c r="AS2" s="120" t="s">
        <v>103</v>
      </c>
      <c r="AT2" s="119"/>
    </row>
    <row r="3" spans="1:46">
      <c r="A3" s="190" t="s">
        <v>105</v>
      </c>
      <c r="B3" s="189">
        <v>8</v>
      </c>
      <c r="F3" s="190" t="s">
        <v>105</v>
      </c>
      <c r="G3" s="191" t="s">
        <v>106</v>
      </c>
      <c r="I3" s="190" t="s">
        <v>105</v>
      </c>
      <c r="J3" s="189">
        <v>8</v>
      </c>
      <c r="L3" s="190" t="s">
        <v>105</v>
      </c>
      <c r="M3" s="189">
        <v>7</v>
      </c>
      <c r="O3" s="190" t="s">
        <v>105</v>
      </c>
      <c r="P3" s="189">
        <v>8</v>
      </c>
      <c r="R3" s="190" t="s">
        <v>105</v>
      </c>
      <c r="S3" s="189">
        <v>7</v>
      </c>
      <c r="U3" s="190" t="s">
        <v>105</v>
      </c>
      <c r="V3" s="189">
        <v>8</v>
      </c>
      <c r="X3" s="190" t="s">
        <v>105</v>
      </c>
      <c r="Y3" s="189">
        <v>4</v>
      </c>
      <c r="AF3" s="119"/>
      <c r="AG3" s="119">
        <v>7</v>
      </c>
      <c r="AH3" s="119"/>
      <c r="AI3" s="119">
        <v>8</v>
      </c>
      <c r="AJ3" s="119"/>
      <c r="AK3" s="157"/>
      <c r="AL3" s="119"/>
      <c r="AM3" s="119">
        <v>7</v>
      </c>
      <c r="AN3" s="119"/>
      <c r="AO3" s="119">
        <v>8</v>
      </c>
      <c r="AP3" s="119"/>
      <c r="AR3" s="120" t="s">
        <v>107</v>
      </c>
      <c r="AS3" s="119" t="s">
        <v>108</v>
      </c>
      <c r="AT3" s="191" t="s">
        <v>106</v>
      </c>
    </row>
    <row r="4" spans="1:46">
      <c r="A4" s="190" t="s">
        <v>109</v>
      </c>
      <c r="B4" s="191" t="s">
        <v>110</v>
      </c>
      <c r="I4" s="190" t="s">
        <v>109</v>
      </c>
      <c r="J4" s="191" t="s">
        <v>110</v>
      </c>
      <c r="L4" s="190" t="s">
        <v>109</v>
      </c>
      <c r="M4" s="191" t="s">
        <v>110</v>
      </c>
      <c r="U4" s="190" t="s">
        <v>111</v>
      </c>
      <c r="V4" s="191" t="s">
        <v>110</v>
      </c>
      <c r="X4" s="190" t="s">
        <v>112</v>
      </c>
      <c r="Y4" s="191" t="s">
        <v>110</v>
      </c>
      <c r="AF4" s="120" t="s">
        <v>107</v>
      </c>
      <c r="AG4" s="119" t="s">
        <v>113</v>
      </c>
      <c r="AH4" s="191" t="s">
        <v>114</v>
      </c>
      <c r="AI4" s="119" t="s">
        <v>113</v>
      </c>
      <c r="AJ4" s="191" t="s">
        <v>114</v>
      </c>
      <c r="AK4" s="157"/>
      <c r="AL4" s="120" t="s">
        <v>107</v>
      </c>
      <c r="AM4" s="119" t="s">
        <v>115</v>
      </c>
      <c r="AN4" s="191" t="s">
        <v>116</v>
      </c>
      <c r="AO4" s="119" t="s">
        <v>115</v>
      </c>
      <c r="AP4" s="191" t="s">
        <v>116</v>
      </c>
      <c r="AR4" s="121" t="s">
        <v>30</v>
      </c>
      <c r="AS4" s="119">
        <v>3</v>
      </c>
      <c r="AT4" s="119">
        <v>6</v>
      </c>
    </row>
    <row r="5" spans="1:46">
      <c r="F5" s="119" t="s">
        <v>104</v>
      </c>
      <c r="O5" s="120" t="s">
        <v>107</v>
      </c>
      <c r="P5" s="119" t="s">
        <v>117</v>
      </c>
      <c r="R5" s="120" t="s">
        <v>107</v>
      </c>
      <c r="S5" s="119" t="s">
        <v>117</v>
      </c>
      <c r="AF5" s="121" t="s">
        <v>53</v>
      </c>
      <c r="AG5" s="119"/>
      <c r="AH5" s="119"/>
      <c r="AI5" s="119">
        <v>18</v>
      </c>
      <c r="AJ5" s="119">
        <v>684</v>
      </c>
      <c r="AK5" s="157"/>
      <c r="AL5" s="121" t="s">
        <v>38</v>
      </c>
      <c r="AM5" s="119">
        <v>1</v>
      </c>
      <c r="AN5" s="119">
        <v>99</v>
      </c>
      <c r="AO5" s="119"/>
      <c r="AP5" s="119"/>
      <c r="AR5" s="189" t="s">
        <v>31</v>
      </c>
      <c r="AS5" s="119">
        <v>4</v>
      </c>
      <c r="AT5" s="119">
        <v>3</v>
      </c>
    </row>
    <row r="6" spans="1:46">
      <c r="A6" s="119" t="s">
        <v>118</v>
      </c>
      <c r="B6" s="191" t="s">
        <v>119</v>
      </c>
      <c r="C6" s="191" t="s">
        <v>120</v>
      </c>
      <c r="D6" s="191" t="s">
        <v>121</v>
      </c>
      <c r="F6" s="119">
        <v>20</v>
      </c>
      <c r="I6" s="120" t="s">
        <v>107</v>
      </c>
      <c r="J6" s="119" t="s">
        <v>122</v>
      </c>
      <c r="L6" s="120" t="s">
        <v>107</v>
      </c>
      <c r="M6" s="119" t="s">
        <v>122</v>
      </c>
      <c r="O6" s="121" t="s">
        <v>123</v>
      </c>
      <c r="P6" s="119">
        <v>7</v>
      </c>
      <c r="R6" s="121" t="s">
        <v>124</v>
      </c>
      <c r="S6" s="119">
        <v>1</v>
      </c>
      <c r="U6" s="119" t="s">
        <v>125</v>
      </c>
      <c r="X6" s="119" t="s">
        <v>126</v>
      </c>
      <c r="Y6" s="191" t="s">
        <v>127</v>
      </c>
      <c r="Z6" s="191" t="s">
        <v>128</v>
      </c>
      <c r="AA6" s="191" t="s">
        <v>129</v>
      </c>
      <c r="AB6" s="191" t="s">
        <v>130</v>
      </c>
      <c r="AF6" s="189" t="s">
        <v>131</v>
      </c>
      <c r="AG6" s="119"/>
      <c r="AH6" s="119"/>
      <c r="AI6" s="119">
        <v>4</v>
      </c>
      <c r="AJ6" s="119">
        <v>152</v>
      </c>
      <c r="AK6" s="157"/>
      <c r="AL6" s="189" t="s">
        <v>132</v>
      </c>
      <c r="AM6" s="119"/>
      <c r="AN6" s="119"/>
      <c r="AO6" s="119"/>
      <c r="AP6" s="119"/>
      <c r="AR6" s="189" t="s">
        <v>29</v>
      </c>
      <c r="AS6" s="119">
        <v>4</v>
      </c>
      <c r="AT6" s="119">
        <v>3</v>
      </c>
    </row>
    <row r="7" spans="1:46">
      <c r="A7" s="221">
        <v>2526</v>
      </c>
      <c r="B7" s="221">
        <v>679</v>
      </c>
      <c r="C7" s="222">
        <v>35.201935483870962</v>
      </c>
      <c r="D7" s="222">
        <v>32.700645161290318</v>
      </c>
      <c r="I7" s="189" t="s">
        <v>133</v>
      </c>
      <c r="J7" s="119">
        <v>2</v>
      </c>
      <c r="L7" s="121" t="s">
        <v>133</v>
      </c>
      <c r="M7" s="119">
        <v>1</v>
      </c>
      <c r="O7" s="121" t="s">
        <v>134</v>
      </c>
      <c r="P7" s="119">
        <v>7</v>
      </c>
      <c r="R7" s="189" t="s">
        <v>123</v>
      </c>
      <c r="S7" s="119">
        <v>3</v>
      </c>
      <c r="U7" s="119">
        <v>7</v>
      </c>
      <c r="X7" s="119">
        <v>46668.98</v>
      </c>
      <c r="Y7" s="119">
        <v>1787</v>
      </c>
      <c r="Z7" s="123">
        <v>24.35808333333334</v>
      </c>
      <c r="AA7" s="119">
        <v>158533</v>
      </c>
      <c r="AB7" s="119">
        <v>4700</v>
      </c>
      <c r="AF7" s="189" t="s">
        <v>54</v>
      </c>
      <c r="AG7" s="119">
        <v>2</v>
      </c>
      <c r="AH7" s="119">
        <v>76</v>
      </c>
      <c r="AI7" s="119">
        <v>3</v>
      </c>
      <c r="AJ7" s="119">
        <v>114</v>
      </c>
      <c r="AK7" s="157"/>
      <c r="AL7" s="121" t="s">
        <v>134</v>
      </c>
      <c r="AM7" s="119">
        <v>1</v>
      </c>
      <c r="AN7" s="119">
        <v>99</v>
      </c>
      <c r="AO7" s="119"/>
      <c r="AP7" s="119"/>
      <c r="AR7" s="189" t="s">
        <v>38</v>
      </c>
      <c r="AS7" s="119">
        <v>2</v>
      </c>
      <c r="AT7" s="119">
        <v>3</v>
      </c>
    </row>
    <row r="8" spans="1:46">
      <c r="I8" s="121" t="s">
        <v>135</v>
      </c>
      <c r="J8" s="119">
        <v>12</v>
      </c>
      <c r="L8" s="189" t="s">
        <v>135</v>
      </c>
      <c r="M8" s="119">
        <v>6</v>
      </c>
      <c r="R8" s="121" t="s">
        <v>134</v>
      </c>
      <c r="S8" s="119">
        <v>4</v>
      </c>
      <c r="AF8" s="189" t="s">
        <v>56</v>
      </c>
      <c r="AG8" s="119"/>
      <c r="AH8" s="119"/>
      <c r="AI8" s="119">
        <v>3</v>
      </c>
      <c r="AJ8" s="119">
        <v>904</v>
      </c>
      <c r="AK8" s="157"/>
      <c r="AR8" s="189" t="s">
        <v>36</v>
      </c>
      <c r="AS8" s="119"/>
      <c r="AT8" s="119">
        <v>2</v>
      </c>
    </row>
    <row r="9" spans="1:46">
      <c r="I9" s="189" t="s">
        <v>136</v>
      </c>
      <c r="J9" s="119">
        <v>3</v>
      </c>
      <c r="L9" s="189" t="s">
        <v>136</v>
      </c>
      <c r="M9" s="119">
        <v>1</v>
      </c>
      <c r="AF9" s="189" t="s">
        <v>55</v>
      </c>
      <c r="AG9" s="119"/>
      <c r="AH9" s="119"/>
      <c r="AI9" s="119">
        <v>1</v>
      </c>
      <c r="AJ9" s="119">
        <v>68</v>
      </c>
      <c r="AK9" s="157"/>
      <c r="AR9" s="189" t="s">
        <v>34</v>
      </c>
      <c r="AS9" s="119">
        <v>4</v>
      </c>
      <c r="AT9" s="119">
        <v>2</v>
      </c>
    </row>
    <row r="10" spans="1:46">
      <c r="I10" s="189" t="s">
        <v>9</v>
      </c>
      <c r="J10" s="119">
        <v>1</v>
      </c>
      <c r="L10" s="189" t="s">
        <v>9</v>
      </c>
      <c r="M10" s="119">
        <v>3</v>
      </c>
      <c r="U10" s="158" t="s">
        <v>137</v>
      </c>
      <c r="X10" s="158" t="s">
        <v>138</v>
      </c>
      <c r="AF10" s="189" t="s">
        <v>58</v>
      </c>
      <c r="AG10" s="119"/>
      <c r="AH10" s="119"/>
      <c r="AI10" s="119">
        <v>1</v>
      </c>
      <c r="AJ10" s="119">
        <v>888</v>
      </c>
      <c r="AK10" s="157"/>
      <c r="AR10" s="189" t="s">
        <v>139</v>
      </c>
      <c r="AS10" s="119"/>
      <c r="AT10" s="119">
        <v>1</v>
      </c>
    </row>
    <row r="11" spans="1:46">
      <c r="A11" s="158" t="s">
        <v>140</v>
      </c>
      <c r="F11" s="158" t="s">
        <v>141</v>
      </c>
      <c r="I11" s="121" t="s">
        <v>134</v>
      </c>
      <c r="J11" s="119">
        <v>18</v>
      </c>
      <c r="L11" s="121" t="s">
        <v>134</v>
      </c>
      <c r="M11" s="119">
        <v>11</v>
      </c>
      <c r="U11" s="120" t="s">
        <v>102</v>
      </c>
      <c r="V11" s="189">
        <v>2018</v>
      </c>
      <c r="X11" s="120" t="s">
        <v>102</v>
      </c>
      <c r="Y11" s="189">
        <v>2018</v>
      </c>
      <c r="AF11" s="189" t="s">
        <v>142</v>
      </c>
      <c r="AG11" s="119"/>
      <c r="AH11" s="119"/>
      <c r="AI11" s="119">
        <v>1</v>
      </c>
      <c r="AJ11" s="119">
        <v>1280</v>
      </c>
      <c r="AK11" s="157"/>
      <c r="AR11" s="121" t="s">
        <v>134</v>
      </c>
      <c r="AS11" s="119">
        <v>17</v>
      </c>
      <c r="AT11" s="119">
        <v>20</v>
      </c>
    </row>
    <row r="12" spans="1:46">
      <c r="A12" s="120" t="s">
        <v>102</v>
      </c>
      <c r="B12" s="189">
        <v>2018</v>
      </c>
      <c r="F12" s="120" t="s">
        <v>102</v>
      </c>
      <c r="G12" s="189">
        <v>2018</v>
      </c>
      <c r="U12" s="190" t="s">
        <v>105</v>
      </c>
      <c r="V12" s="189">
        <v>7</v>
      </c>
      <c r="X12" s="190" t="s">
        <v>105</v>
      </c>
      <c r="Y12" s="189">
        <v>3</v>
      </c>
      <c r="AF12" s="189" t="s">
        <v>57</v>
      </c>
      <c r="AG12" s="119"/>
      <c r="AH12" s="119"/>
      <c r="AI12" s="119">
        <v>1</v>
      </c>
      <c r="AJ12" s="119">
        <v>1288</v>
      </c>
      <c r="AK12" s="157"/>
    </row>
    <row r="13" spans="1:46">
      <c r="A13" s="190" t="s">
        <v>105</v>
      </c>
      <c r="B13" s="189">
        <v>7</v>
      </c>
      <c r="F13" s="190" t="s">
        <v>105</v>
      </c>
      <c r="G13" s="191" t="s">
        <v>108</v>
      </c>
      <c r="U13" s="190" t="s">
        <v>111</v>
      </c>
      <c r="V13" s="191" t="s">
        <v>110</v>
      </c>
      <c r="X13" s="190" t="s">
        <v>112</v>
      </c>
      <c r="Y13" s="191" t="s">
        <v>110</v>
      </c>
      <c r="AF13" s="189" t="s">
        <v>60</v>
      </c>
      <c r="AG13" s="119">
        <v>1</v>
      </c>
      <c r="AH13" s="119">
        <v>199</v>
      </c>
      <c r="AI13" s="119"/>
      <c r="AJ13" s="119"/>
      <c r="AK13" s="157"/>
    </row>
    <row r="14" spans="1:46">
      <c r="A14" s="190" t="s">
        <v>109</v>
      </c>
      <c r="B14" s="191" t="s">
        <v>110</v>
      </c>
      <c r="AF14" s="189" t="s">
        <v>59</v>
      </c>
      <c r="AG14" s="119">
        <v>1</v>
      </c>
      <c r="AH14" s="119">
        <v>1299</v>
      </c>
      <c r="AI14" s="119"/>
      <c r="AJ14" s="119"/>
      <c r="AK14" s="157"/>
    </row>
    <row r="15" spans="1:46">
      <c r="F15" s="119" t="s">
        <v>104</v>
      </c>
      <c r="U15" s="119" t="s">
        <v>125</v>
      </c>
      <c r="X15" s="119" t="s">
        <v>126</v>
      </c>
      <c r="Y15" s="191" t="s">
        <v>127</v>
      </c>
      <c r="Z15" s="191" t="s">
        <v>128</v>
      </c>
      <c r="AA15" s="191" t="s">
        <v>129</v>
      </c>
      <c r="AB15" s="191" t="s">
        <v>130</v>
      </c>
      <c r="AF15" s="121" t="s">
        <v>134</v>
      </c>
      <c r="AG15" s="119">
        <v>4</v>
      </c>
      <c r="AH15" s="119">
        <v>1574</v>
      </c>
      <c r="AI15" s="119">
        <v>32</v>
      </c>
      <c r="AJ15" s="119">
        <v>5378</v>
      </c>
      <c r="AK15" s="157"/>
    </row>
    <row r="16" spans="1:46">
      <c r="A16" s="119" t="s">
        <v>118</v>
      </c>
      <c r="B16" s="191" t="s">
        <v>119</v>
      </c>
      <c r="C16" s="191" t="s">
        <v>120</v>
      </c>
      <c r="D16" s="191" t="s">
        <v>121</v>
      </c>
      <c r="F16" s="119">
        <v>17</v>
      </c>
      <c r="U16" s="119">
        <v>4</v>
      </c>
      <c r="X16" s="119">
        <v>31879.680000000011</v>
      </c>
      <c r="Y16" s="119">
        <v>1847</v>
      </c>
      <c r="Z16" s="119">
        <v>17.485781249999999</v>
      </c>
      <c r="AA16" s="119">
        <v>176187</v>
      </c>
      <c r="AB16" s="119">
        <v>4381</v>
      </c>
      <c r="AH16" s="157"/>
      <c r="AI16" s="157"/>
      <c r="AJ16" s="157"/>
      <c r="AK16" s="157"/>
    </row>
    <row r="17" spans="1:37">
      <c r="A17" s="221">
        <v>2908</v>
      </c>
      <c r="B17" s="221">
        <v>645</v>
      </c>
      <c r="C17" s="222">
        <v>54.626129032258049</v>
      </c>
      <c r="D17" s="222">
        <v>32.669677419354841</v>
      </c>
      <c r="AH17" s="157"/>
      <c r="AI17" s="157"/>
      <c r="AJ17" s="157"/>
      <c r="AK17" s="157"/>
    </row>
    <row r="18" spans="1:37">
      <c r="AH18" s="157"/>
      <c r="AI18" s="157"/>
      <c r="AJ18" s="157"/>
      <c r="AK18" s="157"/>
    </row>
    <row r="19" spans="1:37">
      <c r="I19" s="159" t="s">
        <v>143</v>
      </c>
      <c r="J19" s="160"/>
      <c r="K19" s="160" t="s">
        <v>144</v>
      </c>
      <c r="L19" s="160" t="s">
        <v>145</v>
      </c>
      <c r="O19" s="159" t="s">
        <v>146</v>
      </c>
      <c r="P19" s="160" t="s">
        <v>144</v>
      </c>
      <c r="Q19" s="160" t="s">
        <v>145</v>
      </c>
      <c r="AH19" s="157"/>
      <c r="AI19" s="157"/>
      <c r="AJ19" s="157"/>
      <c r="AK19" s="157"/>
    </row>
    <row r="20" spans="1:37" ht="17.25" customHeight="1" thickBot="1">
      <c r="I20" s="160" t="s">
        <v>133</v>
      </c>
      <c r="J20" s="160" t="s">
        <v>37</v>
      </c>
      <c r="K20" s="160">
        <f>IFERROR(VLOOKUP($I20,$I$1:$J$16,2,0),0)</f>
        <v>2</v>
      </c>
      <c r="L20" s="160">
        <f>IFERROR(VLOOKUP($I20,$L$1:$M$17,2,0),0)</f>
        <v>1</v>
      </c>
      <c r="O20" s="160" t="s">
        <v>147</v>
      </c>
      <c r="P20" s="160">
        <f>IFERROR(VLOOKUP(O20,$O$2:$P$17,2,0),0)</f>
        <v>0</v>
      </c>
      <c r="Q20" s="160">
        <f>IFERROR(VLOOKUP(O20,$R$1:$S$15,2,0),0)</f>
        <v>0</v>
      </c>
      <c r="AH20" s="157"/>
      <c r="AI20" s="157"/>
      <c r="AJ20" s="157"/>
      <c r="AK20" s="157"/>
    </row>
    <row r="21" spans="1:37">
      <c r="F21" s="161" t="s">
        <v>112</v>
      </c>
      <c r="G21" s="162" t="s">
        <v>148</v>
      </c>
      <c r="I21" s="160" t="s">
        <v>135</v>
      </c>
      <c r="J21" s="160" t="s">
        <v>35</v>
      </c>
      <c r="K21" s="160">
        <f>IFERROR(VLOOKUP(I21,$I$1:$J$16,2,0),0)</f>
        <v>12</v>
      </c>
      <c r="L21" s="160">
        <f>IFERROR(VLOOKUP($I21,$L$1:$M$17,2,0),0)</f>
        <v>6</v>
      </c>
      <c r="O21" s="160" t="s">
        <v>149</v>
      </c>
      <c r="P21" s="160">
        <f>IFERROR(VLOOKUP(O21,$O$2:$P$17,2,0),0)</f>
        <v>0</v>
      </c>
      <c r="Q21" s="160">
        <f>IFERROR(VLOOKUP(O21,$R$1:$S$15,2,0),0)</f>
        <v>0</v>
      </c>
      <c r="AH21" s="157"/>
      <c r="AI21" s="157"/>
      <c r="AJ21" s="157"/>
      <c r="AK21" s="157"/>
    </row>
    <row r="22" spans="1:37">
      <c r="F22" s="163" t="s">
        <v>150</v>
      </c>
      <c r="G22" s="187" t="s">
        <v>106</v>
      </c>
      <c r="I22" s="160" t="s">
        <v>151</v>
      </c>
      <c r="J22" s="160" t="s">
        <v>41</v>
      </c>
      <c r="K22" s="160">
        <f>IFERROR(VLOOKUP(I22,$I$1:$J$16,2,0),0)</f>
        <v>0</v>
      </c>
      <c r="L22" s="160">
        <f>IFERROR(VLOOKUP($I22,$L$1:$M$17,2,0),0)</f>
        <v>0</v>
      </c>
      <c r="O22" s="160" t="s">
        <v>152</v>
      </c>
      <c r="P22" s="160">
        <f>IFERROR(VLOOKUP(O22,$O$2:$P$17,2,0),0)</f>
        <v>0</v>
      </c>
      <c r="Q22" s="160">
        <f>IFERROR(VLOOKUP(O22,$R$1:$S$15,2,0),0)</f>
        <v>0</v>
      </c>
      <c r="AH22" s="157"/>
      <c r="AI22" s="157"/>
      <c r="AJ22" s="157"/>
      <c r="AK22" s="157"/>
    </row>
    <row r="23" spans="1:37">
      <c r="F23" s="163" t="s">
        <v>145</v>
      </c>
      <c r="G23" s="155" t="s">
        <v>108</v>
      </c>
      <c r="I23" s="160" t="s">
        <v>136</v>
      </c>
      <c r="J23" s="160" t="s">
        <v>40</v>
      </c>
      <c r="K23" s="160">
        <f>IFERROR(VLOOKUP(I23,$I$1:$J$16,2,0),0)</f>
        <v>3</v>
      </c>
      <c r="L23" s="160">
        <f>IFERROR(VLOOKUP($I23,$L$1:$M$17,2,0),0)</f>
        <v>1</v>
      </c>
      <c r="O23" s="160" t="s">
        <v>124</v>
      </c>
      <c r="P23" s="160">
        <f>IFERROR(VLOOKUP(O23,$O$2:$P$17,2,0),0)</f>
        <v>0</v>
      </c>
      <c r="Q23" s="160">
        <f>IFERROR(VLOOKUP(O23,$R$1:$S$15,2,0),0)</f>
        <v>1</v>
      </c>
      <c r="AH23" s="157"/>
      <c r="AI23" s="157"/>
      <c r="AJ23" s="157"/>
      <c r="AK23" s="157"/>
    </row>
    <row r="24" spans="1:37">
      <c r="F24" s="163" t="s">
        <v>153</v>
      </c>
      <c r="G24" s="155">
        <v>31</v>
      </c>
      <c r="I24" s="160" t="s">
        <v>9</v>
      </c>
      <c r="J24" s="160"/>
      <c r="K24" s="160">
        <f>IFERROR(VLOOKUP(I24,$I$1:$J$16,2,0),0)</f>
        <v>1</v>
      </c>
      <c r="L24" s="160">
        <f>IFERROR(VLOOKUP($I24,$L$1:$M$17,2,0),0)</f>
        <v>3</v>
      </c>
      <c r="O24" s="160" t="s">
        <v>123</v>
      </c>
      <c r="P24" s="160">
        <f>IFERROR(VLOOKUP(O24,$O$2:$P$17,2,0),0)</f>
        <v>7</v>
      </c>
      <c r="Q24" s="160">
        <f>IFERROR(VLOOKUP(O24,$R$1:$S$15,2,0),0)</f>
        <v>3</v>
      </c>
      <c r="AH24" s="157"/>
      <c r="AI24" s="157"/>
      <c r="AJ24" s="157"/>
      <c r="AK24" s="157"/>
    </row>
    <row r="25" spans="1:37">
      <c r="F25" s="163" t="s">
        <v>154</v>
      </c>
      <c r="G25" s="155">
        <v>31</v>
      </c>
      <c r="I25" s="160" t="s">
        <v>134</v>
      </c>
      <c r="J25" s="160"/>
      <c r="K25" s="160">
        <f>SUM(K20:K23)+GETPIVOTDATA("姓名",$F$5)</f>
        <v>37</v>
      </c>
      <c r="L25" s="160">
        <f>SUM(L20:L23)+GETPIVOTDATA("姓名",$F$15)</f>
        <v>25</v>
      </c>
      <c r="O25" s="160" t="s">
        <v>134</v>
      </c>
      <c r="P25" s="160">
        <f>SUM(P20:P24)</f>
        <v>7</v>
      </c>
      <c r="Q25" s="160">
        <f>SUM(Q20:Q24)</f>
        <v>4</v>
      </c>
      <c r="AH25" s="157"/>
      <c r="AI25" s="157"/>
      <c r="AJ25" s="157"/>
      <c r="AK25" s="157"/>
    </row>
    <row r="26" spans="1:37" ht="17.25" customHeight="1" thickBot="1">
      <c r="F26" s="164" t="s">
        <v>155</v>
      </c>
      <c r="G26" s="188" t="s">
        <v>156</v>
      </c>
      <c r="AH26" s="157"/>
      <c r="AI26" s="157"/>
      <c r="AJ26" s="157"/>
      <c r="AK26" s="157"/>
    </row>
    <row r="27" spans="1:37">
      <c r="AH27" s="157"/>
      <c r="AI27" s="157"/>
      <c r="AJ27" s="157"/>
      <c r="AK27" s="157"/>
    </row>
    <row r="28" spans="1:37">
      <c r="AH28" s="157"/>
      <c r="AI28" s="157"/>
      <c r="AJ28" s="157"/>
      <c r="AK28" s="157"/>
    </row>
    <row r="29" spans="1:37">
      <c r="AH29" s="157"/>
      <c r="AI29" s="157"/>
      <c r="AJ29" s="157"/>
      <c r="AK29" s="157"/>
    </row>
    <row r="30" spans="1:37">
      <c r="AH30" s="157"/>
      <c r="AI30" s="157"/>
      <c r="AJ30" s="157"/>
      <c r="AK30" s="157"/>
    </row>
    <row r="31" spans="1:37">
      <c r="AH31" s="157"/>
      <c r="AI31" s="157"/>
      <c r="AJ31" s="157"/>
      <c r="AK31" s="157"/>
    </row>
    <row r="32" spans="1:37">
      <c r="AH32" s="157"/>
      <c r="AI32" s="157"/>
      <c r="AJ32" s="157"/>
      <c r="AK32" s="157"/>
    </row>
  </sheetData>
  <phoneticPr fontId="2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K13" sqref="K13"/>
    </sheetView>
  </sheetViews>
  <sheetFormatPr defaultColWidth="9" defaultRowHeight="16.5"/>
  <cols>
    <col min="1" max="1" width="13.875" style="28" customWidth="1"/>
    <col min="2" max="7" width="10.875" style="28" customWidth="1"/>
    <col min="8" max="9" width="9" style="28" customWidth="1"/>
    <col min="10" max="10" width="9.125" style="28" bestFit="1" customWidth="1"/>
    <col min="11" max="12" width="9" style="28" customWidth="1"/>
    <col min="13" max="16384" width="9" style="28"/>
  </cols>
  <sheetData>
    <row r="1" spans="1:20">
      <c r="A1" s="27" t="s">
        <v>157</v>
      </c>
    </row>
    <row r="2" spans="1:20">
      <c r="A2" s="104" t="s">
        <v>158</v>
      </c>
      <c r="B2" s="29">
        <v>8.1</v>
      </c>
      <c r="C2" s="29">
        <v>8.6999999999999993</v>
      </c>
      <c r="D2" s="29">
        <v>8.1199999999999992</v>
      </c>
      <c r="E2" s="148">
        <v>8.15</v>
      </c>
      <c r="F2" s="29">
        <v>8.19</v>
      </c>
      <c r="G2" s="29">
        <v>9.01</v>
      </c>
      <c r="O2" s="29" t="s">
        <v>159</v>
      </c>
      <c r="P2" s="29">
        <v>6.15</v>
      </c>
      <c r="Q2" s="29" t="s">
        <v>160</v>
      </c>
      <c r="R2" s="29">
        <v>7.15</v>
      </c>
      <c r="S2" s="29" t="s">
        <v>108</v>
      </c>
      <c r="T2" s="29">
        <v>8.23</v>
      </c>
    </row>
    <row r="3" spans="1:20">
      <c r="A3" s="65" t="s">
        <v>161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2">
        <v>1</v>
      </c>
      <c r="O3" s="32">
        <v>3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</row>
    <row r="4" spans="1:20">
      <c r="A4" s="65" t="s">
        <v>162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</row>
    <row r="5" spans="1:20">
      <c r="A5" s="65" t="s">
        <v>163</v>
      </c>
      <c r="B5" s="28">
        <v>1</v>
      </c>
      <c r="C5" s="28">
        <v>2</v>
      </c>
      <c r="D5" s="28">
        <v>2</v>
      </c>
      <c r="E5" s="28">
        <v>1</v>
      </c>
      <c r="F5" s="28">
        <v>1</v>
      </c>
      <c r="G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</row>
    <row r="6" spans="1:20">
      <c r="A6" s="65" t="s">
        <v>164</v>
      </c>
      <c r="B6" s="32">
        <v>2</v>
      </c>
      <c r="C6" s="32">
        <v>1</v>
      </c>
      <c r="D6" s="32">
        <v>1</v>
      </c>
      <c r="E6" s="32">
        <v>1</v>
      </c>
      <c r="F6" s="32">
        <v>4</v>
      </c>
      <c r="G6" s="32">
        <v>3</v>
      </c>
      <c r="O6" s="32">
        <v>3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</row>
    <row r="8" spans="1:20">
      <c r="A8" s="104" t="s">
        <v>165</v>
      </c>
      <c r="B8" s="29">
        <f t="shared" ref="B8:G8" si="0">B2</f>
        <v>8.1</v>
      </c>
      <c r="C8" s="29">
        <f t="shared" si="0"/>
        <v>8.6999999999999993</v>
      </c>
      <c r="D8" s="29">
        <f t="shared" si="0"/>
        <v>8.1199999999999992</v>
      </c>
      <c r="E8" s="148">
        <f t="shared" si="0"/>
        <v>8.15</v>
      </c>
      <c r="F8" s="29">
        <f t="shared" si="0"/>
        <v>8.19</v>
      </c>
      <c r="G8" s="29">
        <f t="shared" si="0"/>
        <v>9.01</v>
      </c>
      <c r="O8" s="29">
        <v>6.1</v>
      </c>
      <c r="P8" s="29">
        <f>P2</f>
        <v>6.15</v>
      </c>
      <c r="Q8" s="29" t="s">
        <v>160</v>
      </c>
      <c r="R8" s="29">
        <v>7.15</v>
      </c>
      <c r="S8" s="29" t="str">
        <f>S2</f>
        <v>7月</v>
      </c>
      <c r="T8" s="29">
        <f>T2</f>
        <v>8.23</v>
      </c>
    </row>
    <row r="9" spans="1:20">
      <c r="A9" s="65" t="s">
        <v>161</v>
      </c>
      <c r="B9" s="32">
        <v>7</v>
      </c>
      <c r="C9" s="32">
        <v>8</v>
      </c>
      <c r="D9" s="32">
        <v>8</v>
      </c>
      <c r="E9" s="32">
        <v>8</v>
      </c>
      <c r="F9" s="32">
        <v>8</v>
      </c>
      <c r="G9" s="32">
        <v>8</v>
      </c>
      <c r="O9" s="32">
        <v>16</v>
      </c>
      <c r="P9" s="32">
        <v>8</v>
      </c>
      <c r="Q9" s="32">
        <v>8</v>
      </c>
      <c r="R9" s="32">
        <v>7</v>
      </c>
      <c r="S9" s="32">
        <v>7</v>
      </c>
      <c r="T9" s="28">
        <v>8</v>
      </c>
    </row>
    <row r="10" spans="1:20">
      <c r="A10" s="65" t="s">
        <v>162</v>
      </c>
      <c r="B10" s="32">
        <v>6</v>
      </c>
      <c r="C10" s="32">
        <v>5</v>
      </c>
      <c r="D10" s="32">
        <v>5</v>
      </c>
      <c r="E10" s="32">
        <v>7</v>
      </c>
      <c r="F10" s="32">
        <v>6</v>
      </c>
      <c r="G10" s="32">
        <v>5</v>
      </c>
      <c r="O10" s="32">
        <v>9</v>
      </c>
      <c r="P10" s="32">
        <v>7</v>
      </c>
      <c r="Q10" s="32">
        <v>6</v>
      </c>
      <c r="R10" s="32">
        <v>5</v>
      </c>
      <c r="S10" s="32">
        <v>5</v>
      </c>
      <c r="T10" s="28">
        <v>6</v>
      </c>
    </row>
    <row r="11" spans="1:20">
      <c r="A11" s="65" t="s">
        <v>163</v>
      </c>
      <c r="B11" s="28">
        <v>2</v>
      </c>
      <c r="C11" s="28">
        <v>4</v>
      </c>
      <c r="D11" s="28">
        <v>4</v>
      </c>
      <c r="E11" s="28">
        <v>5</v>
      </c>
      <c r="F11" s="28">
        <v>3</v>
      </c>
      <c r="G11" s="28">
        <v>4</v>
      </c>
      <c r="O11" s="28">
        <v>6</v>
      </c>
      <c r="P11" s="28">
        <v>3</v>
      </c>
      <c r="Q11" s="28">
        <v>2</v>
      </c>
      <c r="R11" s="28">
        <v>2</v>
      </c>
      <c r="S11" s="28">
        <v>2</v>
      </c>
      <c r="T11" s="28">
        <v>2</v>
      </c>
    </row>
    <row r="12" spans="1:20">
      <c r="A12" s="65" t="s">
        <v>164</v>
      </c>
      <c r="B12" s="32">
        <v>11</v>
      </c>
      <c r="C12" s="32">
        <v>20</v>
      </c>
      <c r="D12" s="32">
        <v>20</v>
      </c>
      <c r="E12" s="32">
        <v>7</v>
      </c>
      <c r="F12" s="32">
        <v>11</v>
      </c>
      <c r="G12" s="32">
        <v>7</v>
      </c>
      <c r="O12" s="32">
        <v>7</v>
      </c>
      <c r="P12" s="32">
        <v>32</v>
      </c>
      <c r="Q12" s="32">
        <v>5</v>
      </c>
      <c r="R12" s="32">
        <v>4</v>
      </c>
      <c r="S12" s="32">
        <v>10</v>
      </c>
      <c r="T12" s="28">
        <v>7</v>
      </c>
    </row>
    <row r="14" spans="1:20">
      <c r="A14" s="64" t="s">
        <v>166</v>
      </c>
      <c r="B14" s="29">
        <f t="shared" ref="B14:G14" si="1">B8</f>
        <v>8.1</v>
      </c>
      <c r="C14" s="29">
        <f t="shared" si="1"/>
        <v>8.6999999999999993</v>
      </c>
      <c r="D14" s="29">
        <f t="shared" si="1"/>
        <v>8.1199999999999992</v>
      </c>
      <c r="E14" s="148">
        <f t="shared" si="1"/>
        <v>8.15</v>
      </c>
      <c r="F14" s="29">
        <f t="shared" si="1"/>
        <v>8.19</v>
      </c>
      <c r="G14" s="29">
        <f t="shared" si="1"/>
        <v>9.01</v>
      </c>
      <c r="O14" s="29">
        <v>6.1</v>
      </c>
      <c r="P14" s="29">
        <f>P8</f>
        <v>6.15</v>
      </c>
      <c r="Q14" s="29" t="s">
        <v>160</v>
      </c>
      <c r="R14" s="29">
        <v>7.15</v>
      </c>
      <c r="S14" s="29" t="str">
        <f>S8</f>
        <v>7月</v>
      </c>
      <c r="T14" s="29">
        <f>T8</f>
        <v>8.23</v>
      </c>
    </row>
    <row r="15" spans="1:20">
      <c r="A15" s="65" t="s">
        <v>161</v>
      </c>
      <c r="B15" s="32">
        <v>47</v>
      </c>
      <c r="C15" s="28">
        <v>47</v>
      </c>
      <c r="D15" s="28">
        <v>49</v>
      </c>
      <c r="E15" s="28">
        <v>49</v>
      </c>
      <c r="F15" s="28">
        <v>50</v>
      </c>
      <c r="G15" s="28">
        <v>51</v>
      </c>
      <c r="O15" s="32">
        <v>15</v>
      </c>
      <c r="P15" s="32">
        <v>58</v>
      </c>
      <c r="Q15" s="32">
        <v>43</v>
      </c>
      <c r="R15" s="32">
        <v>43</v>
      </c>
      <c r="S15" s="32">
        <v>45</v>
      </c>
      <c r="T15" s="28">
        <v>50</v>
      </c>
    </row>
    <row r="16" spans="1:20">
      <c r="A16" s="65" t="s">
        <v>162</v>
      </c>
      <c r="B16" s="32">
        <v>42</v>
      </c>
      <c r="C16" s="28">
        <v>33</v>
      </c>
      <c r="D16" s="28">
        <v>43</v>
      </c>
      <c r="E16" s="28">
        <v>42</v>
      </c>
      <c r="F16" s="28">
        <v>38</v>
      </c>
      <c r="G16" s="28">
        <v>41</v>
      </c>
      <c r="O16" s="32">
        <v>8</v>
      </c>
      <c r="P16" s="32">
        <v>40</v>
      </c>
      <c r="Q16" s="32">
        <v>41</v>
      </c>
      <c r="R16" s="32">
        <v>33</v>
      </c>
      <c r="S16" s="32">
        <v>41</v>
      </c>
      <c r="T16" s="28">
        <v>36</v>
      </c>
    </row>
    <row r="17" spans="1:20">
      <c r="A17" s="65" t="s">
        <v>163</v>
      </c>
      <c r="B17" s="28">
        <v>4</v>
      </c>
      <c r="C17" s="28">
        <v>17</v>
      </c>
      <c r="D17" s="28">
        <v>13</v>
      </c>
      <c r="E17" s="28">
        <v>22</v>
      </c>
      <c r="F17" s="28">
        <v>13</v>
      </c>
      <c r="G17" s="28">
        <v>36</v>
      </c>
      <c r="O17" s="28">
        <v>8</v>
      </c>
      <c r="P17" s="28">
        <v>21</v>
      </c>
      <c r="Q17" s="28">
        <v>17</v>
      </c>
      <c r="R17" s="28">
        <v>9</v>
      </c>
      <c r="S17" s="28">
        <v>5</v>
      </c>
      <c r="T17" s="28">
        <v>6</v>
      </c>
    </row>
    <row r="18" spans="1:20">
      <c r="A18" s="65" t="s">
        <v>164</v>
      </c>
      <c r="B18" s="32">
        <v>342</v>
      </c>
      <c r="C18" s="28">
        <v>194</v>
      </c>
      <c r="D18" s="28">
        <v>354</v>
      </c>
      <c r="E18" s="28">
        <v>172</v>
      </c>
      <c r="F18" s="28">
        <v>44</v>
      </c>
      <c r="G18" s="28">
        <v>331</v>
      </c>
      <c r="O18" s="32">
        <v>25</v>
      </c>
      <c r="P18" s="32">
        <v>173</v>
      </c>
      <c r="Q18" s="32">
        <v>43</v>
      </c>
      <c r="R18" s="32">
        <v>37</v>
      </c>
      <c r="S18" s="32">
        <v>55</v>
      </c>
      <c r="T18" s="28">
        <v>42</v>
      </c>
    </row>
    <row r="20" spans="1:20">
      <c r="A20" s="30" t="s">
        <v>86</v>
      </c>
      <c r="B20" s="30">
        <v>6.1</v>
      </c>
      <c r="C20" s="30">
        <f>P14</f>
        <v>6.15</v>
      </c>
      <c r="D20" s="30" t="s">
        <v>160</v>
      </c>
      <c r="E20" s="30">
        <v>7.15</v>
      </c>
      <c r="F20" s="30">
        <v>8.1</v>
      </c>
      <c r="G20" s="30">
        <v>9.01</v>
      </c>
    </row>
    <row r="21" spans="1:20">
      <c r="A21" s="28" t="s">
        <v>87</v>
      </c>
      <c r="B21" s="32">
        <v>7.3</v>
      </c>
      <c r="C21" s="32">
        <v>7.3</v>
      </c>
      <c r="D21" s="32">
        <v>7.4</v>
      </c>
      <c r="E21" s="32">
        <v>7.3</v>
      </c>
      <c r="F21" s="28">
        <v>7.9</v>
      </c>
      <c r="G21" s="223">
        <v>8.9</v>
      </c>
    </row>
    <row r="22" spans="1:20">
      <c r="A22" s="28" t="s">
        <v>88</v>
      </c>
      <c r="B22" s="32">
        <v>7.3</v>
      </c>
      <c r="C22" s="32">
        <v>7.3</v>
      </c>
      <c r="D22" s="32">
        <v>7.4</v>
      </c>
      <c r="E22" s="32">
        <v>7.3</v>
      </c>
      <c r="F22" s="28">
        <v>7.7</v>
      </c>
      <c r="G22" s="28">
        <v>8.6999999999999993</v>
      </c>
    </row>
    <row r="23" spans="1:20">
      <c r="A23" s="28" t="s">
        <v>89</v>
      </c>
      <c r="B23" s="32">
        <v>7.3</v>
      </c>
      <c r="C23" s="32">
        <v>7.3</v>
      </c>
      <c r="D23" s="32">
        <v>7.4</v>
      </c>
      <c r="E23" s="32">
        <v>7.3</v>
      </c>
      <c r="F23" s="28">
        <v>7.9</v>
      </c>
      <c r="G23" s="28">
        <v>8.9</v>
      </c>
    </row>
    <row r="24" spans="1:20">
      <c r="B24" s="32"/>
      <c r="C24" s="32"/>
      <c r="D24" s="32"/>
      <c r="E24" s="32"/>
    </row>
    <row r="25" spans="1:20">
      <c r="A25" s="105" t="s">
        <v>167</v>
      </c>
      <c r="B25" s="32">
        <v>3.5</v>
      </c>
      <c r="C25" s="32">
        <v>3.5</v>
      </c>
      <c r="D25" s="32">
        <v>3.5</v>
      </c>
      <c r="E25" s="32">
        <v>3.5</v>
      </c>
      <c r="F25" s="28">
        <v>4</v>
      </c>
      <c r="G25" s="28">
        <v>4.5</v>
      </c>
    </row>
    <row r="27" spans="1:20">
      <c r="A27" s="31" t="s">
        <v>168</v>
      </c>
      <c r="B27" s="31">
        <v>0</v>
      </c>
      <c r="C27" s="31">
        <v>0</v>
      </c>
      <c r="D27" s="31">
        <v>4</v>
      </c>
      <c r="E27" s="31">
        <v>4</v>
      </c>
      <c r="F27" s="31">
        <v>8</v>
      </c>
      <c r="G27" s="31">
        <v>9</v>
      </c>
    </row>
    <row r="30" spans="1:20">
      <c r="A30" s="42" t="s">
        <v>169</v>
      </c>
      <c r="B30" s="42"/>
      <c r="C30" s="42"/>
      <c r="D30" s="42"/>
      <c r="E30" s="42"/>
      <c r="F30" s="42"/>
      <c r="G30" s="42"/>
    </row>
    <row r="31" spans="1:20">
      <c r="A31" s="42" t="s">
        <v>170</v>
      </c>
      <c r="B31" s="42"/>
      <c r="C31" s="42"/>
      <c r="D31" s="42"/>
      <c r="E31" s="42"/>
      <c r="F31" s="42"/>
      <c r="G31" s="42"/>
    </row>
    <row r="32" spans="1:20">
      <c r="A32" s="42" t="s">
        <v>171</v>
      </c>
      <c r="B32" s="42"/>
      <c r="C32" s="42"/>
      <c r="D32" s="42"/>
      <c r="E32" s="42"/>
      <c r="F32" s="42"/>
      <c r="G32" s="42"/>
    </row>
    <row r="33" spans="1:7">
      <c r="A33" s="42" t="s">
        <v>172</v>
      </c>
      <c r="B33" s="42"/>
      <c r="C33" s="49"/>
      <c r="D33" s="224"/>
      <c r="E33" s="224"/>
      <c r="F33" s="224"/>
      <c r="G33" s="42"/>
    </row>
  </sheetData>
  <phoneticPr fontId="2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被屏蔽</vt:lpstr>
      <vt:lpstr>旧咨询明细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cp:lastPrinted>2018-07-14T16:49:06Z</cp:lastPrinted>
  <dcterms:created xsi:type="dcterms:W3CDTF">2017-08-25T07:10:00Z</dcterms:created>
  <dcterms:modified xsi:type="dcterms:W3CDTF">2018-09-13T08:14:58Z</dcterms:modified>
</cp:coreProperties>
</file>